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8196" yWindow="48" windowWidth="8220" windowHeight="5052" tabRatio="874"/>
  </bookViews>
  <sheets>
    <sheet name="●総括表" sheetId="1" r:id="rId1"/>
    <sheet name="●財政力附表" sheetId="54" r:id="rId2"/>
    <sheet name="●道路橋りょう費" sheetId="41" r:id="rId3"/>
    <sheet name="●河川費" sheetId="84" r:id="rId4"/>
    <sheet name="●港湾費（港湾）" sheetId="65" r:id="rId5"/>
    <sheet name="●港湾費（漁港）" sheetId="66" r:id="rId6"/>
    <sheet name="●高等学校費" sheetId="43" r:id="rId7"/>
    <sheet name="●衛生費" sheetId="85" r:id="rId8"/>
    <sheet name="●附表" sheetId="86" r:id="rId9"/>
    <sheet name="●注" sheetId="87" r:id="rId10"/>
    <sheet name="●高齢者保健福祉費" sheetId="90" r:id="rId11"/>
    <sheet name="●農業行政費(1)" sheetId="45" r:id="rId12"/>
    <sheet name="●農業行政費(2)" sheetId="46" r:id="rId13"/>
    <sheet name="●林野行政費" sheetId="89" r:id="rId14"/>
    <sheet name="●地域振興費・その１" sheetId="75" r:id="rId15"/>
    <sheet name="●地域振興費・その２ " sheetId="83" r:id="rId16"/>
    <sheet name="●地域振興費・その３" sheetId="77" r:id="rId17"/>
    <sheet name="●附表１（財政力補正係数）" sheetId="78" r:id="rId18"/>
    <sheet name="●附表２（新幹線割増）" sheetId="79" r:id="rId19"/>
    <sheet name="●標準財政規模" sheetId="80" r:id="rId20"/>
    <sheet name="●災害復旧費" sheetId="56" r:id="rId21"/>
    <sheet name="●補正（10以前）" sheetId="57" r:id="rId22"/>
    <sheet name="●補正（11以降）" sheetId="58" r:id="rId23"/>
    <sheet name="●減収補填債" sheetId="59" r:id="rId24"/>
    <sheet name="●臨時財政特例" sheetId="60" r:id="rId25"/>
    <sheet name="●財源対策債" sheetId="61" r:id="rId26"/>
    <sheet name="●減税補填債" sheetId="62" r:id="rId27"/>
    <sheet name="●臨時税収補填・臨時財政対策" sheetId="63" r:id="rId28"/>
    <sheet name="●緊防債" sheetId="74" r:id="rId29"/>
    <sheet name="●その他公債費" sheetId="64" r:id="rId30"/>
  </sheets>
  <externalReferences>
    <externalReference r:id="rId31"/>
    <externalReference r:id="rId32"/>
  </externalReferences>
  <definedNames>
    <definedName name="_xlnm.Print_Area" localSheetId="7">●衛生費!$A$1:$L$232</definedName>
    <definedName name="_xlnm.Print_Area" localSheetId="3">●河川費!$A$1:$K$127</definedName>
    <definedName name="_xlnm.Print_Area" localSheetId="5">'[1]その３（旧〃その土）'!#REF!</definedName>
    <definedName name="_xlnm.Print_Area" localSheetId="10">●高齢者保健福祉費!$A$1:$L$20</definedName>
    <definedName name="_xlnm.Print_Area" localSheetId="20">●災害復旧費!$A$1:$AN$45</definedName>
    <definedName name="_xlnm.Print_Area" localSheetId="1">●財政力附表!$A$1:$AM$70</definedName>
    <definedName name="_xlnm.Print_Area" localSheetId="0">●総括表!$A$1:$O$41</definedName>
    <definedName name="_xlnm.Print_Area" localSheetId="14">●地域振興費・その１!$A$1:$K$164</definedName>
    <definedName name="_xlnm.Print_Area" localSheetId="15">'●地域振興費・その２ '!$A$1:$K$207</definedName>
    <definedName name="_xlnm.Print_Area" localSheetId="16">●地域振興費・その３!$A$1:$K$504</definedName>
    <definedName name="_xlnm.Print_Area" localSheetId="9">●注!$A$1:$I$33</definedName>
    <definedName name="_xlnm.Print_Area" localSheetId="2">●道路橋りょう費!$A$1:$K$246</definedName>
    <definedName name="_xlnm.Print_Area" localSheetId="11">'●農業行政費(1)'!$A$1:$M$100</definedName>
    <definedName name="_xlnm.Print_Area" localSheetId="12">'●農業行政費(2)'!$A$1:$L$157</definedName>
    <definedName name="_xlnm.Print_Area" localSheetId="19">●標準財政規模!$B$1:$D$54</definedName>
    <definedName name="_xlnm.Print_Area" localSheetId="17">'●附表１（財政力補正係数）'!$A$1:$AK$41</definedName>
    <definedName name="_xlnm.Print_Area" localSheetId="18">'●附表２（新幹線割増）'!$A$1:$AK$40</definedName>
    <definedName name="_xlnm.Print_Area" localSheetId="13">●林野行政費!$A$1:$L$81</definedName>
    <definedName name="_xlnm.Print_Area">'[1]その３（旧〃その土）'!#REF!</definedName>
    <definedName name="_xlnm.Print_Titles" localSheetId="19">●標準財政規模!$B:$B</definedName>
    <definedName name="Z_091C5B97_CD32_4120_8AA6_C8A4EB877CC4_.wvu.PrintArea" localSheetId="3" hidden="1">●河川費!$A$1:$K$127</definedName>
    <definedName name="Z_091C5B97_CD32_4120_8AA6_C8A4EB877CC4_.wvu.PrintArea" localSheetId="10" hidden="1">●高齢者保健福祉費!$A$1:$L$47</definedName>
    <definedName name="Z_091C5B97_CD32_4120_8AA6_C8A4EB877CC4_.wvu.PrintArea" localSheetId="20" hidden="1">●災害復旧費!$A$1:$AN$45</definedName>
    <definedName name="Z_091C5B97_CD32_4120_8AA6_C8A4EB877CC4_.wvu.PrintArea" localSheetId="1" hidden="1">●財政力附表!$A$1:$AM$70</definedName>
    <definedName name="Z_091C5B97_CD32_4120_8AA6_C8A4EB877CC4_.wvu.PrintArea" localSheetId="0" hidden="1">●総括表!$A$1:$O$41</definedName>
    <definedName name="Z_091C5B97_CD32_4120_8AA6_C8A4EB877CC4_.wvu.PrintArea" localSheetId="2" hidden="1">●道路橋りょう費!$A$1:$K$246</definedName>
    <definedName name="Z_091C5B97_CD32_4120_8AA6_C8A4EB877CC4_.wvu.PrintArea" localSheetId="13" hidden="1">●林野行政費!$A$1:$L$81</definedName>
    <definedName name="Z_186D98DC_D35D_4B9E_8825_364C651E4C67_.wvu.PrintArea" localSheetId="7" hidden="1">●衛生費!$A$1:$L$240</definedName>
    <definedName name="Z_186D98DC_D35D_4B9E_8825_364C651E4C67_.wvu.PrintArea" localSheetId="10" hidden="1">●高齢者保健福祉費!$A$1:$L$47</definedName>
    <definedName name="Z_186D98DC_D35D_4B9E_8825_364C651E4C67_.wvu.PrintArea" localSheetId="20" hidden="1">●災害復旧費!$A$1:$AN$45</definedName>
    <definedName name="Z_186D98DC_D35D_4B9E_8825_364C651E4C67_.wvu.PrintArea" localSheetId="1" hidden="1">●財政力附表!$A$1:$AM$70</definedName>
    <definedName name="Z_186D98DC_D35D_4B9E_8825_364C651E4C67_.wvu.PrintArea" localSheetId="0" hidden="1">●総括表!$A$1:$O$41</definedName>
    <definedName name="Z_186D98DC_D35D_4B9E_8825_364C651E4C67_.wvu.PrintArea" localSheetId="9" hidden="1">●注!$A$1:$I$33</definedName>
    <definedName name="Z_186D98DC_D35D_4B9E_8825_364C651E4C67_.wvu.PrintArea" localSheetId="2" hidden="1">●道路橋りょう費!$A$1:$K$246</definedName>
    <definedName name="Z_186D98DC_D35D_4B9E_8825_364C651E4C67_.wvu.PrintArea" localSheetId="13" hidden="1">●林野行政費!$A$1:$L$81</definedName>
    <definedName name="Z_403A6C52_29D5_4466_8489_E1D5664E8917_.wvu.PrintArea" localSheetId="7" hidden="1">●衛生費!$A$1:$L$240</definedName>
    <definedName name="Z_403A6C52_29D5_4466_8489_E1D5664E8917_.wvu.PrintArea" localSheetId="9" hidden="1">●注!$A$1:$I$33</definedName>
    <definedName name="Z_67DAEC92_6E56_40F2_8420_1A0C9C11A227_.wvu.PrintArea" localSheetId="7" hidden="1">●衛生費!$A$1:$L$240</definedName>
    <definedName name="Z_67DAEC92_6E56_40F2_8420_1A0C9C11A227_.wvu.PrintArea" localSheetId="10" hidden="1">●高齢者保健福祉費!$A$1:$L$49</definedName>
    <definedName name="Z_67DAEC92_6E56_40F2_8420_1A0C9C11A227_.wvu.PrintArea" localSheetId="20" hidden="1">●災害復旧費!$A$1:$AN$45</definedName>
    <definedName name="Z_67DAEC92_6E56_40F2_8420_1A0C9C11A227_.wvu.PrintArea" localSheetId="1" hidden="1">●財政力附表!$A$1:$AM$70</definedName>
    <definedName name="Z_67DAEC92_6E56_40F2_8420_1A0C9C11A227_.wvu.PrintArea" localSheetId="0" hidden="1">●総括表!$A$1:$O$41</definedName>
    <definedName name="Z_67DAEC92_6E56_40F2_8420_1A0C9C11A227_.wvu.PrintArea" localSheetId="9" hidden="1">●注!$A$1:$I$33</definedName>
    <definedName name="Z_67DAEC92_6E56_40F2_8420_1A0C9C11A227_.wvu.PrintArea" localSheetId="2" hidden="1">●道路橋りょう費!$A$1:$K$246</definedName>
    <definedName name="Z_67DAEC92_6E56_40F2_8420_1A0C9C11A227_.wvu.PrintArea" localSheetId="13" hidden="1">●林野行政費!$A$1:$L$81</definedName>
    <definedName name="Z_7259DF33_5DAD_405F_8EF3_BB0E22930747_.wvu.PrintArea" localSheetId="3" hidden="1">●河川費!$A$1:$K$127</definedName>
    <definedName name="Z_85D9440D_E941_4118_8A88_6E3224C6294C_.wvu.PrintArea" localSheetId="7" hidden="1">●衛生費!$A$1:$L$240</definedName>
    <definedName name="Z_85D9440D_E941_4118_8A88_6E3224C6294C_.wvu.PrintArea" localSheetId="3" hidden="1">●河川費!$A$1:$K$127</definedName>
    <definedName name="Z_85D9440D_E941_4118_8A88_6E3224C6294C_.wvu.PrintArea" localSheetId="10" hidden="1">●高齢者保健福祉費!$A$1:$L$47</definedName>
    <definedName name="Z_85D9440D_E941_4118_8A88_6E3224C6294C_.wvu.PrintArea" localSheetId="20" hidden="1">●災害復旧費!$A$1:$AN$45</definedName>
    <definedName name="Z_85D9440D_E941_4118_8A88_6E3224C6294C_.wvu.PrintArea" localSheetId="1" hidden="1">●財政力附表!$A$1:$AM$70</definedName>
    <definedName name="Z_85D9440D_E941_4118_8A88_6E3224C6294C_.wvu.PrintArea" localSheetId="0" hidden="1">●総括表!$A$1:$O$41</definedName>
    <definedName name="Z_85D9440D_E941_4118_8A88_6E3224C6294C_.wvu.PrintArea" localSheetId="9" hidden="1">●注!$A$1:$I$33</definedName>
    <definedName name="Z_85D9440D_E941_4118_8A88_6E3224C6294C_.wvu.PrintArea" localSheetId="2" hidden="1">●道路橋りょう費!$A$1:$K$246</definedName>
    <definedName name="Z_85D9440D_E941_4118_8A88_6E3224C6294C_.wvu.PrintArea" localSheetId="13" hidden="1">●林野行政費!$A$1:$L$81</definedName>
    <definedName name="Z_89E62CC9_A737_4EBB_ACF7_9982F7D0A89E_.wvu.PrintArea" localSheetId="7" hidden="1">●衛生費!$A$1:$L$240</definedName>
    <definedName name="Z_89E62CC9_A737_4EBB_ACF7_9982F7D0A89E_.wvu.PrintArea" localSheetId="9" hidden="1">●注!$A$1:$I$33</definedName>
    <definedName name="Z_9ECE7ECB_A6AB_4CE1_B785_06EDCCF0D87B_.wvu.PrintArea" localSheetId="7" hidden="1">●衛生費!$A$1:$L$240</definedName>
    <definedName name="Z_9ECE7ECB_A6AB_4CE1_B785_06EDCCF0D87B_.wvu.PrintArea" localSheetId="10" hidden="1">●高齢者保健福祉費!$A$1:$L$49</definedName>
    <definedName name="Z_9ECE7ECB_A6AB_4CE1_B785_06EDCCF0D87B_.wvu.PrintArea" localSheetId="20" hidden="1">●災害復旧費!$A$1:$AN$45</definedName>
    <definedName name="Z_9ECE7ECB_A6AB_4CE1_B785_06EDCCF0D87B_.wvu.PrintArea" localSheetId="1" hidden="1">●財政力附表!$A$1:$AM$70</definedName>
    <definedName name="Z_9ECE7ECB_A6AB_4CE1_B785_06EDCCF0D87B_.wvu.PrintArea" localSheetId="0" hidden="1">●総括表!$A$1:$O$41</definedName>
    <definedName name="Z_9ECE7ECB_A6AB_4CE1_B785_06EDCCF0D87B_.wvu.PrintArea" localSheetId="9" hidden="1">●注!$A$1:$I$33</definedName>
    <definedName name="Z_9ECE7ECB_A6AB_4CE1_B785_06EDCCF0D87B_.wvu.PrintArea" localSheetId="2" hidden="1">●道路橋りょう費!$A$1:$K$246</definedName>
    <definedName name="Z_9ECE7ECB_A6AB_4CE1_B785_06EDCCF0D87B_.wvu.PrintArea" localSheetId="13" hidden="1">●林野行政費!$A$1:$L$81</definedName>
    <definedName name="Z_B561B137_3699_4FA9_8524_BB68B904777D_.wvu.PrintArea" localSheetId="7" hidden="1">●衛生費!$A$1:$L$240</definedName>
    <definedName name="Z_B561B137_3699_4FA9_8524_BB68B904777D_.wvu.PrintArea" localSheetId="10" hidden="1">●高齢者保健福祉費!$A$1:$L$49</definedName>
    <definedName name="Z_B561B137_3699_4FA9_8524_BB68B904777D_.wvu.PrintArea" localSheetId="20" hidden="1">●災害復旧費!$A$1:$AN$45</definedName>
    <definedName name="Z_B561B137_3699_4FA9_8524_BB68B904777D_.wvu.PrintArea" localSheetId="1" hidden="1">●財政力附表!$A$1:$AM$70</definedName>
    <definedName name="Z_B561B137_3699_4FA9_8524_BB68B904777D_.wvu.PrintArea" localSheetId="0" hidden="1">●総括表!$A$1:$O$41</definedName>
    <definedName name="Z_B561B137_3699_4FA9_8524_BB68B904777D_.wvu.PrintArea" localSheetId="9" hidden="1">●注!$A$1:$I$33</definedName>
    <definedName name="Z_B561B137_3699_4FA9_8524_BB68B904777D_.wvu.PrintArea" localSheetId="2" hidden="1">●道路橋りょう費!$A$1:$K$246</definedName>
    <definedName name="Z_B561B137_3699_4FA9_8524_BB68B904777D_.wvu.PrintArea" localSheetId="13" hidden="1">●林野行政費!$A$1:$L$81</definedName>
    <definedName name="Z_E5AAB5D4_866A_40A4_BD2A_91E3D1522FB7_.wvu.PrintArea" localSheetId="7" hidden="1">●衛生費!$A$1:$L$240</definedName>
    <definedName name="Z_E5AAB5D4_866A_40A4_BD2A_91E3D1522FB7_.wvu.PrintArea" localSheetId="10" hidden="1">●高齢者保健福祉費!$A$1:$L$49</definedName>
    <definedName name="Z_E5AAB5D4_866A_40A4_BD2A_91E3D1522FB7_.wvu.PrintArea" localSheetId="20" hidden="1">●災害復旧費!$A$1:$AN$45</definedName>
    <definedName name="Z_E5AAB5D4_866A_40A4_BD2A_91E3D1522FB7_.wvu.PrintArea" localSheetId="1" hidden="1">●財政力附表!$A$1:$AM$70</definedName>
    <definedName name="Z_E5AAB5D4_866A_40A4_BD2A_91E3D1522FB7_.wvu.PrintArea" localSheetId="0" hidden="1">●総括表!$A$1:$O$41</definedName>
    <definedName name="Z_E5AAB5D4_866A_40A4_BD2A_91E3D1522FB7_.wvu.PrintArea" localSheetId="9" hidden="1">●注!$A$1:$I$33</definedName>
    <definedName name="Z_E5AAB5D4_866A_40A4_BD2A_91E3D1522FB7_.wvu.PrintArea" localSheetId="2" hidden="1">●道路橋りょう費!$A$1:$K$246</definedName>
    <definedName name="Z_E5AAB5D4_866A_40A4_BD2A_91E3D1522FB7_.wvu.PrintArea" localSheetId="13" hidden="1">●林野行政費!$A$1:$L$81</definedName>
    <definedName name="Z_E8C7F1C9_9D7F_4A64_A2AD_2F44BD3A3BD2_.wvu.PrintArea" localSheetId="3" hidden="1">●河川費!$A$1:$K$127</definedName>
    <definedName name="Z_E8C7F1C9_9D7F_4A64_A2AD_2F44BD3A3BD2_.wvu.PrintArea" localSheetId="10" hidden="1">●高齢者保健福祉費!$A$1:$L$47</definedName>
    <definedName name="Z_E8C7F1C9_9D7F_4A64_A2AD_2F44BD3A3BD2_.wvu.PrintArea" localSheetId="20" hidden="1">●災害復旧費!$A$1:$AN$45</definedName>
    <definedName name="Z_E8C7F1C9_9D7F_4A64_A2AD_2F44BD3A3BD2_.wvu.PrintArea" localSheetId="1" hidden="1">●財政力附表!$A$1:$AM$70</definedName>
    <definedName name="Z_E8C7F1C9_9D7F_4A64_A2AD_2F44BD3A3BD2_.wvu.PrintArea" localSheetId="0" hidden="1">●総括表!$A$1:$O$41</definedName>
    <definedName name="Z_E8C7F1C9_9D7F_4A64_A2AD_2F44BD3A3BD2_.wvu.PrintArea" localSheetId="2" hidden="1">●道路橋りょう費!$A$1:$K$246</definedName>
    <definedName name="Z_E8C7F1C9_9D7F_4A64_A2AD_2F44BD3A3BD2_.wvu.PrintArea" localSheetId="13" hidden="1">●林野行政費!$A$1:$L$81</definedName>
    <definedName name="一枚目" localSheetId="17">'●附表１（財政力補正係数）'!#REF!</definedName>
    <definedName name="一枚目" localSheetId="18">'●附表２（新幹線割増）'!#REF!</definedName>
    <definedName name="三枚目" localSheetId="3">'[1]その３（旧〃その土）'!#REF!</definedName>
    <definedName name="三枚目" localSheetId="5">'[1]その３（旧〃その土）'!#REF!</definedName>
    <definedName name="三枚目" localSheetId="10">'[1]その３（旧〃その土）'!#REF!</definedName>
    <definedName name="三枚目" localSheetId="1">'[1]その３（旧〃その土）'!#REF!</definedName>
    <definedName name="三枚目" localSheetId="15">'[1]その３（旧〃その土）'!#REF!</definedName>
    <definedName name="三枚目" localSheetId="2">'[2]その３（旧〃その土）'!#REF!</definedName>
    <definedName name="三枚目" localSheetId="17">'●附表１（財政力補正係数）'!$B$2:$AJ$4</definedName>
    <definedName name="三枚目" localSheetId="18">'●附表２（新幹線割増）'!$C$2:$AI$38</definedName>
    <definedName name="三枚目" localSheetId="13">'[1]その３（旧〃その土）'!#REF!</definedName>
    <definedName name="三枚目">'[1]その３（旧〃その土）'!#REF!</definedName>
    <definedName name="二枚名" localSheetId="3">'[1]その３（旧〃その土）'!#REF!</definedName>
    <definedName name="二枚名" localSheetId="5">'[1]その３（旧〃その土）'!#REF!</definedName>
    <definedName name="二枚名" localSheetId="1">'[1]その３（旧〃その土）'!#REF!</definedName>
    <definedName name="二枚名" localSheetId="15">'[1]その３（旧〃その土）'!#REF!</definedName>
    <definedName name="二枚名" localSheetId="2">'[2]その３（旧〃その土）'!#REF!</definedName>
    <definedName name="二枚名" localSheetId="17">'●附表１（財政力補正係数）'!#REF!</definedName>
    <definedName name="二枚名" localSheetId="18">'●附表２（新幹線割増）'!#REF!</definedName>
    <definedName name="二枚名" localSheetId="13">'[1]その３（旧〃その土）'!#REF!</definedName>
    <definedName name="二枚名">'[1]その３（旧〃その土）'!#REF!</definedName>
  </definedNames>
  <calcPr calcId="145621"/>
  <customWorkbookViews>
    <customWorkbookView name="交付税課 - 個人用ビュー" guid="{E8C7F1C9-9D7F-4A64-A2AD-2F44BD3A3BD2}" mergeInterval="0" personalView="1" maximized="1" xWindow="1" yWindow="1" windowWidth="1436" windowHeight="674" tabRatio="874" activeSheetId="2"/>
    <customWorkbookView name="010347 - 個人用ビュー" guid="{186D98DC-D35D-4B9E-8825-364C651E4C67}" mergeInterval="0" personalView="1" maximized="1" xWindow="1" yWindow="1" windowWidth="1396" windowHeight="824" tabRatio="874" activeSheetId="11"/>
    <customWorkbookView name="010937 - 個人用ビュー" guid="{B561B137-3699-4FA9-8524-BB68B904777D}" mergeInterval="0" personalView="1" maximized="1" xWindow="1" yWindow="1" windowWidth="1396" windowHeight="824" tabRatio="874" activeSheetId="1"/>
    <customWorkbookView name="和田克彦 - 個人用ビュー" guid="{67DAEC92-6E56-40F2-8420-1A0C9C11A227}" mergeInterval="0" personalView="1" maximized="1" xWindow="1" yWindow="1" windowWidth="1042" windowHeight="530" tabRatio="874" activeSheetId="14"/>
    <customWorkbookView name="010348 - 個人用ビュー" guid="{E5AAB5D4-866A-40A4-BD2A-91E3D1522FB7}" mergeInterval="0" personalView="1" maximized="1" xWindow="1" yWindow="1" windowWidth="1396" windowHeight="824" tabRatio="874" activeSheetId="12"/>
    <customWorkbookView name="007169 - 個人用ビュー" guid="{9ECE7ECB-A6AB-4CE1-B785-06EDCCF0D87B}" mergeInterval="0" personalView="1" maximized="1" xWindow="1" yWindow="1" windowWidth="1396" windowHeight="824" tabRatio="874" activeSheetId="3"/>
    <customWorkbookView name="905543 - 個人用ビュー" guid="{85D9440D-E941-4118-8A88-6E3224C6294C}" mergeInterval="0" personalView="1" maximized="1" xWindow="1" yWindow="1" windowWidth="1396" windowHeight="811" tabRatio="874" activeSheetId="1"/>
    <customWorkbookView name="906013 - 個人用ビュー" guid="{091C5B97-CD32-4120-8AA6-C8A4EB877CC4}" mergeInterval="0" personalView="1" maximized="1" xWindow="1" yWindow="1" windowWidth="1396" windowHeight="824" tabRatio="874" activeSheetId="14"/>
  </customWorkbookViews>
</workbook>
</file>

<file path=xl/calcChain.xml><?xml version="1.0" encoding="utf-8"?>
<calcChain xmlns="http://schemas.openxmlformats.org/spreadsheetml/2006/main">
  <c r="F333" i="77" l="1"/>
  <c r="J333" i="77"/>
  <c r="J10" i="60" l="1"/>
  <c r="J18" i="74"/>
  <c r="I1" i="64"/>
  <c r="I1" i="63"/>
  <c r="I1" i="62"/>
  <c r="I1" i="61"/>
  <c r="I1" i="60"/>
  <c r="I1" i="59"/>
  <c r="I1" i="58"/>
  <c r="I1" i="57"/>
  <c r="F2" i="86"/>
  <c r="J1" i="85"/>
  <c r="I1" i="90"/>
  <c r="K217" i="85" l="1"/>
  <c r="K193" i="85"/>
  <c r="K175" i="85"/>
  <c r="K120" i="85"/>
  <c r="J39" i="77" l="1"/>
  <c r="J41" i="77" s="1"/>
  <c r="G226" i="85" l="1"/>
  <c r="G222" i="85"/>
  <c r="G9" i="85"/>
  <c r="G6" i="85"/>
  <c r="G39" i="86" l="1"/>
  <c r="G38" i="86"/>
  <c r="G40" i="86" s="1"/>
  <c r="G30" i="86"/>
  <c r="G29" i="86"/>
  <c r="G28" i="86"/>
  <c r="E20" i="86"/>
  <c r="E11" i="86"/>
  <c r="K230" i="85"/>
  <c r="K226" i="85"/>
  <c r="K222" i="85"/>
  <c r="K216" i="85"/>
  <c r="K215" i="85"/>
  <c r="K214" i="85"/>
  <c r="K213" i="85"/>
  <c r="K212" i="85"/>
  <c r="K211" i="85"/>
  <c r="K210" i="85"/>
  <c r="K209" i="85"/>
  <c r="K208" i="85"/>
  <c r="K207" i="85"/>
  <c r="K206" i="85"/>
  <c r="K205" i="85"/>
  <c r="K204" i="85"/>
  <c r="K203" i="85"/>
  <c r="K202" i="85"/>
  <c r="K201" i="85"/>
  <c r="K200" i="85"/>
  <c r="L191" i="85"/>
  <c r="K191" i="85"/>
  <c r="L190" i="85"/>
  <c r="K190" i="85"/>
  <c r="L189" i="85"/>
  <c r="K189" i="85"/>
  <c r="L188" i="85"/>
  <c r="K188" i="85"/>
  <c r="L187" i="85"/>
  <c r="K187" i="85"/>
  <c r="L186" i="85"/>
  <c r="K186" i="85"/>
  <c r="L185" i="85"/>
  <c r="K185" i="85"/>
  <c r="L184" i="85"/>
  <c r="K184" i="85"/>
  <c r="L183" i="85"/>
  <c r="K183" i="85"/>
  <c r="L182" i="85"/>
  <c r="K182" i="85"/>
  <c r="L181" i="85"/>
  <c r="K181" i="85"/>
  <c r="L180" i="85"/>
  <c r="K180" i="85"/>
  <c r="L179" i="85"/>
  <c r="K179" i="85"/>
  <c r="L173" i="85"/>
  <c r="K173" i="85"/>
  <c r="L172" i="85"/>
  <c r="K172" i="85"/>
  <c r="L171" i="85"/>
  <c r="K171" i="85"/>
  <c r="L170" i="85"/>
  <c r="K170" i="85"/>
  <c r="L169" i="85"/>
  <c r="K169" i="85"/>
  <c r="L168" i="85"/>
  <c r="K168" i="85"/>
  <c r="L167" i="85"/>
  <c r="K167" i="85"/>
  <c r="L166" i="85"/>
  <c r="K166" i="85"/>
  <c r="L165" i="85"/>
  <c r="K165" i="85"/>
  <c r="L164" i="85"/>
  <c r="K164" i="85"/>
  <c r="L163" i="85"/>
  <c r="K163" i="85"/>
  <c r="L162" i="85"/>
  <c r="K162" i="85"/>
  <c r="L161" i="85"/>
  <c r="K161" i="85"/>
  <c r="L160" i="85"/>
  <c r="K160" i="85"/>
  <c r="L159" i="85"/>
  <c r="K159" i="85"/>
  <c r="L158" i="85"/>
  <c r="K158" i="85"/>
  <c r="L157" i="85"/>
  <c r="K157" i="85"/>
  <c r="L156" i="85"/>
  <c r="K156" i="85"/>
  <c r="L155" i="85"/>
  <c r="K155" i="85"/>
  <c r="L154" i="85"/>
  <c r="K154" i="85"/>
  <c r="L153" i="85"/>
  <c r="K153" i="85"/>
  <c r="L152" i="85"/>
  <c r="K152" i="85"/>
  <c r="L151" i="85"/>
  <c r="K151" i="85"/>
  <c r="L150" i="85"/>
  <c r="K150" i="85"/>
  <c r="L149" i="85"/>
  <c r="K149" i="85"/>
  <c r="L148" i="85"/>
  <c r="K148" i="85"/>
  <c r="L147" i="85"/>
  <c r="K147" i="85"/>
  <c r="L146" i="85"/>
  <c r="K146" i="85"/>
  <c r="L145" i="85"/>
  <c r="K145" i="85"/>
  <c r="L144" i="85"/>
  <c r="K144" i="85"/>
  <c r="L143" i="85"/>
  <c r="K143" i="85"/>
  <c r="L142" i="85"/>
  <c r="K142" i="85"/>
  <c r="L141" i="85"/>
  <c r="K141" i="85"/>
  <c r="L140" i="85"/>
  <c r="K140" i="85"/>
  <c r="L139" i="85"/>
  <c r="K139" i="85"/>
  <c r="L138" i="85"/>
  <c r="K138" i="85"/>
  <c r="L137" i="85"/>
  <c r="K137" i="85"/>
  <c r="L136" i="85"/>
  <c r="K136" i="85"/>
  <c r="L135" i="85"/>
  <c r="K135" i="85"/>
  <c r="L134" i="85"/>
  <c r="K134" i="85"/>
  <c r="L133" i="85"/>
  <c r="K133" i="85"/>
  <c r="L132" i="85"/>
  <c r="K132" i="85"/>
  <c r="K125" i="85"/>
  <c r="L118" i="85"/>
  <c r="K118" i="85"/>
  <c r="L117" i="85"/>
  <c r="K117" i="85"/>
  <c r="L116" i="85"/>
  <c r="K116" i="85"/>
  <c r="L115" i="85"/>
  <c r="K115" i="85"/>
  <c r="L114" i="85"/>
  <c r="K114" i="85"/>
  <c r="L113" i="85"/>
  <c r="K113" i="85"/>
  <c r="L112" i="85"/>
  <c r="K112" i="85"/>
  <c r="L111" i="85"/>
  <c r="K111" i="85"/>
  <c r="L110" i="85"/>
  <c r="K110" i="85"/>
  <c r="L109" i="85"/>
  <c r="K109" i="85"/>
  <c r="L108" i="85"/>
  <c r="K108" i="85"/>
  <c r="L107" i="85"/>
  <c r="K107" i="85"/>
  <c r="L106" i="85"/>
  <c r="K106" i="85"/>
  <c r="L105" i="85"/>
  <c r="K105" i="85"/>
  <c r="L104" i="85"/>
  <c r="K104" i="85"/>
  <c r="L103" i="85"/>
  <c r="K103" i="85"/>
  <c r="L102" i="85"/>
  <c r="K102" i="85"/>
  <c r="L101" i="85"/>
  <c r="K101" i="85"/>
  <c r="L100" i="85"/>
  <c r="K100" i="85"/>
  <c r="L99" i="85"/>
  <c r="K99" i="85"/>
  <c r="L98" i="85"/>
  <c r="K98" i="85"/>
  <c r="L97" i="85"/>
  <c r="K97" i="85"/>
  <c r="L96" i="85"/>
  <c r="K96" i="85"/>
  <c r="L95" i="85"/>
  <c r="K95" i="85"/>
  <c r="L94" i="85"/>
  <c r="K94" i="85"/>
  <c r="L93" i="85"/>
  <c r="K93" i="85"/>
  <c r="L92" i="85"/>
  <c r="K92" i="85"/>
  <c r="L91" i="85"/>
  <c r="K91" i="85"/>
  <c r="L90" i="85"/>
  <c r="K90" i="85"/>
  <c r="L89" i="85"/>
  <c r="K89" i="85"/>
  <c r="L88" i="85"/>
  <c r="K88" i="85"/>
  <c r="L87" i="85"/>
  <c r="K87" i="85"/>
  <c r="L86" i="85"/>
  <c r="K86" i="85"/>
  <c r="L85" i="85"/>
  <c r="K85" i="85"/>
  <c r="L84" i="85"/>
  <c r="K84" i="85"/>
  <c r="L83" i="85"/>
  <c r="K83" i="85"/>
  <c r="L82" i="85"/>
  <c r="K82" i="85"/>
  <c r="L81" i="85"/>
  <c r="K81" i="85"/>
  <c r="L80" i="85"/>
  <c r="K80" i="85"/>
  <c r="L79" i="85"/>
  <c r="K79" i="85"/>
  <c r="L78" i="85"/>
  <c r="K78" i="85"/>
  <c r="L77" i="85"/>
  <c r="K77" i="85"/>
  <c r="L76" i="85"/>
  <c r="K76" i="85"/>
  <c r="L75" i="85"/>
  <c r="K75" i="85"/>
  <c r="L74" i="85"/>
  <c r="K74" i="85"/>
  <c r="L73" i="85"/>
  <c r="K73" i="85"/>
  <c r="L72" i="85"/>
  <c r="K72" i="85"/>
  <c r="L71" i="85"/>
  <c r="K71" i="85"/>
  <c r="L70" i="85"/>
  <c r="K70" i="85"/>
  <c r="L69" i="85"/>
  <c r="K69" i="85"/>
  <c r="L68" i="85"/>
  <c r="K68" i="85"/>
  <c r="L67" i="85"/>
  <c r="K67" i="85"/>
  <c r="L66" i="85"/>
  <c r="K66" i="85"/>
  <c r="L65" i="85"/>
  <c r="K65" i="85"/>
  <c r="L64" i="85"/>
  <c r="K64" i="85"/>
  <c r="L63" i="85"/>
  <c r="K63" i="85"/>
  <c r="L62" i="85"/>
  <c r="K62" i="85"/>
  <c r="L59" i="85"/>
  <c r="K59" i="85"/>
  <c r="L58" i="85"/>
  <c r="K58" i="85"/>
  <c r="L57" i="85"/>
  <c r="K57" i="85"/>
  <c r="L56" i="85"/>
  <c r="K56" i="85"/>
  <c r="L55" i="85"/>
  <c r="K55" i="85"/>
  <c r="L54" i="85"/>
  <c r="K54" i="85"/>
  <c r="L53" i="85"/>
  <c r="K53" i="85"/>
  <c r="L52" i="85"/>
  <c r="K52" i="85"/>
  <c r="L51" i="85"/>
  <c r="K51" i="85"/>
  <c r="L50" i="85"/>
  <c r="K50" i="85"/>
  <c r="L49" i="85"/>
  <c r="K49" i="85"/>
  <c r="L48" i="85"/>
  <c r="K48" i="85"/>
  <c r="L47" i="85"/>
  <c r="K47" i="85"/>
  <c r="L46" i="85"/>
  <c r="K46" i="85"/>
  <c r="L45" i="85"/>
  <c r="K45" i="85"/>
  <c r="L44" i="85"/>
  <c r="K44" i="85"/>
  <c r="L43" i="85"/>
  <c r="K43" i="85"/>
  <c r="L42" i="85"/>
  <c r="K42" i="85"/>
  <c r="L41" i="85"/>
  <c r="K41" i="85"/>
  <c r="L40" i="85"/>
  <c r="K40" i="85"/>
  <c r="L39" i="85"/>
  <c r="K39" i="85"/>
  <c r="L38" i="85"/>
  <c r="K38" i="85"/>
  <c r="L37" i="85"/>
  <c r="K37" i="85"/>
  <c r="L36" i="85"/>
  <c r="K36" i="85"/>
  <c r="L35" i="85"/>
  <c r="K35" i="85"/>
  <c r="L34" i="85"/>
  <c r="K34" i="85"/>
  <c r="L33" i="85"/>
  <c r="K33" i="85"/>
  <c r="L32" i="85"/>
  <c r="K32" i="85"/>
  <c r="L31" i="85"/>
  <c r="K31" i="85"/>
  <c r="L30" i="85"/>
  <c r="K30" i="85"/>
  <c r="L29" i="85"/>
  <c r="K29" i="85"/>
  <c r="L28" i="85"/>
  <c r="K28" i="85"/>
  <c r="L27" i="85"/>
  <c r="K27" i="85"/>
  <c r="L26" i="85"/>
  <c r="K26" i="85"/>
  <c r="L25" i="85"/>
  <c r="K25" i="85"/>
  <c r="L24" i="85"/>
  <c r="K24" i="85"/>
  <c r="L23" i="85"/>
  <c r="K23" i="85"/>
  <c r="L22" i="85"/>
  <c r="K22" i="85"/>
  <c r="L21" i="85"/>
  <c r="K21" i="85"/>
  <c r="L20" i="85"/>
  <c r="K20" i="85"/>
  <c r="L19" i="85"/>
  <c r="K19" i="85"/>
  <c r="L18" i="85"/>
  <c r="K18" i="85"/>
  <c r="L17" i="85"/>
  <c r="K17" i="85"/>
  <c r="K9" i="85"/>
  <c r="K6" i="85"/>
  <c r="K234" i="85" s="1"/>
  <c r="K14" i="1" s="1"/>
  <c r="K17" i="1" l="1"/>
  <c r="K15" i="1"/>
  <c r="J137" i="77" l="1"/>
  <c r="J138" i="77" s="1"/>
  <c r="J130" i="77"/>
  <c r="I1" i="89" l="1"/>
  <c r="J99" i="84" l="1"/>
  <c r="J33" i="84"/>
  <c r="J30" i="84"/>
  <c r="J17" i="90" l="1"/>
  <c r="J16" i="90"/>
  <c r="J15" i="90"/>
  <c r="J14" i="90"/>
  <c r="J13" i="90"/>
  <c r="J12" i="90"/>
  <c r="J11" i="90"/>
  <c r="J10" i="90"/>
  <c r="J9" i="90"/>
  <c r="J8" i="90"/>
  <c r="J19" i="90" s="1"/>
  <c r="J194" i="41" l="1"/>
  <c r="J241" i="41"/>
  <c r="J232" i="41"/>
  <c r="J198" i="41"/>
  <c r="J186" i="41"/>
  <c r="B34" i="41"/>
  <c r="B36" i="41" s="1"/>
  <c r="B38" i="41" s="1"/>
  <c r="B40" i="41" s="1"/>
  <c r="B41" i="41" s="1"/>
  <c r="B46" i="41" s="1"/>
  <c r="B47" i="41" s="1"/>
  <c r="B48" i="41" s="1"/>
  <c r="B49" i="41" s="1"/>
  <c r="B50" i="41" s="1"/>
  <c r="B51" i="41" s="1"/>
  <c r="B52" i="41" s="1"/>
  <c r="B11" i="41"/>
  <c r="B13" i="41" s="1"/>
  <c r="B15" i="41" s="1"/>
  <c r="B16" i="41" s="1"/>
  <c r="B17" i="41" s="1"/>
  <c r="B18" i="41" s="1"/>
  <c r="B19" i="41" s="1"/>
  <c r="B20" i="41" s="1"/>
  <c r="B21" i="41" s="1"/>
  <c r="B22" i="41" s="1"/>
  <c r="B23" i="41" s="1"/>
  <c r="B9" i="41"/>
  <c r="M30" i="79" l="1"/>
  <c r="Z25" i="79"/>
  <c r="J496" i="77"/>
  <c r="J498" i="77" s="1"/>
  <c r="J495" i="77"/>
  <c r="J487" i="77"/>
  <c r="J476" i="77"/>
  <c r="J475" i="77"/>
  <c r="J474" i="77"/>
  <c r="J438" i="77"/>
  <c r="J387" i="77"/>
  <c r="J372" i="77"/>
  <c r="J331" i="77"/>
  <c r="J304" i="77"/>
  <c r="J165" i="77"/>
  <c r="J111" i="77"/>
  <c r="J82" i="77"/>
  <c r="J63" i="77"/>
  <c r="J32" i="77"/>
  <c r="J206" i="83"/>
  <c r="J203" i="83"/>
  <c r="J127" i="83"/>
  <c r="J137" i="83"/>
  <c r="J202" i="83"/>
  <c r="J194" i="83"/>
  <c r="J193" i="83"/>
  <c r="J76" i="83"/>
  <c r="J75" i="83"/>
  <c r="J48" i="83"/>
  <c r="J30" i="83"/>
  <c r="J164" i="75"/>
  <c r="J161" i="75"/>
  <c r="J159" i="75"/>
  <c r="J144" i="75"/>
  <c r="J142" i="75"/>
  <c r="J113" i="75"/>
  <c r="J111" i="75"/>
  <c r="J78" i="75"/>
  <c r="F62" i="75"/>
  <c r="J45" i="75"/>
  <c r="J43" i="75"/>
  <c r="J24" i="75"/>
  <c r="J22" i="75"/>
  <c r="J21" i="75"/>
  <c r="J20" i="75"/>
  <c r="J196" i="83" l="1"/>
  <c r="J31" i="66"/>
  <c r="J33" i="66" s="1"/>
  <c r="J157" i="46" l="1"/>
  <c r="H16" i="89" l="1"/>
  <c r="J77" i="89"/>
  <c r="J75" i="89"/>
  <c r="J74" i="89"/>
  <c r="J73" i="89"/>
  <c r="J66" i="89"/>
  <c r="J65" i="89"/>
  <c r="J64" i="89"/>
  <c r="J63" i="89"/>
  <c r="J68" i="89" s="1"/>
  <c r="J62" i="89"/>
  <c r="J61" i="89"/>
  <c r="J53" i="89"/>
  <c r="J52" i="89"/>
  <c r="J51" i="89"/>
  <c r="J50" i="89"/>
  <c r="J49" i="89"/>
  <c r="J48" i="89"/>
  <c r="J47" i="89"/>
  <c r="J46" i="89"/>
  <c r="J45" i="89"/>
  <c r="J44" i="89"/>
  <c r="J43" i="89"/>
  <c r="J42" i="89"/>
  <c r="J41" i="89"/>
  <c r="J40" i="89"/>
  <c r="J39" i="89"/>
  <c r="J38" i="89"/>
  <c r="J37" i="89"/>
  <c r="J55" i="89" s="1"/>
  <c r="J28" i="89"/>
  <c r="J27" i="89"/>
  <c r="J26" i="89"/>
  <c r="J25" i="89"/>
  <c r="J24" i="89"/>
  <c r="J23" i="89"/>
  <c r="J22" i="89"/>
  <c r="J21" i="89"/>
  <c r="J20" i="89"/>
  <c r="J19" i="89"/>
  <c r="J18" i="89"/>
  <c r="J13" i="89"/>
  <c r="J12" i="89"/>
  <c r="J11" i="89"/>
  <c r="J10" i="89"/>
  <c r="J14" i="89" s="1"/>
  <c r="F16" i="89" s="1"/>
  <c r="J9" i="89"/>
  <c r="J8" i="89"/>
  <c r="J16" i="89" l="1"/>
  <c r="J30" i="89" s="1"/>
  <c r="J81" i="89"/>
  <c r="B31" i="66"/>
  <c r="J30" i="65"/>
  <c r="J31" i="65"/>
  <c r="J33" i="65" s="1"/>
  <c r="B31" i="65"/>
  <c r="J14" i="74" l="1"/>
  <c r="J13" i="74"/>
  <c r="J31" i="63"/>
  <c r="J31" i="61"/>
  <c r="J27" i="59"/>
  <c r="J37" i="58"/>
  <c r="J36" i="58"/>
  <c r="J240" i="41" l="1"/>
  <c r="J243" i="41" s="1"/>
  <c r="J7" i="43"/>
  <c r="J14" i="43" s="1"/>
  <c r="J8" i="43"/>
  <c r="J9" i="43"/>
  <c r="J10" i="43"/>
  <c r="J11" i="43"/>
  <c r="J12" i="43"/>
  <c r="J72" i="83"/>
  <c r="J71" i="83"/>
  <c r="J46" i="83"/>
  <c r="J28" i="83"/>
  <c r="J157" i="75"/>
  <c r="J140" i="75"/>
  <c r="J109" i="75"/>
  <c r="J41" i="75"/>
  <c r="J485" i="77"/>
  <c r="J470" i="77"/>
  <c r="J469" i="77"/>
  <c r="J468" i="77"/>
  <c r="J436" i="77"/>
  <c r="J385" i="77"/>
  <c r="J370" i="77"/>
  <c r="J329" i="77"/>
  <c r="J302" i="77"/>
  <c r="J163" i="77"/>
  <c r="J109" i="77"/>
  <c r="J80" i="77"/>
  <c r="J61" i="77"/>
  <c r="J30" i="77"/>
  <c r="J398" i="77"/>
  <c r="J30" i="66"/>
  <c r="J29" i="66"/>
  <c r="J29" i="65"/>
  <c r="J231" i="41"/>
  <c r="J230" i="41"/>
  <c r="J220" i="41"/>
  <c r="J219" i="41"/>
  <c r="J209" i="41"/>
  <c r="J208" i="41"/>
  <c r="J197" i="41"/>
  <c r="J196" i="41"/>
  <c r="J184" i="41"/>
  <c r="J29" i="84"/>
  <c r="J16" i="74"/>
  <c r="J15" i="74"/>
  <c r="J32" i="63"/>
  <c r="J32" i="61"/>
  <c r="J28" i="59"/>
  <c r="J38" i="58"/>
  <c r="J35" i="58"/>
  <c r="J92" i="46"/>
  <c r="J126" i="83"/>
  <c r="J91" i="46"/>
  <c r="J75" i="46"/>
  <c r="J53" i="46"/>
  <c r="J36" i="46"/>
  <c r="J14" i="46"/>
  <c r="I1" i="84"/>
  <c r="K82" i="45"/>
  <c r="G79" i="45" s="1"/>
  <c r="K79" i="45" s="1"/>
  <c r="K90" i="45"/>
  <c r="K98" i="45"/>
  <c r="G95" i="45" s="1"/>
  <c r="K95" i="45" s="1"/>
  <c r="G87" i="45"/>
  <c r="K87" i="45"/>
  <c r="J229" i="41"/>
  <c r="J218" i="41"/>
  <c r="J207" i="41"/>
  <c r="J195" i="41"/>
  <c r="J183" i="41"/>
  <c r="Z23" i="79"/>
  <c r="J472" i="77"/>
  <c r="J463" i="77"/>
  <c r="J462" i="77"/>
  <c r="J461" i="77"/>
  <c r="J460" i="77"/>
  <c r="J459" i="77"/>
  <c r="J458" i="77"/>
  <c r="J473" i="77"/>
  <c r="J471" i="77"/>
  <c r="J467" i="77"/>
  <c r="J466" i="77"/>
  <c r="J465" i="77"/>
  <c r="J464" i="77"/>
  <c r="J457" i="77"/>
  <c r="J456" i="77"/>
  <c r="J455" i="77"/>
  <c r="J454" i="77"/>
  <c r="J453" i="77"/>
  <c r="J452" i="77"/>
  <c r="J451" i="77"/>
  <c r="J450" i="77"/>
  <c r="J449" i="77"/>
  <c r="J448" i="77"/>
  <c r="J447" i="77"/>
  <c r="J446" i="77"/>
  <c r="J437" i="77"/>
  <c r="J435" i="77"/>
  <c r="J484" i="77"/>
  <c r="J384" i="77"/>
  <c r="J369" i="77"/>
  <c r="J328" i="77"/>
  <c r="J301" i="77"/>
  <c r="J162" i="77"/>
  <c r="J108" i="77"/>
  <c r="J79" i="77"/>
  <c r="J60" i="77"/>
  <c r="J29" i="77"/>
  <c r="J154" i="83"/>
  <c r="J157" i="83" s="1"/>
  <c r="J70" i="83"/>
  <c r="J69" i="83"/>
  <c r="J45" i="83"/>
  <c r="J27" i="83"/>
  <c r="J156" i="75"/>
  <c r="J139" i="75"/>
  <c r="J108" i="75"/>
  <c r="J42" i="75"/>
  <c r="J19" i="75"/>
  <c r="J122" i="84"/>
  <c r="J121" i="84"/>
  <c r="J120" i="84"/>
  <c r="J119" i="84"/>
  <c r="J111" i="84"/>
  <c r="J110" i="84"/>
  <c r="J109" i="84"/>
  <c r="J108" i="84"/>
  <c r="J107" i="84"/>
  <c r="J106" i="84"/>
  <c r="J105" i="84"/>
  <c r="J97" i="84"/>
  <c r="J96" i="84"/>
  <c r="J95" i="84"/>
  <c r="J94" i="84"/>
  <c r="J93" i="84"/>
  <c r="J92" i="84"/>
  <c r="J91" i="84"/>
  <c r="J90" i="84"/>
  <c r="J89" i="84"/>
  <c r="J88" i="84"/>
  <c r="J87" i="84"/>
  <c r="J86" i="84"/>
  <c r="J85" i="84"/>
  <c r="J84" i="84"/>
  <c r="J74" i="84"/>
  <c r="J73" i="84"/>
  <c r="J72" i="84"/>
  <c r="J71" i="84"/>
  <c r="J66" i="84"/>
  <c r="J65" i="84"/>
  <c r="J64" i="84"/>
  <c r="J63" i="84"/>
  <c r="J62" i="84"/>
  <c r="J61" i="84"/>
  <c r="J60" i="84"/>
  <c r="J59" i="84"/>
  <c r="J58" i="84"/>
  <c r="J57" i="84"/>
  <c r="J50" i="84"/>
  <c r="J49" i="84"/>
  <c r="J48" i="84"/>
  <c r="J47" i="84"/>
  <c r="J46" i="84"/>
  <c r="J45" i="84"/>
  <c r="J44" i="84"/>
  <c r="J43" i="84"/>
  <c r="J42" i="84"/>
  <c r="J41" i="84"/>
  <c r="J40" i="84"/>
  <c r="J39" i="84"/>
  <c r="J31" i="84"/>
  <c r="J28" i="84"/>
  <c r="J27" i="84"/>
  <c r="J26" i="84"/>
  <c r="J25" i="84"/>
  <c r="J24" i="84"/>
  <c r="J23" i="84"/>
  <c r="J22" i="84"/>
  <c r="J21" i="84"/>
  <c r="J20" i="84"/>
  <c r="J19" i="84"/>
  <c r="J18" i="84"/>
  <c r="J17" i="84"/>
  <c r="J16" i="84"/>
  <c r="J15" i="84"/>
  <c r="J14" i="84"/>
  <c r="J7" i="84"/>
  <c r="J10" i="74"/>
  <c r="J9" i="74"/>
  <c r="J29" i="63"/>
  <c r="J29" i="61"/>
  <c r="J25" i="59"/>
  <c r="J32" i="58"/>
  <c r="J31" i="58"/>
  <c r="R5" i="54"/>
  <c r="J486" i="77"/>
  <c r="I1" i="77"/>
  <c r="I1" i="83"/>
  <c r="I1" i="75"/>
  <c r="J7" i="83"/>
  <c r="J8" i="83"/>
  <c r="J9" i="83"/>
  <c r="J17" i="83"/>
  <c r="J18" i="83"/>
  <c r="J19" i="83"/>
  <c r="J20" i="83"/>
  <c r="J21" i="83"/>
  <c r="J22" i="83"/>
  <c r="J23" i="83"/>
  <c r="J24" i="83"/>
  <c r="J25" i="83"/>
  <c r="J26" i="83"/>
  <c r="J29" i="83"/>
  <c r="J38" i="83"/>
  <c r="J39" i="83"/>
  <c r="J40" i="83"/>
  <c r="J41" i="83"/>
  <c r="J42" i="83"/>
  <c r="J43" i="83"/>
  <c r="J44" i="83"/>
  <c r="J47" i="83"/>
  <c r="J56" i="83"/>
  <c r="J57" i="83"/>
  <c r="J58" i="83"/>
  <c r="J59" i="83"/>
  <c r="J60" i="83"/>
  <c r="J61" i="83"/>
  <c r="J62" i="83"/>
  <c r="J63" i="83"/>
  <c r="J64" i="83"/>
  <c r="J65" i="83"/>
  <c r="J66" i="83"/>
  <c r="J67" i="83"/>
  <c r="J68" i="83"/>
  <c r="J73" i="83"/>
  <c r="J74" i="83"/>
  <c r="J84" i="83"/>
  <c r="J85" i="83"/>
  <c r="J86" i="83"/>
  <c r="J87" i="83"/>
  <c r="J95" i="83"/>
  <c r="J96" i="83"/>
  <c r="J97" i="83"/>
  <c r="J98" i="83"/>
  <c r="J99" i="83"/>
  <c r="J100" i="83"/>
  <c r="J101" i="83"/>
  <c r="J102" i="83"/>
  <c r="J110" i="83"/>
  <c r="J117" i="83"/>
  <c r="J129" i="83" s="1"/>
  <c r="J118" i="83"/>
  <c r="J119" i="83"/>
  <c r="J120" i="83"/>
  <c r="J121" i="83"/>
  <c r="J122" i="83"/>
  <c r="J123" i="83"/>
  <c r="J124" i="83"/>
  <c r="J125" i="83"/>
  <c r="J135" i="83"/>
  <c r="J139" i="83" s="1"/>
  <c r="J136" i="83"/>
  <c r="J145" i="83"/>
  <c r="J146" i="83"/>
  <c r="J155" i="83"/>
  <c r="J170" i="83"/>
  <c r="J171" i="83"/>
  <c r="J172" i="83"/>
  <c r="J173" i="83"/>
  <c r="J174" i="83"/>
  <c r="J175" i="83"/>
  <c r="J183" i="83"/>
  <c r="J184" i="83"/>
  <c r="J185" i="83"/>
  <c r="J152" i="46"/>
  <c r="J151" i="46"/>
  <c r="J150" i="46"/>
  <c r="J149" i="46"/>
  <c r="J148" i="46"/>
  <c r="J147" i="46"/>
  <c r="J146" i="46"/>
  <c r="J145" i="46"/>
  <c r="J144" i="46"/>
  <c r="J143" i="46"/>
  <c r="J142" i="46"/>
  <c r="J141" i="46"/>
  <c r="J140" i="46"/>
  <c r="J139" i="46"/>
  <c r="J138" i="46"/>
  <c r="J137" i="46"/>
  <c r="J136" i="46"/>
  <c r="J128" i="46"/>
  <c r="J127" i="46"/>
  <c r="J126" i="46"/>
  <c r="J125" i="46"/>
  <c r="J124" i="46"/>
  <c r="J123" i="46"/>
  <c r="J122" i="46"/>
  <c r="J121" i="46"/>
  <c r="J120" i="46"/>
  <c r="J119" i="46"/>
  <c r="J118" i="46"/>
  <c r="J90" i="46"/>
  <c r="J89" i="46"/>
  <c r="J88" i="46"/>
  <c r="J87" i="46"/>
  <c r="J86" i="46"/>
  <c r="J85" i="46"/>
  <c r="J84" i="46"/>
  <c r="J83" i="46"/>
  <c r="J74" i="46"/>
  <c r="J73" i="46"/>
  <c r="J72" i="46"/>
  <c r="J71" i="46"/>
  <c r="J70" i="46"/>
  <c r="J69" i="46"/>
  <c r="J68" i="46"/>
  <c r="J67" i="46"/>
  <c r="J66" i="46"/>
  <c r="J65" i="46"/>
  <c r="J64" i="46"/>
  <c r="J63" i="46"/>
  <c r="J62" i="46"/>
  <c r="J61" i="46"/>
  <c r="J52" i="46"/>
  <c r="J51" i="46"/>
  <c r="J50" i="46"/>
  <c r="J49" i="46"/>
  <c r="J48" i="46"/>
  <c r="J47" i="46"/>
  <c r="J46" i="46"/>
  <c r="J45" i="46"/>
  <c r="J44" i="46"/>
  <c r="J35" i="46"/>
  <c r="J34" i="46"/>
  <c r="J33" i="46"/>
  <c r="J32" i="46"/>
  <c r="J31" i="46"/>
  <c r="J30" i="46"/>
  <c r="J29" i="46"/>
  <c r="J28" i="46"/>
  <c r="J27" i="46"/>
  <c r="J26" i="46"/>
  <c r="J25" i="46"/>
  <c r="J24" i="46"/>
  <c r="J23" i="46"/>
  <c r="J22" i="46"/>
  <c r="J13" i="46"/>
  <c r="J12" i="46"/>
  <c r="J11" i="46"/>
  <c r="J10" i="46"/>
  <c r="J9" i="46"/>
  <c r="J8" i="46"/>
  <c r="J7" i="46"/>
  <c r="J6" i="46"/>
  <c r="J5" i="46"/>
  <c r="K72" i="45"/>
  <c r="G69" i="45"/>
  <c r="K69" i="45" s="1"/>
  <c r="K64" i="45"/>
  <c r="G61" i="45" s="1"/>
  <c r="K61" i="45" s="1"/>
  <c r="K56" i="45"/>
  <c r="G53" i="45"/>
  <c r="K53" i="45" s="1"/>
  <c r="K46" i="45"/>
  <c r="G43" i="45" s="1"/>
  <c r="K43" i="45" s="1"/>
  <c r="K38" i="45"/>
  <c r="G35" i="45"/>
  <c r="K35" i="45" s="1"/>
  <c r="K28" i="45"/>
  <c r="G25" i="45" s="1"/>
  <c r="K25" i="45" s="1"/>
  <c r="K20" i="45"/>
  <c r="G17" i="45"/>
  <c r="K17" i="45" s="1"/>
  <c r="K12" i="45"/>
  <c r="G9" i="45" s="1"/>
  <c r="K9" i="45" s="1"/>
  <c r="J12" i="74"/>
  <c r="J11" i="74"/>
  <c r="J30" i="63"/>
  <c r="J30" i="61"/>
  <c r="J26" i="59"/>
  <c r="J34" i="58"/>
  <c r="J33" i="58"/>
  <c r="Z22" i="79"/>
  <c r="J383" i="77"/>
  <c r="J368" i="77"/>
  <c r="J327" i="77"/>
  <c r="J300" i="77"/>
  <c r="J161" i="77"/>
  <c r="J107" i="77"/>
  <c r="J78" i="77"/>
  <c r="J59" i="77"/>
  <c r="J28" i="77"/>
  <c r="J31" i="77"/>
  <c r="J155" i="75"/>
  <c r="J138" i="75"/>
  <c r="J107" i="75"/>
  <c r="J39" i="75"/>
  <c r="J8" i="75"/>
  <c r="J28" i="66"/>
  <c r="J28" i="65"/>
  <c r="J228" i="41"/>
  <c r="J217" i="41"/>
  <c r="J206" i="41"/>
  <c r="J200" i="41"/>
  <c r="J182" i="41"/>
  <c r="J157" i="41"/>
  <c r="J146" i="41"/>
  <c r="E60" i="54"/>
  <c r="AB67" i="54"/>
  <c r="E49" i="54"/>
  <c r="AB56" i="54" s="1"/>
  <c r="E38" i="54"/>
  <c r="AB45" i="54" s="1"/>
  <c r="C54" i="80"/>
  <c r="M31" i="79"/>
  <c r="J35" i="79" s="1"/>
  <c r="Z24" i="79"/>
  <c r="Z21" i="79"/>
  <c r="Z20" i="79"/>
  <c r="Z19" i="79"/>
  <c r="Z18" i="79"/>
  <c r="Z17" i="79"/>
  <c r="Z16" i="79"/>
  <c r="Z15" i="79"/>
  <c r="Z14" i="79"/>
  <c r="Z13" i="79"/>
  <c r="Z26" i="79" s="1"/>
  <c r="Z12" i="79"/>
  <c r="Z11" i="79"/>
  <c r="Z10" i="79"/>
  <c r="Z9" i="79"/>
  <c r="Z8" i="79"/>
  <c r="Z7" i="79"/>
  <c r="Z6" i="79"/>
  <c r="J427" i="77"/>
  <c r="J426" i="77"/>
  <c r="J425" i="77"/>
  <c r="J424" i="77"/>
  <c r="J423" i="77"/>
  <c r="J422" i="77"/>
  <c r="J421" i="77"/>
  <c r="J420" i="77"/>
  <c r="J419" i="77"/>
  <c r="J418" i="77"/>
  <c r="J417" i="77"/>
  <c r="J416" i="77"/>
  <c r="J415" i="77"/>
  <c r="J414" i="77"/>
  <c r="J413" i="77"/>
  <c r="J412" i="77"/>
  <c r="J411" i="77"/>
  <c r="J410" i="77"/>
  <c r="J409" i="77"/>
  <c r="J408" i="77"/>
  <c r="J407" i="77"/>
  <c r="J406" i="77"/>
  <c r="J405" i="77"/>
  <c r="J404" i="77"/>
  <c r="J403" i="77"/>
  <c r="J402" i="77"/>
  <c r="J401" i="77"/>
  <c r="J400" i="77"/>
  <c r="J399" i="77"/>
  <c r="J397" i="77"/>
  <c r="J396" i="77"/>
  <c r="J386" i="77"/>
  <c r="J382" i="77"/>
  <c r="J381" i="77"/>
  <c r="J380" i="77"/>
  <c r="J371" i="77"/>
  <c r="J367" i="77"/>
  <c r="J366" i="77"/>
  <c r="J365" i="77"/>
  <c r="J364" i="77"/>
  <c r="J363" i="77"/>
  <c r="J355" i="77"/>
  <c r="J354" i="77"/>
  <c r="J353" i="77"/>
  <c r="J352" i="77"/>
  <c r="J351" i="77"/>
  <c r="J350" i="77"/>
  <c r="J342" i="77"/>
  <c r="J341" i="77"/>
  <c r="J340" i="77"/>
  <c r="J330" i="77"/>
  <c r="J326" i="77"/>
  <c r="J325" i="77"/>
  <c r="J324" i="77"/>
  <c r="J323" i="77"/>
  <c r="J322" i="77"/>
  <c r="J321" i="77"/>
  <c r="J320" i="77"/>
  <c r="J319" i="77"/>
  <c r="J318" i="77"/>
  <c r="J317" i="77"/>
  <c r="J316" i="77"/>
  <c r="J315" i="77"/>
  <c r="J314" i="77"/>
  <c r="J313" i="77"/>
  <c r="J312" i="77"/>
  <c r="J303" i="77"/>
  <c r="J299" i="77"/>
  <c r="J298" i="77"/>
  <c r="J297" i="77"/>
  <c r="J296" i="77"/>
  <c r="J295" i="77"/>
  <c r="J294" i="77"/>
  <c r="J293" i="77"/>
  <c r="J292" i="77"/>
  <c r="J291" i="77"/>
  <c r="J290" i="77"/>
  <c r="J289" i="77"/>
  <c r="J288" i="77"/>
  <c r="J279" i="77"/>
  <c r="J278" i="77"/>
  <c r="J277" i="77"/>
  <c r="J276" i="77"/>
  <c r="J275" i="77"/>
  <c r="J274" i="77"/>
  <c r="J273" i="77"/>
  <c r="J265" i="77"/>
  <c r="J264" i="77"/>
  <c r="J263" i="77"/>
  <c r="J256" i="77"/>
  <c r="J250" i="77"/>
  <c r="J241" i="77"/>
  <c r="J240" i="77"/>
  <c r="J239" i="77"/>
  <c r="J238" i="77"/>
  <c r="J237" i="77"/>
  <c r="J230" i="77"/>
  <c r="J222" i="77"/>
  <c r="J221" i="77"/>
  <c r="J220" i="77"/>
  <c r="J224" i="77" s="1"/>
  <c r="J213" i="77"/>
  <c r="J205" i="77"/>
  <c r="J204" i="77"/>
  <c r="J203" i="77"/>
  <c r="J207" i="77" s="1"/>
  <c r="J196" i="77"/>
  <c r="J188" i="77"/>
  <c r="J187" i="77"/>
  <c r="J186" i="77"/>
  <c r="J190" i="77" s="1"/>
  <c r="J179" i="77"/>
  <c r="J172" i="77"/>
  <c r="J164" i="77"/>
  <c r="J160" i="77"/>
  <c r="J159" i="77"/>
  <c r="J158" i="77"/>
  <c r="J157" i="77"/>
  <c r="J156" i="77"/>
  <c r="J155" i="77"/>
  <c r="J154" i="77"/>
  <c r="J153" i="77"/>
  <c r="J152" i="77"/>
  <c r="J151" i="77"/>
  <c r="J150" i="77"/>
  <c r="A146" i="77"/>
  <c r="A169" i="77" s="1"/>
  <c r="A175" i="77" s="1"/>
  <c r="A182" i="77" s="1"/>
  <c r="A192" i="77" s="1"/>
  <c r="A199" i="77" s="1"/>
  <c r="A209" i="77" s="1"/>
  <c r="A216" i="77" s="1"/>
  <c r="A226" i="77" s="1"/>
  <c r="A233" i="77" s="1"/>
  <c r="A245" i="77" s="1"/>
  <c r="A253" i="77" s="1"/>
  <c r="A259" i="77" s="1"/>
  <c r="A269" i="77" s="1"/>
  <c r="A284" i="77" s="1"/>
  <c r="A308" i="77" s="1"/>
  <c r="A336" i="77" s="1"/>
  <c r="A346" i="77" s="1"/>
  <c r="A359" i="77" s="1"/>
  <c r="A376" i="77" s="1"/>
  <c r="A392" i="77" s="1"/>
  <c r="A431" i="77" s="1"/>
  <c r="A442" i="77" s="1"/>
  <c r="A480" i="77" s="1"/>
  <c r="A491" i="77" s="1"/>
  <c r="J143" i="77"/>
  <c r="J124" i="77"/>
  <c r="J118" i="77"/>
  <c r="J110" i="77"/>
  <c r="J106" i="77"/>
  <c r="J105" i="77"/>
  <c r="J104" i="77"/>
  <c r="J103" i="77"/>
  <c r="J102" i="77"/>
  <c r="J101" i="77"/>
  <c r="J100" i="77"/>
  <c r="J99" i="77"/>
  <c r="J98" i="77"/>
  <c r="J97" i="77"/>
  <c r="J90" i="77"/>
  <c r="J81" i="77"/>
  <c r="J77" i="77"/>
  <c r="J76" i="77"/>
  <c r="J75" i="77"/>
  <c r="J74" i="77"/>
  <c r="J73" i="77"/>
  <c r="J72" i="77"/>
  <c r="J71" i="77"/>
  <c r="J62" i="77"/>
  <c r="J58" i="77"/>
  <c r="J57" i="77"/>
  <c r="J56" i="77"/>
  <c r="J55" i="77"/>
  <c r="J54" i="77"/>
  <c r="J53" i="77"/>
  <c r="J52" i="77"/>
  <c r="J51" i="77"/>
  <c r="J50" i="77"/>
  <c r="J49" i="77"/>
  <c r="J48" i="77"/>
  <c r="J27" i="77"/>
  <c r="J26" i="77"/>
  <c r="J25" i="77"/>
  <c r="J24" i="77"/>
  <c r="J23" i="77"/>
  <c r="J22" i="77"/>
  <c r="J21" i="77"/>
  <c r="J20" i="77"/>
  <c r="J19" i="77"/>
  <c r="J18" i="77"/>
  <c r="J17" i="77"/>
  <c r="J16" i="77"/>
  <c r="J15" i="77"/>
  <c r="J14" i="77"/>
  <c r="J7" i="77"/>
  <c r="J158" i="75"/>
  <c r="J154" i="75"/>
  <c r="J153" i="75"/>
  <c r="J152" i="75"/>
  <c r="J151" i="75"/>
  <c r="J150" i="75"/>
  <c r="J141" i="75"/>
  <c r="J137" i="75"/>
  <c r="J136" i="75"/>
  <c r="J135" i="75"/>
  <c r="J134" i="75"/>
  <c r="J133" i="75"/>
  <c r="J132" i="75"/>
  <c r="J131" i="75"/>
  <c r="J130" i="75"/>
  <c r="J129" i="75"/>
  <c r="J121" i="75"/>
  <c r="J120" i="75"/>
  <c r="J119" i="75"/>
  <c r="J110" i="75"/>
  <c r="J106" i="75"/>
  <c r="J105" i="75"/>
  <c r="J104" i="75"/>
  <c r="J103" i="75"/>
  <c r="J102" i="75"/>
  <c r="J101" i="75"/>
  <c r="J100" i="75"/>
  <c r="J99" i="75"/>
  <c r="J98" i="75"/>
  <c r="J91" i="75"/>
  <c r="J92" i="75" s="1"/>
  <c r="J84" i="75"/>
  <c r="J85" i="75" s="1"/>
  <c r="J76" i="75"/>
  <c r="J75" i="75"/>
  <c r="J74" i="75"/>
  <c r="J73" i="75"/>
  <c r="J72" i="75"/>
  <c r="J71" i="75"/>
  <c r="J70" i="75"/>
  <c r="J69" i="75"/>
  <c r="J68" i="75"/>
  <c r="J59" i="75"/>
  <c r="J58" i="75"/>
  <c r="J57" i="75"/>
  <c r="J56" i="75"/>
  <c r="J55" i="75"/>
  <c r="J54" i="75"/>
  <c r="J53" i="75"/>
  <c r="J52" i="75"/>
  <c r="J51" i="75"/>
  <c r="J40" i="75"/>
  <c r="J38" i="75"/>
  <c r="J37" i="75"/>
  <c r="J36" i="75"/>
  <c r="J35" i="75"/>
  <c r="J34" i="75"/>
  <c r="J33" i="75"/>
  <c r="J32" i="75"/>
  <c r="J31" i="75"/>
  <c r="J30" i="75"/>
  <c r="J18" i="75"/>
  <c r="J17" i="75"/>
  <c r="J16" i="75"/>
  <c r="J15" i="75"/>
  <c r="J14" i="75"/>
  <c r="J13" i="75"/>
  <c r="J12" i="75"/>
  <c r="J11" i="75"/>
  <c r="J10" i="75"/>
  <c r="J9" i="75"/>
  <c r="J27" i="63"/>
  <c r="J27" i="61"/>
  <c r="J23" i="59"/>
  <c r="I1" i="74"/>
  <c r="J8" i="74"/>
  <c r="J7" i="74"/>
  <c r="J28" i="58"/>
  <c r="J27" i="58"/>
  <c r="J185" i="41"/>
  <c r="J174" i="41"/>
  <c r="J176" i="41" s="1"/>
  <c r="J158" i="41"/>
  <c r="J147" i="41"/>
  <c r="J27" i="66"/>
  <c r="B27" i="66"/>
  <c r="B28" i="66" s="1"/>
  <c r="B29" i="66" s="1"/>
  <c r="B30" i="66" s="1"/>
  <c r="J26" i="66"/>
  <c r="J25" i="66"/>
  <c r="J24" i="66"/>
  <c r="J23" i="66"/>
  <c r="J22" i="66"/>
  <c r="J21" i="66"/>
  <c r="J20" i="66"/>
  <c r="J19" i="66"/>
  <c r="J18" i="66"/>
  <c r="J17" i="66"/>
  <c r="J16" i="66"/>
  <c r="J15" i="66"/>
  <c r="J14" i="66"/>
  <c r="J7" i="66"/>
  <c r="J37" i="66" s="1"/>
  <c r="J27" i="65"/>
  <c r="B27" i="65"/>
  <c r="B28" i="65" s="1"/>
  <c r="B29" i="65" s="1"/>
  <c r="B30" i="65" s="1"/>
  <c r="J26" i="65"/>
  <c r="J25" i="65"/>
  <c r="J24" i="65"/>
  <c r="J23" i="65"/>
  <c r="J22" i="65"/>
  <c r="J21" i="65"/>
  <c r="J20" i="65"/>
  <c r="J19" i="65"/>
  <c r="J18" i="65"/>
  <c r="J17" i="65"/>
  <c r="J16" i="65"/>
  <c r="J15" i="65"/>
  <c r="J14" i="65"/>
  <c r="J7" i="65"/>
  <c r="J37" i="65" s="1"/>
  <c r="J30" i="58"/>
  <c r="J29" i="58"/>
  <c r="J46" i="41"/>
  <c r="AA1" i="56"/>
  <c r="J1" i="45"/>
  <c r="I1" i="43"/>
  <c r="I1" i="66"/>
  <c r="I1" i="65"/>
  <c r="I1" i="41"/>
  <c r="AE2" i="54"/>
  <c r="J17" i="64"/>
  <c r="K37" i="1" s="1"/>
  <c r="R8" i="54"/>
  <c r="J5" i="64"/>
  <c r="K35" i="1"/>
  <c r="J11" i="64"/>
  <c r="K36" i="1"/>
  <c r="J23" i="64"/>
  <c r="K38" i="1"/>
  <c r="J29" i="64"/>
  <c r="K39" i="1"/>
  <c r="J35" i="64"/>
  <c r="K40" i="1"/>
  <c r="J7" i="63"/>
  <c r="J8" i="63"/>
  <c r="J18" i="63"/>
  <c r="J19" i="63"/>
  <c r="J20" i="63"/>
  <c r="J21" i="63"/>
  <c r="J22" i="63"/>
  <c r="J23" i="63"/>
  <c r="J24" i="63"/>
  <c r="J25" i="63"/>
  <c r="J26" i="63"/>
  <c r="J28" i="63"/>
  <c r="J7" i="62"/>
  <c r="J8" i="62"/>
  <c r="J9" i="62"/>
  <c r="J10" i="62"/>
  <c r="J11" i="62"/>
  <c r="J12" i="62"/>
  <c r="J13" i="62"/>
  <c r="J14" i="62"/>
  <c r="J15" i="62"/>
  <c r="J16" i="62"/>
  <c r="J17" i="62"/>
  <c r="J18" i="62"/>
  <c r="J7" i="61"/>
  <c r="J8" i="61"/>
  <c r="J9" i="61"/>
  <c r="J10" i="61"/>
  <c r="J11" i="61"/>
  <c r="J12" i="61"/>
  <c r="J13" i="61"/>
  <c r="J14" i="61"/>
  <c r="J15" i="61"/>
  <c r="J16" i="61"/>
  <c r="J17" i="61"/>
  <c r="J18" i="61"/>
  <c r="J19" i="61"/>
  <c r="J20" i="61"/>
  <c r="J21" i="61"/>
  <c r="J22" i="61"/>
  <c r="J23" i="61"/>
  <c r="J24" i="61"/>
  <c r="J25" i="61"/>
  <c r="J26" i="61"/>
  <c r="J28" i="61"/>
  <c r="J7" i="60"/>
  <c r="J8" i="60"/>
  <c r="J7" i="59"/>
  <c r="J8" i="59"/>
  <c r="J9" i="59"/>
  <c r="J10" i="59"/>
  <c r="J11" i="59"/>
  <c r="J12" i="59"/>
  <c r="J13" i="59"/>
  <c r="J14" i="59"/>
  <c r="J15" i="59"/>
  <c r="J16" i="59"/>
  <c r="J17" i="59"/>
  <c r="J18" i="59"/>
  <c r="J19" i="59"/>
  <c r="J20" i="59"/>
  <c r="J21" i="59"/>
  <c r="J22" i="59"/>
  <c r="J24" i="59"/>
  <c r="J7" i="58"/>
  <c r="J8" i="58"/>
  <c r="J9" i="58"/>
  <c r="J10" i="58"/>
  <c r="J11" i="58"/>
  <c r="J12" i="58"/>
  <c r="J13" i="58"/>
  <c r="J14" i="58"/>
  <c r="J15" i="58"/>
  <c r="J16" i="58"/>
  <c r="J17" i="58"/>
  <c r="J18" i="58"/>
  <c r="J19" i="58"/>
  <c r="J20" i="58"/>
  <c r="J21" i="58"/>
  <c r="J22" i="58"/>
  <c r="J23" i="58"/>
  <c r="J24" i="58"/>
  <c r="J25" i="58"/>
  <c r="J26" i="58"/>
  <c r="J7" i="57"/>
  <c r="J8" i="57"/>
  <c r="J9" i="57"/>
  <c r="J17" i="57" s="1"/>
  <c r="K25" i="1" s="1"/>
  <c r="J10" i="57"/>
  <c r="J11" i="57"/>
  <c r="J12" i="57"/>
  <c r="J13" i="57"/>
  <c r="J14" i="57"/>
  <c r="J15" i="57"/>
  <c r="AC6" i="56"/>
  <c r="AC9" i="56"/>
  <c r="AC10" i="56"/>
  <c r="AC11" i="56"/>
  <c r="AC12" i="56"/>
  <c r="AC13" i="56"/>
  <c r="Q31" i="56"/>
  <c r="X31" i="56"/>
  <c r="AC31" i="56" s="1"/>
  <c r="Q32" i="56"/>
  <c r="X32" i="56" s="1"/>
  <c r="AC32" i="56"/>
  <c r="Q33" i="56"/>
  <c r="X33" i="56"/>
  <c r="AC33" i="56" s="1"/>
  <c r="Q34" i="56"/>
  <c r="X34" i="56" s="1"/>
  <c r="AC34" i="56"/>
  <c r="Q35" i="56"/>
  <c r="X35" i="56"/>
  <c r="AC35" i="56" s="1"/>
  <c r="Q36" i="56"/>
  <c r="X36" i="56" s="1"/>
  <c r="AC36" i="56"/>
  <c r="Q37" i="56"/>
  <c r="X37" i="56"/>
  <c r="AC37" i="56" s="1"/>
  <c r="Q38" i="56"/>
  <c r="X38" i="56" s="1"/>
  <c r="AC38" i="56"/>
  <c r="Q39" i="56"/>
  <c r="X39" i="56"/>
  <c r="AC39" i="56" s="1"/>
  <c r="Q40" i="56"/>
  <c r="X40" i="56" s="1"/>
  <c r="AC40" i="56"/>
  <c r="Q41" i="56"/>
  <c r="X41" i="56"/>
  <c r="AC41" i="56" s="1"/>
  <c r="Q42" i="56"/>
  <c r="X42" i="56" s="1"/>
  <c r="AC42" i="56"/>
  <c r="Q43" i="56"/>
  <c r="X43" i="56"/>
  <c r="AC43" i="56" s="1"/>
  <c r="Q44" i="56"/>
  <c r="X44" i="56" s="1"/>
  <c r="AC44" i="56"/>
  <c r="R11" i="54"/>
  <c r="J100" i="46"/>
  <c r="J102" i="46" s="1"/>
  <c r="J108" i="46"/>
  <c r="J109" i="46"/>
  <c r="J110" i="46"/>
  <c r="J111" i="46"/>
  <c r="J112" i="46"/>
  <c r="J113" i="46"/>
  <c r="J20" i="43"/>
  <c r="J21" i="43"/>
  <c r="J22" i="43"/>
  <c r="J23" i="43"/>
  <c r="J24" i="43"/>
  <c r="J25" i="43"/>
  <c r="J26" i="43"/>
  <c r="J27" i="43"/>
  <c r="J28" i="43"/>
  <c r="J29" i="43"/>
  <c r="J30" i="43"/>
  <c r="J7" i="41"/>
  <c r="J8" i="41"/>
  <c r="J9" i="41"/>
  <c r="J10" i="41"/>
  <c r="J11" i="41"/>
  <c r="J12" i="41"/>
  <c r="J13" i="41"/>
  <c r="J14" i="41"/>
  <c r="J15" i="41"/>
  <c r="J16" i="41"/>
  <c r="J17" i="41"/>
  <c r="J18" i="41"/>
  <c r="J19" i="41"/>
  <c r="J20" i="41"/>
  <c r="J21" i="41"/>
  <c r="J22" i="41"/>
  <c r="J23" i="41"/>
  <c r="J32" i="41"/>
  <c r="J33" i="41"/>
  <c r="J34" i="41"/>
  <c r="J35" i="41"/>
  <c r="J36" i="41"/>
  <c r="J37" i="41"/>
  <c r="J38" i="41"/>
  <c r="J39" i="41"/>
  <c r="J40" i="41"/>
  <c r="J41" i="41"/>
  <c r="J47" i="41"/>
  <c r="J48" i="41"/>
  <c r="J49" i="41"/>
  <c r="J50" i="41"/>
  <c r="J51" i="41"/>
  <c r="J52" i="41"/>
  <c r="J62" i="41"/>
  <c r="J63" i="41"/>
  <c r="J64" i="41"/>
  <c r="J65" i="41"/>
  <c r="J66" i="41"/>
  <c r="J67" i="41"/>
  <c r="J68" i="41"/>
  <c r="J69" i="41"/>
  <c r="J70" i="41"/>
  <c r="J71" i="41"/>
  <c r="J72" i="41"/>
  <c r="J73" i="41"/>
  <c r="J74" i="41"/>
  <c r="J75" i="41"/>
  <c r="J76" i="41"/>
  <c r="J77" i="41"/>
  <c r="J78" i="41"/>
  <c r="J86" i="41"/>
  <c r="J87" i="41"/>
  <c r="J88" i="41"/>
  <c r="J89" i="41"/>
  <c r="J90" i="41"/>
  <c r="J91" i="41"/>
  <c r="J92" i="41"/>
  <c r="J93" i="41"/>
  <c r="J94" i="41"/>
  <c r="J102" i="41"/>
  <c r="J103" i="41"/>
  <c r="J104" i="41"/>
  <c r="J105" i="41"/>
  <c r="J106" i="41"/>
  <c r="J107" i="41"/>
  <c r="J108" i="41"/>
  <c r="J109" i="41"/>
  <c r="J117" i="41"/>
  <c r="J118" i="41"/>
  <c r="J126" i="41"/>
  <c r="J127" i="41"/>
  <c r="J135" i="41"/>
  <c r="J136" i="41"/>
  <c r="J144" i="41"/>
  <c r="J145" i="41"/>
  <c r="J155" i="41"/>
  <c r="J156" i="41"/>
  <c r="J166" i="41"/>
  <c r="J168" i="41" s="1"/>
  <c r="AC8" i="54"/>
  <c r="C18" i="54" s="1"/>
  <c r="O69" i="54"/>
  <c r="K22" i="56"/>
  <c r="W21" i="56" s="1"/>
  <c r="D49" i="56" s="1"/>
  <c r="J501" i="77" l="1"/>
  <c r="J504" i="77" s="1"/>
  <c r="K18" i="1" s="1"/>
  <c r="J440" i="77"/>
  <c r="J374" i="77"/>
  <c r="J52" i="84"/>
  <c r="J67" i="84"/>
  <c r="F69" i="84" s="1"/>
  <c r="J75" i="84"/>
  <c r="J113" i="84"/>
  <c r="J124" i="84"/>
  <c r="J222" i="41"/>
  <c r="J188" i="41"/>
  <c r="J234" i="41"/>
  <c r="J211" i="41"/>
  <c r="J149" i="41"/>
  <c r="J111" i="41"/>
  <c r="J138" i="41"/>
  <c r="J42" i="41"/>
  <c r="F44" i="41" s="1"/>
  <c r="J53" i="41"/>
  <c r="J160" i="41"/>
  <c r="J129" i="41"/>
  <c r="J80" i="41"/>
  <c r="J25" i="41"/>
  <c r="J120" i="41"/>
  <c r="J96" i="41"/>
  <c r="J37" i="79"/>
  <c r="M28" i="79"/>
  <c r="J36" i="79"/>
  <c r="P36" i="79" s="1"/>
  <c r="V36" i="79" s="1"/>
  <c r="J357" i="77"/>
  <c r="J389" i="77"/>
  <c r="J429" i="77"/>
  <c r="J478" i="77"/>
  <c r="J34" i="77"/>
  <c r="J43" i="77" s="1"/>
  <c r="J344" i="77"/>
  <c r="J489" i="77"/>
  <c r="J306" i="77"/>
  <c r="J65" i="77"/>
  <c r="J84" i="77"/>
  <c r="J167" i="77"/>
  <c r="J281" i="77"/>
  <c r="J113" i="77"/>
  <c r="J267" i="77"/>
  <c r="J243" i="77"/>
  <c r="J177" i="83"/>
  <c r="J148" i="83"/>
  <c r="J104" i="83"/>
  <c r="J187" i="83"/>
  <c r="J32" i="83"/>
  <c r="J78" i="83"/>
  <c r="J50" i="83"/>
  <c r="J89" i="83"/>
  <c r="J11" i="83"/>
  <c r="J123" i="75"/>
  <c r="J60" i="75"/>
  <c r="K12" i="1"/>
  <c r="K11" i="1"/>
  <c r="J32" i="43"/>
  <c r="J36" i="43"/>
  <c r="K13" i="1" s="1"/>
  <c r="J154" i="46"/>
  <c r="J77" i="46"/>
  <c r="J94" i="46"/>
  <c r="J55" i="46"/>
  <c r="J114" i="46"/>
  <c r="F116" i="46" s="1"/>
  <c r="J38" i="46"/>
  <c r="J16" i="46"/>
  <c r="K34" i="1"/>
  <c r="J34" i="63"/>
  <c r="K33" i="1" s="1"/>
  <c r="J10" i="63"/>
  <c r="K32" i="1" s="1"/>
  <c r="J20" i="62"/>
  <c r="K31" i="1" s="1"/>
  <c r="J34" i="61"/>
  <c r="K30" i="1" s="1"/>
  <c r="K29" i="1"/>
  <c r="J30" i="59"/>
  <c r="K27" i="1" s="1"/>
  <c r="J40" i="58"/>
  <c r="K26" i="1" s="1"/>
  <c r="H50" i="56"/>
  <c r="R49" i="56"/>
  <c r="Q7" i="56" s="1"/>
  <c r="I49" i="56"/>
  <c r="M49" i="56"/>
  <c r="M18" i="54"/>
  <c r="H18" i="54"/>
  <c r="R18" i="54" s="1"/>
  <c r="R24" i="54" s="1"/>
  <c r="S28" i="54" s="1"/>
  <c r="H69" i="84" l="1"/>
  <c r="J69" i="84" s="1"/>
  <c r="H44" i="41"/>
  <c r="H116" i="46"/>
  <c r="J116" i="46" s="1"/>
  <c r="J130" i="46" s="1"/>
  <c r="K16" i="1" s="1"/>
  <c r="H62" i="75"/>
  <c r="AC7" i="56"/>
  <c r="AC15" i="56" s="1"/>
  <c r="K24" i="1" s="1"/>
  <c r="K41" i="1" s="1"/>
  <c r="K19" i="1" s="1"/>
  <c r="Q8" i="56"/>
  <c r="AC8" i="56" s="1"/>
  <c r="J127" i="84" l="1"/>
  <c r="K10" i="1" s="1"/>
  <c r="J77" i="84"/>
  <c r="J246" i="41"/>
  <c r="K9" i="1" s="1"/>
  <c r="K20" i="1" s="1"/>
  <c r="J44" i="41"/>
  <c r="J55" i="41" s="1"/>
  <c r="J62" i="75"/>
</calcChain>
</file>

<file path=xl/sharedStrings.xml><?xml version="1.0" encoding="utf-8"?>
<sst xmlns="http://schemas.openxmlformats.org/spreadsheetml/2006/main" count="7096" uniqueCount="1568">
  <si>
    <t>都道府県名</t>
    <rPh sb="0" eb="4">
      <t>トドウフケン</t>
    </rPh>
    <rPh sb="4" eb="5">
      <t>メイ</t>
    </rPh>
    <phoneticPr fontId="4"/>
  </si>
  <si>
    <t>１</t>
    <phoneticPr fontId="4"/>
  </si>
  <si>
    <t>災害復旧費</t>
    <rPh sb="0" eb="2">
      <t>サイガイ</t>
    </rPh>
    <rPh sb="2" eb="5">
      <t>フッキュウヒ</t>
    </rPh>
    <phoneticPr fontId="4"/>
  </si>
  <si>
    <t>算入見込額</t>
    <rPh sb="0" eb="2">
      <t>サンニュウ</t>
    </rPh>
    <rPh sb="2" eb="5">
      <t>ミコミガク</t>
    </rPh>
    <phoneticPr fontId="4"/>
  </si>
  <si>
    <t>(AA)</t>
    <phoneticPr fontId="4"/>
  </si>
  <si>
    <t>(AB)</t>
    <phoneticPr fontId="4"/>
  </si>
  <si>
    <t>(AC)</t>
    <phoneticPr fontId="4"/>
  </si>
  <si>
    <t>(AD)</t>
    <phoneticPr fontId="4"/>
  </si>
  <si>
    <t>地域財政特例対策債償還費</t>
    <rPh sb="0" eb="2">
      <t>チイキ</t>
    </rPh>
    <rPh sb="2" eb="4">
      <t>ザイセイ</t>
    </rPh>
    <rPh sb="4" eb="6">
      <t>トクレイ</t>
    </rPh>
    <rPh sb="6" eb="8">
      <t>タイサク</t>
    </rPh>
    <rPh sb="8" eb="9">
      <t>サイ</t>
    </rPh>
    <rPh sb="9" eb="12">
      <t>ショウカンヒ</t>
    </rPh>
    <phoneticPr fontId="4"/>
  </si>
  <si>
    <t>財源対策債償還費</t>
    <rPh sb="0" eb="2">
      <t>ザイゲン</t>
    </rPh>
    <rPh sb="2" eb="4">
      <t>タイサク</t>
    </rPh>
    <rPh sb="4" eb="5">
      <t>サイ</t>
    </rPh>
    <rPh sb="5" eb="8">
      <t>ショウカンヒ</t>
    </rPh>
    <phoneticPr fontId="4"/>
  </si>
  <si>
    <t>臨時財政対策債償還費</t>
    <rPh sb="0" eb="2">
      <t>リンジ</t>
    </rPh>
    <rPh sb="2" eb="4">
      <t>ザイセイ</t>
    </rPh>
    <rPh sb="4" eb="6">
      <t>タイサク</t>
    </rPh>
    <rPh sb="6" eb="7">
      <t>サイ</t>
    </rPh>
    <rPh sb="7" eb="10">
      <t>ショウカンヒ</t>
    </rPh>
    <phoneticPr fontId="4"/>
  </si>
  <si>
    <t>(AL)</t>
    <phoneticPr fontId="4"/>
  </si>
  <si>
    <t>(AM)</t>
    <phoneticPr fontId="4"/>
  </si>
  <si>
    <t>(AN)</t>
    <phoneticPr fontId="4"/>
  </si>
  <si>
    <t>(AO)</t>
    <phoneticPr fontId="4"/>
  </si>
  <si>
    <t>(AP)</t>
    <phoneticPr fontId="4"/>
  </si>
  <si>
    <t>港湾費（港湾）</t>
    <rPh sb="0" eb="2">
      <t>コウワン</t>
    </rPh>
    <rPh sb="2" eb="3">
      <t>ヒ</t>
    </rPh>
    <rPh sb="4" eb="6">
      <t>コウワン</t>
    </rPh>
    <phoneticPr fontId="4"/>
  </si>
  <si>
    <t>２</t>
    <phoneticPr fontId="4"/>
  </si>
  <si>
    <t>(C)</t>
    <phoneticPr fontId="4"/>
  </si>
  <si>
    <t>港湾費（漁港）</t>
    <rPh sb="0" eb="2">
      <t>コウワン</t>
    </rPh>
    <rPh sb="2" eb="3">
      <t>ヒ</t>
    </rPh>
    <rPh sb="4" eb="6">
      <t>ギョコウ</t>
    </rPh>
    <phoneticPr fontId="4"/>
  </si>
  <si>
    <t>(D)</t>
    <phoneticPr fontId="4"/>
  </si>
  <si>
    <t>河川費</t>
    <rPh sb="0" eb="2">
      <t>カセン</t>
    </rPh>
    <rPh sb="2" eb="3">
      <t>ヒ</t>
    </rPh>
    <phoneticPr fontId="4"/>
  </si>
  <si>
    <t>３</t>
    <phoneticPr fontId="4"/>
  </si>
  <si>
    <t>４</t>
    <phoneticPr fontId="4"/>
  </si>
  <si>
    <t>５</t>
    <phoneticPr fontId="4"/>
  </si>
  <si>
    <t>７</t>
    <phoneticPr fontId="4"/>
  </si>
  <si>
    <t>(B)</t>
    <phoneticPr fontId="4"/>
  </si>
  <si>
    <t>農業行政費</t>
    <rPh sb="0" eb="2">
      <t>ノウギョウ</t>
    </rPh>
    <rPh sb="2" eb="5">
      <t>ギョウセイヒ</t>
    </rPh>
    <phoneticPr fontId="4"/>
  </si>
  <si>
    <t>６</t>
    <phoneticPr fontId="4"/>
  </si>
  <si>
    <t>８</t>
    <phoneticPr fontId="4"/>
  </si>
  <si>
    <t>９</t>
    <phoneticPr fontId="4"/>
  </si>
  <si>
    <t>(H)</t>
    <phoneticPr fontId="4"/>
  </si>
  <si>
    <t>林野行政費</t>
    <rPh sb="0" eb="2">
      <t>リンヤ</t>
    </rPh>
    <rPh sb="2" eb="5">
      <t>ギョウセイヒ</t>
    </rPh>
    <phoneticPr fontId="4"/>
  </si>
  <si>
    <t>(I)</t>
    <phoneticPr fontId="4"/>
  </si>
  <si>
    <t>(G)</t>
    <phoneticPr fontId="4"/>
  </si>
  <si>
    <t>(J)</t>
    <phoneticPr fontId="4"/>
  </si>
  <si>
    <t>道路橋りょう費</t>
    <rPh sb="0" eb="2">
      <t>ドウロ</t>
    </rPh>
    <rPh sb="2" eb="3">
      <t>キョウ</t>
    </rPh>
    <rPh sb="6" eb="7">
      <t>ヒ</t>
    </rPh>
    <phoneticPr fontId="4"/>
  </si>
  <si>
    <t>(A)</t>
    <phoneticPr fontId="4"/>
  </si>
  <si>
    <t>地方公共団体コード</t>
    <rPh sb="0" eb="2">
      <t>チホウ</t>
    </rPh>
    <rPh sb="2" eb="4">
      <t>コウキョウ</t>
    </rPh>
    <rPh sb="4" eb="6">
      <t>ダンタイ</t>
    </rPh>
    <phoneticPr fontId="4"/>
  </si>
  <si>
    <t>担当課名</t>
    <rPh sb="0" eb="2">
      <t>タントウ</t>
    </rPh>
    <rPh sb="2" eb="3">
      <t>カ</t>
    </rPh>
    <rPh sb="3" eb="4">
      <t>メイ</t>
    </rPh>
    <phoneticPr fontId="4"/>
  </si>
  <si>
    <t>担当者名</t>
    <rPh sb="0" eb="3">
      <t>タントウシャ</t>
    </rPh>
    <rPh sb="3" eb="4">
      <t>メイ</t>
    </rPh>
    <phoneticPr fontId="4"/>
  </si>
  <si>
    <t>連絡先</t>
    <rPh sb="0" eb="3">
      <t>レンラクサキ</t>
    </rPh>
    <phoneticPr fontId="4"/>
  </si>
  <si>
    <t>（単位：千円）</t>
    <rPh sb="1" eb="3">
      <t>タンイ</t>
    </rPh>
    <rPh sb="4" eb="6">
      <t>センエン</t>
    </rPh>
    <phoneticPr fontId="4"/>
  </si>
  <si>
    <t>費　　目</t>
    <rPh sb="0" eb="1">
      <t>ヒ</t>
    </rPh>
    <rPh sb="3" eb="4">
      <t>メ</t>
    </rPh>
    <phoneticPr fontId="4"/>
  </si>
  <si>
    <t>測定単位</t>
    <rPh sb="0" eb="2">
      <t>ソクテイ</t>
    </rPh>
    <rPh sb="2" eb="4">
      <t>タンイ</t>
    </rPh>
    <phoneticPr fontId="4"/>
  </si>
  <si>
    <t>道路の延長</t>
    <rPh sb="0" eb="2">
      <t>ドウロ</t>
    </rPh>
    <rPh sb="3" eb="5">
      <t>エンチョウ</t>
    </rPh>
    <phoneticPr fontId="4"/>
  </si>
  <si>
    <t>河川の延長</t>
    <rPh sb="0" eb="2">
      <t>カセン</t>
    </rPh>
    <rPh sb="3" eb="5">
      <t>エンチョウ</t>
    </rPh>
    <phoneticPr fontId="4"/>
  </si>
  <si>
    <t>外郭施設の延長</t>
    <rPh sb="0" eb="2">
      <t>ガイカク</t>
    </rPh>
    <rPh sb="2" eb="4">
      <t>シセツ</t>
    </rPh>
    <rPh sb="5" eb="7">
      <t>エンチョウ</t>
    </rPh>
    <phoneticPr fontId="4"/>
  </si>
  <si>
    <t>高等学校費</t>
    <rPh sb="0" eb="2">
      <t>コウトウ</t>
    </rPh>
    <rPh sb="2" eb="4">
      <t>ガッコウ</t>
    </rPh>
    <rPh sb="4" eb="5">
      <t>ヒ</t>
    </rPh>
    <phoneticPr fontId="4"/>
  </si>
  <si>
    <t>生徒数</t>
    <rPh sb="0" eb="3">
      <t>セイトスウ</t>
    </rPh>
    <phoneticPr fontId="4"/>
  </si>
  <si>
    <t>(E)</t>
    <phoneticPr fontId="4"/>
  </si>
  <si>
    <t>衛生費</t>
    <rPh sb="0" eb="3">
      <t>エイセイヒ</t>
    </rPh>
    <phoneticPr fontId="4"/>
  </si>
  <si>
    <t>人口</t>
    <rPh sb="0" eb="2">
      <t>ジンコウ</t>
    </rPh>
    <phoneticPr fontId="4"/>
  </si>
  <si>
    <t>(F)</t>
    <phoneticPr fontId="4"/>
  </si>
  <si>
    <t>高齢者保健福祉費</t>
    <rPh sb="0" eb="3">
      <t>コウレイシャ</t>
    </rPh>
    <rPh sb="3" eb="5">
      <t>ホケン</t>
    </rPh>
    <rPh sb="5" eb="8">
      <t>フクシヒ</t>
    </rPh>
    <phoneticPr fontId="4"/>
  </si>
  <si>
    <t>65歳以上人口</t>
    <rPh sb="2" eb="3">
      <t>サイ</t>
    </rPh>
    <rPh sb="3" eb="5">
      <t>イジョウ</t>
    </rPh>
    <rPh sb="5" eb="7">
      <t>ジンコウ</t>
    </rPh>
    <phoneticPr fontId="4"/>
  </si>
  <si>
    <t>農家数</t>
    <rPh sb="0" eb="2">
      <t>ノウカ</t>
    </rPh>
    <rPh sb="2" eb="3">
      <t>スウ</t>
    </rPh>
    <phoneticPr fontId="4"/>
  </si>
  <si>
    <t>公有以外の林野の面積</t>
    <rPh sb="0" eb="2">
      <t>コウユウ</t>
    </rPh>
    <rPh sb="2" eb="4">
      <t>イガイ</t>
    </rPh>
    <rPh sb="5" eb="7">
      <t>リンヤ</t>
    </rPh>
    <rPh sb="8" eb="10">
      <t>メンセキ</t>
    </rPh>
    <phoneticPr fontId="4"/>
  </si>
  <si>
    <t>地域振興費</t>
    <rPh sb="0" eb="2">
      <t>チイキ</t>
    </rPh>
    <rPh sb="2" eb="5">
      <t>シンコウヒ</t>
    </rPh>
    <phoneticPr fontId="4"/>
  </si>
  <si>
    <t>10</t>
    <phoneticPr fontId="4"/>
  </si>
  <si>
    <t>公債費</t>
    <rPh sb="0" eb="3">
      <t>コウサイヒ</t>
    </rPh>
    <phoneticPr fontId="4"/>
  </si>
  <si>
    <t>(K)</t>
    <phoneticPr fontId="4"/>
  </si>
  <si>
    <t>合計</t>
    <rPh sb="0" eb="2">
      <t>ゴウケイ</t>
    </rPh>
    <phoneticPr fontId="4"/>
  </si>
  <si>
    <t>（公債費内訳）</t>
    <rPh sb="1" eb="4">
      <t>コウサイヒ</t>
    </rPh>
    <rPh sb="4" eb="6">
      <t>ウチワケ</t>
    </rPh>
    <phoneticPr fontId="4"/>
  </si>
  <si>
    <t>補正予算債償還費（平成10年度以前許可債に係るもの）</t>
    <rPh sb="0" eb="2">
      <t>ホセイ</t>
    </rPh>
    <rPh sb="2" eb="4">
      <t>ヨサン</t>
    </rPh>
    <rPh sb="4" eb="5">
      <t>サイ</t>
    </rPh>
    <rPh sb="5" eb="8">
      <t>ショウカンヒ</t>
    </rPh>
    <rPh sb="9" eb="11">
      <t>ヘイセイ</t>
    </rPh>
    <rPh sb="13" eb="14">
      <t>ネン</t>
    </rPh>
    <rPh sb="14" eb="15">
      <t>ド</t>
    </rPh>
    <rPh sb="15" eb="17">
      <t>イゼン</t>
    </rPh>
    <rPh sb="17" eb="19">
      <t>キョカ</t>
    </rPh>
    <rPh sb="19" eb="20">
      <t>サイ</t>
    </rPh>
    <rPh sb="21" eb="22">
      <t>カカ</t>
    </rPh>
    <phoneticPr fontId="4"/>
  </si>
  <si>
    <t>補正予算債償還費（平成11年度以降同意(許可)債に係るもの）</t>
    <rPh sb="0" eb="2">
      <t>ホセイ</t>
    </rPh>
    <rPh sb="2" eb="4">
      <t>ヨサン</t>
    </rPh>
    <rPh sb="4" eb="5">
      <t>サイ</t>
    </rPh>
    <rPh sb="5" eb="8">
      <t>ショウカンヒ</t>
    </rPh>
    <rPh sb="9" eb="11">
      <t>ヘイセイ</t>
    </rPh>
    <rPh sb="13" eb="14">
      <t>ネン</t>
    </rPh>
    <rPh sb="14" eb="15">
      <t>ド</t>
    </rPh>
    <rPh sb="15" eb="17">
      <t>イコウ</t>
    </rPh>
    <rPh sb="17" eb="19">
      <t>ドウイ</t>
    </rPh>
    <rPh sb="20" eb="22">
      <t>キョカ</t>
    </rPh>
    <rPh sb="23" eb="24">
      <t>サイ</t>
    </rPh>
    <rPh sb="25" eb="26">
      <t>カカ</t>
    </rPh>
    <phoneticPr fontId="4"/>
  </si>
  <si>
    <t>臨時財政特例対策債償還費</t>
    <rPh sb="0" eb="2">
      <t>リンジ</t>
    </rPh>
    <rPh sb="2" eb="4">
      <t>ザイセイ</t>
    </rPh>
    <rPh sb="4" eb="6">
      <t>トクレイ</t>
    </rPh>
    <rPh sb="6" eb="8">
      <t>タイサク</t>
    </rPh>
    <rPh sb="8" eb="9">
      <t>サイ</t>
    </rPh>
    <rPh sb="9" eb="12">
      <t>ショウカンヒ</t>
    </rPh>
    <phoneticPr fontId="4"/>
  </si>
  <si>
    <t>地域改善対策特定事業債等償還費</t>
    <rPh sb="0" eb="2">
      <t>チイキ</t>
    </rPh>
    <rPh sb="2" eb="4">
      <t>カイゼン</t>
    </rPh>
    <rPh sb="4" eb="6">
      <t>タイサク</t>
    </rPh>
    <rPh sb="6" eb="8">
      <t>トクテイ</t>
    </rPh>
    <rPh sb="8" eb="11">
      <t>ジギョウサイ</t>
    </rPh>
    <rPh sb="11" eb="12">
      <t>トウ</t>
    </rPh>
    <rPh sb="12" eb="15">
      <t>ショウカンヒ</t>
    </rPh>
    <phoneticPr fontId="4"/>
  </si>
  <si>
    <t>公害防止事業債償還費</t>
    <rPh sb="0" eb="2">
      <t>コウガイ</t>
    </rPh>
    <rPh sb="2" eb="4">
      <t>ボウシ</t>
    </rPh>
    <rPh sb="4" eb="7">
      <t>ジギョウサイ</t>
    </rPh>
    <rPh sb="7" eb="10">
      <t>ショウカンヒ</t>
    </rPh>
    <phoneticPr fontId="4"/>
  </si>
  <si>
    <t>石油コンビナート等債償還費</t>
    <rPh sb="0" eb="2">
      <t>セキユ</t>
    </rPh>
    <rPh sb="8" eb="9">
      <t>トウ</t>
    </rPh>
    <rPh sb="9" eb="10">
      <t>サイ</t>
    </rPh>
    <rPh sb="10" eb="13">
      <t>ショウカンヒ</t>
    </rPh>
    <phoneticPr fontId="4"/>
  </si>
  <si>
    <t>地震対策緊急整備事業債償還費</t>
    <rPh sb="0" eb="2">
      <t>ジシン</t>
    </rPh>
    <rPh sb="2" eb="4">
      <t>タイサク</t>
    </rPh>
    <rPh sb="4" eb="6">
      <t>キンキュウ</t>
    </rPh>
    <rPh sb="6" eb="8">
      <t>セイビ</t>
    </rPh>
    <rPh sb="8" eb="11">
      <t>ジギョウサイ</t>
    </rPh>
    <rPh sb="11" eb="14">
      <t>ショウカンヒ</t>
    </rPh>
    <phoneticPr fontId="4"/>
  </si>
  <si>
    <t>被災者生活再建債償還費</t>
    <rPh sb="0" eb="3">
      <t>ヒサイシャ</t>
    </rPh>
    <rPh sb="3" eb="5">
      <t>セイカツ</t>
    </rPh>
    <rPh sb="5" eb="7">
      <t>サイケン</t>
    </rPh>
    <rPh sb="7" eb="8">
      <t>サイ</t>
    </rPh>
    <rPh sb="8" eb="11">
      <t>ショウカンヒ</t>
    </rPh>
    <phoneticPr fontId="4"/>
  </si>
  <si>
    <t>原子力発電施設等立地地域振興債償還費</t>
    <rPh sb="0" eb="3">
      <t>ゲンシリョク</t>
    </rPh>
    <rPh sb="3" eb="5">
      <t>ハツデン</t>
    </rPh>
    <rPh sb="5" eb="7">
      <t>シセツ</t>
    </rPh>
    <rPh sb="7" eb="8">
      <t>トウ</t>
    </rPh>
    <rPh sb="8" eb="10">
      <t>リッチ</t>
    </rPh>
    <rPh sb="10" eb="12">
      <t>チイキ</t>
    </rPh>
    <rPh sb="12" eb="14">
      <t>シンコウ</t>
    </rPh>
    <rPh sb="14" eb="15">
      <t>サイ</t>
    </rPh>
    <rPh sb="15" eb="18">
      <t>ショウカンヒ</t>
    </rPh>
    <phoneticPr fontId="4"/>
  </si>
  <si>
    <t>公　債　費　計</t>
    <rPh sb="0" eb="1">
      <t>コウ</t>
    </rPh>
    <rPh sb="2" eb="3">
      <t>サイ</t>
    </rPh>
    <rPh sb="4" eb="5">
      <t>ヒ</t>
    </rPh>
    <rPh sb="6" eb="7">
      <t>ケイ</t>
    </rPh>
    <phoneticPr fontId="4"/>
  </si>
  <si>
    <t>千円・・・（ケ）</t>
    <rPh sb="0" eb="2">
      <t>センエン</t>
    </rPh>
    <phoneticPr fontId="2"/>
  </si>
  <si>
    <t>標準財政収入額＝</t>
    <rPh sb="0" eb="2">
      <t>ヒョウジュン</t>
    </rPh>
    <rPh sb="2" eb="4">
      <t>ザイセイ</t>
    </rPh>
    <rPh sb="4" eb="7">
      <t>シュウニュウガク</t>
    </rPh>
    <phoneticPr fontId="2"/>
  </si>
  <si>
    <t>千円</t>
    <rPh sb="0" eb="2">
      <t>センエン</t>
    </rPh>
    <phoneticPr fontId="2"/>
  </si>
  <si>
    <t>税源移譲相当額×0.25</t>
    <rPh sb="0" eb="2">
      <t>ゼイゲン</t>
    </rPh>
    <rPh sb="2" eb="4">
      <t>イジョウ</t>
    </rPh>
    <rPh sb="4" eb="7">
      <t>ソウトウガク</t>
    </rPh>
    <phoneticPr fontId="2"/>
  </si>
  <si>
    <t>交通安全対策特別交付金</t>
    <rPh sb="0" eb="2">
      <t>コウツウ</t>
    </rPh>
    <rPh sb="2" eb="4">
      <t>アンゼン</t>
    </rPh>
    <rPh sb="4" eb="6">
      <t>タイサク</t>
    </rPh>
    <rPh sb="6" eb="8">
      <t>トクベツ</t>
    </rPh>
    <rPh sb="8" eb="11">
      <t>コウフキン</t>
    </rPh>
    <phoneticPr fontId="2"/>
  </si>
  <si>
    <t>譲与税計</t>
    <rPh sb="0" eb="3">
      <t>ジョウヨゼイ</t>
    </rPh>
    <rPh sb="3" eb="4">
      <t>ケイ</t>
    </rPh>
    <phoneticPr fontId="2"/>
  </si>
  <si>
    <t>基準財政収入額</t>
    <rPh sb="0" eb="2">
      <t>キジュン</t>
    </rPh>
    <rPh sb="2" eb="4">
      <t>ザイセイ</t>
    </rPh>
    <rPh sb="4" eb="7">
      <t>シュウニュウガク</t>
    </rPh>
    <phoneticPr fontId="2"/>
  </si>
  <si>
    <t>２　標準財政収入額の算出（災害復旧費等関係）</t>
    <rPh sb="2" eb="4">
      <t>ヒョウジュン</t>
    </rPh>
    <rPh sb="4" eb="6">
      <t>ザイセイ</t>
    </rPh>
    <rPh sb="6" eb="8">
      <t>シュウニュウ</t>
    </rPh>
    <rPh sb="8" eb="9">
      <t>ガク</t>
    </rPh>
    <rPh sb="10" eb="12">
      <t>サンシュツ</t>
    </rPh>
    <rPh sb="13" eb="15">
      <t>サイガイ</t>
    </rPh>
    <rPh sb="15" eb="17">
      <t>フッキュウ</t>
    </rPh>
    <rPh sb="17" eb="19">
      <t>ヒトウ</t>
    </rPh>
    <rPh sb="19" eb="21">
      <t>カンケイ</t>
    </rPh>
    <phoneticPr fontId="2"/>
  </si>
  <si>
    <t>財政力指数に応じた算入率</t>
    <rPh sb="0" eb="3">
      <t>ザイセイリョク</t>
    </rPh>
    <rPh sb="3" eb="5">
      <t>シスウ</t>
    </rPh>
    <rPh sb="6" eb="7">
      <t>オウ</t>
    </rPh>
    <rPh sb="9" eb="12">
      <t>サンニュウリツ</t>
    </rPh>
    <phoneticPr fontId="2"/>
  </si>
  <si>
    <t>（小数点以下3位未満四捨五入）</t>
    <rPh sb="1" eb="4">
      <t>ショウスウテン</t>
    </rPh>
    <rPh sb="4" eb="6">
      <t>イカ</t>
    </rPh>
    <rPh sb="7" eb="8">
      <t>イ</t>
    </rPh>
    <rPh sb="8" eb="10">
      <t>ミマン</t>
    </rPh>
    <rPh sb="10" eb="14">
      <t>シシャゴニュウ</t>
    </rPh>
    <phoneticPr fontId="2"/>
  </si>
  <si>
    <t>係数(b)</t>
    <rPh sb="0" eb="2">
      <t>ケイスウ</t>
    </rPh>
    <phoneticPr fontId="2"/>
  </si>
  <si>
    <t>乗率(a)</t>
    <rPh sb="0" eb="2">
      <t>ジョウリツ</t>
    </rPh>
    <phoneticPr fontId="2"/>
  </si>
  <si>
    <t>財政力指数</t>
    <rPh sb="0" eb="3">
      <t>ザイセイリョク</t>
    </rPh>
    <rPh sb="3" eb="5">
      <t>シスウ</t>
    </rPh>
    <phoneticPr fontId="2"/>
  </si>
  <si>
    <t>係数 (b)</t>
    <rPh sb="0" eb="2">
      <t>ケイスウ</t>
    </rPh>
    <phoneticPr fontId="2"/>
  </si>
  <si>
    <t>乗率 (a)</t>
    <rPh sb="0" eb="2">
      <t>ジョウリツ</t>
    </rPh>
    <phoneticPr fontId="2"/>
  </si>
  <si>
    <t>財政力指数（エ）</t>
    <rPh sb="0" eb="3">
      <t>ザイセイリョク</t>
    </rPh>
    <rPh sb="3" eb="5">
      <t>シスウ</t>
    </rPh>
    <phoneticPr fontId="2"/>
  </si>
  <si>
    <t>（２）算入率算式</t>
    <rPh sb="3" eb="6">
      <t>サンニュウリツ</t>
    </rPh>
    <rPh sb="6" eb="8">
      <t>サンシキ</t>
    </rPh>
    <phoneticPr fontId="2"/>
  </si>
  <si>
    <t>（ア）～（エ）は小数点以下2位未満四捨五入</t>
    <rPh sb="8" eb="11">
      <t>ショウスウテン</t>
    </rPh>
    <rPh sb="11" eb="13">
      <t>イカ</t>
    </rPh>
    <rPh sb="14" eb="15">
      <t>イ</t>
    </rPh>
    <rPh sb="15" eb="17">
      <t>ミマン</t>
    </rPh>
    <rPh sb="17" eb="21">
      <t>シシャゴニュウ</t>
    </rPh>
    <phoneticPr fontId="2"/>
  </si>
  <si>
    <t>（再算定があれば再算定額、錯誤額は除く。）</t>
    <rPh sb="1" eb="4">
      <t>サイサンテイ</t>
    </rPh>
    <rPh sb="8" eb="11">
      <t>サイサンテイ</t>
    </rPh>
    <rPh sb="11" eb="12">
      <t>ガク</t>
    </rPh>
    <rPh sb="13" eb="15">
      <t>サクゴ</t>
    </rPh>
    <rPh sb="15" eb="16">
      <t>ガク</t>
    </rPh>
    <rPh sb="17" eb="18">
      <t>ノゾ</t>
    </rPh>
    <phoneticPr fontId="2"/>
  </si>
  <si>
    <t>（１）財政力指数の算出</t>
    <rPh sb="3" eb="6">
      <t>ザイセイリョク</t>
    </rPh>
    <rPh sb="6" eb="8">
      <t>シスウ</t>
    </rPh>
    <rPh sb="9" eb="11">
      <t>サンシュツ</t>
    </rPh>
    <phoneticPr fontId="2"/>
  </si>
  <si>
    <t>1　事業費補正に用いる財政力指数に応じた算入率</t>
    <rPh sb="2" eb="5">
      <t>ジギョウヒ</t>
    </rPh>
    <rPh sb="5" eb="7">
      <t>ホセイ</t>
    </rPh>
    <rPh sb="8" eb="9">
      <t>モチ</t>
    </rPh>
    <rPh sb="11" eb="14">
      <t>ザイセイリョク</t>
    </rPh>
    <rPh sb="14" eb="16">
      <t>シスウ</t>
    </rPh>
    <rPh sb="17" eb="18">
      <t>オウ</t>
    </rPh>
    <rPh sb="20" eb="23">
      <t>サンニュウリツ</t>
    </rPh>
    <phoneticPr fontId="2"/>
  </si>
  <si>
    <t>都道府県名</t>
    <rPh sb="0" eb="4">
      <t>トドウフケン</t>
    </rPh>
    <rPh sb="4" eb="5">
      <t>メイ</t>
    </rPh>
    <phoneticPr fontId="2"/>
  </si>
  <si>
    <t>（財政力補正に係る附表）</t>
    <rPh sb="1" eb="4">
      <t>ザイセイリョク</t>
    </rPh>
    <rPh sb="4" eb="6">
      <t>ホセイ</t>
    </rPh>
    <rPh sb="7" eb="8">
      <t>カカ</t>
    </rPh>
    <rPh sb="9" eb="11">
      <t>フヒョウ</t>
    </rPh>
    <phoneticPr fontId="2"/>
  </si>
  <si>
    <t>道路橋りょう費合計</t>
    <rPh sb="0" eb="2">
      <t>ドウロ</t>
    </rPh>
    <rPh sb="2" eb="3">
      <t>キョウ</t>
    </rPh>
    <rPh sb="6" eb="7">
      <t>ヒ</t>
    </rPh>
    <rPh sb="7" eb="9">
      <t>ゴウケイ</t>
    </rPh>
    <phoneticPr fontId="4"/>
  </si>
  <si>
    <t>*</t>
    <phoneticPr fontId="4"/>
  </si>
  <si>
    <t>計</t>
    <rPh sb="0" eb="1">
      <t>ケイ</t>
    </rPh>
    <phoneticPr fontId="4"/>
  </si>
  <si>
    <t>(ｶ)</t>
    <phoneticPr fontId="4"/>
  </si>
  <si>
    <t>=</t>
    <phoneticPr fontId="4"/>
  </si>
  <si>
    <t>20年度</t>
    <rPh sb="2" eb="4">
      <t>ネンド</t>
    </rPh>
    <phoneticPr fontId="4"/>
  </si>
  <si>
    <t>(ｵ)</t>
    <phoneticPr fontId="4"/>
  </si>
  <si>
    <t>19年度</t>
    <rPh sb="2" eb="4">
      <t>ネンド</t>
    </rPh>
    <phoneticPr fontId="4"/>
  </si>
  <si>
    <t>(ｴ)</t>
    <phoneticPr fontId="4"/>
  </si>
  <si>
    <t>18年度</t>
    <rPh sb="2" eb="4">
      <t>ネンド</t>
    </rPh>
    <phoneticPr fontId="4"/>
  </si>
  <si>
    <t>(ｳ)</t>
    <phoneticPr fontId="4"/>
  </si>
  <si>
    <t>17年度</t>
    <rPh sb="2" eb="4">
      <t>ネンド</t>
    </rPh>
    <phoneticPr fontId="4"/>
  </si>
  <si>
    <t>(ｲ)</t>
    <phoneticPr fontId="4"/>
  </si>
  <si>
    <t>16年度</t>
    <rPh sb="2" eb="4">
      <t>ネンド</t>
    </rPh>
    <phoneticPr fontId="4"/>
  </si>
  <si>
    <t>(ｱ)</t>
    <phoneticPr fontId="4"/>
  </si>
  <si>
    <t>15年度</t>
    <rPh sb="2" eb="4">
      <t>ネンド</t>
    </rPh>
    <phoneticPr fontId="4"/>
  </si>
  <si>
    <t>(千円未満四捨五入）</t>
    <phoneticPr fontId="4"/>
  </si>
  <si>
    <t>算入予定割合</t>
    <rPh sb="0" eb="2">
      <t>サンニュウ</t>
    </rPh>
    <rPh sb="2" eb="4">
      <t>ヨテイ</t>
    </rPh>
    <rPh sb="4" eb="6">
      <t>ワリアイ</t>
    </rPh>
    <phoneticPr fontId="4"/>
  </si>
  <si>
    <t>同意等額</t>
    <rPh sb="0" eb="2">
      <t>ドウイ</t>
    </rPh>
    <rPh sb="2" eb="4">
      <t>トウガク</t>
    </rPh>
    <phoneticPr fontId="4"/>
  </si>
  <si>
    <t>区　分</t>
    <rPh sb="0" eb="1">
      <t>ク</t>
    </rPh>
    <rPh sb="2" eb="3">
      <t>ブン</t>
    </rPh>
    <phoneticPr fontId="4"/>
  </si>
  <si>
    <t>同意等年度</t>
    <rPh sb="0" eb="3">
      <t>ドウイトウ</t>
    </rPh>
    <rPh sb="3" eb="4">
      <t>トシ</t>
    </rPh>
    <rPh sb="4" eb="5">
      <t>ド</t>
    </rPh>
    <phoneticPr fontId="4"/>
  </si>
  <si>
    <t>一般公共事業債（直轄高速道路分）</t>
    <rPh sb="0" eb="2">
      <t>イッパン</t>
    </rPh>
    <rPh sb="2" eb="4">
      <t>コウキョウ</t>
    </rPh>
    <rPh sb="4" eb="7">
      <t>ジギョウサイ</t>
    </rPh>
    <rPh sb="8" eb="10">
      <t>チョッカツ</t>
    </rPh>
    <rPh sb="10" eb="12">
      <t>コウソク</t>
    </rPh>
    <rPh sb="12" eb="14">
      <t>ドウロ</t>
    </rPh>
    <rPh sb="14" eb="15">
      <t>ブン</t>
    </rPh>
    <phoneticPr fontId="4"/>
  </si>
  <si>
    <t>(ｹ)</t>
    <phoneticPr fontId="4"/>
  </si>
  <si>
    <t>(ｸ)</t>
    <phoneticPr fontId="4"/>
  </si>
  <si>
    <t>(ｷ)</t>
    <phoneticPr fontId="4"/>
  </si>
  <si>
    <t>14年度</t>
    <rPh sb="2" eb="4">
      <t>ネンド</t>
    </rPh>
    <phoneticPr fontId="4"/>
  </si>
  <si>
    <t>13年度</t>
    <rPh sb="2" eb="4">
      <t>ネンド</t>
    </rPh>
    <phoneticPr fontId="4"/>
  </si>
  <si>
    <t>12年度</t>
    <rPh sb="2" eb="4">
      <t>ネンド</t>
    </rPh>
    <phoneticPr fontId="4"/>
  </si>
  <si>
    <t>臨時地方道整備事業債（復興特別分）</t>
    <rPh sb="0" eb="2">
      <t>リンジ</t>
    </rPh>
    <rPh sb="2" eb="4">
      <t>チホウ</t>
    </rPh>
    <rPh sb="4" eb="5">
      <t>ドウ</t>
    </rPh>
    <rPh sb="5" eb="7">
      <t>セイビ</t>
    </rPh>
    <rPh sb="7" eb="9">
      <t>ジギョウ</t>
    </rPh>
    <rPh sb="9" eb="10">
      <t>サイ</t>
    </rPh>
    <rPh sb="11" eb="13">
      <t>フッコウ</t>
    </rPh>
    <rPh sb="13" eb="15">
      <t>トクベツ</t>
    </rPh>
    <rPh sb="15" eb="16">
      <t>ブン</t>
    </rPh>
    <phoneticPr fontId="4"/>
  </si>
  <si>
    <t>(ﾀ)</t>
    <phoneticPr fontId="4"/>
  </si>
  <si>
    <t>(ｿ)</t>
    <phoneticPr fontId="4"/>
  </si>
  <si>
    <t>(ｾ)</t>
    <phoneticPr fontId="4"/>
  </si>
  <si>
    <t>(ｽ)</t>
    <phoneticPr fontId="4"/>
  </si>
  <si>
    <t>(ｼ)</t>
    <phoneticPr fontId="4"/>
  </si>
  <si>
    <t>(ｻ)</t>
    <phoneticPr fontId="4"/>
  </si>
  <si>
    <t>(ｺ)</t>
    <phoneticPr fontId="4"/>
  </si>
  <si>
    <t>その他</t>
    <rPh sb="2" eb="3">
      <t>タ</t>
    </rPh>
    <phoneticPr fontId="4"/>
  </si>
  <si>
    <t>市場公募</t>
    <rPh sb="0" eb="2">
      <t>シジョウ</t>
    </rPh>
    <rPh sb="2" eb="4">
      <t>コウボ</t>
    </rPh>
    <phoneticPr fontId="4"/>
  </si>
  <si>
    <t>11年度</t>
    <rPh sb="2" eb="4">
      <t>ネンド</t>
    </rPh>
    <phoneticPr fontId="4"/>
  </si>
  <si>
    <t>10年度</t>
    <rPh sb="2" eb="4">
      <t>ネンド</t>
    </rPh>
    <phoneticPr fontId="4"/>
  </si>
  <si>
    <t>９年度</t>
    <rPh sb="1" eb="3">
      <t>ネンド</t>
    </rPh>
    <phoneticPr fontId="4"/>
  </si>
  <si>
    <t>８年度</t>
    <rPh sb="1" eb="3">
      <t>ネンド</t>
    </rPh>
    <phoneticPr fontId="4"/>
  </si>
  <si>
    <t>臨時地方道整備事業債（特定分）（財対債分）</t>
    <rPh sb="0" eb="2">
      <t>リンジ</t>
    </rPh>
    <rPh sb="2" eb="4">
      <t>チホウ</t>
    </rPh>
    <rPh sb="4" eb="5">
      <t>ドウ</t>
    </rPh>
    <rPh sb="5" eb="7">
      <t>セイビ</t>
    </rPh>
    <rPh sb="7" eb="9">
      <t>ジギョウ</t>
    </rPh>
    <rPh sb="9" eb="10">
      <t>サイ</t>
    </rPh>
    <rPh sb="11" eb="13">
      <t>トクテイ</t>
    </rPh>
    <rPh sb="13" eb="14">
      <t>ブン</t>
    </rPh>
    <rPh sb="16" eb="17">
      <t>ザイ</t>
    </rPh>
    <rPh sb="17" eb="18">
      <t>タイ</t>
    </rPh>
    <rPh sb="18" eb="19">
      <t>サイ</t>
    </rPh>
    <rPh sb="19" eb="20">
      <t>ブン</t>
    </rPh>
    <phoneticPr fontId="4"/>
  </si>
  <si>
    <t>小　計</t>
    <rPh sb="0" eb="1">
      <t>ショウ</t>
    </rPh>
    <rPh sb="2" eb="3">
      <t>ケイ</t>
    </rPh>
    <phoneticPr fontId="4"/>
  </si>
  <si>
    <t>(ﾈ)</t>
    <phoneticPr fontId="4"/>
  </si>
  <si>
    <t>(ﾇ)</t>
    <phoneticPr fontId="4"/>
  </si>
  <si>
    <t>(ﾆ)</t>
    <phoneticPr fontId="4"/>
  </si>
  <si>
    <t>(ﾅ)</t>
    <phoneticPr fontId="4"/>
  </si>
  <si>
    <t>財政力附表のα</t>
    <rPh sb="0" eb="3">
      <t>ザイセイリョク</t>
    </rPh>
    <rPh sb="3" eb="5">
      <t>フヒョウ</t>
    </rPh>
    <phoneticPr fontId="4"/>
  </si>
  <si>
    <t>(b)欄の額</t>
    <rPh sb="3" eb="4">
      <t>ラン</t>
    </rPh>
    <rPh sb="5" eb="6">
      <t>ガク</t>
    </rPh>
    <phoneticPr fontId="4"/>
  </si>
  <si>
    <t>７年度</t>
    <rPh sb="1" eb="3">
      <t>ネンド</t>
    </rPh>
    <phoneticPr fontId="4"/>
  </si>
  <si>
    <t>６年度</t>
    <rPh sb="1" eb="3">
      <t>ネンド</t>
    </rPh>
    <phoneticPr fontId="4"/>
  </si>
  <si>
    <t>５年度</t>
    <rPh sb="1" eb="3">
      <t>ネンド</t>
    </rPh>
    <phoneticPr fontId="4"/>
  </si>
  <si>
    <t>４年度</t>
    <rPh sb="1" eb="3">
      <t>ネンド</t>
    </rPh>
    <phoneticPr fontId="4"/>
  </si>
  <si>
    <t>臨時地方道整備事業債（特定分）（財対債分以外）</t>
    <rPh sb="0" eb="2">
      <t>リンジ</t>
    </rPh>
    <rPh sb="2" eb="4">
      <t>チホウ</t>
    </rPh>
    <rPh sb="4" eb="5">
      <t>ドウ</t>
    </rPh>
    <rPh sb="5" eb="7">
      <t>セイビ</t>
    </rPh>
    <rPh sb="7" eb="9">
      <t>ジギョウ</t>
    </rPh>
    <rPh sb="9" eb="10">
      <t>サイ</t>
    </rPh>
    <rPh sb="11" eb="13">
      <t>トクテイ</t>
    </rPh>
    <rPh sb="13" eb="14">
      <t>ブン</t>
    </rPh>
    <rPh sb="16" eb="17">
      <t>ザイ</t>
    </rPh>
    <rPh sb="17" eb="18">
      <t>タイ</t>
    </rPh>
    <rPh sb="18" eb="19">
      <t>サイ</t>
    </rPh>
    <rPh sb="20" eb="22">
      <t>イガイ</t>
    </rPh>
    <phoneticPr fontId="4"/>
  </si>
  <si>
    <t>(ﾏ)</t>
  </si>
  <si>
    <t>(ﾎ)</t>
  </si>
  <si>
    <t>(ﾍ)</t>
  </si>
  <si>
    <t>(ﾌ)</t>
  </si>
  <si>
    <t>(ﾋ)</t>
  </si>
  <si>
    <t>(ﾊ)</t>
  </si>
  <si>
    <t>臨時地方道整備事業債（一般分）</t>
    <rPh sb="0" eb="2">
      <t>リンジ</t>
    </rPh>
    <rPh sb="2" eb="4">
      <t>チホウ</t>
    </rPh>
    <rPh sb="4" eb="5">
      <t>ドウ</t>
    </rPh>
    <rPh sb="5" eb="7">
      <t>セイビ</t>
    </rPh>
    <rPh sb="7" eb="9">
      <t>ジギョウ</t>
    </rPh>
    <rPh sb="9" eb="10">
      <t>サイ</t>
    </rPh>
    <rPh sb="11" eb="13">
      <t>イッパン</t>
    </rPh>
    <rPh sb="13" eb="14">
      <t>ブン</t>
    </rPh>
    <phoneticPr fontId="4"/>
  </si>
  <si>
    <t>費目</t>
    <rPh sb="0" eb="2">
      <t>ヒモク</t>
    </rPh>
    <phoneticPr fontId="4"/>
  </si>
  <si>
    <t>河川費合計</t>
    <rPh sb="0" eb="2">
      <t>カセン</t>
    </rPh>
    <rPh sb="2" eb="3">
      <t>ヒ</t>
    </rPh>
    <rPh sb="3" eb="5">
      <t>ゴウケイ</t>
    </rPh>
    <phoneticPr fontId="4"/>
  </si>
  <si>
    <t>許可額</t>
    <rPh sb="0" eb="2">
      <t>キョカ</t>
    </rPh>
    <rPh sb="2" eb="3">
      <t>ガク</t>
    </rPh>
    <phoneticPr fontId="4"/>
  </si>
  <si>
    <t>許可年度</t>
    <rPh sb="0" eb="2">
      <t>キョカ</t>
    </rPh>
    <rPh sb="2" eb="3">
      <t>トシ</t>
    </rPh>
    <rPh sb="3" eb="4">
      <t>ド</t>
    </rPh>
    <phoneticPr fontId="4"/>
  </si>
  <si>
    <t>下水等関連特定治水施設整備事業等</t>
    <rPh sb="0" eb="2">
      <t>ゲスイ</t>
    </rPh>
    <rPh sb="2" eb="3">
      <t>トウ</t>
    </rPh>
    <rPh sb="3" eb="5">
      <t>カンレン</t>
    </rPh>
    <rPh sb="5" eb="7">
      <t>トクテイ</t>
    </rPh>
    <rPh sb="7" eb="9">
      <t>チスイ</t>
    </rPh>
    <rPh sb="9" eb="11">
      <t>シセツ</t>
    </rPh>
    <rPh sb="11" eb="13">
      <t>セイビ</t>
    </rPh>
    <rPh sb="13" eb="15">
      <t>ジギョウ</t>
    </rPh>
    <rPh sb="15" eb="16">
      <t>ナド</t>
    </rPh>
    <phoneticPr fontId="4"/>
  </si>
  <si>
    <t>河川等関連公共施設整備促進事業</t>
    <rPh sb="0" eb="2">
      <t>カセン</t>
    </rPh>
    <rPh sb="2" eb="3">
      <t>トウ</t>
    </rPh>
    <rPh sb="3" eb="5">
      <t>カンレン</t>
    </rPh>
    <rPh sb="5" eb="7">
      <t>コウキョウ</t>
    </rPh>
    <rPh sb="7" eb="9">
      <t>シセツ</t>
    </rPh>
    <rPh sb="9" eb="11">
      <t>セイビ</t>
    </rPh>
    <rPh sb="11" eb="13">
      <t>ソクシン</t>
    </rPh>
    <rPh sb="13" eb="15">
      <t>ジギョウ</t>
    </rPh>
    <phoneticPr fontId="4"/>
  </si>
  <si>
    <t>臨時河川等整備事業債（地方特定河川等整備事業分）（財対債分）</t>
    <rPh sb="0" eb="2">
      <t>リンジ</t>
    </rPh>
    <rPh sb="2" eb="4">
      <t>カセン</t>
    </rPh>
    <rPh sb="4" eb="5">
      <t>トウ</t>
    </rPh>
    <rPh sb="5" eb="7">
      <t>セイビ</t>
    </rPh>
    <rPh sb="7" eb="9">
      <t>ジギョウ</t>
    </rPh>
    <rPh sb="9" eb="10">
      <t>サイ</t>
    </rPh>
    <rPh sb="11" eb="13">
      <t>チホウ</t>
    </rPh>
    <rPh sb="13" eb="15">
      <t>トクテイ</t>
    </rPh>
    <rPh sb="15" eb="17">
      <t>カセン</t>
    </rPh>
    <rPh sb="17" eb="18">
      <t>トウ</t>
    </rPh>
    <rPh sb="18" eb="20">
      <t>セイビ</t>
    </rPh>
    <rPh sb="20" eb="22">
      <t>ジギョウ</t>
    </rPh>
    <rPh sb="22" eb="23">
      <t>ブン</t>
    </rPh>
    <rPh sb="25" eb="26">
      <t>ザイ</t>
    </rPh>
    <rPh sb="26" eb="27">
      <t>タイ</t>
    </rPh>
    <rPh sb="27" eb="28">
      <t>サイ</t>
    </rPh>
    <rPh sb="28" eb="29">
      <t>ブン</t>
    </rPh>
    <phoneticPr fontId="4"/>
  </si>
  <si>
    <t>(d)欄の額</t>
    <rPh sb="3" eb="4">
      <t>ラン</t>
    </rPh>
    <rPh sb="5" eb="6">
      <t>ガク</t>
    </rPh>
    <phoneticPr fontId="4"/>
  </si>
  <si>
    <t>臨時河川等整備事業債（地方特定河川等整備事業分）（財対債分以外）</t>
    <rPh sb="0" eb="2">
      <t>リンジ</t>
    </rPh>
    <rPh sb="2" eb="4">
      <t>カセン</t>
    </rPh>
    <rPh sb="4" eb="5">
      <t>ナド</t>
    </rPh>
    <rPh sb="5" eb="7">
      <t>セイビ</t>
    </rPh>
    <rPh sb="7" eb="9">
      <t>ジギョウ</t>
    </rPh>
    <rPh sb="9" eb="10">
      <t>サイ</t>
    </rPh>
    <rPh sb="11" eb="13">
      <t>チホウ</t>
    </rPh>
    <rPh sb="13" eb="15">
      <t>トクテイ</t>
    </rPh>
    <rPh sb="15" eb="17">
      <t>カセン</t>
    </rPh>
    <rPh sb="17" eb="18">
      <t>トウ</t>
    </rPh>
    <rPh sb="18" eb="20">
      <t>セイビ</t>
    </rPh>
    <rPh sb="20" eb="22">
      <t>ジギョウ</t>
    </rPh>
    <rPh sb="22" eb="23">
      <t>ブン</t>
    </rPh>
    <rPh sb="25" eb="26">
      <t>ザイ</t>
    </rPh>
    <rPh sb="26" eb="27">
      <t>タイ</t>
    </rPh>
    <rPh sb="27" eb="28">
      <t>サイ</t>
    </rPh>
    <rPh sb="29" eb="31">
      <t>イガイ</t>
    </rPh>
    <phoneticPr fontId="4"/>
  </si>
  <si>
    <t>(c)</t>
  </si>
  <si>
    <t>臨時河川等整備事業債（一般分）</t>
    <rPh sb="0" eb="2">
      <t>リンジ</t>
    </rPh>
    <rPh sb="2" eb="4">
      <t>カセン</t>
    </rPh>
    <rPh sb="4" eb="5">
      <t>トウ</t>
    </rPh>
    <rPh sb="5" eb="7">
      <t>セイビ</t>
    </rPh>
    <rPh sb="7" eb="9">
      <t>ジギョウ</t>
    </rPh>
    <rPh sb="9" eb="10">
      <t>サイ</t>
    </rPh>
    <rPh sb="11" eb="13">
      <t>イッパン</t>
    </rPh>
    <rPh sb="13" eb="14">
      <t>ブン</t>
    </rPh>
    <phoneticPr fontId="4"/>
  </si>
  <si>
    <t>(千円未満四捨五入）</t>
    <rPh sb="1" eb="3">
      <t>センエン</t>
    </rPh>
    <rPh sb="3" eb="5">
      <t>ミマン</t>
    </rPh>
    <rPh sb="5" eb="9">
      <t>シシャゴニュウ</t>
    </rPh>
    <phoneticPr fontId="4"/>
  </si>
  <si>
    <t>算入率</t>
    <rPh sb="0" eb="2">
      <t>サンニュウ</t>
    </rPh>
    <rPh sb="2" eb="3">
      <t>リツ</t>
    </rPh>
    <phoneticPr fontId="4"/>
  </si>
  <si>
    <t>河川事業及び砂防事業に係る地方債</t>
    <rPh sb="0" eb="2">
      <t>カセン</t>
    </rPh>
    <rPh sb="2" eb="4">
      <t>ジギョウ</t>
    </rPh>
    <rPh sb="4" eb="5">
      <t>オヨ</t>
    </rPh>
    <rPh sb="6" eb="8">
      <t>サボウ</t>
    </rPh>
    <rPh sb="8" eb="10">
      <t>ジギョウ</t>
    </rPh>
    <rPh sb="11" eb="12">
      <t>カカ</t>
    </rPh>
    <rPh sb="13" eb="16">
      <t>チホウサイ</t>
    </rPh>
    <phoneticPr fontId="4"/>
  </si>
  <si>
    <t>港湾費(港湾)合計</t>
    <rPh sb="0" eb="2">
      <t>コウワン</t>
    </rPh>
    <rPh sb="2" eb="3">
      <t>ヒ</t>
    </rPh>
    <rPh sb="4" eb="6">
      <t>コウワン</t>
    </rPh>
    <rPh sb="7" eb="9">
      <t>ゴウケイ</t>
    </rPh>
    <phoneticPr fontId="4"/>
  </si>
  <si>
    <t>(ｹ)</t>
  </si>
  <si>
    <t>(ｸ)</t>
  </si>
  <si>
    <t>(ｷ)</t>
  </si>
  <si>
    <t>(ｶ)</t>
  </si>
  <si>
    <t>港湾事業に係る地方債（公債費で算入されているものを除く）</t>
    <rPh sb="0" eb="2">
      <t>コウワン</t>
    </rPh>
    <rPh sb="2" eb="4">
      <t>ジギョウ</t>
    </rPh>
    <rPh sb="5" eb="6">
      <t>カカ</t>
    </rPh>
    <rPh sb="7" eb="10">
      <t>チホウサイ</t>
    </rPh>
    <rPh sb="11" eb="14">
      <t>コウサイヒ</t>
    </rPh>
    <rPh sb="15" eb="17">
      <t>サンニュウ</t>
    </rPh>
    <rPh sb="25" eb="26">
      <t>ノゾ</t>
    </rPh>
    <phoneticPr fontId="4"/>
  </si>
  <si>
    <t>港湾事業に係る地方債</t>
    <rPh sb="0" eb="2">
      <t>コウワン</t>
    </rPh>
    <rPh sb="2" eb="4">
      <t>ジギョウ</t>
    </rPh>
    <rPh sb="5" eb="6">
      <t>カカ</t>
    </rPh>
    <rPh sb="7" eb="10">
      <t>チホウサイ</t>
    </rPh>
    <phoneticPr fontId="4"/>
  </si>
  <si>
    <t>港湾費(漁港)合計</t>
    <rPh sb="0" eb="2">
      <t>コウワン</t>
    </rPh>
    <rPh sb="2" eb="3">
      <t>ヒ</t>
    </rPh>
    <rPh sb="4" eb="6">
      <t>ギョコウ</t>
    </rPh>
    <rPh sb="7" eb="9">
      <t>ゴウケイ</t>
    </rPh>
    <phoneticPr fontId="4"/>
  </si>
  <si>
    <t>(ｻ)</t>
  </si>
  <si>
    <t>衛生費計</t>
    <rPh sb="0" eb="3">
      <t>エイセイヒ</t>
    </rPh>
    <rPh sb="3" eb="4">
      <t>ケイ</t>
    </rPh>
    <phoneticPr fontId="4"/>
  </si>
  <si>
    <t>基本設計等着手（通常分）</t>
    <rPh sb="0" eb="2">
      <t>キホン</t>
    </rPh>
    <rPh sb="2" eb="4">
      <t>セッケイ</t>
    </rPh>
    <rPh sb="4" eb="5">
      <t>トウ</t>
    </rPh>
    <rPh sb="5" eb="7">
      <t>チャクシュ</t>
    </rPh>
    <rPh sb="8" eb="10">
      <t>ツウジョウ</t>
    </rPh>
    <rPh sb="10" eb="11">
      <t>ブン</t>
    </rPh>
    <phoneticPr fontId="4"/>
  </si>
  <si>
    <t>基本設計等着手（Ｈ１４年度）</t>
    <rPh sb="0" eb="2">
      <t>キホン</t>
    </rPh>
    <rPh sb="2" eb="4">
      <t>セッケイ</t>
    </rPh>
    <rPh sb="4" eb="5">
      <t>トウ</t>
    </rPh>
    <rPh sb="5" eb="7">
      <t>チャクシュ</t>
    </rPh>
    <rPh sb="11" eb="13">
      <t>ネンド</t>
    </rPh>
    <phoneticPr fontId="4"/>
  </si>
  <si>
    <t>基本設計等着手（～Ｈ１３年度）</t>
    <rPh sb="0" eb="2">
      <t>キホン</t>
    </rPh>
    <rPh sb="2" eb="4">
      <t>セッケイ</t>
    </rPh>
    <rPh sb="4" eb="5">
      <t>トウ</t>
    </rPh>
    <rPh sb="5" eb="7">
      <t>チャクシュ</t>
    </rPh>
    <rPh sb="12" eb="14">
      <t>ネンド</t>
    </rPh>
    <phoneticPr fontId="4"/>
  </si>
  <si>
    <t>機械器具</t>
    <rPh sb="0" eb="2">
      <t>キカイ</t>
    </rPh>
    <rPh sb="2" eb="4">
      <t>キグ</t>
    </rPh>
    <phoneticPr fontId="4"/>
  </si>
  <si>
    <t>医療施設</t>
    <rPh sb="0" eb="2">
      <t>イリョウ</t>
    </rPh>
    <rPh sb="2" eb="4">
      <t>シセツ</t>
    </rPh>
    <phoneticPr fontId="4"/>
  </si>
  <si>
    <t>(ﾉ)</t>
  </si>
  <si>
    <t>(ﾈ)</t>
  </si>
  <si>
    <t>(ﾇ)</t>
  </si>
  <si>
    <t>(ﾆ)</t>
  </si>
  <si>
    <t>(ﾅ)</t>
  </si>
  <si>
    <t>(ﾄ)</t>
  </si>
  <si>
    <t>(ﾃ)</t>
  </si>
  <si>
    <t>(ﾂ)</t>
  </si>
  <si>
    <t>(ﾁ)</t>
  </si>
  <si>
    <t>(ﾀ)</t>
  </si>
  <si>
    <t>(ｿ)</t>
  </si>
  <si>
    <t>(ｾ)</t>
  </si>
  <si>
    <t>(ｽ)</t>
  </si>
  <si>
    <t>(ｼ)</t>
  </si>
  <si>
    <t>(ｺ)</t>
  </si>
  <si>
    <t>(ｵ)</t>
  </si>
  <si>
    <t>(ｴ)</t>
  </si>
  <si>
    <t>(ｳ)</t>
  </si>
  <si>
    <t>(ｲ)</t>
  </si>
  <si>
    <t>(ｱ)</t>
  </si>
  <si>
    <t>同意等額</t>
    <rPh sb="0" eb="3">
      <t>ドウイトウ</t>
    </rPh>
    <rPh sb="3" eb="4">
      <t>ガク</t>
    </rPh>
    <phoneticPr fontId="4"/>
  </si>
  <si>
    <t>区分</t>
    <rPh sb="0" eb="2">
      <t>クブン</t>
    </rPh>
    <phoneticPr fontId="4"/>
  </si>
  <si>
    <t>災害拠点病院上乗せ</t>
    <rPh sb="0" eb="2">
      <t>サイガイ</t>
    </rPh>
    <rPh sb="2" eb="4">
      <t>キョテン</t>
    </rPh>
    <rPh sb="4" eb="6">
      <t>ビョウイン</t>
    </rPh>
    <rPh sb="6" eb="8">
      <t>ウワノ</t>
    </rPh>
    <phoneticPr fontId="2"/>
  </si>
  <si>
    <t>病院事業建設費等</t>
    <rPh sb="0" eb="2">
      <t>ビョウイン</t>
    </rPh>
    <rPh sb="2" eb="4">
      <t>ジギョウ</t>
    </rPh>
    <rPh sb="4" eb="7">
      <t>ケンセツヒ</t>
    </rPh>
    <rPh sb="7" eb="8">
      <t>トウ</t>
    </rPh>
    <phoneticPr fontId="2"/>
  </si>
  <si>
    <t>基本設計等着手
（通常分）</t>
    <rPh sb="0" eb="2">
      <t>キホン</t>
    </rPh>
    <rPh sb="2" eb="4">
      <t>セッケイ</t>
    </rPh>
    <rPh sb="4" eb="5">
      <t>トウ</t>
    </rPh>
    <rPh sb="5" eb="7">
      <t>チャクシュ</t>
    </rPh>
    <rPh sb="9" eb="11">
      <t>ツウジョウ</t>
    </rPh>
    <rPh sb="11" eb="12">
      <t>ブン</t>
    </rPh>
    <phoneticPr fontId="4"/>
  </si>
  <si>
    <t>基本設計等着手
（Ｈ１４年度）</t>
    <rPh sb="0" eb="2">
      <t>キホン</t>
    </rPh>
    <rPh sb="2" eb="4">
      <t>セッケイ</t>
    </rPh>
    <rPh sb="4" eb="5">
      <t>トウ</t>
    </rPh>
    <rPh sb="5" eb="7">
      <t>チャクシュ</t>
    </rPh>
    <rPh sb="12" eb="14">
      <t>ネンド</t>
    </rPh>
    <phoneticPr fontId="4"/>
  </si>
  <si>
    <t>基本設計等着手
（～Ｈ１３年度）</t>
    <rPh sb="0" eb="2">
      <t>キホン</t>
    </rPh>
    <rPh sb="2" eb="4">
      <t>セッケイ</t>
    </rPh>
    <rPh sb="4" eb="5">
      <t>トウ</t>
    </rPh>
    <rPh sb="5" eb="7">
      <t>チャクシュ</t>
    </rPh>
    <rPh sb="13" eb="15">
      <t>ネンド</t>
    </rPh>
    <phoneticPr fontId="4"/>
  </si>
  <si>
    <t>公立病院地方債（災害拠点上乗せ分を含む）（つづき）</t>
    <rPh sb="0" eb="2">
      <t>コウリツ</t>
    </rPh>
    <rPh sb="2" eb="4">
      <t>ビョウイン</t>
    </rPh>
    <rPh sb="4" eb="7">
      <t>チホウサイ</t>
    </rPh>
    <rPh sb="8" eb="10">
      <t>サイガイ</t>
    </rPh>
    <rPh sb="10" eb="12">
      <t>キョテン</t>
    </rPh>
    <rPh sb="12" eb="14">
      <t>ウワノ</t>
    </rPh>
    <rPh sb="15" eb="16">
      <t>ブン</t>
    </rPh>
    <rPh sb="17" eb="18">
      <t>フク</t>
    </rPh>
    <phoneticPr fontId="2"/>
  </si>
  <si>
    <t>(ﾐ)</t>
  </si>
  <si>
    <t>公立病院地方債（災害拠点上乗せ分を含む）</t>
    <rPh sb="0" eb="2">
      <t>コウリツ</t>
    </rPh>
    <rPh sb="2" eb="4">
      <t>ビョウイン</t>
    </rPh>
    <rPh sb="4" eb="7">
      <t>チホウサイ</t>
    </rPh>
    <rPh sb="8" eb="10">
      <t>サイガイ</t>
    </rPh>
    <rPh sb="10" eb="12">
      <t>キョテン</t>
    </rPh>
    <rPh sb="12" eb="14">
      <t>ウワノ</t>
    </rPh>
    <rPh sb="15" eb="16">
      <t>ブン</t>
    </rPh>
    <rPh sb="17" eb="18">
      <t>フク</t>
    </rPh>
    <phoneticPr fontId="2"/>
  </si>
  <si>
    <t>衛生費</t>
    <rPh sb="0" eb="2">
      <t>エイセイ</t>
    </rPh>
    <rPh sb="2" eb="3">
      <t>ヒ</t>
    </rPh>
    <phoneticPr fontId="4"/>
  </si>
  <si>
    <t>建設仮勘定分</t>
  </si>
  <si>
    <t>年度</t>
    <rPh sb="0" eb="2">
      <t>ネンド</t>
    </rPh>
    <phoneticPr fontId="2"/>
  </si>
  <si>
    <t>元金分</t>
    <rPh sb="0" eb="3">
      <t>ガンキンブン</t>
    </rPh>
    <phoneticPr fontId="2"/>
  </si>
  <si>
    <t>事業費</t>
  </si>
  <si>
    <t>同意等額</t>
    <rPh sb="0" eb="2">
      <t>ドウイ</t>
    </rPh>
    <rPh sb="2" eb="3">
      <t>トウ</t>
    </rPh>
    <rPh sb="3" eb="4">
      <t>ガク</t>
    </rPh>
    <phoneticPr fontId="2"/>
  </si>
  <si>
    <t>施行</t>
    <rPh sb="0" eb="2">
      <t>セコウ</t>
    </rPh>
    <phoneticPr fontId="2"/>
  </si>
  <si>
    <t>繰出基準額</t>
    <rPh sb="0" eb="1">
      <t>ク</t>
    </rPh>
    <rPh sb="1" eb="2">
      <t>デ</t>
    </rPh>
    <rPh sb="2" eb="4">
      <t>キジュン</t>
    </rPh>
    <rPh sb="4" eb="5">
      <t>ガク</t>
    </rPh>
    <phoneticPr fontId="2"/>
  </si>
  <si>
    <t>広域化対策企業債</t>
    <rPh sb="0" eb="3">
      <t>コウイキカ</t>
    </rPh>
    <rPh sb="3" eb="5">
      <t>タイサク</t>
    </rPh>
    <rPh sb="5" eb="8">
      <t>キギョウサイ</t>
    </rPh>
    <phoneticPr fontId="2"/>
  </si>
  <si>
    <t>繰出対象</t>
    <rPh sb="0" eb="1">
      <t>ク</t>
    </rPh>
    <rPh sb="1" eb="2">
      <t>デ</t>
    </rPh>
    <rPh sb="2" eb="4">
      <t>タイショウ</t>
    </rPh>
    <phoneticPr fontId="2"/>
  </si>
  <si>
    <t>企業債</t>
    <rPh sb="0" eb="3">
      <t>キギョウサイ</t>
    </rPh>
    <phoneticPr fontId="2"/>
  </si>
  <si>
    <t>事業</t>
    <rPh sb="0" eb="2">
      <t>ジギョウ</t>
    </rPh>
    <phoneticPr fontId="2"/>
  </si>
  <si>
    <t>（単位：千円）</t>
    <rPh sb="1" eb="3">
      <t>タンイ</t>
    </rPh>
    <rPh sb="4" eb="6">
      <t>センエン</t>
    </rPh>
    <phoneticPr fontId="2"/>
  </si>
  <si>
    <t>水源開発対策企業債</t>
    <rPh sb="0" eb="2">
      <t>スイゲン</t>
    </rPh>
    <rPh sb="2" eb="4">
      <t>カイハツ</t>
    </rPh>
    <rPh sb="4" eb="6">
      <t>タイサク</t>
    </rPh>
    <rPh sb="6" eb="9">
      <t>キギョウサイ</t>
    </rPh>
    <phoneticPr fontId="2"/>
  </si>
  <si>
    <t>補助対象</t>
    <rPh sb="0" eb="2">
      <t>ホジョ</t>
    </rPh>
    <rPh sb="2" eb="4">
      <t>タイショウ</t>
    </rPh>
    <phoneticPr fontId="2"/>
  </si>
  <si>
    <t>病院事業建設費負担企業債</t>
    <rPh sb="0" eb="2">
      <t>ビョウイン</t>
    </rPh>
    <rPh sb="2" eb="4">
      <t>ジギョウ</t>
    </rPh>
    <rPh sb="4" eb="7">
      <t>ケンセツヒ</t>
    </rPh>
    <rPh sb="7" eb="9">
      <t>フタン</t>
    </rPh>
    <rPh sb="9" eb="12">
      <t>キギョウサイ</t>
    </rPh>
    <phoneticPr fontId="2"/>
  </si>
  <si>
    <t>衛生費附表</t>
    <rPh sb="0" eb="3">
      <t>エイセイヒ</t>
    </rPh>
    <rPh sb="3" eb="5">
      <t>フヒョウ</t>
    </rPh>
    <phoneticPr fontId="2"/>
  </si>
  <si>
    <t>　「水道水源開発施設施設整備費補助金」の対象となった事業が該当するものであること。</t>
    <rPh sb="20" eb="22">
      <t>タイショウ</t>
    </rPh>
    <rPh sb="26" eb="28">
      <t>ジギョウ</t>
    </rPh>
    <rPh sb="29" eb="31">
      <t>ガイトウ</t>
    </rPh>
    <phoneticPr fontId="2"/>
  </si>
  <si>
    <t>　第１、５（２）に定める操出基準に該当する事業について記入すること。昭和42年度以降</t>
    <rPh sb="1" eb="2">
      <t>ダイ</t>
    </rPh>
    <rPh sb="9" eb="10">
      <t>サダ</t>
    </rPh>
    <rPh sb="12" eb="14">
      <t>クリダシ</t>
    </rPh>
    <rPh sb="14" eb="16">
      <t>キジュン</t>
    </rPh>
    <rPh sb="27" eb="29">
      <t>キニュウ</t>
    </rPh>
    <rPh sb="34" eb="36">
      <t>ショウワ</t>
    </rPh>
    <rPh sb="38" eb="40">
      <t>ネンド</t>
    </rPh>
    <rPh sb="40" eb="42">
      <t>イコウ</t>
    </rPh>
    <phoneticPr fontId="2"/>
  </si>
  <si>
    <t xml:space="preserve">  着手した継続事業を除く。）病院事業債について記入すること。</t>
    <rPh sb="11" eb="12">
      <t>ノゾ</t>
    </rPh>
    <phoneticPr fontId="2"/>
  </si>
  <si>
    <t xml:space="preserve">  第７、１、（２）に該当する事業で、平成１４年度に許可を受けた （平成13年度以前に基本設計等に</t>
    <rPh sb="26" eb="28">
      <t>キョカ</t>
    </rPh>
    <rPh sb="29" eb="30">
      <t>ウ</t>
    </rPh>
    <phoneticPr fontId="2"/>
  </si>
  <si>
    <t>２　（B）欄は（A）×2/3の算式により算出し記入すること。ただし、災害拠点病院の施設整備事業</t>
    <rPh sb="5" eb="6">
      <t>ラン</t>
    </rPh>
    <rPh sb="15" eb="17">
      <t>サンシキ</t>
    </rPh>
    <rPh sb="20" eb="22">
      <t>サンシュツ</t>
    </rPh>
    <rPh sb="23" eb="25">
      <t>キニュウ</t>
    </rPh>
    <phoneticPr fontId="2"/>
  </si>
  <si>
    <t xml:space="preserve">  第７、１、（２）に該当する事業で、平成４年度から平成13年度までに許可を受けた （平成14年度に許可を受けた</t>
    <rPh sb="30" eb="32">
      <t>ネンド</t>
    </rPh>
    <rPh sb="35" eb="37">
      <t>キョカ</t>
    </rPh>
    <rPh sb="38" eb="39">
      <t>ウ</t>
    </rPh>
    <phoneticPr fontId="2"/>
  </si>
  <si>
    <t>（注）</t>
    <rPh sb="1" eb="2">
      <t>チュウ</t>
    </rPh>
    <phoneticPr fontId="2"/>
  </si>
  <si>
    <t>高齢者保健福祉費計</t>
    <rPh sb="0" eb="3">
      <t>コウレイシャ</t>
    </rPh>
    <rPh sb="3" eb="5">
      <t>ホケン</t>
    </rPh>
    <rPh sb="5" eb="8">
      <t>フクシヒ</t>
    </rPh>
    <rPh sb="8" eb="9">
      <t>ケイ</t>
    </rPh>
    <phoneticPr fontId="4"/>
  </si>
  <si>
    <t>高齢者保健福祉費（６５歳以上人口）</t>
    <rPh sb="0" eb="3">
      <t>コウレイシャ</t>
    </rPh>
    <rPh sb="3" eb="5">
      <t>ホケン</t>
    </rPh>
    <rPh sb="5" eb="8">
      <t>フクシヒ</t>
    </rPh>
    <rPh sb="11" eb="12">
      <t>サイ</t>
    </rPh>
    <rPh sb="12" eb="14">
      <t>イジョウ</t>
    </rPh>
    <rPh sb="14" eb="16">
      <t>ジンコウ</t>
    </rPh>
    <phoneticPr fontId="4"/>
  </si>
  <si>
    <t>事業費補正対象率</t>
    <rPh sb="0" eb="3">
      <t>ジギョウヒ</t>
    </rPh>
    <rPh sb="3" eb="5">
      <t>ホセイ</t>
    </rPh>
    <rPh sb="5" eb="7">
      <t>タイショウ</t>
    </rPh>
    <rPh sb="7" eb="8">
      <t>リツ</t>
    </rPh>
    <phoneticPr fontId="4"/>
  </si>
  <si>
    <t>(元金分）</t>
    <rPh sb="1" eb="3">
      <t>ガンキン</t>
    </rPh>
    <rPh sb="3" eb="4">
      <t>ブン</t>
    </rPh>
    <phoneticPr fontId="4"/>
  </si>
  <si>
    <t>事業費補正対象率</t>
    <rPh sb="0" eb="2">
      <t>ジギョウ</t>
    </rPh>
    <rPh sb="2" eb="3">
      <t>ヒ</t>
    </rPh>
    <rPh sb="3" eb="5">
      <t>ホセイ</t>
    </rPh>
    <rPh sb="5" eb="7">
      <t>タイショウ</t>
    </rPh>
    <rPh sb="7" eb="8">
      <t>リツ</t>
    </rPh>
    <phoneticPr fontId="4"/>
  </si>
  <si>
    <t>（２）平成14年度以降償還開始分のうちダムに係るもの</t>
    <rPh sb="3" eb="5">
      <t>ヘイセイ</t>
    </rPh>
    <rPh sb="7" eb="9">
      <t>ネンド</t>
    </rPh>
    <rPh sb="9" eb="11">
      <t>イコウ</t>
    </rPh>
    <rPh sb="11" eb="13">
      <t>ショウカン</t>
    </rPh>
    <rPh sb="13" eb="15">
      <t>カイシ</t>
    </rPh>
    <rPh sb="15" eb="16">
      <t>ブン</t>
    </rPh>
    <rPh sb="22" eb="23">
      <t>カカ</t>
    </rPh>
    <phoneticPr fontId="4"/>
  </si>
  <si>
    <t>（１）平成13年度以前償還開始分</t>
    <rPh sb="3" eb="5">
      <t>ヘイセイ</t>
    </rPh>
    <rPh sb="7" eb="9">
      <t>ネンド</t>
    </rPh>
    <rPh sb="9" eb="11">
      <t>イゼン</t>
    </rPh>
    <rPh sb="11" eb="13">
      <t>ショウカン</t>
    </rPh>
    <rPh sb="13" eb="15">
      <t>カイシ</t>
    </rPh>
    <rPh sb="15" eb="16">
      <t>ブン</t>
    </rPh>
    <phoneticPr fontId="4"/>
  </si>
  <si>
    <t>国営等土地改良事業に係る地方負担額</t>
    <rPh sb="0" eb="2">
      <t>コクエイ</t>
    </rPh>
    <rPh sb="2" eb="3">
      <t>トウ</t>
    </rPh>
    <rPh sb="3" eb="5">
      <t>トチ</t>
    </rPh>
    <rPh sb="5" eb="7">
      <t>カイリョウ</t>
    </rPh>
    <rPh sb="7" eb="9">
      <t>ジギョウ</t>
    </rPh>
    <rPh sb="10" eb="11">
      <t>カカ</t>
    </rPh>
    <rPh sb="12" eb="14">
      <t>チホウ</t>
    </rPh>
    <rPh sb="14" eb="16">
      <t>フタン</t>
    </rPh>
    <rPh sb="16" eb="17">
      <t>ガク</t>
    </rPh>
    <phoneticPr fontId="4"/>
  </si>
  <si>
    <t>農業行政費合計</t>
    <rPh sb="0" eb="2">
      <t>ノウギョウ</t>
    </rPh>
    <rPh sb="2" eb="4">
      <t>ギョウセイ</t>
    </rPh>
    <rPh sb="4" eb="5">
      <t>ヒ</t>
    </rPh>
    <rPh sb="5" eb="7">
      <t>ゴウケイ</t>
    </rPh>
    <phoneticPr fontId="4"/>
  </si>
  <si>
    <t>(q)</t>
    <phoneticPr fontId="4"/>
  </si>
  <si>
    <t>(p)</t>
    <phoneticPr fontId="4"/>
  </si>
  <si>
    <t>(ｺ)欄の額</t>
    <rPh sb="3" eb="4">
      <t>ラン</t>
    </rPh>
    <rPh sb="5" eb="6">
      <t>ガク</t>
    </rPh>
    <phoneticPr fontId="4"/>
  </si>
  <si>
    <t>(o)</t>
    <phoneticPr fontId="4"/>
  </si>
  <si>
    <t>許可額</t>
    <rPh sb="0" eb="3">
      <t>キョカガク</t>
    </rPh>
    <phoneticPr fontId="4"/>
  </si>
  <si>
    <t>一般単独（一般）事業債（単独農道及びふるさと一般農道分）</t>
    <rPh sb="0" eb="2">
      <t>イッパン</t>
    </rPh>
    <rPh sb="2" eb="4">
      <t>タンドク</t>
    </rPh>
    <rPh sb="5" eb="7">
      <t>イッパン</t>
    </rPh>
    <rPh sb="8" eb="10">
      <t>ジギョウ</t>
    </rPh>
    <rPh sb="10" eb="11">
      <t>サイ</t>
    </rPh>
    <rPh sb="12" eb="14">
      <t>タンドク</t>
    </rPh>
    <rPh sb="14" eb="16">
      <t>ノウドウ</t>
    </rPh>
    <rPh sb="16" eb="17">
      <t>オヨ</t>
    </rPh>
    <rPh sb="22" eb="24">
      <t>イッパン</t>
    </rPh>
    <rPh sb="24" eb="26">
      <t>ノウドウ</t>
    </rPh>
    <rPh sb="26" eb="27">
      <t>ブン</t>
    </rPh>
    <phoneticPr fontId="4"/>
  </si>
  <si>
    <t>林野行政費合計</t>
    <rPh sb="0" eb="2">
      <t>リンヤ</t>
    </rPh>
    <rPh sb="2" eb="4">
      <t>ギョウセイ</t>
    </rPh>
    <rPh sb="4" eb="5">
      <t>ヒ</t>
    </rPh>
    <rPh sb="5" eb="7">
      <t>ゴウケイ</t>
    </rPh>
    <phoneticPr fontId="4"/>
  </si>
  <si>
    <t>一般単独（一般）事業債（単独林道及びふるさと一般林道分）</t>
    <rPh sb="0" eb="2">
      <t>イッパン</t>
    </rPh>
    <rPh sb="2" eb="4">
      <t>タンドク</t>
    </rPh>
    <rPh sb="5" eb="7">
      <t>イッパン</t>
    </rPh>
    <rPh sb="8" eb="10">
      <t>ジギョウ</t>
    </rPh>
    <rPh sb="10" eb="11">
      <t>サイ</t>
    </rPh>
    <rPh sb="12" eb="14">
      <t>タンドク</t>
    </rPh>
    <rPh sb="14" eb="16">
      <t>リンドウ</t>
    </rPh>
    <rPh sb="16" eb="17">
      <t>オヨ</t>
    </rPh>
    <rPh sb="22" eb="24">
      <t>イッパン</t>
    </rPh>
    <rPh sb="24" eb="26">
      <t>リンドウ</t>
    </rPh>
    <rPh sb="26" eb="27">
      <t>ブン</t>
    </rPh>
    <phoneticPr fontId="4"/>
  </si>
  <si>
    <t>地域振興費･その１合計</t>
    <rPh sb="0" eb="2">
      <t>チイキ</t>
    </rPh>
    <rPh sb="2" eb="4">
      <t>シンコウ</t>
    </rPh>
    <rPh sb="4" eb="5">
      <t>ヒ</t>
    </rPh>
    <rPh sb="9" eb="11">
      <t>ゴウケイ</t>
    </rPh>
    <phoneticPr fontId="4"/>
  </si>
  <si>
    <t>同意等額</t>
    <rPh sb="0" eb="2">
      <t>ドウイ</t>
    </rPh>
    <rPh sb="2" eb="3">
      <t>トウ</t>
    </rPh>
    <rPh sb="3" eb="4">
      <t>ガク</t>
    </rPh>
    <phoneticPr fontId="4"/>
  </si>
  <si>
    <t>同意等年度</t>
    <rPh sb="0" eb="2">
      <t>ドウイ</t>
    </rPh>
    <rPh sb="2" eb="3">
      <t>トウ</t>
    </rPh>
    <rPh sb="3" eb="5">
      <t>ネンド</t>
    </rPh>
    <phoneticPr fontId="4"/>
  </si>
  <si>
    <t>合併特例事業債（市町村合併推進事業分）（合併新法に係る事業分）</t>
    <rPh sb="0" eb="2">
      <t>ガッペイ</t>
    </rPh>
    <rPh sb="2" eb="4">
      <t>トクレイ</t>
    </rPh>
    <rPh sb="4" eb="7">
      <t>ジギョウサイ</t>
    </rPh>
    <rPh sb="8" eb="11">
      <t>シチョウソン</t>
    </rPh>
    <rPh sb="11" eb="13">
      <t>ガッペイ</t>
    </rPh>
    <rPh sb="13" eb="15">
      <t>スイシン</t>
    </rPh>
    <rPh sb="15" eb="17">
      <t>ジギョウ</t>
    </rPh>
    <rPh sb="17" eb="18">
      <t>ブン</t>
    </rPh>
    <rPh sb="20" eb="22">
      <t>ガッペイ</t>
    </rPh>
    <rPh sb="22" eb="23">
      <t>シン</t>
    </rPh>
    <rPh sb="23" eb="24">
      <t>ホウ</t>
    </rPh>
    <rPh sb="25" eb="26">
      <t>カカ</t>
    </rPh>
    <rPh sb="27" eb="29">
      <t>ジギョウ</t>
    </rPh>
    <rPh sb="29" eb="30">
      <t>ブン</t>
    </rPh>
    <phoneticPr fontId="4"/>
  </si>
  <si>
    <t>合併特例事業債（市町村合併推進事業分）（合併旧法に係る事業分）</t>
    <rPh sb="0" eb="2">
      <t>ガッペイ</t>
    </rPh>
    <rPh sb="2" eb="4">
      <t>トクレイ</t>
    </rPh>
    <rPh sb="4" eb="7">
      <t>ジギョウサイ</t>
    </rPh>
    <rPh sb="8" eb="11">
      <t>シチョウソン</t>
    </rPh>
    <rPh sb="11" eb="13">
      <t>ガッペイ</t>
    </rPh>
    <rPh sb="13" eb="15">
      <t>スイシン</t>
    </rPh>
    <rPh sb="15" eb="17">
      <t>ジギョウ</t>
    </rPh>
    <rPh sb="17" eb="18">
      <t>ブン</t>
    </rPh>
    <rPh sb="20" eb="22">
      <t>ガッペイ</t>
    </rPh>
    <rPh sb="22" eb="23">
      <t>キュウ</t>
    </rPh>
    <rPh sb="23" eb="24">
      <t>ホウ</t>
    </rPh>
    <rPh sb="25" eb="26">
      <t>カカ</t>
    </rPh>
    <rPh sb="27" eb="29">
      <t>ジギョウ</t>
    </rPh>
    <rPh sb="29" eb="30">
      <t>ブン</t>
    </rPh>
    <phoneticPr fontId="4"/>
  </si>
  <si>
    <t>許可年度</t>
    <rPh sb="0" eb="2">
      <t>キョカ</t>
    </rPh>
    <rPh sb="2" eb="4">
      <t>ネンド</t>
    </rPh>
    <phoneticPr fontId="4"/>
  </si>
  <si>
    <t>一般単独(一般)事業債（地方拠点都市整備事業分）</t>
    <rPh sb="0" eb="2">
      <t>イッパン</t>
    </rPh>
    <rPh sb="2" eb="4">
      <t>タンドク</t>
    </rPh>
    <rPh sb="5" eb="7">
      <t>イッパン</t>
    </rPh>
    <rPh sb="8" eb="11">
      <t>ジギョウサイ</t>
    </rPh>
    <rPh sb="12" eb="14">
      <t>チホウ</t>
    </rPh>
    <rPh sb="14" eb="16">
      <t>キョテン</t>
    </rPh>
    <rPh sb="16" eb="18">
      <t>トシ</t>
    </rPh>
    <rPh sb="18" eb="20">
      <t>セイビ</t>
    </rPh>
    <rPh sb="20" eb="22">
      <t>ジギョウ</t>
    </rPh>
    <rPh sb="22" eb="23">
      <t>ブン</t>
    </rPh>
    <phoneticPr fontId="4"/>
  </si>
  <si>
    <t>一般単独(一般)事業債（半島振興道路整備事業分）</t>
    <rPh sb="0" eb="2">
      <t>イッパン</t>
    </rPh>
    <rPh sb="2" eb="4">
      <t>タンドク</t>
    </rPh>
    <rPh sb="5" eb="7">
      <t>イッパン</t>
    </rPh>
    <rPh sb="8" eb="11">
      <t>ジギョウサイ</t>
    </rPh>
    <rPh sb="12" eb="14">
      <t>ハントウ</t>
    </rPh>
    <rPh sb="14" eb="16">
      <t>シンコウ</t>
    </rPh>
    <rPh sb="16" eb="18">
      <t>ドウロ</t>
    </rPh>
    <rPh sb="18" eb="20">
      <t>セイビ</t>
    </rPh>
    <rPh sb="20" eb="22">
      <t>ジギョウ</t>
    </rPh>
    <rPh sb="22" eb="23">
      <t>ブン</t>
    </rPh>
    <phoneticPr fontId="4"/>
  </si>
  <si>
    <t>日本新生緊急基盤整備事業債</t>
    <rPh sb="0" eb="2">
      <t>ニホン</t>
    </rPh>
    <rPh sb="2" eb="4">
      <t>シンセイ</t>
    </rPh>
    <rPh sb="4" eb="6">
      <t>キンキュウ</t>
    </rPh>
    <rPh sb="6" eb="8">
      <t>キバン</t>
    </rPh>
    <rPh sb="8" eb="10">
      <t>セイビ</t>
    </rPh>
    <rPh sb="10" eb="13">
      <t>ジギョウサイ</t>
    </rPh>
    <phoneticPr fontId="4"/>
  </si>
  <si>
    <t>発展基盤緊急整備事業債</t>
    <rPh sb="0" eb="2">
      <t>ハッテン</t>
    </rPh>
    <rPh sb="2" eb="4">
      <t>キバン</t>
    </rPh>
    <rPh sb="4" eb="6">
      <t>キンキュウ</t>
    </rPh>
    <rPh sb="6" eb="8">
      <t>セイビ</t>
    </rPh>
    <rPh sb="8" eb="11">
      <t>ジギョウサイ</t>
    </rPh>
    <phoneticPr fontId="4"/>
  </si>
  <si>
    <t>(旧)地域総合整備事業債（特別分）（財源対策債分）</t>
    <rPh sb="1" eb="2">
      <t>キュウ</t>
    </rPh>
    <rPh sb="3" eb="5">
      <t>チイキ</t>
    </rPh>
    <rPh sb="5" eb="7">
      <t>ソウゴウ</t>
    </rPh>
    <rPh sb="7" eb="9">
      <t>セイビ</t>
    </rPh>
    <rPh sb="9" eb="12">
      <t>ジギョウサイ</t>
    </rPh>
    <rPh sb="13" eb="15">
      <t>トクベツ</t>
    </rPh>
    <rPh sb="15" eb="16">
      <t>ブン</t>
    </rPh>
    <rPh sb="18" eb="20">
      <t>ザイゲン</t>
    </rPh>
    <rPh sb="20" eb="22">
      <t>タイサク</t>
    </rPh>
    <rPh sb="22" eb="23">
      <t>サイ</t>
    </rPh>
    <rPh sb="23" eb="24">
      <t>ブン</t>
    </rPh>
    <phoneticPr fontId="4"/>
  </si>
  <si>
    <t>(旧)地域総合整備事業債（特別分）（財源対策債分以外）</t>
    <rPh sb="1" eb="2">
      <t>キュウ</t>
    </rPh>
    <rPh sb="3" eb="5">
      <t>チイキ</t>
    </rPh>
    <rPh sb="5" eb="7">
      <t>ソウゴウ</t>
    </rPh>
    <rPh sb="7" eb="9">
      <t>セイビ</t>
    </rPh>
    <rPh sb="9" eb="12">
      <t>ジギョウサイ</t>
    </rPh>
    <rPh sb="13" eb="15">
      <t>トクベツ</t>
    </rPh>
    <rPh sb="15" eb="16">
      <t>ブン</t>
    </rPh>
    <rPh sb="18" eb="20">
      <t>ザイゲン</t>
    </rPh>
    <rPh sb="20" eb="22">
      <t>タイサク</t>
    </rPh>
    <rPh sb="22" eb="23">
      <t>サイ</t>
    </rPh>
    <rPh sb="23" eb="24">
      <t>ブン</t>
    </rPh>
    <rPh sb="24" eb="26">
      <t>イガイ</t>
    </rPh>
    <phoneticPr fontId="4"/>
  </si>
  <si>
    <t>地域活性化事業債（財源対策債分）</t>
    <rPh sb="0" eb="2">
      <t>チイキ</t>
    </rPh>
    <rPh sb="2" eb="5">
      <t>カッセイカ</t>
    </rPh>
    <rPh sb="5" eb="8">
      <t>ジギョウサイ</t>
    </rPh>
    <rPh sb="9" eb="11">
      <t>ザイゲン</t>
    </rPh>
    <rPh sb="11" eb="13">
      <t>タイサク</t>
    </rPh>
    <rPh sb="13" eb="14">
      <t>サイ</t>
    </rPh>
    <rPh sb="14" eb="15">
      <t>ブン</t>
    </rPh>
    <phoneticPr fontId="4"/>
  </si>
  <si>
    <t>地域活性化事業債</t>
    <rPh sb="0" eb="2">
      <t>チイキ</t>
    </rPh>
    <rPh sb="2" eb="5">
      <t>カッセイカ</t>
    </rPh>
    <rPh sb="5" eb="8">
      <t>ジギョウサイ</t>
    </rPh>
    <phoneticPr fontId="4"/>
  </si>
  <si>
    <t>地域振興費・その１</t>
    <rPh sb="0" eb="2">
      <t>チイキ</t>
    </rPh>
    <rPh sb="2" eb="5">
      <t>シンコウヒ</t>
    </rPh>
    <phoneticPr fontId="4"/>
  </si>
  <si>
    <t>地域振興費･その２合計</t>
    <rPh sb="0" eb="2">
      <t>チイキ</t>
    </rPh>
    <rPh sb="2" eb="4">
      <t>シンコウ</t>
    </rPh>
    <rPh sb="4" eb="5">
      <t>ヒ</t>
    </rPh>
    <rPh sb="9" eb="11">
      <t>ゴウケイ</t>
    </rPh>
    <phoneticPr fontId="4"/>
  </si>
  <si>
    <t>石綿対策事業債</t>
    <rPh sb="0" eb="2">
      <t>イシワタ</t>
    </rPh>
    <rPh sb="2" eb="4">
      <t>タイサク</t>
    </rPh>
    <rPh sb="4" eb="7">
      <t>ジギョウサイ</t>
    </rPh>
    <phoneticPr fontId="4"/>
  </si>
  <si>
    <t>施設整備費相当額</t>
    <rPh sb="0" eb="2">
      <t>シセツ</t>
    </rPh>
    <rPh sb="2" eb="5">
      <t>セイビヒ</t>
    </rPh>
    <rPh sb="5" eb="8">
      <t>ソウトウガク</t>
    </rPh>
    <phoneticPr fontId="4"/>
  </si>
  <si>
    <t>算入年度</t>
    <rPh sb="0" eb="2">
      <t>サンニュウ</t>
    </rPh>
    <rPh sb="2" eb="3">
      <t>トシ</t>
    </rPh>
    <rPh sb="3" eb="4">
      <t>ド</t>
    </rPh>
    <phoneticPr fontId="4"/>
  </si>
  <si>
    <t>ＰＦＩ事業に伴う施設整備費相当額④</t>
    <rPh sb="3" eb="5">
      <t>ジギョウ</t>
    </rPh>
    <rPh sb="6" eb="7">
      <t>トモナ</t>
    </rPh>
    <rPh sb="8" eb="10">
      <t>シセツ</t>
    </rPh>
    <rPh sb="10" eb="12">
      <t>セイビ</t>
    </rPh>
    <rPh sb="12" eb="13">
      <t>ヒ</t>
    </rPh>
    <rPh sb="13" eb="16">
      <t>ソウトウガク</t>
    </rPh>
    <phoneticPr fontId="4"/>
  </si>
  <si>
    <t>ＰＦＩ事業に伴う施設整備費相当額③</t>
    <rPh sb="3" eb="5">
      <t>ジギョウ</t>
    </rPh>
    <rPh sb="6" eb="7">
      <t>トモナ</t>
    </rPh>
    <rPh sb="8" eb="10">
      <t>シセツ</t>
    </rPh>
    <rPh sb="10" eb="12">
      <t>セイビ</t>
    </rPh>
    <rPh sb="12" eb="13">
      <t>ヒ</t>
    </rPh>
    <rPh sb="13" eb="16">
      <t>ソウトウガク</t>
    </rPh>
    <phoneticPr fontId="4"/>
  </si>
  <si>
    <t>ＰＦＩ事業に伴う施設整備費相当額①</t>
    <rPh sb="3" eb="5">
      <t>ジギョウ</t>
    </rPh>
    <rPh sb="6" eb="7">
      <t>トモナ</t>
    </rPh>
    <rPh sb="8" eb="10">
      <t>シセツ</t>
    </rPh>
    <rPh sb="10" eb="12">
      <t>セイビ</t>
    </rPh>
    <rPh sb="12" eb="13">
      <t>ヒ</t>
    </rPh>
    <rPh sb="13" eb="16">
      <t>ソウトウガク</t>
    </rPh>
    <phoneticPr fontId="4"/>
  </si>
  <si>
    <t>水俣病原因企業に対する金融支援事業債</t>
    <rPh sb="0" eb="2">
      <t>ミナマタ</t>
    </rPh>
    <rPh sb="2" eb="3">
      <t>ビョウ</t>
    </rPh>
    <rPh sb="3" eb="5">
      <t>ゲンイン</t>
    </rPh>
    <rPh sb="5" eb="7">
      <t>キギョウ</t>
    </rPh>
    <rPh sb="8" eb="9">
      <t>タイ</t>
    </rPh>
    <rPh sb="11" eb="13">
      <t>キンユウ</t>
    </rPh>
    <rPh sb="13" eb="15">
      <t>シエン</t>
    </rPh>
    <rPh sb="15" eb="18">
      <t>ジギョウサイ</t>
    </rPh>
    <phoneticPr fontId="4"/>
  </si>
  <si>
    <t>産業廃棄物不法投棄対策事業債</t>
    <rPh sb="0" eb="2">
      <t>サンギョウ</t>
    </rPh>
    <rPh sb="2" eb="5">
      <t>ハイキブツ</t>
    </rPh>
    <rPh sb="5" eb="7">
      <t>フホウ</t>
    </rPh>
    <rPh sb="7" eb="9">
      <t>トウキ</t>
    </rPh>
    <rPh sb="9" eb="11">
      <t>タイサク</t>
    </rPh>
    <rPh sb="11" eb="14">
      <t>ジギョウサイ</t>
    </rPh>
    <phoneticPr fontId="4"/>
  </si>
  <si>
    <t>緊急防災基盤整備事業債</t>
    <rPh sb="0" eb="2">
      <t>キンキュウ</t>
    </rPh>
    <rPh sb="2" eb="4">
      <t>ボウサイ</t>
    </rPh>
    <rPh sb="4" eb="6">
      <t>キバン</t>
    </rPh>
    <rPh sb="6" eb="8">
      <t>セイビ</t>
    </rPh>
    <rPh sb="8" eb="11">
      <t>ジギョウサイ</t>
    </rPh>
    <phoneticPr fontId="4"/>
  </si>
  <si>
    <t>地域振興費・その２</t>
    <rPh sb="0" eb="2">
      <t>チイキ</t>
    </rPh>
    <rPh sb="2" eb="5">
      <t>シンコウヒ</t>
    </rPh>
    <phoneticPr fontId="4"/>
  </si>
  <si>
    <t>地域振興費合計</t>
    <rPh sb="0" eb="2">
      <t>チイキ</t>
    </rPh>
    <rPh sb="2" eb="4">
      <t>シンコウ</t>
    </rPh>
    <rPh sb="4" eb="5">
      <t>ヒ</t>
    </rPh>
    <rPh sb="5" eb="7">
      <t>ゴウケイ</t>
    </rPh>
    <phoneticPr fontId="4"/>
  </si>
  <si>
    <t>地域振興費･その３合計</t>
    <rPh sb="0" eb="2">
      <t>チイキ</t>
    </rPh>
    <rPh sb="2" eb="4">
      <t>シンコウ</t>
    </rPh>
    <rPh sb="4" eb="5">
      <t>ヒ</t>
    </rPh>
    <rPh sb="9" eb="11">
      <t>ゴウケイ</t>
    </rPh>
    <phoneticPr fontId="4"/>
  </si>
  <si>
    <t>(上記以外分)</t>
    <rPh sb="1" eb="3">
      <t>ジョウキ</t>
    </rPh>
    <rPh sb="3" eb="5">
      <t>イガイ</t>
    </rPh>
    <rPh sb="5" eb="6">
      <t>ブン</t>
    </rPh>
    <phoneticPr fontId="4"/>
  </si>
  <si>
    <t>(13以降採択分)</t>
    <rPh sb="3" eb="5">
      <t>イコウ</t>
    </rPh>
    <rPh sb="5" eb="7">
      <t>サイタク</t>
    </rPh>
    <rPh sb="7" eb="8">
      <t>ブン</t>
    </rPh>
    <phoneticPr fontId="4"/>
  </si>
  <si>
    <t>9年度</t>
    <rPh sb="1" eb="3">
      <t>ネンド</t>
    </rPh>
    <phoneticPr fontId="4"/>
  </si>
  <si>
    <t>8年度</t>
    <rPh sb="1" eb="3">
      <t>ネンド</t>
    </rPh>
    <phoneticPr fontId="4"/>
  </si>
  <si>
    <t>7年度</t>
    <rPh sb="1" eb="3">
      <t>ネンド</t>
    </rPh>
    <phoneticPr fontId="4"/>
  </si>
  <si>
    <t>6年度</t>
    <rPh sb="1" eb="3">
      <t>ネンド</t>
    </rPh>
    <phoneticPr fontId="4"/>
  </si>
  <si>
    <t>4年度</t>
    <rPh sb="1" eb="3">
      <t>ネンド</t>
    </rPh>
    <phoneticPr fontId="4"/>
  </si>
  <si>
    <t>2年度</t>
    <rPh sb="1" eb="3">
      <t>ネンド</t>
    </rPh>
    <phoneticPr fontId="4"/>
  </si>
  <si>
    <t>63年度</t>
    <rPh sb="2" eb="4">
      <t>ネンド</t>
    </rPh>
    <phoneticPr fontId="4"/>
  </si>
  <si>
    <t>61年度</t>
    <rPh sb="2" eb="4">
      <t>ネンド</t>
    </rPh>
    <phoneticPr fontId="4"/>
  </si>
  <si>
    <t>60年度</t>
    <rPh sb="2" eb="4">
      <t>ネンド</t>
    </rPh>
    <phoneticPr fontId="4"/>
  </si>
  <si>
    <t>第三ｾｸﾀｰ地下鉄･ﾓﾉﾚｰﾙ･ﾆｭｰﾀｳﾝ鉄道等に係る一般会計出資債･補助金債</t>
    <rPh sb="0" eb="1">
      <t>ダイ</t>
    </rPh>
    <rPh sb="1" eb="2">
      <t>3</t>
    </rPh>
    <rPh sb="6" eb="9">
      <t>チカテツ</t>
    </rPh>
    <rPh sb="22" eb="24">
      <t>テツドウ</t>
    </rPh>
    <rPh sb="24" eb="25">
      <t>トウ</t>
    </rPh>
    <rPh sb="26" eb="27">
      <t>カカ</t>
    </rPh>
    <rPh sb="28" eb="30">
      <t>イッパン</t>
    </rPh>
    <rPh sb="30" eb="32">
      <t>カイケイ</t>
    </rPh>
    <rPh sb="32" eb="35">
      <t>シュッシサイ</t>
    </rPh>
    <rPh sb="36" eb="39">
      <t>ホジョキン</t>
    </rPh>
    <rPh sb="39" eb="40">
      <t>サイ</t>
    </rPh>
    <phoneticPr fontId="4"/>
  </si>
  <si>
    <t>地域住宅交付金事業債</t>
    <rPh sb="0" eb="2">
      <t>チイキ</t>
    </rPh>
    <rPh sb="2" eb="4">
      <t>ジュウタク</t>
    </rPh>
    <rPh sb="4" eb="7">
      <t>コウフキン</t>
    </rPh>
    <rPh sb="7" eb="9">
      <t>ジギョウ</t>
    </rPh>
    <rPh sb="9" eb="10">
      <t>サイ</t>
    </rPh>
    <phoneticPr fontId="4"/>
  </si>
  <si>
    <t>臨時経済対策事業債</t>
    <rPh sb="0" eb="2">
      <t>リンジ</t>
    </rPh>
    <rPh sb="2" eb="4">
      <t>ケイザイ</t>
    </rPh>
    <rPh sb="4" eb="6">
      <t>タイサク</t>
    </rPh>
    <rPh sb="6" eb="9">
      <t>ジギョウサイ</t>
    </rPh>
    <phoneticPr fontId="4"/>
  </si>
  <si>
    <t>附表２の⑨</t>
    <rPh sb="0" eb="2">
      <t>フヒョウ</t>
    </rPh>
    <phoneticPr fontId="4"/>
  </si>
  <si>
    <t>新幹線鉄道整備事業債</t>
    <rPh sb="0" eb="3">
      <t>シンカンセン</t>
    </rPh>
    <rPh sb="3" eb="5">
      <t>テツドウ</t>
    </rPh>
    <rPh sb="5" eb="7">
      <t>セイビ</t>
    </rPh>
    <rPh sb="7" eb="9">
      <t>ジギョウ</t>
    </rPh>
    <rPh sb="9" eb="10">
      <t>サイ</t>
    </rPh>
    <phoneticPr fontId="4"/>
  </si>
  <si>
    <t>住宅宅地関連公共施設整備促進事業債及び住宅市街地総合整備促進事業債</t>
    <rPh sb="0" eb="2">
      <t>ジュウタク</t>
    </rPh>
    <rPh sb="2" eb="4">
      <t>タクチ</t>
    </rPh>
    <rPh sb="4" eb="6">
      <t>カンレン</t>
    </rPh>
    <rPh sb="6" eb="8">
      <t>コウキョウ</t>
    </rPh>
    <rPh sb="8" eb="10">
      <t>シセツ</t>
    </rPh>
    <rPh sb="10" eb="12">
      <t>セイビ</t>
    </rPh>
    <rPh sb="12" eb="14">
      <t>ソクシン</t>
    </rPh>
    <rPh sb="14" eb="17">
      <t>ジギョウサイ</t>
    </rPh>
    <rPh sb="17" eb="18">
      <t>オヨ</t>
    </rPh>
    <rPh sb="19" eb="21">
      <t>ジュウタク</t>
    </rPh>
    <rPh sb="21" eb="24">
      <t>シガイチ</t>
    </rPh>
    <rPh sb="24" eb="26">
      <t>ソウゴウ</t>
    </rPh>
    <rPh sb="26" eb="28">
      <t>セイビ</t>
    </rPh>
    <rPh sb="28" eb="30">
      <t>ソクシン</t>
    </rPh>
    <rPh sb="30" eb="33">
      <t>ジギョウサイ</t>
    </rPh>
    <phoneticPr fontId="4"/>
  </si>
  <si>
    <t>都市生活環境整備特別対策事業債</t>
    <rPh sb="0" eb="2">
      <t>トシ</t>
    </rPh>
    <rPh sb="2" eb="4">
      <t>セイカツ</t>
    </rPh>
    <rPh sb="4" eb="6">
      <t>カンキョウ</t>
    </rPh>
    <rPh sb="6" eb="8">
      <t>セイビ</t>
    </rPh>
    <rPh sb="8" eb="10">
      <t>トクベツ</t>
    </rPh>
    <rPh sb="10" eb="12">
      <t>タイサク</t>
    </rPh>
    <rPh sb="12" eb="15">
      <t>ジギョウサイ</t>
    </rPh>
    <phoneticPr fontId="4"/>
  </si>
  <si>
    <t>産炭地域開発就労事業等に係る地方債元利償還金</t>
    <rPh sb="0" eb="2">
      <t>サンタン</t>
    </rPh>
    <rPh sb="2" eb="4">
      <t>チイキ</t>
    </rPh>
    <rPh sb="4" eb="6">
      <t>カイハツ</t>
    </rPh>
    <rPh sb="6" eb="8">
      <t>シュウロウ</t>
    </rPh>
    <rPh sb="8" eb="10">
      <t>ジギョウ</t>
    </rPh>
    <rPh sb="10" eb="11">
      <t>トウ</t>
    </rPh>
    <rPh sb="12" eb="13">
      <t>カカ</t>
    </rPh>
    <rPh sb="14" eb="16">
      <t>チホウ</t>
    </rPh>
    <rPh sb="16" eb="17">
      <t>サイ</t>
    </rPh>
    <rPh sb="17" eb="19">
      <t>ガンリ</t>
    </rPh>
    <rPh sb="19" eb="22">
      <t>ショウカンキン</t>
    </rPh>
    <phoneticPr fontId="4"/>
  </si>
  <si>
    <t>財政力補正係数</t>
    <rPh sb="0" eb="3">
      <t>ザイセイリョク</t>
    </rPh>
    <rPh sb="3" eb="5">
      <t>ホセイ</t>
    </rPh>
    <rPh sb="5" eb="7">
      <t>ケイスウ</t>
    </rPh>
    <phoneticPr fontId="4"/>
  </si>
  <si>
    <t>自然災害防止事業債</t>
    <rPh sb="0" eb="2">
      <t>シゼン</t>
    </rPh>
    <rPh sb="2" eb="4">
      <t>サイガイ</t>
    </rPh>
    <rPh sb="4" eb="6">
      <t>ボウシ</t>
    </rPh>
    <rPh sb="6" eb="9">
      <t>ジギョウサイ</t>
    </rPh>
    <phoneticPr fontId="4"/>
  </si>
  <si>
    <t>公園緑地事業債</t>
    <rPh sb="0" eb="2">
      <t>コウエン</t>
    </rPh>
    <rPh sb="2" eb="4">
      <t>リョクチ</t>
    </rPh>
    <rPh sb="4" eb="7">
      <t>ジギョウサイ</t>
    </rPh>
    <phoneticPr fontId="4"/>
  </si>
  <si>
    <t>地下鉄緊急整備事業債</t>
    <rPh sb="0" eb="3">
      <t>チカテツ</t>
    </rPh>
    <rPh sb="3" eb="5">
      <t>キンキュウ</t>
    </rPh>
    <rPh sb="5" eb="7">
      <t>セイビ</t>
    </rPh>
    <rPh sb="7" eb="10">
      <t>ジギョウサイ</t>
    </rPh>
    <phoneticPr fontId="4"/>
  </si>
  <si>
    <t>地下鉄事業出資債等</t>
    <rPh sb="0" eb="3">
      <t>チカテツ</t>
    </rPh>
    <rPh sb="3" eb="5">
      <t>ジギョウ</t>
    </rPh>
    <rPh sb="5" eb="8">
      <t>シュッシサイ</t>
    </rPh>
    <rPh sb="8" eb="9">
      <t>トウ</t>
    </rPh>
    <phoneticPr fontId="4"/>
  </si>
  <si>
    <t>地下鉄事業出資債等</t>
    <rPh sb="0" eb="3">
      <t>チカテツ</t>
    </rPh>
    <rPh sb="3" eb="5">
      <t>ジギョウ</t>
    </rPh>
    <rPh sb="5" eb="7">
      <t>シュッシ</t>
    </rPh>
    <rPh sb="7" eb="8">
      <t>サイ</t>
    </rPh>
    <rPh sb="8" eb="9">
      <t>トウ</t>
    </rPh>
    <phoneticPr fontId="4"/>
  </si>
  <si>
    <t>地下鉄事業続特例債</t>
    <rPh sb="0" eb="3">
      <t>チカテツ</t>
    </rPh>
    <rPh sb="3" eb="5">
      <t>ジギョウ</t>
    </rPh>
    <rPh sb="5" eb="6">
      <t>ゾク</t>
    </rPh>
    <rPh sb="6" eb="9">
      <t>トクレイサイ</t>
    </rPh>
    <phoneticPr fontId="4"/>
  </si>
  <si>
    <t>地下鉄事業既特例債・新特例債・新々特例債</t>
    <rPh sb="0" eb="3">
      <t>チカテツ</t>
    </rPh>
    <rPh sb="3" eb="5">
      <t>ジギョウ</t>
    </rPh>
    <rPh sb="5" eb="6">
      <t>キ</t>
    </rPh>
    <rPh sb="6" eb="8">
      <t>トクレイ</t>
    </rPh>
    <rPh sb="8" eb="9">
      <t>サイ</t>
    </rPh>
    <rPh sb="10" eb="11">
      <t>シン</t>
    </rPh>
    <rPh sb="11" eb="13">
      <t>トクレイ</t>
    </rPh>
    <rPh sb="13" eb="14">
      <t>サイ</t>
    </rPh>
    <rPh sb="15" eb="16">
      <t>シン</t>
    </rPh>
    <rPh sb="17" eb="19">
      <t>トクレイ</t>
    </rPh>
    <rPh sb="19" eb="20">
      <t>サイ</t>
    </rPh>
    <phoneticPr fontId="4"/>
  </si>
  <si>
    <t>下水道資本費平準化債</t>
    <rPh sb="0" eb="3">
      <t>ゲスイドウ</t>
    </rPh>
    <rPh sb="3" eb="6">
      <t>シホンヒ</t>
    </rPh>
    <rPh sb="6" eb="9">
      <t>ヘイジュンカ</t>
    </rPh>
    <rPh sb="9" eb="10">
      <t>サイ</t>
    </rPh>
    <phoneticPr fontId="4"/>
  </si>
  <si>
    <t>更新</t>
    <rPh sb="0" eb="2">
      <t>コウシン</t>
    </rPh>
    <phoneticPr fontId="4"/>
  </si>
  <si>
    <t>新設</t>
    <rPh sb="0" eb="2">
      <t>シンセツ</t>
    </rPh>
    <phoneticPr fontId="4"/>
  </si>
  <si>
    <t>流域下水道事業債(通常分)</t>
    <rPh sb="0" eb="2">
      <t>リュウイキ</t>
    </rPh>
    <rPh sb="2" eb="5">
      <t>ゲスイドウ</t>
    </rPh>
    <rPh sb="5" eb="8">
      <t>ジギョウサイ</t>
    </rPh>
    <rPh sb="9" eb="11">
      <t>ツウジョウ</t>
    </rPh>
    <rPh sb="11" eb="12">
      <t>ブン</t>
    </rPh>
    <phoneticPr fontId="4"/>
  </si>
  <si>
    <t>地域振興費・その３</t>
    <rPh sb="0" eb="2">
      <t>チイキ</t>
    </rPh>
    <rPh sb="2" eb="5">
      <t>シンコウヒ</t>
    </rPh>
    <phoneticPr fontId="4"/>
  </si>
  <si>
    <t>（注）　⑬は小数点以下３位未満を四捨五入すること。</t>
  </si>
  <si>
    <t>150超</t>
  </si>
  <si>
    <t>130超150以下</t>
  </si>
  <si>
    <t>120超130以下</t>
  </si>
  <si>
    <t>110超120以下</t>
  </si>
  <si>
    <t>100超110以下</t>
  </si>
  <si>
    <t>1.000</t>
  </si>
  <si>
    <t>100以下</t>
  </si>
  <si>
    <t>⑬</t>
  </si>
  <si>
    <t>（端数整理しない）</t>
  </si>
  <si>
    <t>⑪</t>
  </si>
  <si>
    <t>（掛け放し）</t>
  </si>
  <si>
    <t>⑨</t>
  </si>
  <si>
    <t>⑫／⑧</t>
  </si>
  <si>
    <t>⑫</t>
  </si>
  <si>
    <t>⑩－⑪</t>
  </si>
  <si>
    <t>定　数</t>
  </si>
  <si>
    <t>⑩</t>
  </si>
  <si>
    <t>⑧×⑨</t>
  </si>
  <si>
    <t>乗 率</t>
  </si>
  <si>
    <t>⑧　の　数　値</t>
  </si>
  <si>
    <t>（小数点以下四捨五入）</t>
  </si>
  <si>
    <t>⑧　</t>
  </si>
  <si>
    <t>⑦　×　10,000</t>
  </si>
  <si>
    <t>（小数点以下３位未満四捨五入）</t>
  </si>
  <si>
    <t>⑦　</t>
  </si>
  <si>
    <t>　⑥／⑤</t>
  </si>
  <si>
    <t>⑥　</t>
  </si>
  <si>
    <t>千円</t>
  </si>
  <si>
    <t>（千円未満四捨五入）</t>
  </si>
  <si>
    <t>⑤　</t>
  </si>
  <si>
    <t>　④　×　１／３</t>
  </si>
  <si>
    <t>④　</t>
  </si>
  <si>
    <t>小　　　計　（①＋②＋③）</t>
  </si>
  <si>
    <t>③　</t>
  </si>
  <si>
    <t>②　</t>
  </si>
  <si>
    <t>①　</t>
  </si>
  <si>
    <t>財政力補正係数算出表（千円未満四捨五入）</t>
  </si>
  <si>
    <t>自然災害防止事業債　財政力補正係数算出</t>
    <rPh sb="0" eb="2">
      <t>シゼン</t>
    </rPh>
    <rPh sb="2" eb="4">
      <t>サイガイ</t>
    </rPh>
    <rPh sb="4" eb="6">
      <t>ボウシ</t>
    </rPh>
    <rPh sb="6" eb="8">
      <t>ジギョウ</t>
    </rPh>
    <rPh sb="8" eb="9">
      <t>サイ</t>
    </rPh>
    <rPh sb="10" eb="13">
      <t>ザイセイリョク</t>
    </rPh>
    <rPh sb="13" eb="15">
      <t>ホセイ</t>
    </rPh>
    <rPh sb="15" eb="17">
      <t>ケイスウ</t>
    </rPh>
    <rPh sb="17" eb="19">
      <t>サンシュツ</t>
    </rPh>
    <phoneticPr fontId="2"/>
  </si>
  <si>
    <t>（注）　⑦欄は掛け放し、⑨欄は小数点以下３位未満を四捨五入すること。</t>
    <rPh sb="1" eb="2">
      <t>チュウ</t>
    </rPh>
    <rPh sb="5" eb="6">
      <t>ラン</t>
    </rPh>
    <rPh sb="7" eb="8">
      <t>カ</t>
    </rPh>
    <rPh sb="9" eb="10">
      <t>ハナ</t>
    </rPh>
    <rPh sb="13" eb="14">
      <t>ラン</t>
    </rPh>
    <rPh sb="15" eb="18">
      <t>ショウスウテン</t>
    </rPh>
    <rPh sb="18" eb="20">
      <t>イカ</t>
    </rPh>
    <rPh sb="21" eb="22">
      <t>イ</t>
    </rPh>
    <rPh sb="22" eb="24">
      <t>ミマン</t>
    </rPh>
    <rPh sb="25" eb="29">
      <t>シシャゴニュウ</t>
    </rPh>
    <phoneticPr fontId="2"/>
  </si>
  <si>
    <t>　　　  1.00以下</t>
    <rPh sb="9" eb="11">
      <t>イカ</t>
    </rPh>
    <phoneticPr fontId="2"/>
  </si>
  <si>
    <t>定数</t>
    <rPh sb="0" eb="2">
      <t>テイスウ</t>
    </rPh>
    <phoneticPr fontId="2"/>
  </si>
  <si>
    <t>乗率</t>
    <rPh sb="0" eb="2">
      <t>ジョウリツ</t>
    </rPh>
    <phoneticPr fontId="2"/>
  </si>
  <si>
    <t>指数</t>
    <rPh sb="0" eb="2">
      <t>シスウ</t>
    </rPh>
    <phoneticPr fontId="2"/>
  </si>
  <si>
    <t>⑤の段階区分</t>
    <rPh sb="2" eb="4">
      <t>ダンカイ</t>
    </rPh>
    <rPh sb="4" eb="6">
      <t>クブン</t>
    </rPh>
    <phoneticPr fontId="2"/>
  </si>
  <si>
    <t>（小数点以下４位未満四捨五入）</t>
    <rPh sb="1" eb="4">
      <t>ショウスウテン</t>
    </rPh>
    <rPh sb="4" eb="6">
      <t>イカ</t>
    </rPh>
    <rPh sb="7" eb="8">
      <t>イ</t>
    </rPh>
    <rPh sb="8" eb="10">
      <t>ミマン</t>
    </rPh>
    <rPh sb="10" eb="14">
      <t>シシャゴニュウ</t>
    </rPh>
    <phoneticPr fontId="2"/>
  </si>
  <si>
    <t>（参考別紙から転記）</t>
    <rPh sb="1" eb="3">
      <t>サンコウ</t>
    </rPh>
    <rPh sb="3" eb="5">
      <t>ベッシ</t>
    </rPh>
    <rPh sb="7" eb="9">
      <t>テンキ</t>
    </rPh>
    <phoneticPr fontId="2"/>
  </si>
  <si>
    <t>　　　　　　計</t>
    <rPh sb="6" eb="7">
      <t>ケイ</t>
    </rPh>
    <phoneticPr fontId="2"/>
  </si>
  <si>
    <t>９</t>
  </si>
  <si>
    <t>８</t>
  </si>
  <si>
    <t>（千円未満四捨五入）</t>
    <rPh sb="1" eb="3">
      <t>センエン</t>
    </rPh>
    <rPh sb="3" eb="5">
      <t>ミマン</t>
    </rPh>
    <rPh sb="5" eb="9">
      <t>シシャゴニュウ</t>
    </rPh>
    <phoneticPr fontId="2"/>
  </si>
  <si>
    <t>乗　率</t>
  </si>
  <si>
    <t>同意等額（千円）</t>
    <rPh sb="0" eb="2">
      <t>ドウイ</t>
    </rPh>
    <rPh sb="2" eb="3">
      <t>トウ</t>
    </rPh>
    <rPh sb="3" eb="4">
      <t>ガク</t>
    </rPh>
    <rPh sb="5" eb="7">
      <t>センエン</t>
    </rPh>
    <phoneticPr fontId="2"/>
  </si>
  <si>
    <t>同意等年度</t>
    <rPh sb="0" eb="2">
      <t>ドウイ</t>
    </rPh>
    <rPh sb="2" eb="3">
      <t>トウ</t>
    </rPh>
    <rPh sb="3" eb="5">
      <t>ネンド</t>
    </rPh>
    <phoneticPr fontId="2"/>
  </si>
  <si>
    <t>新幹線鉄道整備事業に充てた地方債</t>
  </si>
  <si>
    <t>○</t>
  </si>
  <si>
    <t>【附表２】</t>
  </si>
  <si>
    <t>整備新幹線に係る事業費補正割増係数算出表</t>
    <rPh sb="0" eb="2">
      <t>セイビ</t>
    </rPh>
    <rPh sb="2" eb="5">
      <t>シンカンセン</t>
    </rPh>
    <rPh sb="6" eb="7">
      <t>カカ</t>
    </rPh>
    <rPh sb="8" eb="11">
      <t>ジギョウヒ</t>
    </rPh>
    <rPh sb="11" eb="13">
      <t>ホセイ</t>
    </rPh>
    <rPh sb="13" eb="15">
      <t>ワリマシ</t>
    </rPh>
    <rPh sb="15" eb="17">
      <t>ケイスウ</t>
    </rPh>
    <rPh sb="17" eb="19">
      <t>サンシュツ</t>
    </rPh>
    <rPh sb="19" eb="20">
      <t>ヒョウ</t>
    </rPh>
    <phoneticPr fontId="2"/>
  </si>
  <si>
    <t>合　　計</t>
    <rPh sb="0" eb="1">
      <t>ゴウ</t>
    </rPh>
    <rPh sb="3" eb="4">
      <t>ケイ</t>
    </rPh>
    <phoneticPr fontId="2"/>
  </si>
  <si>
    <t>47　沖  縄</t>
  </si>
  <si>
    <t>46　鹿児島</t>
  </si>
  <si>
    <t>45　宮  崎</t>
  </si>
  <si>
    <t>44　大  分</t>
  </si>
  <si>
    <t>43　熊  本</t>
  </si>
  <si>
    <t>42　長  崎</t>
  </si>
  <si>
    <t>41　佐  賀</t>
  </si>
  <si>
    <t>40　福  岡</t>
  </si>
  <si>
    <t>39　高  知</t>
  </si>
  <si>
    <t>38　愛  媛</t>
  </si>
  <si>
    <t>37　香  川</t>
  </si>
  <si>
    <t>36　徳  島</t>
  </si>
  <si>
    <t>35　山  口</t>
  </si>
  <si>
    <t>34　広  島</t>
  </si>
  <si>
    <t>33　岡  山</t>
  </si>
  <si>
    <t>32　島  根</t>
  </si>
  <si>
    <t>31　鳥  取</t>
  </si>
  <si>
    <t>30　和歌山</t>
  </si>
  <si>
    <t>29　奈  良</t>
  </si>
  <si>
    <t>28　兵  庫</t>
  </si>
  <si>
    <t>27　大  阪</t>
  </si>
  <si>
    <t>26  京  都</t>
  </si>
  <si>
    <t>25　滋  賀</t>
  </si>
  <si>
    <t>24　三  重</t>
  </si>
  <si>
    <t>23　愛  知</t>
  </si>
  <si>
    <t>22　静  岡</t>
  </si>
  <si>
    <t>21　岐  阜</t>
  </si>
  <si>
    <t>20　長  野</t>
  </si>
  <si>
    <t>19　山  梨</t>
  </si>
  <si>
    <t>18　福  井</t>
  </si>
  <si>
    <t>17　石  川</t>
  </si>
  <si>
    <t>16　富  山</t>
  </si>
  <si>
    <t>15　新  潟</t>
  </si>
  <si>
    <t>14　神奈川</t>
  </si>
  <si>
    <t>13　東  京</t>
  </si>
  <si>
    <t>12　千  葉</t>
  </si>
  <si>
    <t>11　埼  玉</t>
  </si>
  <si>
    <t>10　群  馬</t>
  </si>
  <si>
    <t xml:space="preserve"> 9　栃  木</t>
  </si>
  <si>
    <t xml:space="preserve"> 8　茨  城</t>
  </si>
  <si>
    <t xml:space="preserve"> 7  福  島</t>
  </si>
  <si>
    <t xml:space="preserve"> 6　山  形</t>
  </si>
  <si>
    <t xml:space="preserve"> 5　秋  田</t>
  </si>
  <si>
    <t xml:space="preserve"> 4　宮  城</t>
  </si>
  <si>
    <t xml:space="preserve"> 3　岩  手</t>
  </si>
  <si>
    <t xml:space="preserve"> 2　青  森</t>
  </si>
  <si>
    <t xml:space="preserve"> 1  北海道</t>
  </si>
  <si>
    <t>（千円）</t>
    <rPh sb="1" eb="3">
      <t>センエン</t>
    </rPh>
    <phoneticPr fontId="2"/>
  </si>
  <si>
    <t>標準財政規模</t>
    <rPh sb="0" eb="2">
      <t>ヒョウジュン</t>
    </rPh>
    <rPh sb="2" eb="4">
      <t>ザイセイ</t>
    </rPh>
    <rPh sb="4" eb="6">
      <t>キボ</t>
    </rPh>
    <phoneticPr fontId="2"/>
  </si>
  <si>
    <t>（３）財政力補正係数の算出</t>
    <rPh sb="3" eb="6">
      <t>ザイセイリョク</t>
    </rPh>
    <rPh sb="6" eb="8">
      <t>ホセイ</t>
    </rPh>
    <rPh sb="8" eb="10">
      <t>ケイスウ</t>
    </rPh>
    <rPh sb="11" eb="13">
      <t>サンシュツ</t>
    </rPh>
    <phoneticPr fontId="2"/>
  </si>
  <si>
    <t>βは小数点以下3位未満四捨五入</t>
    <rPh sb="2" eb="5">
      <t>ショウスウテン</t>
    </rPh>
    <rPh sb="5" eb="7">
      <t>イカ</t>
    </rPh>
    <rPh sb="8" eb="9">
      <t>イ</t>
    </rPh>
    <rPh sb="9" eb="11">
      <t>ミマン</t>
    </rPh>
    <rPh sb="11" eb="15">
      <t>シシャゴニュウ</t>
    </rPh>
    <phoneticPr fontId="2"/>
  </si>
  <si>
    <t>5,000超</t>
    <rPh sb="5" eb="6">
      <t>チョウ</t>
    </rPh>
    <phoneticPr fontId="2"/>
  </si>
  <si>
    <t>4,000超5,000以下</t>
    <rPh sb="5" eb="6">
      <t>チョウ</t>
    </rPh>
    <rPh sb="11" eb="13">
      <t>イカ</t>
    </rPh>
    <phoneticPr fontId="2"/>
  </si>
  <si>
    <t>3,500超4,000以下</t>
    <rPh sb="5" eb="6">
      <t>チョウ</t>
    </rPh>
    <rPh sb="11" eb="13">
      <t>イカ</t>
    </rPh>
    <phoneticPr fontId="2"/>
  </si>
  <si>
    <t>3,000超3,500以下</t>
    <rPh sb="5" eb="6">
      <t>チョウ</t>
    </rPh>
    <rPh sb="11" eb="13">
      <t>イカ</t>
    </rPh>
    <phoneticPr fontId="2"/>
  </si>
  <si>
    <t>2,500超3,000以下</t>
    <rPh sb="5" eb="6">
      <t>チョウ</t>
    </rPh>
    <rPh sb="11" eb="13">
      <t>イカ</t>
    </rPh>
    <phoneticPr fontId="2"/>
  </si>
  <si>
    <t>2,000超2,500以下</t>
    <rPh sb="5" eb="6">
      <t>チョウ</t>
    </rPh>
    <rPh sb="11" eb="13">
      <t>イカ</t>
    </rPh>
    <phoneticPr fontId="2"/>
  </si>
  <si>
    <t>1,500超2,000以下</t>
    <rPh sb="5" eb="6">
      <t>チョウ</t>
    </rPh>
    <rPh sb="11" eb="13">
      <t>イカ</t>
    </rPh>
    <phoneticPr fontId="2"/>
  </si>
  <si>
    <t>1,000超1,500以下</t>
    <rPh sb="5" eb="6">
      <t>チョウ</t>
    </rPh>
    <rPh sb="11" eb="13">
      <t>イカ</t>
    </rPh>
    <phoneticPr fontId="2"/>
  </si>
  <si>
    <t>７００超1,000以下</t>
    <rPh sb="3" eb="4">
      <t>チョウ</t>
    </rPh>
    <rPh sb="9" eb="11">
      <t>イカ</t>
    </rPh>
    <phoneticPr fontId="2"/>
  </si>
  <si>
    <t>５００超７００以下</t>
    <rPh sb="3" eb="4">
      <t>チョウ</t>
    </rPh>
    <rPh sb="7" eb="9">
      <t>イカ</t>
    </rPh>
    <phoneticPr fontId="2"/>
  </si>
  <si>
    <t>４００超５００以下</t>
    <rPh sb="3" eb="4">
      <t>チョウ</t>
    </rPh>
    <rPh sb="7" eb="9">
      <t>イカ</t>
    </rPh>
    <phoneticPr fontId="2"/>
  </si>
  <si>
    <t>３００超４００以下</t>
    <rPh sb="3" eb="4">
      <t>チョウ</t>
    </rPh>
    <rPh sb="7" eb="9">
      <t>イカ</t>
    </rPh>
    <phoneticPr fontId="2"/>
  </si>
  <si>
    <t>２００超３００以下</t>
    <rPh sb="3" eb="4">
      <t>チョウ</t>
    </rPh>
    <rPh sb="7" eb="9">
      <t>イカ</t>
    </rPh>
    <phoneticPr fontId="2"/>
  </si>
  <si>
    <t>１００超２００以下</t>
    <rPh sb="3" eb="4">
      <t>チョウ</t>
    </rPh>
    <rPh sb="7" eb="9">
      <t>イカ</t>
    </rPh>
    <phoneticPr fontId="2"/>
  </si>
  <si>
    <t>１００以下</t>
    <rPh sb="3" eb="5">
      <t>イカ</t>
    </rPh>
    <phoneticPr fontId="2"/>
  </si>
  <si>
    <t>財政力補正係数
β＝e/a</t>
    <rPh sb="0" eb="3">
      <t>ザイセイリョク</t>
    </rPh>
    <rPh sb="3" eb="5">
      <t>ホセイ</t>
    </rPh>
    <rPh sb="5" eb="7">
      <t>ケイスウ</t>
    </rPh>
    <phoneticPr fontId="2"/>
  </si>
  <si>
    <t>e=c-d
端数整理なし</t>
    <rPh sb="6" eb="8">
      <t>ハスウ</t>
    </rPh>
    <rPh sb="8" eb="10">
      <t>セイリ</t>
    </rPh>
    <phoneticPr fontId="2"/>
  </si>
  <si>
    <t>定数
d</t>
    <rPh sb="0" eb="2">
      <t>テイスウ</t>
    </rPh>
    <phoneticPr fontId="2"/>
  </si>
  <si>
    <t>c=a×b
掛け放し</t>
    <rPh sb="6" eb="7">
      <t>カ</t>
    </rPh>
    <rPh sb="8" eb="9">
      <t>ハナ</t>
    </rPh>
    <phoneticPr fontId="2"/>
  </si>
  <si>
    <t>乗率
b</t>
    <rPh sb="0" eb="2">
      <t>ジョウリツ</t>
    </rPh>
    <phoneticPr fontId="2"/>
  </si>
  <si>
    <t>（１）の指数 a の値</t>
    <rPh sb="4" eb="6">
      <t>シスウ</t>
    </rPh>
    <rPh sb="10" eb="11">
      <t>アタイ</t>
    </rPh>
    <phoneticPr fontId="2"/>
  </si>
  <si>
    <t>（２）　財政力補正係数の算出</t>
    <rPh sb="4" eb="7">
      <t>ザイセイリョク</t>
    </rPh>
    <rPh sb="7" eb="9">
      <t>ホセイ</t>
    </rPh>
    <rPh sb="9" eb="11">
      <t>ケイスウ</t>
    </rPh>
    <rPh sb="12" eb="14">
      <t>サンシュツ</t>
    </rPh>
    <phoneticPr fontId="2"/>
  </si>
  <si>
    <t>（小数点以下四捨五入）</t>
    <rPh sb="1" eb="4">
      <t>ショウスウテン</t>
    </rPh>
    <rPh sb="4" eb="6">
      <t>イカ</t>
    </rPh>
    <rPh sb="6" eb="10">
      <t>シシャゴニュウ</t>
    </rPh>
    <phoneticPr fontId="2"/>
  </si>
  <si>
    <t>(財政力附表の（ケ）)</t>
    <rPh sb="1" eb="4">
      <t>ザイセイリョク</t>
    </rPh>
    <rPh sb="4" eb="6">
      <t>フヒョウ</t>
    </rPh>
    <phoneticPr fontId="2"/>
  </si>
  <si>
    <t>標準財政収入額</t>
    <rPh sb="0" eb="2">
      <t>ヒョウジュン</t>
    </rPh>
    <rPh sb="2" eb="4">
      <t>ザイセイ</t>
    </rPh>
    <rPh sb="4" eb="7">
      <t>シュウニュウガク</t>
    </rPh>
    <phoneticPr fontId="2"/>
  </si>
  <si>
    <t>小災害債（公共土木分）</t>
    <rPh sb="0" eb="1">
      <t>ショウ</t>
    </rPh>
    <rPh sb="1" eb="3">
      <t>サイガイ</t>
    </rPh>
    <rPh sb="3" eb="4">
      <t>サイ</t>
    </rPh>
    <rPh sb="5" eb="7">
      <t>コウキョウ</t>
    </rPh>
    <rPh sb="7" eb="9">
      <t>ドボク</t>
    </rPh>
    <rPh sb="9" eb="10">
      <t>ブン</t>
    </rPh>
    <phoneticPr fontId="2"/>
  </si>
  <si>
    <t>単独復旧事業債</t>
    <rPh sb="0" eb="2">
      <t>タンドク</t>
    </rPh>
    <rPh sb="2" eb="4">
      <t>フッキュウ</t>
    </rPh>
    <rPh sb="4" eb="7">
      <t>ジギョウサイ</t>
    </rPh>
    <phoneticPr fontId="2"/>
  </si>
  <si>
    <t>（１）　指数の算出</t>
    <rPh sb="4" eb="6">
      <t>シスウ</t>
    </rPh>
    <rPh sb="7" eb="9">
      <t>サンシュツ</t>
    </rPh>
    <phoneticPr fontId="2"/>
  </si>
  <si>
    <t>　(災害復旧費　附表)　</t>
    <rPh sb="2" eb="4">
      <t>サイガイ</t>
    </rPh>
    <rPh sb="4" eb="7">
      <t>フッキュウヒ</t>
    </rPh>
    <rPh sb="8" eb="10">
      <t>フヒョウ</t>
    </rPh>
    <phoneticPr fontId="2"/>
  </si>
  <si>
    <t>(ｱ)～(ｸ)
災害復旧費合計</t>
    <rPh sb="8" eb="10">
      <t>サイガイ</t>
    </rPh>
    <rPh sb="10" eb="13">
      <t>フッキュウヒ</t>
    </rPh>
    <rPh sb="13" eb="15">
      <t>ゴウケイ</t>
    </rPh>
    <phoneticPr fontId="2"/>
  </si>
  <si>
    <t>鉱害復旧事業債</t>
    <rPh sb="0" eb="2">
      <t>コウガイ</t>
    </rPh>
    <rPh sb="2" eb="4">
      <t>フッキュウ</t>
    </rPh>
    <rPh sb="4" eb="7">
      <t>ジギョウサイ</t>
    </rPh>
    <phoneticPr fontId="2"/>
  </si>
  <si>
    <t>特殊土壌対策事業債</t>
    <rPh sb="0" eb="2">
      <t>トクシュ</t>
    </rPh>
    <rPh sb="2" eb="4">
      <t>ドジョウ</t>
    </rPh>
    <rPh sb="4" eb="6">
      <t>タイサク</t>
    </rPh>
    <rPh sb="6" eb="9">
      <t>ジギョウサイ</t>
    </rPh>
    <phoneticPr fontId="2"/>
  </si>
  <si>
    <t>激甚災害対策特別緊急事業債</t>
    <rPh sb="0" eb="2">
      <t>ゲキジン</t>
    </rPh>
    <rPh sb="2" eb="4">
      <t>サイガイ</t>
    </rPh>
    <rPh sb="4" eb="6">
      <t>タイサク</t>
    </rPh>
    <rPh sb="6" eb="8">
      <t>トクベツ</t>
    </rPh>
    <rPh sb="8" eb="10">
      <t>キンキュウ</t>
    </rPh>
    <rPh sb="10" eb="12">
      <t>ジギョウ</t>
    </rPh>
    <rPh sb="12" eb="13">
      <t>サイ</t>
    </rPh>
    <phoneticPr fontId="2"/>
  </si>
  <si>
    <t>緊急治山等事業債</t>
    <rPh sb="0" eb="2">
      <t>キンキュウ</t>
    </rPh>
    <rPh sb="2" eb="3">
      <t>オサ</t>
    </rPh>
    <rPh sb="3" eb="4">
      <t>ヤマ</t>
    </rPh>
    <rPh sb="4" eb="5">
      <t>トウ</t>
    </rPh>
    <rPh sb="5" eb="8">
      <t>ジギョウサイ</t>
    </rPh>
    <phoneticPr fontId="2"/>
  </si>
  <si>
    <t>地盤沈下等対策事業債</t>
    <rPh sb="0" eb="2">
      <t>ジバン</t>
    </rPh>
    <rPh sb="2" eb="4">
      <t>チンカ</t>
    </rPh>
    <rPh sb="4" eb="5">
      <t>トウ</t>
    </rPh>
    <rPh sb="5" eb="7">
      <t>タイサク</t>
    </rPh>
    <rPh sb="7" eb="10">
      <t>ジギョウサイ</t>
    </rPh>
    <phoneticPr fontId="2"/>
  </si>
  <si>
    <t>小災害債（公共土木分）</t>
    <rPh sb="0" eb="3">
      <t>ショウサイガイ</t>
    </rPh>
    <rPh sb="3" eb="4">
      <t>サイ</t>
    </rPh>
    <rPh sb="5" eb="7">
      <t>コウキョウ</t>
    </rPh>
    <rPh sb="7" eb="9">
      <t>ドボク</t>
    </rPh>
    <rPh sb="9" eb="10">
      <t>フン</t>
    </rPh>
    <phoneticPr fontId="2"/>
  </si>
  <si>
    <t>単独災害復旧事業債</t>
    <rPh sb="0" eb="2">
      <t>タンドク</t>
    </rPh>
    <rPh sb="2" eb="4">
      <t>サイガイ</t>
    </rPh>
    <rPh sb="4" eb="6">
      <t>フッキュウ</t>
    </rPh>
    <rPh sb="6" eb="9">
      <t>ジギョウサイ</t>
    </rPh>
    <phoneticPr fontId="2"/>
  </si>
  <si>
    <t>公共災害復旧事業債</t>
    <rPh sb="0" eb="2">
      <t>コウキョウ</t>
    </rPh>
    <rPh sb="2" eb="4">
      <t>サイガイ</t>
    </rPh>
    <rPh sb="4" eb="6">
      <t>フッキュウ</t>
    </rPh>
    <rPh sb="6" eb="9">
      <t>ジギョウサイ</t>
    </rPh>
    <phoneticPr fontId="2"/>
  </si>
  <si>
    <t>（千円未満四捨五入）</t>
    <rPh sb="1" eb="2">
      <t>セン</t>
    </rPh>
    <rPh sb="2" eb="5">
      <t>エンミマン</t>
    </rPh>
    <rPh sb="5" eb="9">
      <t>シシャゴニュウ</t>
    </rPh>
    <phoneticPr fontId="2"/>
  </si>
  <si>
    <t>β又はβ+0.4</t>
    <rPh sb="1" eb="2">
      <t>マタ</t>
    </rPh>
    <phoneticPr fontId="2"/>
  </si>
  <si>
    <t>地方債残高</t>
    <rPh sb="0" eb="3">
      <t>チホウサイ</t>
    </rPh>
    <rPh sb="3" eb="5">
      <t>ザンダカ</t>
    </rPh>
    <phoneticPr fontId="2"/>
  </si>
  <si>
    <t>算入見込額</t>
    <rPh sb="0" eb="2">
      <t>サンニュウ</t>
    </rPh>
    <rPh sb="2" eb="5">
      <t>ミコミガク</t>
    </rPh>
    <phoneticPr fontId="2"/>
  </si>
  <si>
    <t>算入率</t>
    <rPh sb="0" eb="3">
      <t>サンニュウリツ</t>
    </rPh>
    <phoneticPr fontId="2"/>
  </si>
  <si>
    <t>財政力補正係数</t>
    <rPh sb="0" eb="3">
      <t>ザイセイリョク</t>
    </rPh>
    <rPh sb="3" eb="5">
      <t>ホセイ</t>
    </rPh>
    <rPh sb="5" eb="7">
      <t>ケイスウ</t>
    </rPh>
    <phoneticPr fontId="2"/>
  </si>
  <si>
    <t>区　　分</t>
    <rPh sb="0" eb="1">
      <t>ク</t>
    </rPh>
    <rPh sb="3" eb="4">
      <t>ブン</t>
    </rPh>
    <phoneticPr fontId="2"/>
  </si>
  <si>
    <t>　災害復旧費</t>
    <rPh sb="1" eb="3">
      <t>サイガイ</t>
    </rPh>
    <rPh sb="3" eb="6">
      <t>フッキュウヒ</t>
    </rPh>
    <phoneticPr fontId="2"/>
  </si>
  <si>
    <t>公債費（災害復旧費）</t>
    <rPh sb="0" eb="3">
      <t>コウサイヒ</t>
    </rPh>
    <rPh sb="4" eb="6">
      <t>サイガイ</t>
    </rPh>
    <rPh sb="6" eb="9">
      <t>フッキュウヒ</t>
    </rPh>
    <phoneticPr fontId="2"/>
  </si>
  <si>
    <t>費目</t>
    <rPh sb="0" eb="2">
      <t>ヒモク</t>
    </rPh>
    <phoneticPr fontId="2"/>
  </si>
  <si>
    <t>補正予算債10以前合計</t>
    <rPh sb="0" eb="2">
      <t>ホセイ</t>
    </rPh>
    <rPh sb="2" eb="4">
      <t>ヨサン</t>
    </rPh>
    <rPh sb="4" eb="5">
      <t>サイ</t>
    </rPh>
    <rPh sb="7" eb="9">
      <t>イゼン</t>
    </rPh>
    <rPh sb="9" eb="11">
      <t>ゴウケイ</t>
    </rPh>
    <phoneticPr fontId="4"/>
  </si>
  <si>
    <t>62年度</t>
    <rPh sb="2" eb="4">
      <t>ネンド</t>
    </rPh>
    <phoneticPr fontId="4"/>
  </si>
  <si>
    <t>地方債残高</t>
    <rPh sb="0" eb="3">
      <t>チホウサイ</t>
    </rPh>
    <rPh sb="3" eb="5">
      <t>ザンダカ</t>
    </rPh>
    <phoneticPr fontId="4"/>
  </si>
  <si>
    <t>補正予算債償還費（10年度以前許可債に係るもの）</t>
    <rPh sb="0" eb="2">
      <t>ホセイ</t>
    </rPh>
    <rPh sb="2" eb="4">
      <t>ヨサン</t>
    </rPh>
    <rPh sb="4" eb="5">
      <t>サイ</t>
    </rPh>
    <rPh sb="5" eb="8">
      <t>ショウカンヒ</t>
    </rPh>
    <rPh sb="11" eb="13">
      <t>ネンド</t>
    </rPh>
    <rPh sb="13" eb="15">
      <t>イゼン</t>
    </rPh>
    <rPh sb="15" eb="17">
      <t>キョカ</t>
    </rPh>
    <rPh sb="17" eb="18">
      <t>サイ</t>
    </rPh>
    <rPh sb="19" eb="20">
      <t>カカ</t>
    </rPh>
    <phoneticPr fontId="4"/>
  </si>
  <si>
    <t>公債費(補正予算債償還費)</t>
    <rPh sb="0" eb="2">
      <t>コウサイ</t>
    </rPh>
    <rPh sb="2" eb="3">
      <t>ヒ</t>
    </rPh>
    <rPh sb="4" eb="6">
      <t>ホセイ</t>
    </rPh>
    <rPh sb="6" eb="8">
      <t>ヨサン</t>
    </rPh>
    <rPh sb="8" eb="9">
      <t>サイ</t>
    </rPh>
    <rPh sb="9" eb="12">
      <t>ショウカンヒ</t>
    </rPh>
    <phoneticPr fontId="4"/>
  </si>
  <si>
    <t>臨時財政特例債償還費</t>
    <rPh sb="0" eb="2">
      <t>リンジ</t>
    </rPh>
    <rPh sb="2" eb="4">
      <t>ザイセイ</t>
    </rPh>
    <rPh sb="4" eb="7">
      <t>トクレイサイ</t>
    </rPh>
    <rPh sb="7" eb="10">
      <t>ショウカンヒ</t>
    </rPh>
    <phoneticPr fontId="4"/>
  </si>
  <si>
    <t>公債費(臨時財政特例対策債償還費)</t>
    <rPh sb="0" eb="2">
      <t>コウサイ</t>
    </rPh>
    <rPh sb="2" eb="3">
      <t>ヒ</t>
    </rPh>
    <rPh sb="4" eb="6">
      <t>リンジ</t>
    </rPh>
    <rPh sb="6" eb="8">
      <t>ザイセイ</t>
    </rPh>
    <rPh sb="8" eb="10">
      <t>トクレイ</t>
    </rPh>
    <rPh sb="10" eb="12">
      <t>タイサク</t>
    </rPh>
    <rPh sb="12" eb="13">
      <t>サイ</t>
    </rPh>
    <rPh sb="13" eb="16">
      <t>ショウカンヒ</t>
    </rPh>
    <phoneticPr fontId="4"/>
  </si>
  <si>
    <t>公債費(財源対策債償還費)</t>
    <rPh sb="0" eb="2">
      <t>コウサイ</t>
    </rPh>
    <rPh sb="2" eb="3">
      <t>ヒ</t>
    </rPh>
    <rPh sb="4" eb="6">
      <t>ザイゲン</t>
    </rPh>
    <rPh sb="6" eb="8">
      <t>タイサク</t>
    </rPh>
    <rPh sb="8" eb="9">
      <t>サイ</t>
    </rPh>
    <rPh sb="9" eb="12">
      <t>ショウカンヒ</t>
    </rPh>
    <phoneticPr fontId="4"/>
  </si>
  <si>
    <t>(恒久減税分)</t>
  </si>
  <si>
    <t>減税減収見込額</t>
    <rPh sb="0" eb="2">
      <t>ゲンゼイ</t>
    </rPh>
    <rPh sb="2" eb="4">
      <t>ゲンシュウ</t>
    </rPh>
    <rPh sb="4" eb="6">
      <t>ミコ</t>
    </rPh>
    <rPh sb="6" eb="7">
      <t>ガク</t>
    </rPh>
    <phoneticPr fontId="4"/>
  </si>
  <si>
    <t>発行可能額</t>
    <rPh sb="0" eb="2">
      <t>ハッコウ</t>
    </rPh>
    <rPh sb="2" eb="5">
      <t>カノウガク</t>
    </rPh>
    <phoneticPr fontId="4"/>
  </si>
  <si>
    <t>年　度</t>
    <rPh sb="0" eb="1">
      <t>トシ</t>
    </rPh>
    <rPh sb="2" eb="3">
      <t>ド</t>
    </rPh>
    <phoneticPr fontId="4"/>
  </si>
  <si>
    <t>公債費(臨時財政対策債償還費)</t>
    <rPh sb="0" eb="2">
      <t>コウサイ</t>
    </rPh>
    <rPh sb="2" eb="3">
      <t>ヒ</t>
    </rPh>
    <rPh sb="4" eb="6">
      <t>リンジ</t>
    </rPh>
    <rPh sb="6" eb="8">
      <t>ザイセイ</t>
    </rPh>
    <rPh sb="8" eb="10">
      <t>タイサク</t>
    </rPh>
    <rPh sb="10" eb="11">
      <t>サイ</t>
    </rPh>
    <rPh sb="11" eb="14">
      <t>ショウカンヒ</t>
    </rPh>
    <phoneticPr fontId="4"/>
  </si>
  <si>
    <t>起債上限額</t>
    <rPh sb="0" eb="2">
      <t>キサイ</t>
    </rPh>
    <rPh sb="2" eb="4">
      <t>ジョウゲン</t>
    </rPh>
    <rPh sb="4" eb="5">
      <t>ガク</t>
    </rPh>
    <phoneticPr fontId="4"/>
  </si>
  <si>
    <t>公債費(原子力発電施設等立地地域振興債償還費)</t>
    <rPh sb="0" eb="3">
      <t>コウサイヒ</t>
    </rPh>
    <rPh sb="4" eb="7">
      <t>ゲンシリョク</t>
    </rPh>
    <rPh sb="7" eb="9">
      <t>ハツデン</t>
    </rPh>
    <rPh sb="9" eb="12">
      <t>シセツナド</t>
    </rPh>
    <rPh sb="12" eb="14">
      <t>リッチ</t>
    </rPh>
    <rPh sb="14" eb="16">
      <t>チイキ</t>
    </rPh>
    <rPh sb="16" eb="18">
      <t>シンコウ</t>
    </rPh>
    <rPh sb="18" eb="19">
      <t>サイ</t>
    </rPh>
    <rPh sb="19" eb="22">
      <t>ショウカンヒ</t>
    </rPh>
    <phoneticPr fontId="4"/>
  </si>
  <si>
    <t>公債費(被災者生活再建債償還費)</t>
    <rPh sb="0" eb="3">
      <t>コウサイヒ</t>
    </rPh>
    <rPh sb="4" eb="7">
      <t>ヒサイシャ</t>
    </rPh>
    <rPh sb="7" eb="9">
      <t>セイカツ</t>
    </rPh>
    <rPh sb="9" eb="11">
      <t>サイケン</t>
    </rPh>
    <rPh sb="11" eb="12">
      <t>サイ</t>
    </rPh>
    <rPh sb="12" eb="15">
      <t>ショウカンヒ</t>
    </rPh>
    <phoneticPr fontId="4"/>
  </si>
  <si>
    <t>公債費(地震対策緊急整備事業債償還費)</t>
    <rPh sb="0" eb="3">
      <t>コウサイヒ</t>
    </rPh>
    <rPh sb="4" eb="6">
      <t>ジシン</t>
    </rPh>
    <rPh sb="6" eb="8">
      <t>タイサク</t>
    </rPh>
    <rPh sb="8" eb="10">
      <t>キンキュウ</t>
    </rPh>
    <rPh sb="10" eb="12">
      <t>セイビ</t>
    </rPh>
    <rPh sb="12" eb="14">
      <t>ジギョウ</t>
    </rPh>
    <rPh sb="14" eb="15">
      <t>サイ</t>
    </rPh>
    <rPh sb="15" eb="18">
      <t>ショウカンヒ</t>
    </rPh>
    <phoneticPr fontId="4"/>
  </si>
  <si>
    <t>公債費(石油コンビナート等債償還費)</t>
    <rPh sb="0" eb="3">
      <t>コウサイヒ</t>
    </rPh>
    <rPh sb="4" eb="6">
      <t>セキユ</t>
    </rPh>
    <rPh sb="12" eb="13">
      <t>ナド</t>
    </rPh>
    <rPh sb="13" eb="14">
      <t>サイ</t>
    </rPh>
    <rPh sb="14" eb="17">
      <t>ショウカンヒ</t>
    </rPh>
    <phoneticPr fontId="4"/>
  </si>
  <si>
    <t>公債費(公害防止事業債償還費)</t>
    <rPh sb="0" eb="3">
      <t>コウサイヒ</t>
    </rPh>
    <rPh sb="4" eb="6">
      <t>コウガイ</t>
    </rPh>
    <rPh sb="6" eb="8">
      <t>ボウシ</t>
    </rPh>
    <rPh sb="8" eb="11">
      <t>ジギョウサイ</t>
    </rPh>
    <rPh sb="11" eb="14">
      <t>ショウカンヒ</t>
    </rPh>
    <phoneticPr fontId="4"/>
  </si>
  <si>
    <t>公債費(地域改善対策特定事業債償還費)</t>
    <rPh sb="0" eb="3">
      <t>コウサイヒ</t>
    </rPh>
    <rPh sb="4" eb="6">
      <t>チイキ</t>
    </rPh>
    <rPh sb="6" eb="8">
      <t>カイゼン</t>
    </rPh>
    <rPh sb="8" eb="10">
      <t>タイサク</t>
    </rPh>
    <rPh sb="10" eb="12">
      <t>トクテイ</t>
    </rPh>
    <rPh sb="12" eb="15">
      <t>ジギョウサイ</t>
    </rPh>
    <rPh sb="15" eb="18">
      <t>ショウカンヒ</t>
    </rPh>
    <phoneticPr fontId="4"/>
  </si>
  <si>
    <t>21年度</t>
    <rPh sb="2" eb="4">
      <t>ネンド</t>
    </rPh>
    <phoneticPr fontId="4"/>
  </si>
  <si>
    <t>(t)</t>
    <phoneticPr fontId="4"/>
  </si>
  <si>
    <t>(s)</t>
    <phoneticPr fontId="4"/>
  </si>
  <si>
    <t>高等学校費合計</t>
    <rPh sb="0" eb="2">
      <t>コウトウ</t>
    </rPh>
    <rPh sb="2" eb="4">
      <t>ガッコウ</t>
    </rPh>
    <rPh sb="4" eb="5">
      <t>ヒ</t>
    </rPh>
    <rPh sb="5" eb="7">
      <t>ゴウケイ</t>
    </rPh>
    <phoneticPr fontId="4"/>
  </si>
  <si>
    <t>臨時高等学校整備事業債（老朽単独分）</t>
    <rPh sb="0" eb="2">
      <t>リンジ</t>
    </rPh>
    <rPh sb="2" eb="4">
      <t>コウトウ</t>
    </rPh>
    <rPh sb="4" eb="6">
      <t>ガッコウ</t>
    </rPh>
    <rPh sb="6" eb="8">
      <t>セイビ</t>
    </rPh>
    <rPh sb="8" eb="10">
      <t>ジギョウ</t>
    </rPh>
    <rPh sb="10" eb="11">
      <t>サイ</t>
    </rPh>
    <rPh sb="12" eb="14">
      <t>ロウキュウ</t>
    </rPh>
    <rPh sb="14" eb="16">
      <t>タンドク</t>
    </rPh>
    <rPh sb="16" eb="17">
      <t>ブン</t>
    </rPh>
    <phoneticPr fontId="4"/>
  </si>
  <si>
    <t>臨時高等学校整備事業債（大規模改造分）</t>
    <rPh sb="0" eb="2">
      <t>リンジ</t>
    </rPh>
    <rPh sb="2" eb="4">
      <t>コウトウ</t>
    </rPh>
    <rPh sb="4" eb="6">
      <t>ガッコウ</t>
    </rPh>
    <rPh sb="6" eb="8">
      <t>セイビ</t>
    </rPh>
    <rPh sb="8" eb="10">
      <t>ジギョウ</t>
    </rPh>
    <rPh sb="10" eb="11">
      <t>サイ</t>
    </rPh>
    <rPh sb="12" eb="15">
      <t>ダイキボ</t>
    </rPh>
    <rPh sb="15" eb="17">
      <t>カイゾウ</t>
    </rPh>
    <rPh sb="17" eb="18">
      <t>ブン</t>
    </rPh>
    <phoneticPr fontId="4"/>
  </si>
  <si>
    <t>一般補助施設整備等事業債（特定間伐等促進対策分）</t>
    <rPh sb="0" eb="2">
      <t>イッパン</t>
    </rPh>
    <rPh sb="2" eb="4">
      <t>ホジョ</t>
    </rPh>
    <rPh sb="4" eb="6">
      <t>シセツ</t>
    </rPh>
    <rPh sb="6" eb="8">
      <t>セイビ</t>
    </rPh>
    <rPh sb="8" eb="9">
      <t>ナド</t>
    </rPh>
    <rPh sb="9" eb="11">
      <t>ジギョウ</t>
    </rPh>
    <rPh sb="11" eb="12">
      <t>サイ</t>
    </rPh>
    <rPh sb="13" eb="15">
      <t>トクテイ</t>
    </rPh>
    <rPh sb="15" eb="18">
      <t>カンバツナド</t>
    </rPh>
    <rPh sb="18" eb="20">
      <t>ソクシン</t>
    </rPh>
    <rPh sb="20" eb="22">
      <t>タイサク</t>
    </rPh>
    <rPh sb="22" eb="23">
      <t>ブン</t>
    </rPh>
    <phoneticPr fontId="4"/>
  </si>
  <si>
    <t>区   分</t>
    <rPh sb="0" eb="1">
      <t>ク</t>
    </rPh>
    <rPh sb="4" eb="5">
      <t>ブン</t>
    </rPh>
    <phoneticPr fontId="2"/>
  </si>
  <si>
    <t>一般公共事業債（高規格幹線道路（高速自動車国道を除く）分）</t>
    <rPh sb="0" eb="2">
      <t>イッパン</t>
    </rPh>
    <rPh sb="2" eb="4">
      <t>コウキョウ</t>
    </rPh>
    <rPh sb="4" eb="7">
      <t>ジギョウサイ</t>
    </rPh>
    <rPh sb="8" eb="11">
      <t>コウキカク</t>
    </rPh>
    <rPh sb="11" eb="13">
      <t>カンセン</t>
    </rPh>
    <rPh sb="13" eb="15">
      <t>ドウロ</t>
    </rPh>
    <rPh sb="16" eb="18">
      <t>コウソク</t>
    </rPh>
    <rPh sb="18" eb="21">
      <t>ジドウシャ</t>
    </rPh>
    <rPh sb="21" eb="23">
      <t>コクドウ</t>
    </rPh>
    <rPh sb="24" eb="25">
      <t>ノゾ</t>
    </rPh>
    <rPh sb="27" eb="28">
      <t>ブン</t>
    </rPh>
    <phoneticPr fontId="4"/>
  </si>
  <si>
    <t>　　同意等年度</t>
    <rPh sb="2" eb="5">
      <t>ドウイトウ</t>
    </rPh>
    <rPh sb="5" eb="6">
      <t>トシ</t>
    </rPh>
    <rPh sb="6" eb="7">
      <t>ド</t>
    </rPh>
    <phoneticPr fontId="4"/>
  </si>
  <si>
    <t>地方道路等整備事業債（通常事業分）</t>
    <rPh sb="0" eb="2">
      <t>チホウ</t>
    </rPh>
    <rPh sb="2" eb="4">
      <t>ドウロ</t>
    </rPh>
    <rPh sb="4" eb="5">
      <t>トウ</t>
    </rPh>
    <rPh sb="5" eb="7">
      <t>セイビ</t>
    </rPh>
    <rPh sb="7" eb="9">
      <t>ジギョウ</t>
    </rPh>
    <rPh sb="9" eb="10">
      <t>サイ</t>
    </rPh>
    <rPh sb="11" eb="13">
      <t>ツウジョウ</t>
    </rPh>
    <rPh sb="13" eb="16">
      <t>ジギョウブン</t>
    </rPh>
    <phoneticPr fontId="4"/>
  </si>
  <si>
    <t>地方道路等整備事業債（臨時事業分（一般事業））</t>
    <rPh sb="0" eb="2">
      <t>チホウ</t>
    </rPh>
    <rPh sb="2" eb="4">
      <t>ドウロ</t>
    </rPh>
    <rPh sb="4" eb="5">
      <t>トウ</t>
    </rPh>
    <rPh sb="5" eb="7">
      <t>セイビ</t>
    </rPh>
    <rPh sb="7" eb="9">
      <t>ジギョウ</t>
    </rPh>
    <rPh sb="9" eb="10">
      <t>サイ</t>
    </rPh>
    <rPh sb="11" eb="13">
      <t>リンジ</t>
    </rPh>
    <rPh sb="13" eb="16">
      <t>ジギョウブン</t>
    </rPh>
    <rPh sb="17" eb="19">
      <t>イッパン</t>
    </rPh>
    <rPh sb="19" eb="21">
      <t>ジギョウ</t>
    </rPh>
    <phoneticPr fontId="4"/>
  </si>
  <si>
    <t>地方道路等整備事業債（臨時事業分（特定事業））</t>
    <rPh sb="0" eb="2">
      <t>チホウ</t>
    </rPh>
    <rPh sb="2" eb="4">
      <t>ドウロ</t>
    </rPh>
    <rPh sb="4" eb="5">
      <t>トウ</t>
    </rPh>
    <rPh sb="5" eb="7">
      <t>セイビ</t>
    </rPh>
    <rPh sb="7" eb="9">
      <t>ジギョウ</t>
    </rPh>
    <rPh sb="9" eb="10">
      <t>サイ</t>
    </rPh>
    <rPh sb="11" eb="13">
      <t>リンジ</t>
    </rPh>
    <rPh sb="13" eb="16">
      <t>ジギョウブン</t>
    </rPh>
    <rPh sb="17" eb="19">
      <t>トクテイ</t>
    </rPh>
    <rPh sb="19" eb="21">
      <t>ジギョウ</t>
    </rPh>
    <rPh sb="20" eb="21">
      <t>イチジ</t>
    </rPh>
    <phoneticPr fontId="4"/>
  </si>
  <si>
    <t>地方道路等整備事業債（臨時事業分（特定事業（財対債分）））</t>
    <rPh sb="0" eb="2">
      <t>チホウ</t>
    </rPh>
    <rPh sb="2" eb="4">
      <t>ドウロ</t>
    </rPh>
    <rPh sb="4" eb="5">
      <t>トウ</t>
    </rPh>
    <rPh sb="5" eb="7">
      <t>セイビ</t>
    </rPh>
    <rPh sb="7" eb="9">
      <t>ジギョウ</t>
    </rPh>
    <rPh sb="9" eb="10">
      <t>サイ</t>
    </rPh>
    <rPh sb="11" eb="13">
      <t>リンジ</t>
    </rPh>
    <rPh sb="13" eb="16">
      <t>ジギョウブン</t>
    </rPh>
    <rPh sb="17" eb="19">
      <t>トクテイ</t>
    </rPh>
    <rPh sb="19" eb="21">
      <t>ジギョウ</t>
    </rPh>
    <rPh sb="20" eb="21">
      <t>イチジ</t>
    </rPh>
    <rPh sb="22" eb="23">
      <t>ザイ</t>
    </rPh>
    <rPh sb="23" eb="24">
      <t>ツイ</t>
    </rPh>
    <rPh sb="24" eb="25">
      <t>サイ</t>
    </rPh>
    <rPh sb="25" eb="26">
      <t>ブン</t>
    </rPh>
    <phoneticPr fontId="4"/>
  </si>
  <si>
    <t>地方道路等整備事業債（臨時事業分（復興特別分））</t>
    <rPh sb="0" eb="2">
      <t>チホウ</t>
    </rPh>
    <rPh sb="2" eb="4">
      <t>ドウロ</t>
    </rPh>
    <rPh sb="4" eb="5">
      <t>トウ</t>
    </rPh>
    <rPh sb="5" eb="7">
      <t>セイビ</t>
    </rPh>
    <rPh sb="7" eb="9">
      <t>ジギョウ</t>
    </rPh>
    <rPh sb="9" eb="10">
      <t>サイ</t>
    </rPh>
    <rPh sb="11" eb="13">
      <t>リンジ</t>
    </rPh>
    <rPh sb="13" eb="16">
      <t>ジギョウブン</t>
    </rPh>
    <rPh sb="17" eb="19">
      <t>フッコウ</t>
    </rPh>
    <rPh sb="19" eb="21">
      <t>トクベツ</t>
    </rPh>
    <rPh sb="21" eb="22">
      <t>ブン</t>
    </rPh>
    <phoneticPr fontId="4"/>
  </si>
  <si>
    <t>20年度</t>
    <rPh sb="2" eb="4">
      <t>ネンド</t>
    </rPh>
    <phoneticPr fontId="2"/>
  </si>
  <si>
    <t>臨時地方道整備事業債・地方道路等整備事業債（ふるさと林道分）</t>
    <rPh sb="0" eb="2">
      <t>リンジ</t>
    </rPh>
    <rPh sb="2" eb="4">
      <t>チホウ</t>
    </rPh>
    <rPh sb="4" eb="5">
      <t>ドウ</t>
    </rPh>
    <rPh sb="5" eb="7">
      <t>セイビ</t>
    </rPh>
    <rPh sb="7" eb="9">
      <t>ジギョウ</t>
    </rPh>
    <rPh sb="9" eb="10">
      <t>サイ</t>
    </rPh>
    <rPh sb="11" eb="13">
      <t>チホウ</t>
    </rPh>
    <rPh sb="13" eb="15">
      <t>ドウロ</t>
    </rPh>
    <rPh sb="15" eb="16">
      <t>トウ</t>
    </rPh>
    <rPh sb="16" eb="18">
      <t>セイビ</t>
    </rPh>
    <rPh sb="18" eb="21">
      <t>ジギョウサイ</t>
    </rPh>
    <rPh sb="26" eb="28">
      <t>リンドウ</t>
    </rPh>
    <rPh sb="28" eb="29">
      <t>ブン</t>
    </rPh>
    <phoneticPr fontId="4"/>
  </si>
  <si>
    <t>臨時地方道整備事業債・地方道路等整備事業債（ふるさと林道・財対債分）</t>
    <rPh sb="0" eb="2">
      <t>リンジ</t>
    </rPh>
    <rPh sb="2" eb="4">
      <t>チホウ</t>
    </rPh>
    <rPh sb="4" eb="5">
      <t>ドウ</t>
    </rPh>
    <rPh sb="5" eb="7">
      <t>セイビ</t>
    </rPh>
    <rPh sb="7" eb="9">
      <t>ジギョウ</t>
    </rPh>
    <rPh sb="9" eb="10">
      <t>サイ</t>
    </rPh>
    <rPh sb="11" eb="13">
      <t>チホウ</t>
    </rPh>
    <rPh sb="13" eb="15">
      <t>ドウロ</t>
    </rPh>
    <rPh sb="15" eb="16">
      <t>トウ</t>
    </rPh>
    <rPh sb="16" eb="18">
      <t>セイビ</t>
    </rPh>
    <rPh sb="18" eb="21">
      <t>ジギョウサイ</t>
    </rPh>
    <rPh sb="26" eb="28">
      <t>リンドウ</t>
    </rPh>
    <rPh sb="29" eb="30">
      <t>ザイ</t>
    </rPh>
    <rPh sb="30" eb="31">
      <t>ツイ</t>
    </rPh>
    <rPh sb="31" eb="33">
      <t>サイブン</t>
    </rPh>
    <phoneticPr fontId="4"/>
  </si>
  <si>
    <t>地方法人特別譲与税を除く)</t>
    <rPh sb="10" eb="11">
      <t>ノゾ</t>
    </rPh>
    <phoneticPr fontId="2"/>
  </si>
  <si>
    <t>従来分</t>
    <rPh sb="0" eb="2">
      <t>ジュウライ</t>
    </rPh>
    <rPh sb="2" eb="3">
      <t>ブン</t>
    </rPh>
    <phoneticPr fontId="4"/>
  </si>
  <si>
    <t>定住自立圏推進事業分</t>
    <rPh sb="0" eb="2">
      <t>テイジュウ</t>
    </rPh>
    <rPh sb="2" eb="4">
      <t>ジリツ</t>
    </rPh>
    <rPh sb="4" eb="5">
      <t>ケン</t>
    </rPh>
    <rPh sb="5" eb="7">
      <t>スイシン</t>
    </rPh>
    <rPh sb="7" eb="9">
      <t>ジギョウ</t>
    </rPh>
    <rPh sb="9" eb="10">
      <t>ブン</t>
    </rPh>
    <phoneticPr fontId="4"/>
  </si>
  <si>
    <t>IS値0.3未満分</t>
    <rPh sb="2" eb="3">
      <t>チ</t>
    </rPh>
    <rPh sb="6" eb="8">
      <t>ミマン</t>
    </rPh>
    <rPh sb="8" eb="9">
      <t>ブン</t>
    </rPh>
    <phoneticPr fontId="4"/>
  </si>
  <si>
    <t>22年度</t>
    <rPh sb="2" eb="4">
      <t>ネンド</t>
    </rPh>
    <phoneticPr fontId="4"/>
  </si>
  <si>
    <t>(k)</t>
  </si>
  <si>
    <t>公共施設等地上デジタル放送移行対策事業債</t>
    <rPh sb="0" eb="2">
      <t>コウキョウ</t>
    </rPh>
    <rPh sb="2" eb="4">
      <t>シセツ</t>
    </rPh>
    <rPh sb="4" eb="5">
      <t>トウ</t>
    </rPh>
    <rPh sb="5" eb="7">
      <t>チジョウ</t>
    </rPh>
    <rPh sb="11" eb="13">
      <t>ホウソウ</t>
    </rPh>
    <rPh sb="13" eb="15">
      <t>イコウ</t>
    </rPh>
    <rPh sb="15" eb="17">
      <t>タイサク</t>
    </rPh>
    <rPh sb="17" eb="19">
      <t>ジギョウ</t>
    </rPh>
    <rPh sb="19" eb="20">
      <t>サイ</t>
    </rPh>
    <phoneticPr fontId="4"/>
  </si>
  <si>
    <t>地震防災対策事業に充てた地方債（従来分）</t>
    <rPh sb="0" eb="2">
      <t>ジシン</t>
    </rPh>
    <rPh sb="2" eb="4">
      <t>ボウサイ</t>
    </rPh>
    <rPh sb="4" eb="6">
      <t>タイサク</t>
    </rPh>
    <rPh sb="6" eb="8">
      <t>ジギョウ</t>
    </rPh>
    <rPh sb="9" eb="10">
      <t>ア</t>
    </rPh>
    <rPh sb="12" eb="15">
      <t>チホウサイ</t>
    </rPh>
    <rPh sb="16" eb="18">
      <t>ジュウライ</t>
    </rPh>
    <rPh sb="18" eb="19">
      <t>ブン</t>
    </rPh>
    <phoneticPr fontId="4"/>
  </si>
  <si>
    <t>地震防災対策事業に充てた地方債（Ｉｓ値０．３未満）</t>
    <rPh sb="0" eb="2">
      <t>ジシン</t>
    </rPh>
    <rPh sb="2" eb="4">
      <t>ボウサイ</t>
    </rPh>
    <rPh sb="4" eb="6">
      <t>タイサク</t>
    </rPh>
    <rPh sb="6" eb="8">
      <t>ジギョウ</t>
    </rPh>
    <rPh sb="9" eb="10">
      <t>ア</t>
    </rPh>
    <rPh sb="12" eb="15">
      <t>チホウサイ</t>
    </rPh>
    <rPh sb="18" eb="19">
      <t>チ</t>
    </rPh>
    <rPh sb="22" eb="24">
      <t>ミマン</t>
    </rPh>
    <phoneticPr fontId="4"/>
  </si>
  <si>
    <t>８．０</t>
  </si>
  <si>
    <t>７００</t>
  </si>
  <si>
    <t>４．０</t>
  </si>
  <si>
    <t>２６０</t>
  </si>
  <si>
    <t>３．０</t>
  </si>
  <si>
    <t>１４０</t>
  </si>
  <si>
    <t>２．５</t>
  </si>
  <si>
    <t>　７５</t>
  </si>
  <si>
    <t>２．０</t>
  </si>
  <si>
    <t>　　０</t>
  </si>
  <si>
    <t>災害拠点病院上乗せ（～Ｈ20）</t>
    <rPh sb="0" eb="2">
      <t>サイガイ</t>
    </rPh>
    <rPh sb="2" eb="4">
      <t>キョテン</t>
    </rPh>
    <rPh sb="4" eb="6">
      <t>ビョウイン</t>
    </rPh>
    <rPh sb="6" eb="8">
      <t>ウワノ</t>
    </rPh>
    <phoneticPr fontId="2"/>
  </si>
  <si>
    <t>災害拠点病院上乗せ（Ｈ21～）</t>
    <rPh sb="0" eb="2">
      <t>サイガイ</t>
    </rPh>
    <rPh sb="2" eb="4">
      <t>キョテン</t>
    </rPh>
    <rPh sb="4" eb="6">
      <t>ビョウイン</t>
    </rPh>
    <rPh sb="6" eb="8">
      <t>ウワノ</t>
    </rPh>
    <phoneticPr fontId="2"/>
  </si>
  <si>
    <t>公立大学附属病院地方債</t>
    <rPh sb="0" eb="2">
      <t>コウリツ</t>
    </rPh>
    <rPh sb="2" eb="4">
      <t>ダイガク</t>
    </rPh>
    <rPh sb="4" eb="6">
      <t>フゾク</t>
    </rPh>
    <rPh sb="6" eb="8">
      <t>ビョウイン</t>
    </rPh>
    <rPh sb="8" eb="11">
      <t>チホウサイ</t>
    </rPh>
    <phoneticPr fontId="2"/>
  </si>
  <si>
    <t>病院事業一般会計出資債（再編・ネットワーク化）</t>
    <rPh sb="0" eb="2">
      <t>ビョウイン</t>
    </rPh>
    <rPh sb="2" eb="4">
      <t>ジギョウ</t>
    </rPh>
    <rPh sb="4" eb="6">
      <t>イッパン</t>
    </rPh>
    <rPh sb="6" eb="8">
      <t>カイケイ</t>
    </rPh>
    <rPh sb="8" eb="10">
      <t>シュッシ</t>
    </rPh>
    <rPh sb="10" eb="11">
      <t>サイ</t>
    </rPh>
    <rPh sb="12" eb="14">
      <t>サイヘン</t>
    </rPh>
    <rPh sb="21" eb="22">
      <t>カ</t>
    </rPh>
    <phoneticPr fontId="2"/>
  </si>
  <si>
    <t>21年度</t>
    <rPh sb="2" eb="4">
      <t>ネンド</t>
    </rPh>
    <phoneticPr fontId="2"/>
  </si>
  <si>
    <t>一般会計出資債（高度浄水施設整備、老朽管更新、上水未普及地域解消事業及び上水安全</t>
    <rPh sb="19" eb="20">
      <t>カン</t>
    </rPh>
    <rPh sb="23" eb="24">
      <t>ウエ</t>
    </rPh>
    <phoneticPr fontId="4"/>
  </si>
  <si>
    <t>(A)</t>
    <phoneticPr fontId="4"/>
  </si>
  <si>
    <t>*</t>
    <phoneticPr fontId="4"/>
  </si>
  <si>
    <t>(n)</t>
    <phoneticPr fontId="4"/>
  </si>
  <si>
    <t>(ｱ)～(ｲ)</t>
    <phoneticPr fontId="4"/>
  </si>
  <si>
    <t>(ｲ)</t>
    <phoneticPr fontId="2"/>
  </si>
  <si>
    <t>=</t>
    <phoneticPr fontId="4"/>
  </si>
  <si>
    <t>(ｱ)</t>
    <phoneticPr fontId="4"/>
  </si>
  <si>
    <t>(千円未満四捨五入）</t>
    <phoneticPr fontId="4"/>
  </si>
  <si>
    <t>１１</t>
    <phoneticPr fontId="4"/>
  </si>
  <si>
    <t>(m)</t>
    <phoneticPr fontId="4"/>
  </si>
  <si>
    <t>１０</t>
    <phoneticPr fontId="4"/>
  </si>
  <si>
    <t>(l)</t>
    <phoneticPr fontId="4"/>
  </si>
  <si>
    <t>９</t>
    <phoneticPr fontId="4"/>
  </si>
  <si>
    <t>(k)</t>
    <phoneticPr fontId="4"/>
  </si>
  <si>
    <t>８</t>
    <phoneticPr fontId="4"/>
  </si>
  <si>
    <t>(j)</t>
    <phoneticPr fontId="4"/>
  </si>
  <si>
    <t>７</t>
    <phoneticPr fontId="4"/>
  </si>
  <si>
    <t>(i)</t>
    <phoneticPr fontId="4"/>
  </si>
  <si>
    <t>(ｲ)</t>
    <phoneticPr fontId="4"/>
  </si>
  <si>
    <t>６</t>
    <phoneticPr fontId="4"/>
  </si>
  <si>
    <t>(h)</t>
    <phoneticPr fontId="4"/>
  </si>
  <si>
    <t>(ｸ)</t>
    <phoneticPr fontId="4"/>
  </si>
  <si>
    <t>(ｷ)</t>
    <phoneticPr fontId="2"/>
  </si>
  <si>
    <t>(ｶ)</t>
    <phoneticPr fontId="4"/>
  </si>
  <si>
    <t>(ｵ)</t>
    <phoneticPr fontId="4"/>
  </si>
  <si>
    <t>(ｴ)</t>
    <phoneticPr fontId="4"/>
  </si>
  <si>
    <t>(ｳ)</t>
    <phoneticPr fontId="4"/>
  </si>
  <si>
    <t>５</t>
    <phoneticPr fontId="4"/>
  </si>
  <si>
    <t>(g)</t>
    <phoneticPr fontId="4"/>
  </si>
  <si>
    <t>(ｱ)～(ｹ)</t>
    <phoneticPr fontId="4"/>
  </si>
  <si>
    <t>(ｹ)</t>
    <phoneticPr fontId="4"/>
  </si>
  <si>
    <t>(ｷ)</t>
    <phoneticPr fontId="4"/>
  </si>
  <si>
    <t>４</t>
    <phoneticPr fontId="4"/>
  </si>
  <si>
    <t>(f)</t>
    <phoneticPr fontId="4"/>
  </si>
  <si>
    <t>(ｱ)～(ﾁ)</t>
    <phoneticPr fontId="4"/>
  </si>
  <si>
    <t>(ﾁ)</t>
    <phoneticPr fontId="4"/>
  </si>
  <si>
    <t>(ﾀ)</t>
    <phoneticPr fontId="4"/>
  </si>
  <si>
    <t>(ｿ)</t>
    <phoneticPr fontId="4"/>
  </si>
  <si>
    <t>(ｾ)</t>
    <phoneticPr fontId="4"/>
  </si>
  <si>
    <t>(ｽ)</t>
    <phoneticPr fontId="4"/>
  </si>
  <si>
    <t>(ｼ)</t>
    <phoneticPr fontId="4"/>
  </si>
  <si>
    <t>(ｻ)</t>
    <phoneticPr fontId="4"/>
  </si>
  <si>
    <t>(ｺ)</t>
    <phoneticPr fontId="4"/>
  </si>
  <si>
    <t>②</t>
    <phoneticPr fontId="4"/>
  </si>
  <si>
    <t>①</t>
    <phoneticPr fontId="4"/>
  </si>
  <si>
    <t>３</t>
    <phoneticPr fontId="4"/>
  </si>
  <si>
    <t>(e)</t>
    <phoneticPr fontId="4"/>
  </si>
  <si>
    <t>(c)+(d)</t>
    <phoneticPr fontId="4"/>
  </si>
  <si>
    <t>(d)</t>
    <phoneticPr fontId="4"/>
  </si>
  <si>
    <t>(ﾄ)</t>
    <phoneticPr fontId="4"/>
  </si>
  <si>
    <t>(ﾃ)</t>
    <phoneticPr fontId="4"/>
  </si>
  <si>
    <t>(c)</t>
    <phoneticPr fontId="4"/>
  </si>
  <si>
    <t>(b)</t>
    <phoneticPr fontId="4"/>
  </si>
  <si>
    <t>(ﾂ)</t>
    <phoneticPr fontId="4"/>
  </si>
  <si>
    <t>２</t>
    <phoneticPr fontId="4"/>
  </si>
  <si>
    <t>(a)</t>
    <phoneticPr fontId="4"/>
  </si>
  <si>
    <t>１</t>
    <phoneticPr fontId="4"/>
  </si>
  <si>
    <t>(E)</t>
    <phoneticPr fontId="4"/>
  </si>
  <si>
    <t>(a)+(b)</t>
    <phoneticPr fontId="4"/>
  </si>
  <si>
    <t>(ｱ)～(ｻ)</t>
    <phoneticPr fontId="4"/>
  </si>
  <si>
    <t>(ｱ)～(ｶ)</t>
    <phoneticPr fontId="4"/>
  </si>
  <si>
    <t>＝</t>
    <phoneticPr fontId="4"/>
  </si>
  <si>
    <t>(H)</t>
    <phoneticPr fontId="4"/>
  </si>
  <si>
    <t>臨時地方道整備事業債・地方道路等整備事業債（ふるさと農道・財対債分）</t>
    <rPh sb="0" eb="2">
      <t>リンジ</t>
    </rPh>
    <rPh sb="2" eb="4">
      <t>チホウ</t>
    </rPh>
    <rPh sb="4" eb="5">
      <t>ドウ</t>
    </rPh>
    <rPh sb="5" eb="7">
      <t>セイビ</t>
    </rPh>
    <rPh sb="7" eb="9">
      <t>ジギョウ</t>
    </rPh>
    <rPh sb="9" eb="10">
      <t>サイ</t>
    </rPh>
    <rPh sb="11" eb="13">
      <t>チホウ</t>
    </rPh>
    <rPh sb="13" eb="15">
      <t>ドウロ</t>
    </rPh>
    <rPh sb="15" eb="16">
      <t>トウ</t>
    </rPh>
    <rPh sb="16" eb="18">
      <t>セイビ</t>
    </rPh>
    <rPh sb="18" eb="21">
      <t>ジギョウサイ</t>
    </rPh>
    <rPh sb="26" eb="28">
      <t>ノウドウ</t>
    </rPh>
    <rPh sb="29" eb="30">
      <t>ザイ</t>
    </rPh>
    <rPh sb="30" eb="31">
      <t>ツイ</t>
    </rPh>
    <rPh sb="31" eb="33">
      <t>サイブン</t>
    </rPh>
    <phoneticPr fontId="4"/>
  </si>
  <si>
    <t>臨時地方道整備事業債・地方道路等整備事業債（ふるさと農道・通常分）</t>
    <rPh sb="0" eb="2">
      <t>リンジ</t>
    </rPh>
    <rPh sb="2" eb="4">
      <t>チホウ</t>
    </rPh>
    <rPh sb="4" eb="5">
      <t>ドウ</t>
    </rPh>
    <rPh sb="5" eb="7">
      <t>セイビ</t>
    </rPh>
    <rPh sb="7" eb="9">
      <t>ジギョウ</t>
    </rPh>
    <rPh sb="9" eb="10">
      <t>サイ</t>
    </rPh>
    <rPh sb="11" eb="13">
      <t>チホウ</t>
    </rPh>
    <rPh sb="13" eb="15">
      <t>ドウロ</t>
    </rPh>
    <rPh sb="15" eb="16">
      <t>トウ</t>
    </rPh>
    <rPh sb="16" eb="18">
      <t>セイビ</t>
    </rPh>
    <rPh sb="18" eb="21">
      <t>ジギョウサイ</t>
    </rPh>
    <rPh sb="26" eb="28">
      <t>ノウドウ</t>
    </rPh>
    <rPh sb="29" eb="31">
      <t>ツウジョウ</t>
    </rPh>
    <rPh sb="31" eb="32">
      <t>ブン</t>
    </rPh>
    <phoneticPr fontId="4"/>
  </si>
  <si>
    <t>23年度</t>
    <rPh sb="2" eb="4">
      <t>ネンド</t>
    </rPh>
    <phoneticPr fontId="4"/>
  </si>
  <si>
    <t>＝</t>
    <phoneticPr fontId="2"/>
  </si>
  <si>
    <t>(ｶ)+(ｷ)+(ｸ)</t>
    <phoneticPr fontId="2"/>
  </si>
  <si>
    <t>・・・（キ）</t>
    <phoneticPr fontId="2"/>
  </si>
  <si>
    <t>＋</t>
    <phoneticPr fontId="2"/>
  </si>
  <si>
    <t>×1.3333</t>
    <phoneticPr fontId="2"/>
  </si>
  <si>
    <t>）</t>
    <phoneticPr fontId="2"/>
  </si>
  <si>
    <t>－</t>
    <phoneticPr fontId="2"/>
  </si>
  <si>
    <t>道府県民税所得割に係る</t>
    <phoneticPr fontId="2"/>
  </si>
  <si>
    <t>（</t>
    <phoneticPr fontId="2"/>
  </si>
  <si>
    <t>(地方法人特別譲与税を除く)</t>
    <phoneticPr fontId="2"/>
  </si>
  <si>
    <t>・・・（カ）</t>
    <phoneticPr fontId="2"/>
  </si>
  <si>
    <t>（小数点以下3位未満四捨五入）</t>
    <phoneticPr fontId="2"/>
  </si>
  <si>
    <t>・・・α</t>
    <phoneticPr fontId="2"/>
  </si>
  <si>
    <t>（オ）’</t>
    <phoneticPr fontId="2"/>
  </si>
  <si>
    <t>・・・（オ）’</t>
    <phoneticPr fontId="2"/>
  </si>
  <si>
    <t>　（オ）が0.300を下回る場合は0.300、
0.550を上回る場合は0.550とする。</t>
    <phoneticPr fontId="2"/>
  </si>
  <si>
    <t>・・・（オ）</t>
    <phoneticPr fontId="2"/>
  </si>
  <si>
    <t>×</t>
    <phoneticPr fontId="2"/>
  </si>
  <si>
    <t>・・・（ウ）</t>
    <phoneticPr fontId="2"/>
  </si>
  <si>
    <t>・・・（エ）</t>
    <phoneticPr fontId="2"/>
  </si>
  <si>
    <t>・・・（イ）</t>
    <phoneticPr fontId="2"/>
  </si>
  <si>
    <t>・・・（ア）</t>
    <phoneticPr fontId="2"/>
  </si>
  <si>
    <t>（ア）＋（イ）＋（ウ）</t>
    <phoneticPr fontId="2"/>
  </si>
  <si>
    <t>・・・β</t>
    <phoneticPr fontId="2"/>
  </si>
  <si>
    <t>a</t>
    <phoneticPr fontId="2"/>
  </si>
  <si>
    <t>・・・ a</t>
    <phoneticPr fontId="2"/>
  </si>
  <si>
    <t>×100,000＝</t>
    <phoneticPr fontId="2"/>
  </si>
  <si>
    <t>(AA)</t>
    <phoneticPr fontId="4"/>
  </si>
  <si>
    <t>(AB)</t>
    <phoneticPr fontId="4"/>
  </si>
  <si>
    <t>(AC)</t>
    <phoneticPr fontId="4"/>
  </si>
  <si>
    <t>(50.0%分)</t>
    <phoneticPr fontId="4"/>
  </si>
  <si>
    <t>(60.0%分)</t>
    <phoneticPr fontId="4"/>
  </si>
  <si>
    <t>(95.0%分)</t>
    <phoneticPr fontId="4"/>
  </si>
  <si>
    <t>(66.0%分)</t>
    <phoneticPr fontId="4"/>
  </si>
  <si>
    <t>(76.0%分)</t>
    <phoneticPr fontId="4"/>
  </si>
  <si>
    <t>(AD)</t>
    <phoneticPr fontId="4"/>
  </si>
  <si>
    <t>(恒久減税分)</t>
    <phoneticPr fontId="4"/>
  </si>
  <si>
    <t>・・・（ク）</t>
    <phoneticPr fontId="2"/>
  </si>
  <si>
    <t>22年度</t>
    <rPh sb="2" eb="4">
      <t>ネンド</t>
    </rPh>
    <phoneticPr fontId="2"/>
  </si>
  <si>
    <t>　に係る上乗せ措置分については、（A）×1/3の算式により記入すること。</t>
    <rPh sb="24" eb="26">
      <t>サンシキ</t>
    </rPh>
    <rPh sb="29" eb="31">
      <t>キニュウ</t>
    </rPh>
    <phoneticPr fontId="2"/>
  </si>
  <si>
    <r>
      <t>譲与税計</t>
    </r>
    <r>
      <rPr>
        <u/>
        <sz val="11"/>
        <rFont val="ＭＳ Ｐゴシック"/>
        <family val="3"/>
        <charset val="128"/>
      </rPr>
      <t>(航空燃料譲与税、</t>
    </r>
    <rPh sb="0" eb="3">
      <t>ジョウヨゼイ</t>
    </rPh>
    <rPh sb="3" eb="4">
      <t>ケイ</t>
    </rPh>
    <rPh sb="5" eb="7">
      <t>コウクウ</t>
    </rPh>
    <rPh sb="7" eb="9">
      <t>ネンリョウ</t>
    </rPh>
    <rPh sb="9" eb="12">
      <t>ジョウヨゼイ</t>
    </rPh>
    <phoneticPr fontId="2"/>
  </si>
  <si>
    <t>(ｱ)～(ｲ)</t>
    <phoneticPr fontId="4"/>
  </si>
  <si>
    <t>(45.0%分)</t>
    <phoneticPr fontId="4"/>
  </si>
  <si>
    <t>(ｱ)～(ｷ)</t>
    <phoneticPr fontId="4"/>
  </si>
  <si>
    <t>１</t>
    <phoneticPr fontId="4"/>
  </si>
  <si>
    <t>*</t>
    <phoneticPr fontId="4"/>
  </si>
  <si>
    <t>=</t>
    <phoneticPr fontId="4"/>
  </si>
  <si>
    <t>(a)</t>
    <phoneticPr fontId="4"/>
  </si>
  <si>
    <t>２</t>
    <phoneticPr fontId="4"/>
  </si>
  <si>
    <t>(千円未満四捨五入）</t>
    <phoneticPr fontId="4"/>
  </si>
  <si>
    <t>①</t>
    <phoneticPr fontId="4"/>
  </si>
  <si>
    <t>(ｱ)</t>
    <phoneticPr fontId="4"/>
  </si>
  <si>
    <t>②</t>
    <phoneticPr fontId="4"/>
  </si>
  <si>
    <t>(ｲ)</t>
    <phoneticPr fontId="4"/>
  </si>
  <si>
    <t>(ｳ)</t>
    <phoneticPr fontId="4"/>
  </si>
  <si>
    <t>(ｴ)</t>
    <phoneticPr fontId="4"/>
  </si>
  <si>
    <t>(ｵ)</t>
    <phoneticPr fontId="4"/>
  </si>
  <si>
    <t>(ｺ)</t>
    <phoneticPr fontId="4"/>
  </si>
  <si>
    <t>(ｻ)</t>
    <phoneticPr fontId="2"/>
  </si>
  <si>
    <t>(ｼ)</t>
    <phoneticPr fontId="2"/>
  </si>
  <si>
    <t>(ｽ)</t>
    <phoneticPr fontId="2"/>
  </si>
  <si>
    <t>(ｾ)</t>
    <phoneticPr fontId="2"/>
  </si>
  <si>
    <t>(b)</t>
    <phoneticPr fontId="4"/>
  </si>
  <si>
    <t>(a)+(b)</t>
    <phoneticPr fontId="4"/>
  </si>
  <si>
    <t>(C)</t>
    <phoneticPr fontId="4"/>
  </si>
  <si>
    <t>23年度</t>
    <rPh sb="2" eb="4">
      <t>ネンド</t>
    </rPh>
    <phoneticPr fontId="2"/>
  </si>
  <si>
    <t>13年度</t>
    <rPh sb="2" eb="4">
      <t>ネンド</t>
    </rPh>
    <phoneticPr fontId="2"/>
  </si>
  <si>
    <t>14年度</t>
    <rPh sb="2" eb="4">
      <t>ネンド</t>
    </rPh>
    <phoneticPr fontId="2"/>
  </si>
  <si>
    <t>15年度</t>
    <rPh sb="2" eb="4">
      <t>ネンド</t>
    </rPh>
    <phoneticPr fontId="2"/>
  </si>
  <si>
    <t>16年度</t>
    <rPh sb="2" eb="4">
      <t>ネンド</t>
    </rPh>
    <phoneticPr fontId="2"/>
  </si>
  <si>
    <t>17年度</t>
    <rPh sb="2" eb="4">
      <t>ネンド</t>
    </rPh>
    <phoneticPr fontId="2"/>
  </si>
  <si>
    <t>18年度</t>
    <rPh sb="2" eb="4">
      <t>ネンド</t>
    </rPh>
    <phoneticPr fontId="2"/>
  </si>
  <si>
    <t>19年度</t>
    <rPh sb="2" eb="4">
      <t>ネンド</t>
    </rPh>
    <phoneticPr fontId="2"/>
  </si>
  <si>
    <t xml:space="preserve"> </t>
    <phoneticPr fontId="2"/>
  </si>
  <si>
    <t>一般公共事業債（都道府県営・災害関連）（平成23年度債より公共事業等債）</t>
    <rPh sb="0" eb="2">
      <t>イッパン</t>
    </rPh>
    <rPh sb="2" eb="4">
      <t>コウキョウ</t>
    </rPh>
    <rPh sb="4" eb="7">
      <t>ジギョウサイ</t>
    </rPh>
    <rPh sb="8" eb="12">
      <t>トドウフケン</t>
    </rPh>
    <rPh sb="12" eb="13">
      <t>エイ</t>
    </rPh>
    <rPh sb="14" eb="16">
      <t>サイガイ</t>
    </rPh>
    <rPh sb="16" eb="18">
      <t>カンレン</t>
    </rPh>
    <phoneticPr fontId="4"/>
  </si>
  <si>
    <t>一般公共事業債（国営・災害関連）（平成23年度債より公共事業等債）</t>
    <rPh sb="0" eb="2">
      <t>イッパン</t>
    </rPh>
    <rPh sb="2" eb="4">
      <t>コウキョウ</t>
    </rPh>
    <rPh sb="4" eb="7">
      <t>ジギョウサイ</t>
    </rPh>
    <rPh sb="8" eb="10">
      <t>コクエイ</t>
    </rPh>
    <rPh sb="11" eb="13">
      <t>サイガイ</t>
    </rPh>
    <rPh sb="13" eb="15">
      <t>カンレン</t>
    </rPh>
    <phoneticPr fontId="4"/>
  </si>
  <si>
    <t>一般公共事業債（公団営・機構営）（平成23年度債より公共事業等債）</t>
    <rPh sb="0" eb="2">
      <t>イッパン</t>
    </rPh>
    <rPh sb="2" eb="4">
      <t>コウキョウ</t>
    </rPh>
    <rPh sb="4" eb="7">
      <t>ジギョウサイ</t>
    </rPh>
    <rPh sb="8" eb="10">
      <t>コウダン</t>
    </rPh>
    <rPh sb="10" eb="11">
      <t>エイ</t>
    </rPh>
    <rPh sb="12" eb="14">
      <t>キコウ</t>
    </rPh>
    <rPh sb="14" eb="15">
      <t>エイ</t>
    </rPh>
    <phoneticPr fontId="4"/>
  </si>
  <si>
    <t>(ｱ)～(ｸ)</t>
    <phoneticPr fontId="4"/>
  </si>
  <si>
    <t>(ｱ)</t>
    <phoneticPr fontId="4"/>
  </si>
  <si>
    <t>１２</t>
    <phoneticPr fontId="2"/>
  </si>
  <si>
    <t>１３</t>
    <phoneticPr fontId="4"/>
  </si>
  <si>
    <t>１４</t>
    <phoneticPr fontId="4"/>
  </si>
  <si>
    <t>１５</t>
    <phoneticPr fontId="4"/>
  </si>
  <si>
    <t>１６</t>
    <phoneticPr fontId="4"/>
  </si>
  <si>
    <t>１７</t>
    <phoneticPr fontId="4"/>
  </si>
  <si>
    <t>一般単独事業債（復興特別分）</t>
    <rPh sb="0" eb="2">
      <t>イッパン</t>
    </rPh>
    <rPh sb="2" eb="4">
      <t>タンドク</t>
    </rPh>
    <rPh sb="4" eb="7">
      <t>ジギョウサイ</t>
    </rPh>
    <rPh sb="8" eb="10">
      <t>フッコウ</t>
    </rPh>
    <rPh sb="10" eb="12">
      <t>トクベツ</t>
    </rPh>
    <rPh sb="12" eb="13">
      <t>ブン</t>
    </rPh>
    <phoneticPr fontId="4"/>
  </si>
  <si>
    <t>公共事業等債（直轄高速道路分）</t>
    <rPh sb="0" eb="2">
      <t>コウキョウ</t>
    </rPh>
    <rPh sb="2" eb="4">
      <t>ジギョウ</t>
    </rPh>
    <rPh sb="4" eb="5">
      <t>トウ</t>
    </rPh>
    <rPh sb="5" eb="6">
      <t>サイ</t>
    </rPh>
    <rPh sb="7" eb="9">
      <t>チョッカツ</t>
    </rPh>
    <rPh sb="9" eb="11">
      <t>コウソク</t>
    </rPh>
    <rPh sb="11" eb="13">
      <t>ドウロ</t>
    </rPh>
    <rPh sb="13" eb="14">
      <t>ブン</t>
    </rPh>
    <phoneticPr fontId="4"/>
  </si>
  <si>
    <t>公共事業等債（高規格幹線道路（高速自動車国道を除く）分）</t>
    <rPh sb="0" eb="2">
      <t>コウキョウ</t>
    </rPh>
    <rPh sb="2" eb="4">
      <t>ジギョウ</t>
    </rPh>
    <rPh sb="4" eb="5">
      <t>トウ</t>
    </rPh>
    <rPh sb="5" eb="6">
      <t>サイ</t>
    </rPh>
    <phoneticPr fontId="4"/>
  </si>
  <si>
    <t>公共事業等債（旧地方道路（通常事業充当率）分）</t>
    <rPh sb="0" eb="2">
      <t>コウキョウ</t>
    </rPh>
    <rPh sb="2" eb="4">
      <t>ジギョウ</t>
    </rPh>
    <rPh sb="4" eb="6">
      <t>トウサイ</t>
    </rPh>
    <rPh sb="7" eb="8">
      <t>キュウ</t>
    </rPh>
    <rPh sb="8" eb="10">
      <t>チホウ</t>
    </rPh>
    <rPh sb="10" eb="12">
      <t>ドウロ</t>
    </rPh>
    <rPh sb="13" eb="15">
      <t>ツウジョウ</t>
    </rPh>
    <rPh sb="15" eb="17">
      <t>ジギョウ</t>
    </rPh>
    <rPh sb="17" eb="19">
      <t>ジュウトウ</t>
    </rPh>
    <rPh sb="19" eb="20">
      <t>リツ</t>
    </rPh>
    <rPh sb="21" eb="22">
      <t>ブン</t>
    </rPh>
    <phoneticPr fontId="4"/>
  </si>
  <si>
    <t>公共事業等債（旧地方道路（臨時・一般事業充当率）分）</t>
    <rPh sb="0" eb="2">
      <t>コウキョウ</t>
    </rPh>
    <rPh sb="2" eb="4">
      <t>ジギョウ</t>
    </rPh>
    <rPh sb="4" eb="6">
      <t>トウサイ</t>
    </rPh>
    <rPh sb="7" eb="8">
      <t>キュウ</t>
    </rPh>
    <rPh sb="8" eb="10">
      <t>チホウ</t>
    </rPh>
    <rPh sb="10" eb="12">
      <t>ドウロ</t>
    </rPh>
    <rPh sb="13" eb="15">
      <t>リンジ</t>
    </rPh>
    <rPh sb="16" eb="18">
      <t>イッパン</t>
    </rPh>
    <rPh sb="18" eb="20">
      <t>ジギョウ</t>
    </rPh>
    <rPh sb="20" eb="22">
      <t>ジュウトウ</t>
    </rPh>
    <rPh sb="22" eb="23">
      <t>リツ</t>
    </rPh>
    <rPh sb="24" eb="25">
      <t>ブン</t>
    </rPh>
    <phoneticPr fontId="4"/>
  </si>
  <si>
    <t>公共事業等債（復興特別分）</t>
    <rPh sb="0" eb="2">
      <t>コウキョウ</t>
    </rPh>
    <rPh sb="2" eb="4">
      <t>ジギョウ</t>
    </rPh>
    <rPh sb="4" eb="6">
      <t>トウサイ</t>
    </rPh>
    <rPh sb="7" eb="9">
      <t>フッコウ</t>
    </rPh>
    <rPh sb="9" eb="11">
      <t>トクベツ</t>
    </rPh>
    <rPh sb="11" eb="12">
      <t>ブン</t>
    </rPh>
    <phoneticPr fontId="4"/>
  </si>
  <si>
    <t>(r)</t>
    <phoneticPr fontId="4"/>
  </si>
  <si>
    <t>減税補塡債償還費</t>
    <rPh sb="0" eb="2">
      <t>ゲンゼイ</t>
    </rPh>
    <rPh sb="2" eb="3">
      <t>ホ</t>
    </rPh>
    <rPh sb="4" eb="5">
      <t>サイ</t>
    </rPh>
    <rPh sb="5" eb="8">
      <t>ショウカンヒ</t>
    </rPh>
    <phoneticPr fontId="4"/>
  </si>
  <si>
    <t>臨時税収補塡債償還費</t>
    <rPh sb="0" eb="2">
      <t>リンジ</t>
    </rPh>
    <rPh sb="2" eb="4">
      <t>ゼイシュウ</t>
    </rPh>
    <rPh sb="4" eb="5">
      <t>ホ</t>
    </rPh>
    <rPh sb="6" eb="7">
      <t>サイ</t>
    </rPh>
    <rPh sb="7" eb="10">
      <t>ショウカンヒ</t>
    </rPh>
    <phoneticPr fontId="4"/>
  </si>
  <si>
    <t>地方税減収補塡債償還費</t>
    <rPh sb="0" eb="3">
      <t>チホウゼイ</t>
    </rPh>
    <rPh sb="3" eb="5">
      <t>ゲンシュウ</t>
    </rPh>
    <rPh sb="5" eb="6">
      <t>ホ</t>
    </rPh>
    <rPh sb="7" eb="8">
      <t>サイ</t>
    </rPh>
    <rPh sb="8" eb="11">
      <t>ショウカンヒ</t>
    </rPh>
    <phoneticPr fontId="4"/>
  </si>
  <si>
    <t>(ｱ)</t>
    <phoneticPr fontId="4"/>
  </si>
  <si>
    <t>(ｲ)</t>
    <phoneticPr fontId="4"/>
  </si>
  <si>
    <t>(ｱ)～(ｹ)</t>
    <phoneticPr fontId="4"/>
  </si>
  <si>
    <t>(80.0%分)</t>
    <phoneticPr fontId="4"/>
  </si>
  <si>
    <t>公債費(減収補塡債償還費)</t>
    <rPh sb="0" eb="2">
      <t>コウサイ</t>
    </rPh>
    <rPh sb="2" eb="3">
      <t>ヒ</t>
    </rPh>
    <rPh sb="4" eb="6">
      <t>ゲンシュウ</t>
    </rPh>
    <rPh sb="6" eb="7">
      <t>ホ</t>
    </rPh>
    <rPh sb="8" eb="9">
      <t>サイ</t>
    </rPh>
    <rPh sb="9" eb="12">
      <t>ショウカンヒ</t>
    </rPh>
    <phoneticPr fontId="4"/>
  </si>
  <si>
    <t>減収補塡債償還費</t>
    <rPh sb="0" eb="2">
      <t>ゲンシュウ</t>
    </rPh>
    <rPh sb="2" eb="3">
      <t>ホ</t>
    </rPh>
    <rPh sb="4" eb="5">
      <t>サイ</t>
    </rPh>
    <rPh sb="5" eb="8">
      <t>ショウカンヒ</t>
    </rPh>
    <phoneticPr fontId="4"/>
  </si>
  <si>
    <t>１</t>
    <phoneticPr fontId="4"/>
  </si>
  <si>
    <t>(千円未満四捨五入）</t>
    <phoneticPr fontId="4"/>
  </si>
  <si>
    <t>①</t>
    <phoneticPr fontId="4"/>
  </si>
  <si>
    <t>補助・直轄</t>
    <rPh sb="0" eb="2">
      <t>ホジョ</t>
    </rPh>
    <rPh sb="3" eb="5">
      <t>チョッカツ</t>
    </rPh>
    <phoneticPr fontId="4"/>
  </si>
  <si>
    <t>*</t>
    <phoneticPr fontId="4"/>
  </si>
  <si>
    <t>=</t>
    <phoneticPr fontId="4"/>
  </si>
  <si>
    <t>(ｱ)</t>
    <phoneticPr fontId="4"/>
  </si>
  <si>
    <t>②</t>
    <phoneticPr fontId="4"/>
  </si>
  <si>
    <t>単独</t>
    <rPh sb="0" eb="2">
      <t>タンドク</t>
    </rPh>
    <phoneticPr fontId="4"/>
  </si>
  <si>
    <t>(ｲ)</t>
    <phoneticPr fontId="4"/>
  </si>
  <si>
    <t>公債費(減税補塡債償還費)</t>
    <rPh sb="0" eb="2">
      <t>コウサイ</t>
    </rPh>
    <rPh sb="2" eb="3">
      <t>ヒ</t>
    </rPh>
    <rPh sb="4" eb="6">
      <t>ゲンゼイ</t>
    </rPh>
    <rPh sb="6" eb="7">
      <t>ホ</t>
    </rPh>
    <rPh sb="8" eb="9">
      <t>サイ</t>
    </rPh>
    <rPh sb="9" eb="12">
      <t>ショウカンヒ</t>
    </rPh>
    <phoneticPr fontId="4"/>
  </si>
  <si>
    <t>公債費(臨時税収補塡債償還費)</t>
    <rPh sb="0" eb="2">
      <t>コウサイ</t>
    </rPh>
    <rPh sb="2" eb="3">
      <t>ヒ</t>
    </rPh>
    <rPh sb="4" eb="6">
      <t>リンジ</t>
    </rPh>
    <rPh sb="6" eb="8">
      <t>ゼイシュウ</t>
    </rPh>
    <rPh sb="8" eb="9">
      <t>ホ</t>
    </rPh>
    <rPh sb="10" eb="11">
      <t>サイ</t>
    </rPh>
    <rPh sb="11" eb="14">
      <t>ショウカンヒ</t>
    </rPh>
    <phoneticPr fontId="4"/>
  </si>
  <si>
    <t>(D)</t>
    <phoneticPr fontId="4"/>
  </si>
  <si>
    <t>１</t>
    <phoneticPr fontId="4"/>
  </si>
  <si>
    <t>(千円未満四捨五入）</t>
    <phoneticPr fontId="4"/>
  </si>
  <si>
    <t>*</t>
    <phoneticPr fontId="4"/>
  </si>
  <si>
    <t>=</t>
    <phoneticPr fontId="4"/>
  </si>
  <si>
    <t>(ｱ)</t>
    <phoneticPr fontId="4"/>
  </si>
  <si>
    <t>*</t>
    <phoneticPr fontId="4"/>
  </si>
  <si>
    <t>=</t>
    <phoneticPr fontId="4"/>
  </si>
  <si>
    <t>(ｲ)</t>
    <phoneticPr fontId="4"/>
  </si>
  <si>
    <t>(ｳ)</t>
    <phoneticPr fontId="4"/>
  </si>
  <si>
    <t>(ｴ)</t>
    <phoneticPr fontId="4"/>
  </si>
  <si>
    <t>(ｵ)</t>
    <phoneticPr fontId="4"/>
  </si>
  <si>
    <t>(ｶ)</t>
    <phoneticPr fontId="4"/>
  </si>
  <si>
    <t>(ｷ)</t>
    <phoneticPr fontId="4"/>
  </si>
  <si>
    <t>(ｸ)</t>
    <phoneticPr fontId="4"/>
  </si>
  <si>
    <t>(ｹ)</t>
    <phoneticPr fontId="4"/>
  </si>
  <si>
    <t>(ｺ)</t>
    <phoneticPr fontId="4"/>
  </si>
  <si>
    <t>(ｻ)</t>
    <phoneticPr fontId="4"/>
  </si>
  <si>
    <t>(a)</t>
    <phoneticPr fontId="4"/>
  </si>
  <si>
    <t>*</t>
    <phoneticPr fontId="4"/>
  </si>
  <si>
    <t>２</t>
    <phoneticPr fontId="4"/>
  </si>
  <si>
    <t>(千円未満四捨五入）</t>
    <phoneticPr fontId="4"/>
  </si>
  <si>
    <t>=</t>
    <phoneticPr fontId="4"/>
  </si>
  <si>
    <t>(b)</t>
    <phoneticPr fontId="4"/>
  </si>
  <si>
    <t>３</t>
    <phoneticPr fontId="4"/>
  </si>
  <si>
    <t>(ｱ)</t>
    <phoneticPr fontId="4"/>
  </si>
  <si>
    <t>(ｲ)</t>
    <phoneticPr fontId="4"/>
  </si>
  <si>
    <t>(ｳ)</t>
    <phoneticPr fontId="4"/>
  </si>
  <si>
    <t>(ｴ)</t>
    <phoneticPr fontId="4"/>
  </si>
  <si>
    <t>(ｵ)</t>
    <phoneticPr fontId="4"/>
  </si>
  <si>
    <t>(ｶ)</t>
    <phoneticPr fontId="4"/>
  </si>
  <si>
    <t>(ｷ)</t>
    <phoneticPr fontId="4"/>
  </si>
  <si>
    <t>(ｸ)</t>
    <phoneticPr fontId="4"/>
  </si>
  <si>
    <t>(ｹ)</t>
    <phoneticPr fontId="4"/>
  </si>
  <si>
    <t>(ｺ)</t>
    <phoneticPr fontId="4"/>
  </si>
  <si>
    <t>(c)</t>
    <phoneticPr fontId="4"/>
  </si>
  <si>
    <t>４</t>
    <phoneticPr fontId="4"/>
  </si>
  <si>
    <t>(ｱ)～(ｹ)</t>
    <phoneticPr fontId="4"/>
  </si>
  <si>
    <t>(d)</t>
    <phoneticPr fontId="4"/>
  </si>
  <si>
    <t>５</t>
    <phoneticPr fontId="4"/>
  </si>
  <si>
    <r>
      <t>(</t>
    </r>
    <r>
      <rPr>
        <sz val="9"/>
        <rFont val="ＭＳ ゴシック"/>
        <family val="3"/>
      </rPr>
      <t>e</t>
    </r>
    <r>
      <rPr>
        <sz val="9"/>
        <rFont val="ＭＳ ゴシック"/>
        <family val="3"/>
        <charset val="128"/>
      </rPr>
      <t>)</t>
    </r>
    <phoneticPr fontId="4"/>
  </si>
  <si>
    <t>６</t>
    <phoneticPr fontId="4"/>
  </si>
  <si>
    <r>
      <t>(</t>
    </r>
    <r>
      <rPr>
        <sz val="9"/>
        <rFont val="ＭＳ ゴシック"/>
        <family val="3"/>
      </rPr>
      <t>f</t>
    </r>
    <r>
      <rPr>
        <sz val="9"/>
        <rFont val="ＭＳ ゴシック"/>
        <family val="3"/>
        <charset val="128"/>
      </rPr>
      <t>)</t>
    </r>
    <phoneticPr fontId="4"/>
  </si>
  <si>
    <t>７</t>
    <phoneticPr fontId="4"/>
  </si>
  <si>
    <r>
      <t>(</t>
    </r>
    <r>
      <rPr>
        <sz val="9"/>
        <rFont val="ＭＳ ゴシック"/>
        <family val="3"/>
      </rPr>
      <t>g</t>
    </r>
    <r>
      <rPr>
        <sz val="9"/>
        <rFont val="ＭＳ ゴシック"/>
        <family val="3"/>
        <charset val="128"/>
      </rPr>
      <t>)</t>
    </r>
    <phoneticPr fontId="4"/>
  </si>
  <si>
    <t>８</t>
    <phoneticPr fontId="4"/>
  </si>
  <si>
    <t>(ｱ)～(ｳ)</t>
    <phoneticPr fontId="4"/>
  </si>
  <si>
    <r>
      <t>(</t>
    </r>
    <r>
      <rPr>
        <sz val="9"/>
        <rFont val="ＭＳ ゴシック"/>
        <family val="3"/>
      </rPr>
      <t>h</t>
    </r>
    <r>
      <rPr>
        <sz val="9"/>
        <rFont val="ＭＳ ゴシック"/>
        <family val="3"/>
        <charset val="128"/>
      </rPr>
      <t>)</t>
    </r>
    <phoneticPr fontId="4"/>
  </si>
  <si>
    <t>９</t>
    <phoneticPr fontId="4"/>
  </si>
  <si>
    <r>
      <t>(</t>
    </r>
    <r>
      <rPr>
        <sz val="9"/>
        <rFont val="ＭＳ ゴシック"/>
        <family val="3"/>
      </rPr>
      <t>i</t>
    </r>
    <r>
      <rPr>
        <sz val="9"/>
        <rFont val="ＭＳ ゴシック"/>
        <family val="3"/>
        <charset val="128"/>
      </rPr>
      <t>)</t>
    </r>
    <phoneticPr fontId="4"/>
  </si>
  <si>
    <t>10</t>
    <phoneticPr fontId="4"/>
  </si>
  <si>
    <t>(j)</t>
    <phoneticPr fontId="4"/>
  </si>
  <si>
    <t>(a)～(j)</t>
    <phoneticPr fontId="4"/>
  </si>
  <si>
    <t>(あ)</t>
    <phoneticPr fontId="4"/>
  </si>
  <si>
    <t>(ｻ)</t>
    <phoneticPr fontId="4"/>
  </si>
  <si>
    <r>
      <t>1</t>
    </r>
    <r>
      <rPr>
        <sz val="9"/>
        <rFont val="ＭＳ ゴシック"/>
        <family val="3"/>
      </rPr>
      <t>5</t>
    </r>
    <r>
      <rPr>
        <sz val="9"/>
        <rFont val="ＭＳ ゴシック"/>
        <family val="3"/>
        <charset val="128"/>
      </rPr>
      <t>年度</t>
    </r>
    <rPh sb="2" eb="4">
      <t>ネンド</t>
    </rPh>
    <phoneticPr fontId="4"/>
  </si>
  <si>
    <t>24年度</t>
    <rPh sb="2" eb="4">
      <t>ネンド</t>
    </rPh>
    <phoneticPr fontId="4"/>
  </si>
  <si>
    <r>
      <t>1</t>
    </r>
    <r>
      <rPr>
        <sz val="9"/>
        <rFont val="ＭＳ ゴシック"/>
        <family val="3"/>
      </rPr>
      <t>9</t>
    </r>
    <r>
      <rPr>
        <sz val="9"/>
        <rFont val="ＭＳ ゴシック"/>
        <family val="3"/>
        <charset val="128"/>
      </rPr>
      <t>年度</t>
    </r>
    <rPh sb="2" eb="4">
      <t>ネンド</t>
    </rPh>
    <phoneticPr fontId="4"/>
  </si>
  <si>
    <r>
      <t>1</t>
    </r>
    <r>
      <rPr>
        <sz val="9"/>
        <rFont val="ＭＳ ゴシック"/>
        <family val="3"/>
      </rPr>
      <t>7</t>
    </r>
    <r>
      <rPr>
        <sz val="9"/>
        <rFont val="ＭＳ ゴシック"/>
        <family val="3"/>
        <charset val="128"/>
      </rPr>
      <t>年度</t>
    </r>
    <rPh sb="2" eb="4">
      <t>ネンド</t>
    </rPh>
    <phoneticPr fontId="4"/>
  </si>
  <si>
    <t>(い)</t>
    <phoneticPr fontId="4"/>
  </si>
  <si>
    <t>(a)</t>
    <phoneticPr fontId="4"/>
  </si>
  <si>
    <t>２</t>
    <phoneticPr fontId="4"/>
  </si>
  <si>
    <t>(ｱ)</t>
    <phoneticPr fontId="4"/>
  </si>
  <si>
    <t>*</t>
    <phoneticPr fontId="4"/>
  </si>
  <si>
    <t>=</t>
    <phoneticPr fontId="4"/>
  </si>
  <si>
    <t>(ｲ)</t>
    <phoneticPr fontId="4"/>
  </si>
  <si>
    <t>(ｳ)</t>
    <phoneticPr fontId="4"/>
  </si>
  <si>
    <t>(ｴ)</t>
    <phoneticPr fontId="4"/>
  </si>
  <si>
    <t>(ｵ)</t>
    <phoneticPr fontId="4"/>
  </si>
  <si>
    <t>①</t>
    <phoneticPr fontId="4"/>
  </si>
  <si>
    <t>(ｶ)</t>
    <phoneticPr fontId="4"/>
  </si>
  <si>
    <t>②</t>
    <phoneticPr fontId="4"/>
  </si>
  <si>
    <t>(ｷ)</t>
    <phoneticPr fontId="4"/>
  </si>
  <si>
    <t>(ｸ)</t>
    <phoneticPr fontId="4"/>
  </si>
  <si>
    <t>(ｹ)</t>
    <phoneticPr fontId="4"/>
  </si>
  <si>
    <t>(ｺ)</t>
    <phoneticPr fontId="4"/>
  </si>
  <si>
    <t>(ｻ)</t>
    <phoneticPr fontId="4"/>
  </si>
  <si>
    <t>(ｼ)</t>
    <phoneticPr fontId="4"/>
  </si>
  <si>
    <t>(ｽ)</t>
    <phoneticPr fontId="4"/>
  </si>
  <si>
    <t>(ｾ)</t>
    <phoneticPr fontId="4"/>
  </si>
  <si>
    <t>下水汚泥広域処理事業に係る地方債</t>
    <phoneticPr fontId="4"/>
  </si>
  <si>
    <t>(e)</t>
    <phoneticPr fontId="4"/>
  </si>
  <si>
    <t>(f)</t>
    <phoneticPr fontId="4"/>
  </si>
  <si>
    <t>(g)</t>
    <phoneticPr fontId="4"/>
  </si>
  <si>
    <t>(h)</t>
    <phoneticPr fontId="4"/>
  </si>
  <si>
    <t>算入率</t>
    <phoneticPr fontId="4"/>
  </si>
  <si>
    <t>(千円未満四捨五入）</t>
    <phoneticPr fontId="4"/>
  </si>
  <si>
    <t>(ｱ)～(ｳ)</t>
    <phoneticPr fontId="4"/>
  </si>
  <si>
    <t>(ｱ)～(ｵ)</t>
    <phoneticPr fontId="4"/>
  </si>
  <si>
    <t>附表１の⑬</t>
    <phoneticPr fontId="4"/>
  </si>
  <si>
    <t>(ｱ)～(ｷ)</t>
    <phoneticPr fontId="4"/>
  </si>
  <si>
    <t>(ｱ)～(ｶ)</t>
    <phoneticPr fontId="4"/>
  </si>
  <si>
    <t>(ﾉ)</t>
    <phoneticPr fontId="4"/>
  </si>
  <si>
    <t>(ﾊ)</t>
    <phoneticPr fontId="4"/>
  </si>
  <si>
    <t>*</t>
    <phoneticPr fontId="4"/>
  </si>
  <si>
    <t>=</t>
    <phoneticPr fontId="4"/>
  </si>
  <si>
    <t>*</t>
    <phoneticPr fontId="4"/>
  </si>
  <si>
    <t>=</t>
    <phoneticPr fontId="4"/>
  </si>
  <si>
    <t>(う)</t>
    <phoneticPr fontId="4"/>
  </si>
  <si>
    <t>(あ)～(う)</t>
    <phoneticPr fontId="4"/>
  </si>
  <si>
    <t>(J)</t>
    <phoneticPr fontId="4"/>
  </si>
  <si>
    <t>【附表１】</t>
    <phoneticPr fontId="2"/>
  </si>
  <si>
    <t>(ｱ)</t>
    <phoneticPr fontId="2"/>
  </si>
  <si>
    <t>(ｲ)</t>
    <phoneticPr fontId="2"/>
  </si>
  <si>
    <t>(ｱ)×(ｲ)</t>
    <phoneticPr fontId="2"/>
  </si>
  <si>
    <t>★</t>
    <phoneticPr fontId="2"/>
  </si>
  <si>
    <t>★</t>
    <phoneticPr fontId="2"/>
  </si>
  <si>
    <t>①</t>
    <phoneticPr fontId="2"/>
  </si>
  <si>
    <t>　①　×　２</t>
    <phoneticPr fontId="2"/>
  </si>
  <si>
    <t>②</t>
    <phoneticPr fontId="2"/>
  </si>
  <si>
    <t>③</t>
    <phoneticPr fontId="2"/>
  </si>
  <si>
    <t>　②／③</t>
    <phoneticPr fontId="2"/>
  </si>
  <si>
    <t>④</t>
    <phoneticPr fontId="2"/>
  </si>
  <si>
    <t>　④　×　100</t>
    <phoneticPr fontId="2"/>
  </si>
  <si>
    <t>⑤</t>
    <phoneticPr fontId="2"/>
  </si>
  <si>
    <t>⑤×⑥</t>
    <phoneticPr fontId="2"/>
  </si>
  <si>
    <t>⑦＋⑧</t>
    <phoneticPr fontId="2"/>
  </si>
  <si>
    <t>⑤</t>
    <phoneticPr fontId="2"/>
  </si>
  <si>
    <t>⑥</t>
    <phoneticPr fontId="2"/>
  </si>
  <si>
    <t>⑦</t>
    <phoneticPr fontId="2"/>
  </si>
  <si>
    <t>⑧</t>
    <phoneticPr fontId="2"/>
  </si>
  <si>
    <t>⑨</t>
    <phoneticPr fontId="2"/>
  </si>
  <si>
    <t>-</t>
    <phoneticPr fontId="2"/>
  </si>
  <si>
    <t>一般公共事業債（平成23年度債より公共事業等債）</t>
    <rPh sb="0" eb="2">
      <t>イッパン</t>
    </rPh>
    <rPh sb="2" eb="4">
      <t>コウキョウ</t>
    </rPh>
    <rPh sb="4" eb="6">
      <t>ジギョウ</t>
    </rPh>
    <rPh sb="6" eb="7">
      <t>サイ</t>
    </rPh>
    <rPh sb="8" eb="10">
      <t>ヘイセイ</t>
    </rPh>
    <rPh sb="12" eb="14">
      <t>ネンド</t>
    </rPh>
    <rPh sb="14" eb="15">
      <t>サイ</t>
    </rPh>
    <rPh sb="17" eb="19">
      <t>コウキョウ</t>
    </rPh>
    <rPh sb="19" eb="22">
      <t>ジギョウトウ</t>
    </rPh>
    <rPh sb="22" eb="23">
      <t>サイ</t>
    </rPh>
    <phoneticPr fontId="4"/>
  </si>
  <si>
    <r>
      <t>空港整備事業債(２種Ａ空港</t>
    </r>
    <r>
      <rPr>
        <sz val="11"/>
        <rFont val="ＭＳ Ｐゴシック"/>
        <family val="3"/>
        <charset val="128"/>
      </rPr>
      <t>)</t>
    </r>
    <rPh sb="0" eb="2">
      <t>クウコウ</t>
    </rPh>
    <rPh sb="2" eb="4">
      <t>セイビ</t>
    </rPh>
    <rPh sb="4" eb="7">
      <t>ジギョウサイ</t>
    </rPh>
    <rPh sb="9" eb="10">
      <t>シュ</t>
    </rPh>
    <rPh sb="11" eb="13">
      <t>クウコウ</t>
    </rPh>
    <phoneticPr fontId="4"/>
  </si>
  <si>
    <r>
      <t>空港整備事業債(２種Ｂ空港</t>
    </r>
    <r>
      <rPr>
        <sz val="11"/>
        <rFont val="ＭＳ Ｐゴシック"/>
        <family val="3"/>
        <charset val="128"/>
      </rPr>
      <t>)</t>
    </r>
    <rPh sb="0" eb="2">
      <t>クウコウ</t>
    </rPh>
    <rPh sb="2" eb="4">
      <t>セイビ</t>
    </rPh>
    <rPh sb="4" eb="7">
      <t>ジギョウサイ</t>
    </rPh>
    <rPh sb="9" eb="10">
      <t>シュ</t>
    </rPh>
    <rPh sb="11" eb="13">
      <t>クウコウ</t>
    </rPh>
    <phoneticPr fontId="4"/>
  </si>
  <si>
    <t>1.00超　4.20以下</t>
    <rPh sb="4" eb="5">
      <t>チョウ</t>
    </rPh>
    <rPh sb="10" eb="12">
      <t>イカ</t>
    </rPh>
    <phoneticPr fontId="2"/>
  </si>
  <si>
    <t xml:space="preserve">420超　　　　  </t>
    <rPh sb="3" eb="4">
      <t>チョウ</t>
    </rPh>
    <phoneticPr fontId="2"/>
  </si>
  <si>
    <t>一般公共事業債（都道府県営・農業農村）（平成23年度債より公共事業等債）</t>
    <rPh sb="0" eb="2">
      <t>イッパン</t>
    </rPh>
    <rPh sb="2" eb="4">
      <t>コウキョウ</t>
    </rPh>
    <rPh sb="4" eb="7">
      <t>ジギョウサイ</t>
    </rPh>
    <rPh sb="8" eb="12">
      <t>トドウフケン</t>
    </rPh>
    <rPh sb="12" eb="13">
      <t>エイ</t>
    </rPh>
    <phoneticPr fontId="4"/>
  </si>
  <si>
    <t>一般公共事業債（国営・農業農村）（平成23年度債より公共事業等債）</t>
    <rPh sb="0" eb="2">
      <t>イッパン</t>
    </rPh>
    <rPh sb="2" eb="4">
      <t>コウキョウ</t>
    </rPh>
    <rPh sb="4" eb="7">
      <t>ジギョウサイ</t>
    </rPh>
    <rPh sb="8" eb="10">
      <t>コクエイ</t>
    </rPh>
    <phoneticPr fontId="4"/>
  </si>
  <si>
    <t>(ｴ)</t>
    <phoneticPr fontId="2"/>
  </si>
  <si>
    <t>(ｱ)～(ｴ)</t>
  </si>
  <si>
    <t>(ｱ)～(ｴ)</t>
    <phoneticPr fontId="4"/>
  </si>
  <si>
    <t>(ｿ)</t>
    <phoneticPr fontId="2"/>
  </si>
  <si>
    <t>(ｿ)</t>
    <phoneticPr fontId="2"/>
  </si>
  <si>
    <t>(AE)</t>
    <phoneticPr fontId="4"/>
  </si>
  <si>
    <t>(AF)</t>
    <phoneticPr fontId="4"/>
  </si>
  <si>
    <t>(AG)</t>
    <phoneticPr fontId="4"/>
  </si>
  <si>
    <t>(AH)</t>
    <phoneticPr fontId="4"/>
  </si>
  <si>
    <t>(AI)</t>
    <phoneticPr fontId="4"/>
  </si>
  <si>
    <t>(AJ)</t>
    <phoneticPr fontId="4"/>
  </si>
  <si>
    <t>(AK)</t>
    <phoneticPr fontId="4"/>
  </si>
  <si>
    <t>24年度</t>
    <rPh sb="2" eb="4">
      <t>ネンド</t>
    </rPh>
    <phoneticPr fontId="2"/>
  </si>
  <si>
    <t>１</t>
    <phoneticPr fontId="4"/>
  </si>
  <si>
    <t>*</t>
    <phoneticPr fontId="4"/>
  </si>
  <si>
    <t>=</t>
    <phoneticPr fontId="4"/>
  </si>
  <si>
    <t>*</t>
    <phoneticPr fontId="4"/>
  </si>
  <si>
    <t>=</t>
    <phoneticPr fontId="4"/>
  </si>
  <si>
    <r>
      <t>(</t>
    </r>
    <r>
      <rPr>
        <sz val="11"/>
        <color indexed="8"/>
        <rFont val="ＭＳ Ｐゴシック"/>
        <family val="3"/>
        <charset val="128"/>
      </rPr>
      <t>b</t>
    </r>
    <r>
      <rPr>
        <sz val="11"/>
        <color indexed="8"/>
        <rFont val="ＭＳ ゴシック"/>
        <family val="3"/>
        <charset val="128"/>
      </rPr>
      <t>)</t>
    </r>
    <phoneticPr fontId="4"/>
  </si>
  <si>
    <t>＝</t>
    <phoneticPr fontId="4"/>
  </si>
  <si>
    <t>*</t>
    <phoneticPr fontId="4"/>
  </si>
  <si>
    <t>*</t>
    <phoneticPr fontId="4"/>
  </si>
  <si>
    <t>=</t>
    <phoneticPr fontId="4"/>
  </si>
  <si>
    <r>
      <t>(</t>
    </r>
    <r>
      <rPr>
        <sz val="11"/>
        <color indexed="8"/>
        <rFont val="ＭＳ Ｐゴシック"/>
        <family val="3"/>
        <charset val="128"/>
      </rPr>
      <t>c</t>
    </r>
    <r>
      <rPr>
        <sz val="11"/>
        <color indexed="8"/>
        <rFont val="ＭＳ ゴシック"/>
        <family val="3"/>
        <charset val="128"/>
      </rPr>
      <t>)</t>
    </r>
    <phoneticPr fontId="4"/>
  </si>
  <si>
    <t>＝</t>
    <phoneticPr fontId="4"/>
  </si>
  <si>
    <t>*</t>
    <phoneticPr fontId="4"/>
  </si>
  <si>
    <t>*</t>
    <phoneticPr fontId="4"/>
  </si>
  <si>
    <r>
      <t>(</t>
    </r>
    <r>
      <rPr>
        <sz val="11"/>
        <color indexed="8"/>
        <rFont val="ＭＳ Ｐゴシック"/>
        <family val="3"/>
        <charset val="128"/>
      </rPr>
      <t>d</t>
    </r>
    <r>
      <rPr>
        <sz val="11"/>
        <color indexed="8"/>
        <rFont val="ＭＳ ゴシック"/>
        <family val="3"/>
        <charset val="128"/>
      </rPr>
      <t>)</t>
    </r>
    <phoneticPr fontId="4"/>
  </si>
  <si>
    <t>＝</t>
    <phoneticPr fontId="4"/>
  </si>
  <si>
    <t>=</t>
    <phoneticPr fontId="4"/>
  </si>
  <si>
    <r>
      <t>(e</t>
    </r>
    <r>
      <rPr>
        <sz val="11"/>
        <color indexed="8"/>
        <rFont val="ＭＳ ゴシック"/>
        <family val="3"/>
        <charset val="128"/>
      </rPr>
      <t>)</t>
    </r>
    <phoneticPr fontId="4"/>
  </si>
  <si>
    <r>
      <t>(f</t>
    </r>
    <r>
      <rPr>
        <sz val="11"/>
        <color indexed="8"/>
        <rFont val="ＭＳ ゴシック"/>
        <family val="3"/>
        <charset val="128"/>
      </rPr>
      <t>)</t>
    </r>
    <phoneticPr fontId="4"/>
  </si>
  <si>
    <r>
      <t>(g</t>
    </r>
    <r>
      <rPr>
        <sz val="11"/>
        <color indexed="8"/>
        <rFont val="ＭＳ ゴシック"/>
        <family val="3"/>
        <charset val="128"/>
      </rPr>
      <t>)</t>
    </r>
    <phoneticPr fontId="4"/>
  </si>
  <si>
    <r>
      <t>(h</t>
    </r>
    <r>
      <rPr>
        <sz val="11"/>
        <color indexed="8"/>
        <rFont val="ＭＳ ゴシック"/>
        <family val="3"/>
        <charset val="128"/>
      </rPr>
      <t>)</t>
    </r>
    <phoneticPr fontId="4"/>
  </si>
  <si>
    <t>＝</t>
    <phoneticPr fontId="4"/>
  </si>
  <si>
    <t>*</t>
    <phoneticPr fontId="4"/>
  </si>
  <si>
    <t>=</t>
    <phoneticPr fontId="4"/>
  </si>
  <si>
    <t>(千円未満四捨五入）</t>
    <phoneticPr fontId="4"/>
  </si>
  <si>
    <t>(ｱ)</t>
    <phoneticPr fontId="4"/>
  </si>
  <si>
    <t>(ｲ)</t>
    <phoneticPr fontId="4"/>
  </si>
  <si>
    <t>(ｳ)</t>
    <phoneticPr fontId="4"/>
  </si>
  <si>
    <t>(ｴ)</t>
    <phoneticPr fontId="4"/>
  </si>
  <si>
    <t>(ｵ)</t>
    <phoneticPr fontId="4"/>
  </si>
  <si>
    <t>(ｶ)</t>
    <phoneticPr fontId="4"/>
  </si>
  <si>
    <t>(ｷ)</t>
    <phoneticPr fontId="4"/>
  </si>
  <si>
    <t>(ｸ)</t>
    <phoneticPr fontId="4"/>
  </si>
  <si>
    <t>(ｹ)</t>
    <phoneticPr fontId="4"/>
  </si>
  <si>
    <t>(ｺ)</t>
    <phoneticPr fontId="4"/>
  </si>
  <si>
    <t>(ｻ)</t>
    <phoneticPr fontId="4"/>
  </si>
  <si>
    <t>(ｼ)</t>
    <phoneticPr fontId="4"/>
  </si>
  <si>
    <t>(ｽ)</t>
    <phoneticPr fontId="4"/>
  </si>
  <si>
    <t>(ｾ)</t>
    <phoneticPr fontId="4"/>
  </si>
  <si>
    <t>(ｿ)</t>
    <phoneticPr fontId="4"/>
  </si>
  <si>
    <t>(ﾀ)</t>
    <phoneticPr fontId="4"/>
  </si>
  <si>
    <t>(ｱ)～(ｴ)</t>
    <phoneticPr fontId="4"/>
  </si>
  <si>
    <t>(ｴ)</t>
    <phoneticPr fontId="4"/>
  </si>
  <si>
    <t>=</t>
    <phoneticPr fontId="4"/>
  </si>
  <si>
    <t>*</t>
    <phoneticPr fontId="4"/>
  </si>
  <si>
    <t>(ｳ)</t>
    <phoneticPr fontId="4"/>
  </si>
  <si>
    <t>(ｲ)</t>
    <phoneticPr fontId="4"/>
  </si>
  <si>
    <t>(ｱ)</t>
    <phoneticPr fontId="4"/>
  </si>
  <si>
    <t>(千円未満四捨五入）</t>
    <phoneticPr fontId="4"/>
  </si>
  <si>
    <t>(ｱ)～(ｶ)</t>
    <phoneticPr fontId="4"/>
  </si>
  <si>
    <t>(ｶ)</t>
    <phoneticPr fontId="4"/>
  </si>
  <si>
    <t>(ｵ)</t>
    <phoneticPr fontId="4"/>
  </si>
  <si>
    <t>　　ること。</t>
    <phoneticPr fontId="4"/>
  </si>
  <si>
    <t>11</t>
    <phoneticPr fontId="4"/>
  </si>
  <si>
    <t>(j)</t>
    <phoneticPr fontId="4"/>
  </si>
  <si>
    <t>25年度</t>
    <rPh sb="2" eb="4">
      <t>ネンド</t>
    </rPh>
    <phoneticPr fontId="4"/>
  </si>
  <si>
    <t>10</t>
    <phoneticPr fontId="4"/>
  </si>
  <si>
    <t>(ｹ)</t>
    <phoneticPr fontId="4"/>
  </si>
  <si>
    <t>(ｸ)</t>
    <phoneticPr fontId="4"/>
  </si>
  <si>
    <t>(ｷ)</t>
    <phoneticPr fontId="4"/>
  </si>
  <si>
    <t>(ｱ)～(ｸ)</t>
    <phoneticPr fontId="4"/>
  </si>
  <si>
    <t>５</t>
    <phoneticPr fontId="4"/>
  </si>
  <si>
    <t>(ｽ)</t>
    <phoneticPr fontId="4"/>
  </si>
  <si>
    <t>(ｼ)</t>
    <phoneticPr fontId="4"/>
  </si>
  <si>
    <t>(ｻ)</t>
    <phoneticPr fontId="4"/>
  </si>
  <si>
    <t>(ｺ)</t>
    <phoneticPr fontId="4"/>
  </si>
  <si>
    <t>４</t>
    <phoneticPr fontId="4"/>
  </si>
  <si>
    <t>３</t>
    <phoneticPr fontId="4"/>
  </si>
  <si>
    <t>(b)</t>
    <phoneticPr fontId="4"/>
  </si>
  <si>
    <t>２</t>
    <phoneticPr fontId="4"/>
  </si>
  <si>
    <t>(a)</t>
    <phoneticPr fontId="4"/>
  </si>
  <si>
    <t>(ｱ)～(ｳ)</t>
    <phoneticPr fontId="4"/>
  </si>
  <si>
    <t>１</t>
    <phoneticPr fontId="4"/>
  </si>
  <si>
    <t>(ｱ)</t>
    <phoneticPr fontId="4"/>
  </si>
  <si>
    <t>漁港事業に係る地方債</t>
    <rPh sb="0" eb="2">
      <t>ギョコウ</t>
    </rPh>
    <rPh sb="2" eb="4">
      <t>ジギョウ</t>
    </rPh>
    <rPh sb="5" eb="6">
      <t>カカ</t>
    </rPh>
    <rPh sb="7" eb="10">
      <t>チホウサイ</t>
    </rPh>
    <phoneticPr fontId="4"/>
  </si>
  <si>
    <t>漁港事業に係る地方債（公債費で算入されているものを除く）</t>
    <rPh sb="0" eb="2">
      <t>ギョコウ</t>
    </rPh>
    <rPh sb="2" eb="4">
      <t>ジギョウ</t>
    </rPh>
    <rPh sb="5" eb="6">
      <t>カカ</t>
    </rPh>
    <rPh sb="7" eb="10">
      <t>チホウサイ</t>
    </rPh>
    <rPh sb="11" eb="14">
      <t>コウサイヒ</t>
    </rPh>
    <rPh sb="15" eb="17">
      <t>サンニュウ</t>
    </rPh>
    <rPh sb="25" eb="26">
      <t>ノゾ</t>
    </rPh>
    <phoneticPr fontId="4"/>
  </si>
  <si>
    <t>(AP)</t>
  </si>
  <si>
    <t>(AO)</t>
  </si>
  <si>
    <t>(AN)</t>
  </si>
  <si>
    <t>(AM)</t>
  </si>
  <si>
    <t>(AL)</t>
  </si>
  <si>
    <t>(AK)</t>
  </si>
  <si>
    <t>(AJ)</t>
  </si>
  <si>
    <t>(AI)</t>
  </si>
  <si>
    <t>(AH)</t>
  </si>
  <si>
    <t>(AG)</t>
  </si>
  <si>
    <t>(AF)</t>
  </si>
  <si>
    <t>(AE)</t>
  </si>
  <si>
    <t>(ｱ)～(ｳ)</t>
    <phoneticPr fontId="4"/>
  </si>
  <si>
    <t>一般補助施設整備等事業債（沖縄振興特別推進交付金事業分）</t>
    <rPh sb="0" eb="2">
      <t>イッパン</t>
    </rPh>
    <rPh sb="2" eb="4">
      <t>ホジョ</t>
    </rPh>
    <rPh sb="4" eb="6">
      <t>シセツ</t>
    </rPh>
    <rPh sb="6" eb="8">
      <t>セイビ</t>
    </rPh>
    <rPh sb="8" eb="9">
      <t>トウ</t>
    </rPh>
    <rPh sb="9" eb="12">
      <t>ジギョウサイ</t>
    </rPh>
    <rPh sb="13" eb="15">
      <t>オキナワ</t>
    </rPh>
    <rPh sb="15" eb="17">
      <t>シンコウ</t>
    </rPh>
    <rPh sb="17" eb="19">
      <t>トクベツ</t>
    </rPh>
    <rPh sb="19" eb="21">
      <t>スイシン</t>
    </rPh>
    <rPh sb="21" eb="24">
      <t>コウフキン</t>
    </rPh>
    <rPh sb="24" eb="27">
      <t>ジギョウブン</t>
    </rPh>
    <phoneticPr fontId="4"/>
  </si>
  <si>
    <t>（H25算出資料103ﾍﾟｰｼﾞ（ﾂ））</t>
    <phoneticPr fontId="2"/>
  </si>
  <si>
    <t>調整戻し反映済</t>
    <rPh sb="0" eb="2">
      <t>チョウセイ</t>
    </rPh>
    <rPh sb="2" eb="3">
      <t>モド</t>
    </rPh>
    <rPh sb="4" eb="6">
      <t>ハンエイ</t>
    </rPh>
    <rPh sb="6" eb="7">
      <t>スミ</t>
    </rPh>
    <phoneticPr fontId="2"/>
  </si>
  <si>
    <t>(ｽ)</t>
    <phoneticPr fontId="4"/>
  </si>
  <si>
    <t>全国防災</t>
    <rPh sb="0" eb="2">
      <t>ゼンコク</t>
    </rPh>
    <rPh sb="2" eb="4">
      <t>ボウサイ</t>
    </rPh>
    <phoneticPr fontId="4"/>
  </si>
  <si>
    <t>緊急防災・減災</t>
    <rPh sb="0" eb="2">
      <t>キンキュウ</t>
    </rPh>
    <rPh sb="2" eb="4">
      <t>ボウサイ</t>
    </rPh>
    <rPh sb="5" eb="6">
      <t>ゲン</t>
    </rPh>
    <phoneticPr fontId="4"/>
  </si>
  <si>
    <t>(ｵ)</t>
    <phoneticPr fontId="4"/>
  </si>
  <si>
    <t>(ｶ)</t>
    <phoneticPr fontId="4"/>
  </si>
  <si>
    <t>(ｺ)</t>
    <phoneticPr fontId="2"/>
  </si>
  <si>
    <t>(15)</t>
    <phoneticPr fontId="2"/>
  </si>
  <si>
    <t>25年度</t>
    <rPh sb="2" eb="4">
      <t>ネンド</t>
    </rPh>
    <phoneticPr fontId="2"/>
  </si>
  <si>
    <t>=</t>
    <phoneticPr fontId="2"/>
  </si>
  <si>
    <t>(b)</t>
    <phoneticPr fontId="4"/>
  </si>
  <si>
    <t>*</t>
    <phoneticPr fontId="4"/>
  </si>
  <si>
    <t>３</t>
    <phoneticPr fontId="4"/>
  </si>
  <si>
    <t>(千円未満四捨五入）</t>
    <phoneticPr fontId="4"/>
  </si>
  <si>
    <t>①</t>
    <phoneticPr fontId="4"/>
  </si>
  <si>
    <t>=</t>
    <phoneticPr fontId="4"/>
  </si>
  <si>
    <t>②</t>
    <phoneticPr fontId="4"/>
  </si>
  <si>
    <t>４</t>
    <phoneticPr fontId="4"/>
  </si>
  <si>
    <t>=</t>
    <phoneticPr fontId="4"/>
  </si>
  <si>
    <t>(ｱ)</t>
    <phoneticPr fontId="4"/>
  </si>
  <si>
    <t>②</t>
    <phoneticPr fontId="4"/>
  </si>
  <si>
    <t>*</t>
    <phoneticPr fontId="4"/>
  </si>
  <si>
    <t>=</t>
    <phoneticPr fontId="4"/>
  </si>
  <si>
    <t>(ｲ)</t>
    <phoneticPr fontId="4"/>
  </si>
  <si>
    <t>①</t>
    <phoneticPr fontId="4"/>
  </si>
  <si>
    <t>(ｳ)</t>
    <phoneticPr fontId="4"/>
  </si>
  <si>
    <t>(ｴ)</t>
    <phoneticPr fontId="4"/>
  </si>
  <si>
    <t>(ｵ)</t>
    <phoneticPr fontId="4"/>
  </si>
  <si>
    <t>(ｶ)</t>
    <phoneticPr fontId="4"/>
  </si>
  <si>
    <t>(ｷ)</t>
    <phoneticPr fontId="4"/>
  </si>
  <si>
    <t>(ｸ)</t>
    <phoneticPr fontId="4"/>
  </si>
  <si>
    <t>(ｹ)</t>
    <phoneticPr fontId="4"/>
  </si>
  <si>
    <t>(ｺ)</t>
    <phoneticPr fontId="4"/>
  </si>
  <si>
    <t>(ｻ)</t>
    <phoneticPr fontId="4"/>
  </si>
  <si>
    <t>(ｼ)</t>
    <phoneticPr fontId="4"/>
  </si>
  <si>
    <t>(ｽ)</t>
    <phoneticPr fontId="4"/>
  </si>
  <si>
    <t>(ｾ)</t>
    <phoneticPr fontId="4"/>
  </si>
  <si>
    <t>*</t>
    <phoneticPr fontId="4"/>
  </si>
  <si>
    <t>(e)</t>
    <phoneticPr fontId="4"/>
  </si>
  <si>
    <t>=</t>
    <phoneticPr fontId="4"/>
  </si>
  <si>
    <t>*</t>
    <phoneticPr fontId="4"/>
  </si>
  <si>
    <t>(e)+(f)</t>
    <phoneticPr fontId="4"/>
  </si>
  <si>
    <t>(g)</t>
    <phoneticPr fontId="4"/>
  </si>
  <si>
    <t>５</t>
    <phoneticPr fontId="4"/>
  </si>
  <si>
    <t>(ｱ)～(ｾ)</t>
    <phoneticPr fontId="4"/>
  </si>
  <si>
    <t>(h)</t>
    <phoneticPr fontId="4"/>
  </si>
  <si>
    <t>6</t>
    <phoneticPr fontId="4"/>
  </si>
  <si>
    <t>(i)</t>
    <phoneticPr fontId="4"/>
  </si>
  <si>
    <t>７</t>
    <phoneticPr fontId="4"/>
  </si>
  <si>
    <t>(ｱ)</t>
    <phoneticPr fontId="4"/>
  </si>
  <si>
    <t>②</t>
    <phoneticPr fontId="4"/>
  </si>
  <si>
    <t>*</t>
    <phoneticPr fontId="4"/>
  </si>
  <si>
    <t>(ｲ)</t>
    <phoneticPr fontId="4"/>
  </si>
  <si>
    <t>(ｳ)</t>
    <phoneticPr fontId="4"/>
  </si>
  <si>
    <t>(ｴ)</t>
    <phoneticPr fontId="4"/>
  </si>
  <si>
    <t>(ｱ)～(ｴ)</t>
    <phoneticPr fontId="4"/>
  </si>
  <si>
    <t>(j)</t>
    <phoneticPr fontId="4"/>
  </si>
  <si>
    <t>(a)+(b)+(c)+(g)+(h)+(i)+(j)</t>
    <phoneticPr fontId="4"/>
  </si>
  <si>
    <t>(B)</t>
    <phoneticPr fontId="4"/>
  </si>
  <si>
    <t>(ｱ)～(ｲ)</t>
    <phoneticPr fontId="4"/>
  </si>
  <si>
    <t>一般単独(一般）事業債（地域鉄道対策事業分）</t>
    <rPh sb="0" eb="2">
      <t>イッパン</t>
    </rPh>
    <rPh sb="2" eb="4">
      <t>タンドク</t>
    </rPh>
    <rPh sb="5" eb="7">
      <t>イッパン</t>
    </rPh>
    <rPh sb="8" eb="11">
      <t>ジギョウサイ</t>
    </rPh>
    <rPh sb="12" eb="14">
      <t>チイキ</t>
    </rPh>
    <rPh sb="14" eb="16">
      <t>テツドウ</t>
    </rPh>
    <rPh sb="16" eb="18">
      <t>タイサク</t>
    </rPh>
    <rPh sb="18" eb="21">
      <t>ジギョウブン</t>
    </rPh>
    <phoneticPr fontId="4"/>
  </si>
  <si>
    <t>新たな設備投資分</t>
    <rPh sb="0" eb="1">
      <t>アラ</t>
    </rPh>
    <rPh sb="3" eb="5">
      <t>セツビ</t>
    </rPh>
    <rPh sb="5" eb="8">
      <t>トウシブン</t>
    </rPh>
    <phoneticPr fontId="4"/>
  </si>
  <si>
    <t>ＪＲからの譲渡資産分</t>
    <rPh sb="5" eb="7">
      <t>ジョウト</t>
    </rPh>
    <rPh sb="7" eb="9">
      <t>シサン</t>
    </rPh>
    <rPh sb="9" eb="10">
      <t>ブン</t>
    </rPh>
    <phoneticPr fontId="4"/>
  </si>
  <si>
    <t>並行在来線以外</t>
    <rPh sb="0" eb="2">
      <t>ヘイコウ</t>
    </rPh>
    <rPh sb="2" eb="5">
      <t>ザイライセン</t>
    </rPh>
    <rPh sb="5" eb="7">
      <t>イガイ</t>
    </rPh>
    <phoneticPr fontId="4"/>
  </si>
  <si>
    <t>(ﾈ)</t>
    <phoneticPr fontId="2"/>
  </si>
  <si>
    <t>(ﾉ)</t>
    <phoneticPr fontId="2"/>
  </si>
  <si>
    <t>一般単独（一般）事業債（被災施設復旧関連事業分）</t>
    <rPh sb="0" eb="2">
      <t>イッパン</t>
    </rPh>
    <rPh sb="2" eb="4">
      <t>タンドク</t>
    </rPh>
    <rPh sb="5" eb="7">
      <t>イッパン</t>
    </rPh>
    <rPh sb="8" eb="11">
      <t>ジギョウサイ</t>
    </rPh>
    <rPh sb="12" eb="14">
      <t>ヒサイ</t>
    </rPh>
    <rPh sb="14" eb="16">
      <t>シセツ</t>
    </rPh>
    <rPh sb="16" eb="18">
      <t>フッキュウ</t>
    </rPh>
    <rPh sb="18" eb="20">
      <t>カンレン</t>
    </rPh>
    <rPh sb="20" eb="23">
      <t>ジギョウブン</t>
    </rPh>
    <phoneticPr fontId="4"/>
  </si>
  <si>
    <t>(ｳ)</t>
    <phoneticPr fontId="2"/>
  </si>
  <si>
    <t>（３）平成14～22年度償還開始分のうちダム以外に係るもの</t>
    <rPh sb="3" eb="5">
      <t>ヘイセイ</t>
    </rPh>
    <rPh sb="10" eb="12">
      <t>ネンド</t>
    </rPh>
    <rPh sb="12" eb="14">
      <t>ショウカン</t>
    </rPh>
    <rPh sb="14" eb="16">
      <t>カイシ</t>
    </rPh>
    <rPh sb="16" eb="17">
      <t>ブン</t>
    </rPh>
    <rPh sb="22" eb="24">
      <t>イガイ</t>
    </rPh>
    <rPh sb="25" eb="26">
      <t>カカ</t>
    </rPh>
    <phoneticPr fontId="4"/>
  </si>
  <si>
    <t>（４）平成23年度以降償還開始分のうちダム以外に係るもの</t>
    <rPh sb="3" eb="5">
      <t>ヘイセイ</t>
    </rPh>
    <rPh sb="7" eb="9">
      <t>ネンド</t>
    </rPh>
    <rPh sb="9" eb="11">
      <t>イコウ</t>
    </rPh>
    <rPh sb="11" eb="13">
      <t>ショウカン</t>
    </rPh>
    <rPh sb="13" eb="15">
      <t>カイシ</t>
    </rPh>
    <rPh sb="15" eb="16">
      <t>ブン</t>
    </rPh>
    <rPh sb="21" eb="23">
      <t>イガイ</t>
    </rPh>
    <rPh sb="24" eb="25">
      <t>カカ</t>
    </rPh>
    <phoneticPr fontId="4"/>
  </si>
  <si>
    <t>東日本大震災全国緊急防災施策等債償還費</t>
    <rPh sb="14" eb="15">
      <t>ナド</t>
    </rPh>
    <phoneticPr fontId="4"/>
  </si>
  <si>
    <t>公債費(東日本大震災全国緊急防災施策等債償還費)</t>
    <rPh sb="0" eb="3">
      <t>コウサイヒ</t>
    </rPh>
    <rPh sb="18" eb="19">
      <t>ナド</t>
    </rPh>
    <phoneticPr fontId="4"/>
  </si>
  <si>
    <t>東日本大震災全国緊急防災施策等債償還費</t>
    <rPh sb="14" eb="15">
      <t>ナド</t>
    </rPh>
    <phoneticPr fontId="2"/>
  </si>
  <si>
    <t>(ﾁ)</t>
    <phoneticPr fontId="4"/>
  </si>
  <si>
    <t>(ｱ)～(ﾁ)</t>
    <phoneticPr fontId="4"/>
  </si>
  <si>
    <r>
      <t>(i</t>
    </r>
    <r>
      <rPr>
        <sz val="11"/>
        <color indexed="8"/>
        <rFont val="ＭＳ ゴシック"/>
        <family val="3"/>
        <charset val="128"/>
      </rPr>
      <t>)</t>
    </r>
    <phoneticPr fontId="4"/>
  </si>
  <si>
    <r>
      <t>(j</t>
    </r>
    <r>
      <rPr>
        <sz val="11"/>
        <color indexed="8"/>
        <rFont val="ＭＳ ゴシック"/>
        <family val="3"/>
        <charset val="128"/>
      </rPr>
      <t>)</t>
    </r>
    <phoneticPr fontId="4"/>
  </si>
  <si>
    <r>
      <t>(k</t>
    </r>
    <r>
      <rPr>
        <sz val="11"/>
        <color indexed="8"/>
        <rFont val="ＭＳ ゴシック"/>
        <family val="3"/>
        <charset val="128"/>
      </rPr>
      <t>)</t>
    </r>
    <phoneticPr fontId="4"/>
  </si>
  <si>
    <t>(l)</t>
    <phoneticPr fontId="4"/>
  </si>
  <si>
    <t>(m)</t>
    <phoneticPr fontId="4"/>
  </si>
  <si>
    <t>(n)</t>
    <phoneticPr fontId="4"/>
  </si>
  <si>
    <t>(o)</t>
    <phoneticPr fontId="4"/>
  </si>
  <si>
    <t>(p)</t>
    <phoneticPr fontId="4"/>
  </si>
  <si>
    <t>(q)</t>
    <phoneticPr fontId="4"/>
  </si>
  <si>
    <t>(r)</t>
    <phoneticPr fontId="4"/>
  </si>
  <si>
    <t>(s)</t>
    <phoneticPr fontId="4"/>
  </si>
  <si>
    <t>(a)～(s)</t>
    <phoneticPr fontId="4"/>
  </si>
  <si>
    <t>(ｿ)</t>
    <phoneticPr fontId="4"/>
  </si>
  <si>
    <t>26年度</t>
    <rPh sb="2" eb="4">
      <t>ネンド</t>
    </rPh>
    <phoneticPr fontId="4"/>
  </si>
  <si>
    <t>(ｱ)～(ｲ)</t>
    <phoneticPr fontId="4"/>
  </si>
  <si>
    <t>(60.0%分)</t>
    <phoneticPr fontId="2"/>
  </si>
  <si>
    <t>(50.0%分)</t>
    <phoneticPr fontId="2"/>
  </si>
  <si>
    <t>(ﾋ)</t>
    <phoneticPr fontId="4"/>
  </si>
  <si>
    <t>(ﾌ)</t>
    <phoneticPr fontId="4"/>
  </si>
  <si>
    <t>(ﾍ)</t>
    <phoneticPr fontId="4"/>
  </si>
  <si>
    <t>(ﾎ)</t>
    <phoneticPr fontId="4"/>
  </si>
  <si>
    <t>(16)</t>
    <phoneticPr fontId="2"/>
  </si>
  <si>
    <t>26年度</t>
    <rPh sb="2" eb="4">
      <t>ネンド</t>
    </rPh>
    <phoneticPr fontId="2"/>
  </si>
  <si>
    <t>(ｾ)</t>
    <phoneticPr fontId="4"/>
  </si>
  <si>
    <t>(f)</t>
    <phoneticPr fontId="4"/>
  </si>
  <si>
    <t>(ｽ)</t>
    <phoneticPr fontId="4"/>
  </si>
  <si>
    <t>(ﾀ)</t>
    <phoneticPr fontId="4"/>
  </si>
  <si>
    <t>(ｴ)</t>
    <phoneticPr fontId="2"/>
  </si>
  <si>
    <t>（H26算出資料107ﾍﾟｰｼﾞ（ﾂ））</t>
    <phoneticPr fontId="2"/>
  </si>
  <si>
    <t>地方消費税に係る</t>
    <rPh sb="0" eb="2">
      <t>チホウ</t>
    </rPh>
    <rPh sb="2" eb="5">
      <t>ショウヒゼイ</t>
    </rPh>
    <rPh sb="6" eb="7">
      <t>カカ</t>
    </rPh>
    <phoneticPr fontId="2"/>
  </si>
  <si>
    <t>税率引上げ分×0.25</t>
    <rPh sb="0" eb="2">
      <t>ゼイリツ</t>
    </rPh>
    <rPh sb="2" eb="4">
      <t>ヒキア</t>
    </rPh>
    <rPh sb="5" eb="6">
      <t>ブン</t>
    </rPh>
    <phoneticPr fontId="2"/>
  </si>
  <si>
    <t>(ﾀ)</t>
    <phoneticPr fontId="2"/>
  </si>
  <si>
    <t>(ﾁ)</t>
    <phoneticPr fontId="2"/>
  </si>
  <si>
    <t>(ﾀ)</t>
    <phoneticPr fontId="2"/>
  </si>
  <si>
    <t>(ﾁ)</t>
    <phoneticPr fontId="2"/>
  </si>
  <si>
    <t>ﾜ</t>
  </si>
  <si>
    <t>ｦ</t>
  </si>
  <si>
    <t>ﾝ</t>
  </si>
  <si>
    <t>ｱ</t>
  </si>
  <si>
    <t>ｲ</t>
  </si>
  <si>
    <t>ｳ</t>
  </si>
  <si>
    <t>ｴ</t>
  </si>
  <si>
    <t>ｵ</t>
  </si>
  <si>
    <t>ｶ</t>
  </si>
  <si>
    <t>ｷ</t>
  </si>
  <si>
    <t>ｸ</t>
  </si>
  <si>
    <t>ｹ</t>
  </si>
  <si>
    <t>ｺ</t>
  </si>
  <si>
    <t>ｻ</t>
  </si>
  <si>
    <t>ｼ</t>
  </si>
  <si>
    <t>ﾆ</t>
  </si>
  <si>
    <t>ﾇ</t>
  </si>
  <si>
    <t>ﾈ</t>
  </si>
  <si>
    <t>ﾉ</t>
  </si>
  <si>
    <t>ﾊ</t>
  </si>
  <si>
    <t>ﾋ</t>
  </si>
  <si>
    <t>ﾌ</t>
  </si>
  <si>
    <t>ﾍ</t>
  </si>
  <si>
    <t>ﾎ</t>
  </si>
  <si>
    <t>ﾏ</t>
  </si>
  <si>
    <t>ﾐ</t>
  </si>
  <si>
    <t>ﾑ</t>
  </si>
  <si>
    <t>ﾒ</t>
  </si>
  <si>
    <t>ﾓ</t>
  </si>
  <si>
    <t>ﾔ</t>
  </si>
  <si>
    <t>ﾕ</t>
  </si>
  <si>
    <t>ﾖ</t>
  </si>
  <si>
    <t>ﾗ</t>
  </si>
  <si>
    <t>ﾘ</t>
  </si>
  <si>
    <t>(ﾂ)</t>
    <phoneticPr fontId="4"/>
  </si>
  <si>
    <t>(ｿ)</t>
    <phoneticPr fontId="4"/>
  </si>
  <si>
    <t>(ｻ)</t>
    <phoneticPr fontId="4"/>
  </si>
  <si>
    <t>(ｾ)</t>
    <phoneticPr fontId="4"/>
  </si>
  <si>
    <t>(ﾀ)</t>
    <phoneticPr fontId="4"/>
  </si>
  <si>
    <t>(ｱ)～(ﾄ) 計</t>
    <rPh sb="8" eb="9">
      <t>ケイ</t>
    </rPh>
    <phoneticPr fontId="4"/>
  </si>
  <si>
    <t>(ｹ)</t>
    <phoneticPr fontId="4"/>
  </si>
  <si>
    <t>(ｷ)</t>
    <phoneticPr fontId="4"/>
  </si>
  <si>
    <t>(ｱ)～(ﾐ)</t>
    <phoneticPr fontId="4"/>
  </si>
  <si>
    <t>(ｳ)</t>
    <phoneticPr fontId="2"/>
  </si>
  <si>
    <t>(ﾊ)</t>
    <phoneticPr fontId="2"/>
  </si>
  <si>
    <t>(ﾋ)</t>
    <phoneticPr fontId="2"/>
  </si>
  <si>
    <t>(ﾌ)</t>
    <phoneticPr fontId="2"/>
  </si>
  <si>
    <t>(ｽ)</t>
    <phoneticPr fontId="4"/>
  </si>
  <si>
    <t>(ﾃ)</t>
    <phoneticPr fontId="4"/>
  </si>
  <si>
    <t>27年度</t>
    <rPh sb="2" eb="4">
      <t>ネンド</t>
    </rPh>
    <phoneticPr fontId="4"/>
  </si>
  <si>
    <t>(g)</t>
    <phoneticPr fontId="4"/>
  </si>
  <si>
    <t>(h)</t>
    <phoneticPr fontId="4"/>
  </si>
  <si>
    <t>(i)</t>
    <phoneticPr fontId="4"/>
  </si>
  <si>
    <t>平成26年度以降は「特に推進すべきもの」及び「浸水想定区域移転事業」以外))</t>
    <rPh sb="0" eb="2">
      <t>ヘイセイ</t>
    </rPh>
    <rPh sb="4" eb="6">
      <t>ネンド</t>
    </rPh>
    <rPh sb="6" eb="8">
      <t>イコウ</t>
    </rPh>
    <rPh sb="10" eb="11">
      <t>トク</t>
    </rPh>
    <rPh sb="12" eb="14">
      <t>スイシン</t>
    </rPh>
    <rPh sb="20" eb="21">
      <t>オヨ</t>
    </rPh>
    <rPh sb="23" eb="25">
      <t>シンスイ</t>
    </rPh>
    <rPh sb="25" eb="27">
      <t>ソウテイ</t>
    </rPh>
    <rPh sb="27" eb="29">
      <t>クイキ</t>
    </rPh>
    <rPh sb="29" eb="31">
      <t>イテン</t>
    </rPh>
    <rPh sb="31" eb="33">
      <t>ジギョウ</t>
    </rPh>
    <rPh sb="34" eb="36">
      <t>イガイ</t>
    </rPh>
    <phoneticPr fontId="2"/>
  </si>
  <si>
    <t>「特に推進すべきもの」及び「浸水想定区域移転事業」))</t>
    <rPh sb="3" eb="5">
      <t>スイシン</t>
    </rPh>
    <rPh sb="11" eb="12">
      <t>オヨ</t>
    </rPh>
    <rPh sb="14" eb="16">
      <t>シンスイ</t>
    </rPh>
    <rPh sb="16" eb="18">
      <t>ソウテイ</t>
    </rPh>
    <rPh sb="18" eb="20">
      <t>クイキ</t>
    </rPh>
    <rPh sb="20" eb="22">
      <t>イテン</t>
    </rPh>
    <rPh sb="22" eb="24">
      <t>ジギョウ</t>
    </rPh>
    <phoneticPr fontId="2"/>
  </si>
  <si>
    <t>ＰＦＩ事業に伴う施設整備費相当額➁</t>
    <rPh sb="3" eb="5">
      <t>ジギョウ</t>
    </rPh>
    <rPh sb="6" eb="7">
      <t>トモナ</t>
    </rPh>
    <rPh sb="8" eb="10">
      <t>シセツ</t>
    </rPh>
    <rPh sb="10" eb="12">
      <t>セイビ</t>
    </rPh>
    <rPh sb="12" eb="13">
      <t>ヒ</t>
    </rPh>
    <rPh sb="13" eb="16">
      <t>ソウトウガク</t>
    </rPh>
    <phoneticPr fontId="4"/>
  </si>
  <si>
    <t>(ｺ)</t>
    <phoneticPr fontId="2"/>
  </si>
  <si>
    <t>(ｱ)～(ｺ)</t>
    <phoneticPr fontId="4"/>
  </si>
  <si>
    <t>(ｸ)</t>
    <phoneticPr fontId="2"/>
  </si>
  <si>
    <t>１８</t>
    <phoneticPr fontId="4"/>
  </si>
  <si>
    <t>公共事業等債（各種災害関連（離島の防災機能強化・道路）分）</t>
    <rPh sb="0" eb="2">
      <t>コウキョウ</t>
    </rPh>
    <rPh sb="2" eb="5">
      <t>ジギョウナド</t>
    </rPh>
    <rPh sb="5" eb="6">
      <t>サイ</t>
    </rPh>
    <rPh sb="7" eb="9">
      <t>カクシュ</t>
    </rPh>
    <rPh sb="9" eb="11">
      <t>サイガイ</t>
    </rPh>
    <rPh sb="11" eb="13">
      <t>カンレン</t>
    </rPh>
    <rPh sb="14" eb="16">
      <t>リトウ</t>
    </rPh>
    <rPh sb="17" eb="19">
      <t>ボウサイ</t>
    </rPh>
    <rPh sb="19" eb="21">
      <t>キノウ</t>
    </rPh>
    <rPh sb="21" eb="23">
      <t>キョウカ</t>
    </rPh>
    <rPh sb="24" eb="26">
      <t>ドウロ</t>
    </rPh>
    <rPh sb="27" eb="28">
      <t>ブン</t>
    </rPh>
    <phoneticPr fontId="4"/>
  </si>
  <si>
    <t>　同意等年度</t>
    <rPh sb="1" eb="4">
      <t>ドウイトウ</t>
    </rPh>
    <rPh sb="4" eb="5">
      <t>トシ</t>
    </rPh>
    <rPh sb="5" eb="6">
      <t>ド</t>
    </rPh>
    <phoneticPr fontId="4"/>
  </si>
  <si>
    <t>　　　区　分</t>
    <rPh sb="3" eb="4">
      <t>ク</t>
    </rPh>
    <rPh sb="5" eb="6">
      <t>ブン</t>
    </rPh>
    <phoneticPr fontId="4"/>
  </si>
  <si>
    <t>(千円未満四捨五入）</t>
    <phoneticPr fontId="4"/>
  </si>
  <si>
    <t>*</t>
    <phoneticPr fontId="4"/>
  </si>
  <si>
    <t>=</t>
    <phoneticPr fontId="4"/>
  </si>
  <si>
    <t>(ｱ)</t>
    <phoneticPr fontId="4"/>
  </si>
  <si>
    <t>(u)</t>
    <phoneticPr fontId="4"/>
  </si>
  <si>
    <t>*</t>
    <phoneticPr fontId="4"/>
  </si>
  <si>
    <t>（H27算出資料113ﾍﾟｰｼﾞ（ﾂ））</t>
    <phoneticPr fontId="2"/>
  </si>
  <si>
    <t>(60.0%分)</t>
    <phoneticPr fontId="2"/>
  </si>
  <si>
    <t>(ﾏ)</t>
    <phoneticPr fontId="2"/>
  </si>
  <si>
    <t>(ﾐ)</t>
    <phoneticPr fontId="4"/>
  </si>
  <si>
    <t>(ﾆ)</t>
    <phoneticPr fontId="2"/>
  </si>
  <si>
    <t>(ｱ)～(ﾆ)</t>
    <phoneticPr fontId="4"/>
  </si>
  <si>
    <t>(ｼ)</t>
    <phoneticPr fontId="2"/>
  </si>
  <si>
    <t>(ｿ)</t>
    <phoneticPr fontId="4"/>
  </si>
  <si>
    <t>(ｹ)</t>
    <phoneticPr fontId="4"/>
  </si>
  <si>
    <t>(ｺ)</t>
    <phoneticPr fontId="4"/>
  </si>
  <si>
    <t>27年度末</t>
    <rPh sb="2" eb="5">
      <t>ネンドマツ</t>
    </rPh>
    <phoneticPr fontId="2"/>
  </si>
  <si>
    <t>(ﾂ)</t>
    <phoneticPr fontId="2"/>
  </si>
  <si>
    <t>(ｱ)～(ﾂ)</t>
    <phoneticPr fontId="4"/>
  </si>
  <si>
    <t>(ﾂ)</t>
    <phoneticPr fontId="2"/>
  </si>
  <si>
    <t>１</t>
    <phoneticPr fontId="4"/>
  </si>
  <si>
    <t>(千円未満四捨五入）</t>
    <phoneticPr fontId="4"/>
  </si>
  <si>
    <t>*</t>
    <phoneticPr fontId="4"/>
  </si>
  <si>
    <t>=</t>
    <phoneticPr fontId="4"/>
  </si>
  <si>
    <t>(ｱ)</t>
    <phoneticPr fontId="4"/>
  </si>
  <si>
    <t>(ｲ)</t>
    <phoneticPr fontId="4"/>
  </si>
  <si>
    <t>(ｳ)</t>
    <phoneticPr fontId="4"/>
  </si>
  <si>
    <t>(ｴ)</t>
    <phoneticPr fontId="4"/>
  </si>
  <si>
    <t>(ｵ)</t>
    <phoneticPr fontId="4"/>
  </si>
  <si>
    <t>(ｶ)</t>
    <phoneticPr fontId="4"/>
  </si>
  <si>
    <t>(ｷ)</t>
    <phoneticPr fontId="4"/>
  </si>
  <si>
    <t>(ｷ)欄の額</t>
    <rPh sb="3" eb="4">
      <t>ラン</t>
    </rPh>
    <rPh sb="5" eb="6">
      <t>ガク</t>
    </rPh>
    <phoneticPr fontId="4"/>
  </si>
  <si>
    <t>28年度財政力補正</t>
    <rPh sb="2" eb="3">
      <t>ネン</t>
    </rPh>
    <rPh sb="3" eb="4">
      <t>ド</t>
    </rPh>
    <rPh sb="4" eb="7">
      <t>ザイセイリョク</t>
    </rPh>
    <rPh sb="7" eb="9">
      <t>ホセイ</t>
    </rPh>
    <phoneticPr fontId="4"/>
  </si>
  <si>
    <t>(ｸ)</t>
    <phoneticPr fontId="4"/>
  </si>
  <si>
    <t>(ｸ)～(ﾃ)</t>
    <phoneticPr fontId="4"/>
  </si>
  <si>
    <t>(a)</t>
    <phoneticPr fontId="4"/>
  </si>
  <si>
    <t>２</t>
    <phoneticPr fontId="4"/>
  </si>
  <si>
    <t>(千円未満四捨五入）</t>
    <phoneticPr fontId="4"/>
  </si>
  <si>
    <t>*</t>
    <phoneticPr fontId="4"/>
  </si>
  <si>
    <t>=</t>
    <phoneticPr fontId="4"/>
  </si>
  <si>
    <t>(ｱ)</t>
    <phoneticPr fontId="4"/>
  </si>
  <si>
    <t>(ｲ)</t>
    <phoneticPr fontId="4"/>
  </si>
  <si>
    <t>(ｳ)</t>
    <phoneticPr fontId="4"/>
  </si>
  <si>
    <t>(ｴ)</t>
    <phoneticPr fontId="4"/>
  </si>
  <si>
    <t>(ｵ)</t>
    <phoneticPr fontId="4"/>
  </si>
  <si>
    <t>(ｶ)</t>
    <phoneticPr fontId="4"/>
  </si>
  <si>
    <t>(ｷ)</t>
    <phoneticPr fontId="4"/>
  </si>
  <si>
    <t>(ｸ)</t>
    <phoneticPr fontId="4"/>
  </si>
  <si>
    <t>(ｹ)</t>
    <phoneticPr fontId="4"/>
  </si>
  <si>
    <t>(ｺ)</t>
    <phoneticPr fontId="4"/>
  </si>
  <si>
    <t>(ｻ)</t>
    <phoneticPr fontId="4"/>
  </si>
  <si>
    <t>(ｼ)</t>
    <phoneticPr fontId="4"/>
  </si>
  <si>
    <t>(ｽ)</t>
    <phoneticPr fontId="4"/>
  </si>
  <si>
    <t>(ｾ)</t>
    <phoneticPr fontId="4"/>
  </si>
  <si>
    <t>(ｿ)</t>
    <phoneticPr fontId="4"/>
  </si>
  <si>
    <t>(ﾀ)</t>
    <phoneticPr fontId="2"/>
  </si>
  <si>
    <t>(ﾁ)</t>
    <phoneticPr fontId="4"/>
  </si>
  <si>
    <t>(ｱ)～(ﾁ)</t>
    <phoneticPr fontId="4"/>
  </si>
  <si>
    <t>(b)</t>
    <phoneticPr fontId="4"/>
  </si>
  <si>
    <t>３</t>
    <phoneticPr fontId="4"/>
  </si>
  <si>
    <t>(ｱ)～(ｶ)</t>
    <phoneticPr fontId="4"/>
  </si>
  <si>
    <t>(c)</t>
    <phoneticPr fontId="4"/>
  </si>
  <si>
    <t>４</t>
    <phoneticPr fontId="4"/>
  </si>
  <si>
    <t>(ｱ)～(ｳ)</t>
    <phoneticPr fontId="4"/>
  </si>
  <si>
    <t>(d)</t>
    <phoneticPr fontId="4"/>
  </si>
  <si>
    <t>(a)～(d)</t>
    <phoneticPr fontId="4"/>
  </si>
  <si>
    <t>(I)</t>
    <phoneticPr fontId="4"/>
  </si>
  <si>
    <t>国営土地改良事業に係る28年度以降地方負担額（元金分）</t>
    <rPh sb="0" eb="2">
      <t>コクエイ</t>
    </rPh>
    <rPh sb="2" eb="4">
      <t>トチ</t>
    </rPh>
    <rPh sb="4" eb="6">
      <t>カイリョウ</t>
    </rPh>
    <rPh sb="6" eb="8">
      <t>ジギョウ</t>
    </rPh>
    <rPh sb="9" eb="10">
      <t>カカ</t>
    </rPh>
    <rPh sb="17" eb="19">
      <t>チホウ</t>
    </rPh>
    <rPh sb="19" eb="21">
      <t>フタン</t>
    </rPh>
    <rPh sb="21" eb="22">
      <t>ガク</t>
    </rPh>
    <rPh sb="23" eb="25">
      <t>ガンキン</t>
    </rPh>
    <rPh sb="25" eb="26">
      <t>ブン</t>
    </rPh>
    <phoneticPr fontId="4"/>
  </si>
  <si>
    <t>平成27年度総務大臣通知額（算出資料P65）</t>
    <rPh sb="10" eb="12">
      <t>ツウチ</t>
    </rPh>
    <rPh sb="12" eb="13">
      <t>ガク</t>
    </rPh>
    <rPh sb="14" eb="16">
      <t>サンシュツ</t>
    </rPh>
    <rPh sb="16" eb="18">
      <t>シリョウ</t>
    </rPh>
    <phoneticPr fontId="4"/>
  </si>
  <si>
    <t>　債務負担行為に基づく平成27年度支出額</t>
    <rPh sb="1" eb="3">
      <t>サイム</t>
    </rPh>
    <rPh sb="3" eb="5">
      <t>フタン</t>
    </rPh>
    <rPh sb="5" eb="7">
      <t>コウイ</t>
    </rPh>
    <rPh sb="8" eb="9">
      <t>モト</t>
    </rPh>
    <rPh sb="11" eb="13">
      <t>ヘイセイ</t>
    </rPh>
    <phoneticPr fontId="4"/>
  </si>
  <si>
    <t>森林総合研究所土地改良事業に係る28年度以降地方負担額</t>
    <rPh sb="0" eb="2">
      <t>シンリン</t>
    </rPh>
    <rPh sb="2" eb="4">
      <t>ソウゴウ</t>
    </rPh>
    <rPh sb="4" eb="7">
      <t>ケンキュウショ</t>
    </rPh>
    <rPh sb="7" eb="9">
      <t>トチ</t>
    </rPh>
    <rPh sb="9" eb="11">
      <t>カイリョウ</t>
    </rPh>
    <rPh sb="11" eb="13">
      <t>ジギョウ</t>
    </rPh>
    <rPh sb="14" eb="15">
      <t>カカ</t>
    </rPh>
    <rPh sb="22" eb="24">
      <t>チホウ</t>
    </rPh>
    <rPh sb="24" eb="26">
      <t>フタン</t>
    </rPh>
    <rPh sb="26" eb="27">
      <t>ガク</t>
    </rPh>
    <phoneticPr fontId="4"/>
  </si>
  <si>
    <t>水資源機構営土地改良事業に係る28年度以降地方負担額</t>
    <rPh sb="0" eb="1">
      <t>ミズ</t>
    </rPh>
    <rPh sb="1" eb="3">
      <t>シゲン</t>
    </rPh>
    <rPh sb="3" eb="5">
      <t>キコウ</t>
    </rPh>
    <rPh sb="5" eb="6">
      <t>エイ</t>
    </rPh>
    <rPh sb="6" eb="8">
      <t>トチ</t>
    </rPh>
    <rPh sb="8" eb="10">
      <t>カイリョウ</t>
    </rPh>
    <rPh sb="10" eb="12">
      <t>ジギョウ</t>
    </rPh>
    <rPh sb="13" eb="14">
      <t>カカ</t>
    </rPh>
    <rPh sb="21" eb="23">
      <t>チホウ</t>
    </rPh>
    <rPh sb="23" eb="25">
      <t>フタン</t>
    </rPh>
    <rPh sb="25" eb="26">
      <t>ガク</t>
    </rPh>
    <phoneticPr fontId="4"/>
  </si>
  <si>
    <t>(ｱ)～(ｿ)</t>
    <phoneticPr fontId="4"/>
  </si>
  <si>
    <t>(ｱ)</t>
    <phoneticPr fontId="4"/>
  </si>
  <si>
    <t>(ｱ)</t>
    <phoneticPr fontId="2"/>
  </si>
  <si>
    <t>(ｹ)</t>
    <phoneticPr fontId="2"/>
  </si>
  <si>
    <t>(ｸ)～(ﾃ)</t>
    <phoneticPr fontId="4"/>
  </si>
  <si>
    <t>(ｿ)</t>
    <phoneticPr fontId="4"/>
  </si>
  <si>
    <t>(ｱ)～(ｿ)</t>
    <phoneticPr fontId="4"/>
  </si>
  <si>
    <t>(ｾ)</t>
    <phoneticPr fontId="4"/>
  </si>
  <si>
    <t>(ｱ)～(ｾ)</t>
    <phoneticPr fontId="4"/>
  </si>
  <si>
    <t>(ｺ)</t>
    <phoneticPr fontId="4"/>
  </si>
  <si>
    <t>(ｱ)～(ｺ)</t>
    <phoneticPr fontId="4"/>
  </si>
  <si>
    <t>(ｱ)～(ｾ)</t>
    <phoneticPr fontId="4"/>
  </si>
  <si>
    <t>(ｱ)～(ｻ)</t>
    <phoneticPr fontId="4"/>
  </si>
  <si>
    <t>(ｱ)～(ﾅ)</t>
    <phoneticPr fontId="4"/>
  </si>
  <si>
    <t>公共事業等債（津波避難対策緊急事業分）</t>
    <rPh sb="0" eb="2">
      <t>コウキョウ</t>
    </rPh>
    <rPh sb="2" eb="4">
      <t>ジギョウ</t>
    </rPh>
    <rPh sb="4" eb="6">
      <t>トウサイ</t>
    </rPh>
    <rPh sb="7" eb="9">
      <t>ツナミ</t>
    </rPh>
    <rPh sb="9" eb="11">
      <t>ヒナン</t>
    </rPh>
    <rPh sb="11" eb="13">
      <t>タイサク</t>
    </rPh>
    <rPh sb="13" eb="15">
      <t>キンキュウ</t>
    </rPh>
    <rPh sb="15" eb="18">
      <t>ジギョウブン</t>
    </rPh>
    <phoneticPr fontId="4"/>
  </si>
  <si>
    <t>(ｱ)～(ｲ)</t>
    <phoneticPr fontId="4"/>
  </si>
  <si>
    <t>公共施設最適化事業債</t>
    <rPh sb="0" eb="2">
      <t>コウキョウ</t>
    </rPh>
    <rPh sb="2" eb="4">
      <t>シセツ</t>
    </rPh>
    <rPh sb="4" eb="7">
      <t>サイテキカ</t>
    </rPh>
    <rPh sb="7" eb="10">
      <t>ジギョウサイ</t>
    </rPh>
    <phoneticPr fontId="4"/>
  </si>
  <si>
    <t xml:space="preserve"> </t>
    <phoneticPr fontId="2"/>
  </si>
  <si>
    <t>(ﾃ)</t>
    <phoneticPr fontId="4"/>
  </si>
  <si>
    <t>(ｱ)～(ﾃ)</t>
    <phoneticPr fontId="4"/>
  </si>
  <si>
    <t>(ﾀ)</t>
    <phoneticPr fontId="4"/>
  </si>
  <si>
    <t>(ｱ)～(ﾀ)</t>
    <phoneticPr fontId="4"/>
  </si>
  <si>
    <t>(ｼ)</t>
    <phoneticPr fontId="4"/>
  </si>
  <si>
    <t>(ｱ)～(ｼ)</t>
    <phoneticPr fontId="4"/>
  </si>
  <si>
    <t>(ﾁ)</t>
    <phoneticPr fontId="4"/>
  </si>
  <si>
    <t>(ｱ)～(ﾁ)</t>
    <phoneticPr fontId="4"/>
  </si>
  <si>
    <t>(ﾄ)</t>
    <phoneticPr fontId="2"/>
  </si>
  <si>
    <t>(ｸ)</t>
    <phoneticPr fontId="4"/>
  </si>
  <si>
    <t>(ｴ)</t>
    <phoneticPr fontId="2"/>
  </si>
  <si>
    <t>(ｱ)～(ｴ)</t>
    <phoneticPr fontId="4"/>
  </si>
  <si>
    <t>(ﾍ)</t>
    <phoneticPr fontId="2"/>
  </si>
  <si>
    <t>(ﾎ)</t>
    <phoneticPr fontId="2"/>
  </si>
  <si>
    <t>(ﾏ)</t>
    <phoneticPr fontId="2"/>
  </si>
  <si>
    <t>(ｱ)～(ﾏ)</t>
    <phoneticPr fontId="4"/>
  </si>
  <si>
    <t>一般補助施設整備等事業債（奄美群島振興交付金事業分）</t>
    <rPh sb="0" eb="2">
      <t>イッパン</t>
    </rPh>
    <rPh sb="2" eb="4">
      <t>ホジョ</t>
    </rPh>
    <rPh sb="4" eb="6">
      <t>シセツ</t>
    </rPh>
    <rPh sb="6" eb="8">
      <t>セイビ</t>
    </rPh>
    <rPh sb="8" eb="9">
      <t>トウ</t>
    </rPh>
    <rPh sb="9" eb="12">
      <t>ジギョウサイ</t>
    </rPh>
    <rPh sb="13" eb="15">
      <t>アマミ</t>
    </rPh>
    <rPh sb="15" eb="17">
      <t>グントウ</t>
    </rPh>
    <rPh sb="17" eb="19">
      <t>シンコウ</t>
    </rPh>
    <rPh sb="19" eb="22">
      <t>コウフキン</t>
    </rPh>
    <rPh sb="22" eb="25">
      <t>ジギョウブン</t>
    </rPh>
    <phoneticPr fontId="4"/>
  </si>
  <si>
    <t>(ｱ)～(ｲ)</t>
    <phoneticPr fontId="4"/>
  </si>
  <si>
    <t>　平成27年度標準財政規模</t>
    <rPh sb="1" eb="3">
      <t>ヘイセイ</t>
    </rPh>
    <rPh sb="5" eb="7">
      <t>ネンド</t>
    </rPh>
    <rPh sb="7" eb="9">
      <t>ヒョウジュン</t>
    </rPh>
    <rPh sb="9" eb="11">
      <t>ザイセイ</t>
    </rPh>
    <rPh sb="11" eb="13">
      <t>キボ</t>
    </rPh>
    <phoneticPr fontId="2"/>
  </si>
  <si>
    <t>(ｱ)～(ﾁ)</t>
    <phoneticPr fontId="4"/>
  </si>
  <si>
    <t>(ｵ)</t>
    <phoneticPr fontId="2"/>
  </si>
  <si>
    <t>(ｱ)～(ｵ)</t>
    <phoneticPr fontId="2"/>
  </si>
  <si>
    <t>(ｲ)</t>
    <phoneticPr fontId="4"/>
  </si>
  <si>
    <t>(ｱ)+(ｲ)</t>
    <phoneticPr fontId="4"/>
  </si>
  <si>
    <t>(ｱ)～(ｴ)</t>
    <phoneticPr fontId="2"/>
  </si>
  <si>
    <t>(a)+(e)～(u)</t>
    <phoneticPr fontId="4"/>
  </si>
  <si>
    <t>施設整備事業（一般財源化分）地域介護・福祉空間整備等施設整備交付金</t>
    <phoneticPr fontId="4"/>
  </si>
  <si>
    <t>(千円未満四捨五入）</t>
    <phoneticPr fontId="4"/>
  </si>
  <si>
    <t>*</t>
    <phoneticPr fontId="4"/>
  </si>
  <si>
    <t>=</t>
    <phoneticPr fontId="4"/>
  </si>
  <si>
    <t>(ｱ)</t>
    <phoneticPr fontId="4"/>
  </si>
  <si>
    <t>*</t>
    <phoneticPr fontId="4"/>
  </si>
  <si>
    <t>=</t>
    <phoneticPr fontId="4"/>
  </si>
  <si>
    <t>(ｲ)</t>
    <phoneticPr fontId="4"/>
  </si>
  <si>
    <t>(ｳ)</t>
    <phoneticPr fontId="4"/>
  </si>
  <si>
    <t>(ｴ)</t>
    <phoneticPr fontId="4"/>
  </si>
  <si>
    <t>(ｵ)</t>
    <phoneticPr fontId="4"/>
  </si>
  <si>
    <t>(ｶ)</t>
    <phoneticPr fontId="4"/>
  </si>
  <si>
    <t>(ｷ)</t>
    <phoneticPr fontId="4"/>
  </si>
  <si>
    <t>(ｸ)</t>
    <phoneticPr fontId="4"/>
  </si>
  <si>
    <t>(ｹ)</t>
    <phoneticPr fontId="4"/>
  </si>
  <si>
    <t>(ｺ)</t>
    <phoneticPr fontId="4"/>
  </si>
  <si>
    <t>(ｱ)～(ｺ)</t>
    <phoneticPr fontId="4"/>
  </si>
  <si>
    <t>(G)</t>
    <phoneticPr fontId="4"/>
  </si>
  <si>
    <t>(17)</t>
    <phoneticPr fontId="2"/>
  </si>
  <si>
    <t>27年度</t>
    <rPh sb="2" eb="4">
      <t>ネンド</t>
    </rPh>
    <phoneticPr fontId="2"/>
  </si>
  <si>
    <t>(ﾂ)</t>
    <phoneticPr fontId="4"/>
  </si>
  <si>
    <t>(ｱ)～(ﾂ)</t>
    <phoneticPr fontId="4"/>
  </si>
  <si>
    <t>(ｻ)</t>
    <phoneticPr fontId="2"/>
  </si>
  <si>
    <t>(ｼ)</t>
    <phoneticPr fontId="2"/>
  </si>
  <si>
    <t>(ｱ)～(ｼ)</t>
    <phoneticPr fontId="4"/>
  </si>
  <si>
    <t>(d)</t>
    <phoneticPr fontId="2"/>
  </si>
  <si>
    <t>９</t>
    <phoneticPr fontId="2"/>
  </si>
  <si>
    <t>地下鉄事業再特例債（平成26年度以前同意等分）</t>
    <rPh sb="0" eb="3">
      <t>チカテツ</t>
    </rPh>
    <rPh sb="3" eb="5">
      <t>ジギョウ</t>
    </rPh>
    <rPh sb="5" eb="6">
      <t>サイ</t>
    </rPh>
    <rPh sb="6" eb="9">
      <t>トクレイサイ</t>
    </rPh>
    <phoneticPr fontId="4"/>
  </si>
  <si>
    <t>地下鉄事業再特例債（平成27年度以降同意等分）</t>
    <rPh sb="0" eb="3">
      <t>チカテツ</t>
    </rPh>
    <rPh sb="3" eb="5">
      <t>ジギョウ</t>
    </rPh>
    <rPh sb="5" eb="6">
      <t>サイ</t>
    </rPh>
    <rPh sb="6" eb="9">
      <t>トクレイサイ</t>
    </rPh>
    <rPh sb="16" eb="18">
      <t>イコウ</t>
    </rPh>
    <phoneticPr fontId="4"/>
  </si>
  <si>
    <t>(i)</t>
    <phoneticPr fontId="4"/>
  </si>
  <si>
    <t>(j)</t>
    <phoneticPr fontId="4"/>
  </si>
  <si>
    <t>(k)</t>
    <phoneticPr fontId="4"/>
  </si>
  <si>
    <t>(l)</t>
    <phoneticPr fontId="4"/>
  </si>
  <si>
    <t>(m)</t>
    <phoneticPr fontId="4"/>
  </si>
  <si>
    <t>(n)</t>
    <phoneticPr fontId="4"/>
  </si>
  <si>
    <t>(o)</t>
    <phoneticPr fontId="4"/>
  </si>
  <si>
    <t>(p)</t>
    <phoneticPr fontId="4"/>
  </si>
  <si>
    <t>(q)</t>
    <phoneticPr fontId="4"/>
  </si>
  <si>
    <t>(r)</t>
    <phoneticPr fontId="4"/>
  </si>
  <si>
    <t>(s)</t>
    <phoneticPr fontId="4"/>
  </si>
  <si>
    <t>(t)</t>
    <phoneticPr fontId="4"/>
  </si>
  <si>
    <t>(u)</t>
    <phoneticPr fontId="4"/>
  </si>
  <si>
    <t>(v)</t>
    <phoneticPr fontId="4"/>
  </si>
  <si>
    <t>(w)</t>
    <phoneticPr fontId="4"/>
  </si>
  <si>
    <t>(x)</t>
    <phoneticPr fontId="4"/>
  </si>
  <si>
    <t>(y)</t>
    <phoneticPr fontId="4"/>
  </si>
  <si>
    <t>(z)</t>
    <phoneticPr fontId="4"/>
  </si>
  <si>
    <t>(aa)</t>
    <phoneticPr fontId="4"/>
  </si>
  <si>
    <t>(ab)</t>
    <phoneticPr fontId="4"/>
  </si>
  <si>
    <t>(ac)</t>
    <phoneticPr fontId="4"/>
  </si>
  <si>
    <t>(ad)</t>
    <phoneticPr fontId="4"/>
  </si>
  <si>
    <t>(ae)</t>
    <phoneticPr fontId="4"/>
  </si>
  <si>
    <t>(af)</t>
    <phoneticPr fontId="4"/>
  </si>
  <si>
    <t>(ag)</t>
    <phoneticPr fontId="4"/>
  </si>
  <si>
    <t>(ah)</t>
    <phoneticPr fontId="4"/>
  </si>
  <si>
    <t>(ai)</t>
    <phoneticPr fontId="4"/>
  </si>
  <si>
    <t>(aj)</t>
    <phoneticPr fontId="4"/>
  </si>
  <si>
    <t>(a)～(aj)</t>
    <phoneticPr fontId="4"/>
  </si>
  <si>
    <t>１</t>
    <phoneticPr fontId="4"/>
  </si>
  <si>
    <r>
      <t>公立病院地方債（災害拠点上乗せ分を含む）(13年度以前許可債)に係る27年度末地方債残高
（附表（</t>
    </r>
    <r>
      <rPr>
        <sz val="11"/>
        <color indexed="8"/>
        <rFont val="ＭＳ Ｐゴシック"/>
        <family val="3"/>
        <charset val="128"/>
      </rPr>
      <t>C</t>
    </r>
    <r>
      <rPr>
        <sz val="11"/>
        <color indexed="8"/>
        <rFont val="ＭＳ ゴシック"/>
        <family val="3"/>
        <charset val="128"/>
      </rPr>
      <t>）参照）</t>
    </r>
    <rPh sb="0" eb="2">
      <t>コウリツ</t>
    </rPh>
    <rPh sb="2" eb="4">
      <t>ビョウイン</t>
    </rPh>
    <rPh sb="8" eb="10">
      <t>サイガイ</t>
    </rPh>
    <rPh sb="10" eb="12">
      <t>キョテン</t>
    </rPh>
    <rPh sb="12" eb="14">
      <t>ウワノ</t>
    </rPh>
    <rPh sb="15" eb="16">
      <t>ブン</t>
    </rPh>
    <rPh sb="17" eb="18">
      <t>フク</t>
    </rPh>
    <rPh sb="46" eb="48">
      <t>フヒョウ</t>
    </rPh>
    <rPh sb="51" eb="53">
      <t>サンショウ</t>
    </rPh>
    <phoneticPr fontId="4"/>
  </si>
  <si>
    <t>*</t>
    <phoneticPr fontId="4"/>
  </si>
  <si>
    <t>=</t>
    <phoneticPr fontId="4"/>
  </si>
  <si>
    <t>(a)</t>
    <phoneticPr fontId="4"/>
  </si>
  <si>
    <r>
      <t>公立病院地方債（災害拠点上乗せ分を含む）(14年度許可債)に係る27年度末地方債残高
（附表（</t>
    </r>
    <r>
      <rPr>
        <sz val="11"/>
        <color indexed="8"/>
        <rFont val="ＭＳ Ｐゴシック"/>
        <family val="3"/>
        <charset val="128"/>
      </rPr>
      <t>F</t>
    </r>
    <r>
      <rPr>
        <sz val="11"/>
        <color indexed="8"/>
        <rFont val="ＭＳ ゴシック"/>
        <family val="3"/>
        <charset val="128"/>
      </rPr>
      <t>）参照）</t>
    </r>
    <rPh sb="0" eb="2">
      <t>コウリツ</t>
    </rPh>
    <rPh sb="2" eb="4">
      <t>ビョウイン</t>
    </rPh>
    <rPh sb="8" eb="10">
      <t>サイガイ</t>
    </rPh>
    <rPh sb="10" eb="12">
      <t>キョテン</t>
    </rPh>
    <rPh sb="12" eb="14">
      <t>ウワノ</t>
    </rPh>
    <rPh sb="15" eb="16">
      <t>ブン</t>
    </rPh>
    <rPh sb="17" eb="18">
      <t>フク</t>
    </rPh>
    <rPh sb="44" eb="46">
      <t>フヒョウ</t>
    </rPh>
    <rPh sb="49" eb="51">
      <t>サンショウ</t>
    </rPh>
    <phoneticPr fontId="4"/>
  </si>
  <si>
    <t>(b)</t>
    <phoneticPr fontId="4"/>
  </si>
  <si>
    <t>２</t>
    <phoneticPr fontId="4"/>
  </si>
  <si>
    <t>(千円未満四捨五入）</t>
    <phoneticPr fontId="4"/>
  </si>
  <si>
    <t>(</t>
    <phoneticPr fontId="41"/>
  </si>
  <si>
    <t>)</t>
    <phoneticPr fontId="41"/>
  </si>
  <si>
    <t>*</t>
    <phoneticPr fontId="4"/>
  </si>
  <si>
    <t>=</t>
    <phoneticPr fontId="4"/>
  </si>
  <si>
    <t>ｱ</t>
    <phoneticPr fontId="41"/>
  </si>
  <si>
    <t>ｲ</t>
    <phoneticPr fontId="41"/>
  </si>
  <si>
    <t>ｳ</t>
    <phoneticPr fontId="41"/>
  </si>
  <si>
    <t>ｴ</t>
    <phoneticPr fontId="41"/>
  </si>
  <si>
    <t>ｵ</t>
    <phoneticPr fontId="41"/>
  </si>
  <si>
    <t>ｶ</t>
    <phoneticPr fontId="41"/>
  </si>
  <si>
    <t>ｷ</t>
    <phoneticPr fontId="41"/>
  </si>
  <si>
    <t>ｸ</t>
    <phoneticPr fontId="41"/>
  </si>
  <si>
    <t>ｹ</t>
    <phoneticPr fontId="41"/>
  </si>
  <si>
    <t>ｺ</t>
    <phoneticPr fontId="41"/>
  </si>
  <si>
    <t>ｻ</t>
    <phoneticPr fontId="41"/>
  </si>
  <si>
    <t>ｼ</t>
    <phoneticPr fontId="41"/>
  </si>
  <si>
    <t>ｽ</t>
    <phoneticPr fontId="41"/>
  </si>
  <si>
    <t>ｾ</t>
    <phoneticPr fontId="41"/>
  </si>
  <si>
    <t>ｿ</t>
    <phoneticPr fontId="41"/>
  </si>
  <si>
    <t>ﾀ</t>
    <phoneticPr fontId="41"/>
  </si>
  <si>
    <t>ﾁ</t>
    <phoneticPr fontId="41"/>
  </si>
  <si>
    <t>ﾂ</t>
    <phoneticPr fontId="41"/>
  </si>
  <si>
    <t>ﾃ</t>
    <phoneticPr fontId="41"/>
  </si>
  <si>
    <t>ﾄ</t>
    <phoneticPr fontId="41"/>
  </si>
  <si>
    <t>ﾅ</t>
    <phoneticPr fontId="41"/>
  </si>
  <si>
    <t>ﾆ</t>
    <phoneticPr fontId="41"/>
  </si>
  <si>
    <t>ﾇ</t>
    <phoneticPr fontId="41"/>
  </si>
  <si>
    <t>ﾈ</t>
    <phoneticPr fontId="41"/>
  </si>
  <si>
    <t>ﾉ</t>
    <phoneticPr fontId="41"/>
  </si>
  <si>
    <t>ﾊ</t>
    <phoneticPr fontId="41"/>
  </si>
  <si>
    <t>ﾋ</t>
    <phoneticPr fontId="41"/>
  </si>
  <si>
    <t>ﾌ</t>
    <phoneticPr fontId="41"/>
  </si>
  <si>
    <t>ﾍ</t>
    <phoneticPr fontId="41"/>
  </si>
  <si>
    <t>ﾎ</t>
    <phoneticPr fontId="41"/>
  </si>
  <si>
    <t>ﾏ</t>
    <phoneticPr fontId="41"/>
  </si>
  <si>
    <t>ﾐ</t>
    <phoneticPr fontId="41"/>
  </si>
  <si>
    <t>ﾑ</t>
    <phoneticPr fontId="41"/>
  </si>
  <si>
    <t>ﾒ</t>
    <phoneticPr fontId="41"/>
  </si>
  <si>
    <t>ﾓ</t>
    <phoneticPr fontId="41"/>
  </si>
  <si>
    <t>ﾔ</t>
    <phoneticPr fontId="41"/>
  </si>
  <si>
    <t>ﾕ</t>
    <phoneticPr fontId="41"/>
  </si>
  <si>
    <t>ﾖ</t>
    <phoneticPr fontId="41"/>
  </si>
  <si>
    <t>ﾗ</t>
    <phoneticPr fontId="41"/>
  </si>
  <si>
    <t>ﾘ</t>
    <phoneticPr fontId="41"/>
  </si>
  <si>
    <t>ﾙ</t>
    <phoneticPr fontId="41"/>
  </si>
  <si>
    <t>ﾚ</t>
    <phoneticPr fontId="41"/>
  </si>
  <si>
    <t>ﾛ</t>
    <phoneticPr fontId="41"/>
  </si>
  <si>
    <t>２</t>
    <phoneticPr fontId="4"/>
  </si>
  <si>
    <t>ｵ</t>
    <phoneticPr fontId="41"/>
  </si>
  <si>
    <t>ｶ</t>
    <phoneticPr fontId="41"/>
  </si>
  <si>
    <t>ｷ</t>
    <phoneticPr fontId="41"/>
  </si>
  <si>
    <t>ｸ</t>
    <phoneticPr fontId="41"/>
  </si>
  <si>
    <t>ｹ</t>
    <phoneticPr fontId="41"/>
  </si>
  <si>
    <t>ｺ</t>
    <phoneticPr fontId="41"/>
  </si>
  <si>
    <t>ｻ</t>
    <phoneticPr fontId="41"/>
  </si>
  <si>
    <t>ｼ</t>
    <phoneticPr fontId="41"/>
  </si>
  <si>
    <t>ｽ</t>
    <phoneticPr fontId="41"/>
  </si>
  <si>
    <t>ｾ</t>
    <phoneticPr fontId="41"/>
  </si>
  <si>
    <t>ｿ</t>
    <phoneticPr fontId="41"/>
  </si>
  <si>
    <t>ﾀ</t>
    <phoneticPr fontId="41"/>
  </si>
  <si>
    <t>ﾁ</t>
    <phoneticPr fontId="41"/>
  </si>
  <si>
    <t>ﾂ</t>
    <phoneticPr fontId="41"/>
  </si>
  <si>
    <t>ﾃ</t>
    <phoneticPr fontId="41"/>
  </si>
  <si>
    <t>ﾄ</t>
    <phoneticPr fontId="41"/>
  </si>
  <si>
    <t>ﾅ</t>
    <phoneticPr fontId="41"/>
  </si>
  <si>
    <t>ﾆ</t>
    <phoneticPr fontId="41"/>
  </si>
  <si>
    <t>ﾇ</t>
    <phoneticPr fontId="41"/>
  </si>
  <si>
    <t>ﾈ</t>
    <phoneticPr fontId="41"/>
  </si>
  <si>
    <t>ﾉ</t>
    <phoneticPr fontId="41"/>
  </si>
  <si>
    <t>ﾊ</t>
    <phoneticPr fontId="41"/>
  </si>
  <si>
    <t>ﾋ</t>
    <phoneticPr fontId="41"/>
  </si>
  <si>
    <t>ﾌ</t>
    <phoneticPr fontId="41"/>
  </si>
  <si>
    <t>ﾍ</t>
    <phoneticPr fontId="41"/>
  </si>
  <si>
    <t>ﾎ</t>
    <phoneticPr fontId="41"/>
  </si>
  <si>
    <t>ﾏ</t>
    <phoneticPr fontId="41"/>
  </si>
  <si>
    <t>ﾐ</t>
    <phoneticPr fontId="41"/>
  </si>
  <si>
    <t>25年度</t>
    <rPh sb="2" eb="4">
      <t>ネンド</t>
    </rPh>
    <phoneticPr fontId="41"/>
  </si>
  <si>
    <t>医療施設</t>
    <rPh sb="0" eb="2">
      <t>イリョウ</t>
    </rPh>
    <rPh sb="2" eb="4">
      <t>シセツ</t>
    </rPh>
    <phoneticPr fontId="41"/>
  </si>
  <si>
    <t>ﾑ</t>
    <phoneticPr fontId="41"/>
  </si>
  <si>
    <t>ﾒ</t>
    <phoneticPr fontId="41"/>
  </si>
  <si>
    <t>ﾓ</t>
    <phoneticPr fontId="41"/>
  </si>
  <si>
    <t>機械器具</t>
    <rPh sb="0" eb="2">
      <t>キカイ</t>
    </rPh>
    <rPh sb="2" eb="4">
      <t>キグ</t>
    </rPh>
    <phoneticPr fontId="41"/>
  </si>
  <si>
    <t>ﾔ</t>
    <phoneticPr fontId="41"/>
  </si>
  <si>
    <t>ﾕ</t>
    <phoneticPr fontId="41"/>
  </si>
  <si>
    <t>=</t>
    <phoneticPr fontId="4"/>
  </si>
  <si>
    <t>ﾖ</t>
    <phoneticPr fontId="41"/>
  </si>
  <si>
    <t>26年度</t>
    <rPh sb="2" eb="4">
      <t>ネンド</t>
    </rPh>
    <phoneticPr fontId="41"/>
  </si>
  <si>
    <t>ﾗ</t>
    <phoneticPr fontId="41"/>
  </si>
  <si>
    <t>ﾘ</t>
    <phoneticPr fontId="41"/>
  </si>
  <si>
    <t>ﾙ</t>
    <phoneticPr fontId="41"/>
  </si>
  <si>
    <t>ﾚ</t>
    <phoneticPr fontId="41"/>
  </si>
  <si>
    <t>ﾛ</t>
    <phoneticPr fontId="41"/>
  </si>
  <si>
    <t>ﾜ</t>
    <phoneticPr fontId="41"/>
  </si>
  <si>
    <t>27年度</t>
    <rPh sb="2" eb="4">
      <t>ネンド</t>
    </rPh>
    <phoneticPr fontId="41"/>
  </si>
  <si>
    <t>ｦ</t>
    <phoneticPr fontId="41"/>
  </si>
  <si>
    <t>ﾝ</t>
    <phoneticPr fontId="41"/>
  </si>
  <si>
    <t>ｲ</t>
    <phoneticPr fontId="41"/>
  </si>
  <si>
    <t>基本設計等着手
（特別分）</t>
    <rPh sb="9" eb="11">
      <t>トクベツ</t>
    </rPh>
    <phoneticPr fontId="41"/>
  </si>
  <si>
    <t>(ｱ)～(ｲﾜ)</t>
    <phoneticPr fontId="4"/>
  </si>
  <si>
    <t>(c)</t>
    <phoneticPr fontId="4"/>
  </si>
  <si>
    <t>*</t>
    <phoneticPr fontId="4"/>
  </si>
  <si>
    <t>３</t>
    <phoneticPr fontId="4"/>
  </si>
  <si>
    <t>公立大学附属病院に係る地方債(14年度以前許可債)に係る27年度末地方債残高</t>
    <rPh sb="0" eb="2">
      <t>コウリツ</t>
    </rPh>
    <rPh sb="2" eb="4">
      <t>ダイガク</t>
    </rPh>
    <rPh sb="4" eb="6">
      <t>フゾク</t>
    </rPh>
    <rPh sb="6" eb="8">
      <t>ビョウイン</t>
    </rPh>
    <rPh sb="19" eb="21">
      <t>イゼン</t>
    </rPh>
    <phoneticPr fontId="4"/>
  </si>
  <si>
    <t>=</t>
    <phoneticPr fontId="4"/>
  </si>
  <si>
    <t>(d)</t>
    <phoneticPr fontId="4"/>
  </si>
  <si>
    <t>４</t>
    <phoneticPr fontId="4"/>
  </si>
  <si>
    <t>(ｱ)～(ﾚ)</t>
    <phoneticPr fontId="4"/>
  </si>
  <si>
    <t>(e)</t>
    <phoneticPr fontId="4"/>
  </si>
  <si>
    <t>５</t>
    <phoneticPr fontId="4"/>
  </si>
  <si>
    <t>ｽ</t>
    <phoneticPr fontId="41"/>
  </si>
  <si>
    <t>(ｱ)～(ｽ)</t>
    <phoneticPr fontId="4"/>
  </si>
  <si>
    <t>(f)</t>
    <phoneticPr fontId="4"/>
  </si>
  <si>
    <t>６</t>
    <phoneticPr fontId="4"/>
  </si>
  <si>
    <t>対策事業を含む。）</t>
    <phoneticPr fontId="4"/>
  </si>
  <si>
    <t>(千円未満四捨五入）</t>
    <phoneticPr fontId="4"/>
  </si>
  <si>
    <t>(ｱ)</t>
    <phoneticPr fontId="4"/>
  </si>
  <si>
    <t>(ｲ)</t>
    <phoneticPr fontId="4"/>
  </si>
  <si>
    <t>(ｳ)</t>
    <phoneticPr fontId="4"/>
  </si>
  <si>
    <t>(ｴ)</t>
    <phoneticPr fontId="4"/>
  </si>
  <si>
    <t>(ｵ)</t>
    <phoneticPr fontId="4"/>
  </si>
  <si>
    <t>(ｶ)</t>
    <phoneticPr fontId="4"/>
  </si>
  <si>
    <t>(ｷ)</t>
    <phoneticPr fontId="4"/>
  </si>
  <si>
    <t>(ｸ)</t>
    <phoneticPr fontId="4"/>
  </si>
  <si>
    <t>(ｹ)</t>
    <phoneticPr fontId="4"/>
  </si>
  <si>
    <t>(ｺ)</t>
    <phoneticPr fontId="4"/>
  </si>
  <si>
    <t>(ｻ)</t>
    <phoneticPr fontId="4"/>
  </si>
  <si>
    <t>(ｼ)</t>
    <phoneticPr fontId="4"/>
  </si>
  <si>
    <t>(ｽ)</t>
    <phoneticPr fontId="4"/>
  </si>
  <si>
    <t>(ｾ)</t>
    <phoneticPr fontId="4"/>
  </si>
  <si>
    <t>(ｿ)</t>
    <phoneticPr fontId="4"/>
  </si>
  <si>
    <t>(ﾀ)</t>
    <phoneticPr fontId="4"/>
  </si>
  <si>
    <t>(ﾁ)</t>
    <phoneticPr fontId="4"/>
  </si>
  <si>
    <t>(g)</t>
    <phoneticPr fontId="4"/>
  </si>
  <si>
    <t>７</t>
    <phoneticPr fontId="4"/>
  </si>
  <si>
    <t>その他</t>
    <phoneticPr fontId="4"/>
  </si>
  <si>
    <t>水源開発対策に係る28年度以降繰出基準額
（附表（L）参照）</t>
    <rPh sb="0" eb="2">
      <t>スイゲン</t>
    </rPh>
    <rPh sb="2" eb="4">
      <t>カイハツ</t>
    </rPh>
    <rPh sb="4" eb="6">
      <t>タイサク</t>
    </rPh>
    <rPh sb="7" eb="8">
      <t>カカ</t>
    </rPh>
    <rPh sb="11" eb="13">
      <t>ネンド</t>
    </rPh>
    <rPh sb="13" eb="15">
      <t>イコウ</t>
    </rPh>
    <rPh sb="15" eb="16">
      <t>ク</t>
    </rPh>
    <rPh sb="16" eb="17">
      <t>ダ</t>
    </rPh>
    <rPh sb="17" eb="20">
      <t>キジュンガク</t>
    </rPh>
    <rPh sb="22" eb="24">
      <t>フヒョウ</t>
    </rPh>
    <rPh sb="27" eb="29">
      <t>サンショウ</t>
    </rPh>
    <phoneticPr fontId="4"/>
  </si>
  <si>
    <t>(h)</t>
    <phoneticPr fontId="4"/>
  </si>
  <si>
    <t>広域化対策に係る28年度以降繰出基準額
（附表（R）参照）</t>
    <rPh sb="0" eb="3">
      <t>コウイキカ</t>
    </rPh>
    <rPh sb="3" eb="5">
      <t>タイサク</t>
    </rPh>
    <rPh sb="6" eb="7">
      <t>カカ</t>
    </rPh>
    <rPh sb="10" eb="12">
      <t>ネンド</t>
    </rPh>
    <rPh sb="12" eb="14">
      <t>イコウ</t>
    </rPh>
    <rPh sb="14" eb="15">
      <t>ク</t>
    </rPh>
    <rPh sb="15" eb="16">
      <t>ダ</t>
    </rPh>
    <rPh sb="16" eb="19">
      <t>キジュンガク</t>
    </rPh>
    <rPh sb="21" eb="23">
      <t>フヒョウ</t>
    </rPh>
    <rPh sb="26" eb="28">
      <t>サンショウ</t>
    </rPh>
    <phoneticPr fontId="4"/>
  </si>
  <si>
    <t>(i)</t>
    <phoneticPr fontId="4"/>
  </si>
  <si>
    <t>一般会計出資債（Ｈ10以前許可債）に係る27年度末地方債残高（高度浄水施設整備、老朽管更新、浄水未普及地域解消事業及び上水安全対策事業を含む。）</t>
    <rPh sb="0" eb="2">
      <t>イッパン</t>
    </rPh>
    <rPh sb="2" eb="4">
      <t>カイケイ</t>
    </rPh>
    <rPh sb="4" eb="6">
      <t>シュッシ</t>
    </rPh>
    <rPh sb="6" eb="7">
      <t>サイ</t>
    </rPh>
    <rPh sb="11" eb="13">
      <t>イゼン</t>
    </rPh>
    <rPh sb="13" eb="15">
      <t>キョカ</t>
    </rPh>
    <rPh sb="15" eb="16">
      <t>サイ</t>
    </rPh>
    <rPh sb="18" eb="19">
      <t>カカ</t>
    </rPh>
    <rPh sb="22" eb="24">
      <t>ネンド</t>
    </rPh>
    <rPh sb="24" eb="25">
      <t>マツ</t>
    </rPh>
    <rPh sb="25" eb="28">
      <t>チホウサイ</t>
    </rPh>
    <rPh sb="28" eb="30">
      <t>ザンダカ</t>
    </rPh>
    <rPh sb="31" eb="33">
      <t>コウド</t>
    </rPh>
    <rPh sb="33" eb="35">
      <t>ジョウスイ</t>
    </rPh>
    <rPh sb="35" eb="37">
      <t>シセツ</t>
    </rPh>
    <rPh sb="37" eb="39">
      <t>セイビ</t>
    </rPh>
    <rPh sb="40" eb="42">
      <t>ロウキュウ</t>
    </rPh>
    <rPh sb="42" eb="43">
      <t>カン</t>
    </rPh>
    <rPh sb="43" eb="45">
      <t>コウシン</t>
    </rPh>
    <rPh sb="46" eb="48">
      <t>ジョウスイ</t>
    </rPh>
    <rPh sb="48" eb="51">
      <t>ミフキュウ</t>
    </rPh>
    <rPh sb="51" eb="53">
      <t>チイキ</t>
    </rPh>
    <rPh sb="53" eb="55">
      <t>カイショウ</t>
    </rPh>
    <rPh sb="55" eb="57">
      <t>ジギョウ</t>
    </rPh>
    <rPh sb="57" eb="58">
      <t>オヨ</t>
    </rPh>
    <rPh sb="59" eb="61">
      <t>ジョウスイ</t>
    </rPh>
    <rPh sb="61" eb="63">
      <t>アンゼン</t>
    </rPh>
    <rPh sb="63" eb="65">
      <t>タイサク</t>
    </rPh>
    <rPh sb="65" eb="67">
      <t>ジギョウ</t>
    </rPh>
    <rPh sb="68" eb="69">
      <t>フク</t>
    </rPh>
    <phoneticPr fontId="4"/>
  </si>
  <si>
    <t>(j)</t>
    <phoneticPr fontId="4"/>
  </si>
  <si>
    <t>（a）～(j)</t>
    <phoneticPr fontId="4"/>
  </si>
  <si>
    <t>(F)</t>
    <phoneticPr fontId="4"/>
  </si>
  <si>
    <t>①病院事業建設費負担　企業債（平成４年度～平成13年度許可）Ｈ27年度末現在高</t>
    <rPh sb="1" eb="3">
      <t>ビョウイン</t>
    </rPh>
    <rPh sb="3" eb="5">
      <t>ジギョウ</t>
    </rPh>
    <rPh sb="5" eb="8">
      <t>ケンセツヒ</t>
    </rPh>
    <rPh sb="8" eb="10">
      <t>フタン</t>
    </rPh>
    <rPh sb="11" eb="14">
      <t>キギョウサイ</t>
    </rPh>
    <rPh sb="15" eb="17">
      <t>ヘイセイ</t>
    </rPh>
    <rPh sb="18" eb="20">
      <t>ネンド</t>
    </rPh>
    <rPh sb="21" eb="23">
      <t>ヘイセイ</t>
    </rPh>
    <rPh sb="25" eb="27">
      <t>ネンド</t>
    </rPh>
    <rPh sb="27" eb="29">
      <t>キョカ</t>
    </rPh>
    <rPh sb="33" eb="36">
      <t>ネンドマツ</t>
    </rPh>
    <rPh sb="36" eb="39">
      <t>ゲンザイダカ</t>
    </rPh>
    <phoneticPr fontId="2"/>
  </si>
  <si>
    <t>に係る平成27年度末地方債残高</t>
    <phoneticPr fontId="2"/>
  </si>
  <si>
    <t>（Ａ）×2/3（1/3）</t>
    <phoneticPr fontId="2"/>
  </si>
  <si>
    <t>（Ａ）</t>
    <phoneticPr fontId="2"/>
  </si>
  <si>
    <t>（Ｂ）</t>
    <phoneticPr fontId="2"/>
  </si>
  <si>
    <t>（Ｃ）</t>
    <phoneticPr fontId="2"/>
  </si>
  <si>
    <t>②病院事業建設費負担　企業債（平成14年度許可）Ｈ27年度末現在高</t>
    <rPh sb="1" eb="3">
      <t>ビョウイン</t>
    </rPh>
    <rPh sb="3" eb="5">
      <t>ジギョウ</t>
    </rPh>
    <rPh sb="5" eb="8">
      <t>ケンセツヒ</t>
    </rPh>
    <rPh sb="8" eb="10">
      <t>フタン</t>
    </rPh>
    <rPh sb="11" eb="14">
      <t>キギョウサイ</t>
    </rPh>
    <rPh sb="15" eb="17">
      <t>ヘイセイ</t>
    </rPh>
    <rPh sb="19" eb="21">
      <t>ネンド</t>
    </rPh>
    <rPh sb="21" eb="23">
      <t>キョカ</t>
    </rPh>
    <rPh sb="27" eb="30">
      <t>ネンドマツ</t>
    </rPh>
    <rPh sb="30" eb="33">
      <t>ゲンザイダカ</t>
    </rPh>
    <phoneticPr fontId="2"/>
  </si>
  <si>
    <t>（Ｄ）×2/3（1/3）</t>
    <phoneticPr fontId="2"/>
  </si>
  <si>
    <t>（Ｄ）</t>
    <phoneticPr fontId="2"/>
  </si>
  <si>
    <t>（Ｅ）</t>
    <phoneticPr fontId="2"/>
  </si>
  <si>
    <t>（Ｆ）</t>
    <phoneticPr fontId="2"/>
  </si>
  <si>
    <t>③水源開発対策に係る企業債Ｈ27年度末現在高</t>
    <rPh sb="1" eb="3">
      <t>スイゲン</t>
    </rPh>
    <rPh sb="3" eb="5">
      <t>カイハツ</t>
    </rPh>
    <rPh sb="5" eb="7">
      <t>タイサク</t>
    </rPh>
    <rPh sb="8" eb="9">
      <t>カカ</t>
    </rPh>
    <rPh sb="10" eb="13">
      <t>キギョウサイ</t>
    </rPh>
    <rPh sb="16" eb="19">
      <t>ネンドマツ</t>
    </rPh>
    <rPh sb="19" eb="22">
      <t>ゲンザイダカ</t>
    </rPh>
    <phoneticPr fontId="2"/>
  </si>
  <si>
    <t>（Ｊ）のうち</t>
    <phoneticPr fontId="2"/>
  </si>
  <si>
    <t>（Ｊ）－（Ｋ）</t>
    <phoneticPr fontId="2"/>
  </si>
  <si>
    <t>（Ｇ）</t>
    <phoneticPr fontId="2"/>
  </si>
  <si>
    <t>（Ｈ）</t>
    <phoneticPr fontId="2"/>
  </si>
  <si>
    <t>（Ｉ）</t>
    <phoneticPr fontId="2"/>
  </si>
  <si>
    <t>（Ｊ）</t>
    <phoneticPr fontId="2"/>
  </si>
  <si>
    <t>（Ｋ）</t>
    <phoneticPr fontId="2"/>
  </si>
  <si>
    <t>（Ｌ）</t>
    <phoneticPr fontId="2"/>
  </si>
  <si>
    <t>④広域化対策企業債Ｈ27年度末現在高</t>
    <rPh sb="1" eb="4">
      <t>コウイキカ</t>
    </rPh>
    <rPh sb="4" eb="6">
      <t>タイサク</t>
    </rPh>
    <rPh sb="6" eb="9">
      <t>キギョウサイ</t>
    </rPh>
    <rPh sb="12" eb="14">
      <t>ネンド</t>
    </rPh>
    <rPh sb="14" eb="15">
      <t>マツ</t>
    </rPh>
    <rPh sb="15" eb="18">
      <t>ゲンザイダカ</t>
    </rPh>
    <phoneticPr fontId="2"/>
  </si>
  <si>
    <t>（Ｐ）のうち</t>
    <phoneticPr fontId="2"/>
  </si>
  <si>
    <t>（Ｐ）－（Ｑ）</t>
    <phoneticPr fontId="2"/>
  </si>
  <si>
    <t>（Ｍ）</t>
    <phoneticPr fontId="2"/>
  </si>
  <si>
    <t>（Ｎ）</t>
    <phoneticPr fontId="2"/>
  </si>
  <si>
    <t>（Ｏ）</t>
    <phoneticPr fontId="2"/>
  </si>
  <si>
    <t>（Ｐ）</t>
    <phoneticPr fontId="2"/>
  </si>
  <si>
    <t>（Ｑ）</t>
    <phoneticPr fontId="2"/>
  </si>
  <si>
    <t>（Ｒ）</t>
    <phoneticPr fontId="2"/>
  </si>
  <si>
    <t xml:space="preserve"> 平成13年度以前に基本設計等に着手した継続事業を含む。） 病院事業債について記入すること。</t>
    <phoneticPr fontId="2"/>
  </si>
  <si>
    <t xml:space="preserve">  </t>
    <phoneticPr fontId="2"/>
  </si>
  <si>
    <t>４　（Ｅ）欄は（Ｄ）×2/3の算式により算出し記入すること。ただし、災害拠点病院の施設整備事業</t>
    <phoneticPr fontId="2"/>
  </si>
  <si>
    <t>　に係る上乗せ措置分については、（Ｄ）×１/3の算式により記入すること。</t>
    <phoneticPr fontId="2"/>
  </si>
  <si>
    <t>５　①・②については、病院事業債であっても地方公営企業繰出金の対象とならないもの</t>
    <phoneticPr fontId="2"/>
  </si>
  <si>
    <t>　（一般会計で運営している病院、介護老人保健施設等）は、対象とならないものであること。</t>
    <phoneticPr fontId="2"/>
  </si>
  <si>
    <t>　第１、４（２）に定める繰出基準に該当する事業について記入すること。昭和42年度から平成元</t>
    <phoneticPr fontId="2"/>
  </si>
  <si>
    <t>　年度において「水道水源開発施設整備費補助金」の対象となった事業が該当するものであること。</t>
    <phoneticPr fontId="2"/>
  </si>
  <si>
    <t>７　（Ｊ）欄は（Ｈ）×7/30×（Ｉ）/（Ｇ）の算式により算出し記入すること。ただし、事業施行年度が</t>
    <phoneticPr fontId="2"/>
  </si>
  <si>
    <t>　昭和55年度以前の事業及び繰出基準に該当しないことにより建設時に出資を行わなかった事業</t>
    <phoneticPr fontId="2"/>
  </si>
  <si>
    <t>　については、（Ｊ）欄は（Ｈ）×1/3×（Ｉ）/（Ｇ）の算式により算出し記入すること。</t>
    <phoneticPr fontId="2"/>
  </si>
  <si>
    <t>９　（Ｐ）欄は（Ｎ）×7/30×（Ｏ）/（Ｍ）の算式により算出し記入すること。ただし、事業施行年度が</t>
    <phoneticPr fontId="2"/>
  </si>
  <si>
    <t>　については、（Ｐ）欄はそれぞれ（Ｎ）×1/3×（Ｏ）/（Ｍ）の算式により算出し記入すること。</t>
    <phoneticPr fontId="2"/>
  </si>
  <si>
    <r>
      <rPr>
        <sz val="11"/>
        <rFont val="ＭＳ Ｐゴシック"/>
        <family val="3"/>
        <charset val="128"/>
      </rPr>
      <t>H25基準財政収入額</t>
    </r>
    <rPh sb="3" eb="5">
      <t>キジュン</t>
    </rPh>
    <rPh sb="5" eb="7">
      <t>ザイセイ</t>
    </rPh>
    <rPh sb="7" eb="10">
      <t>シュウニュウガク</t>
    </rPh>
    <phoneticPr fontId="2"/>
  </si>
  <si>
    <r>
      <rPr>
        <sz val="11"/>
        <rFont val="ＭＳ Ｐゴシック"/>
        <family val="3"/>
        <charset val="128"/>
      </rPr>
      <t>H25基準財政需要額</t>
    </r>
    <rPh sb="3" eb="5">
      <t>キジュン</t>
    </rPh>
    <rPh sb="5" eb="7">
      <t>ザイセイ</t>
    </rPh>
    <rPh sb="7" eb="10">
      <t>ジュヨウガク</t>
    </rPh>
    <phoneticPr fontId="2"/>
  </si>
  <si>
    <r>
      <rPr>
        <sz val="11"/>
        <rFont val="ＭＳ Ｐゴシック"/>
        <family val="3"/>
        <charset val="128"/>
      </rPr>
      <t>H26基準財政収入額</t>
    </r>
    <rPh sb="3" eb="5">
      <t>キジュン</t>
    </rPh>
    <rPh sb="5" eb="7">
      <t>ザイセイ</t>
    </rPh>
    <rPh sb="7" eb="10">
      <t>シュウニュウガク</t>
    </rPh>
    <phoneticPr fontId="2"/>
  </si>
  <si>
    <r>
      <rPr>
        <sz val="11"/>
        <rFont val="ＭＳ Ｐゴシック"/>
        <family val="3"/>
        <charset val="128"/>
      </rPr>
      <t>H26基準財政需要額</t>
    </r>
    <rPh sb="3" eb="5">
      <t>キジュン</t>
    </rPh>
    <rPh sb="5" eb="7">
      <t>ザイセイ</t>
    </rPh>
    <rPh sb="7" eb="10">
      <t>ジュヨウガク</t>
    </rPh>
    <phoneticPr fontId="2"/>
  </si>
  <si>
    <r>
      <rPr>
        <sz val="11"/>
        <rFont val="ＭＳ Ｐゴシック"/>
        <family val="3"/>
        <charset val="128"/>
      </rPr>
      <t>H27基準財政収入額</t>
    </r>
    <rPh sb="3" eb="5">
      <t>キジュン</t>
    </rPh>
    <rPh sb="5" eb="7">
      <t>ザイセイ</t>
    </rPh>
    <rPh sb="7" eb="10">
      <t>シュウニュウガク</t>
    </rPh>
    <phoneticPr fontId="2"/>
  </si>
  <si>
    <r>
      <rPr>
        <sz val="11"/>
        <rFont val="ＭＳ Ｐゴシック"/>
        <family val="3"/>
        <charset val="128"/>
      </rPr>
      <t>H27基準財政需要額</t>
    </r>
    <rPh sb="3" eb="5">
      <t>キジュン</t>
    </rPh>
    <rPh sb="5" eb="7">
      <t>ザイセイ</t>
    </rPh>
    <rPh sb="7" eb="10">
      <t>ジュヨウガク</t>
    </rPh>
    <phoneticPr fontId="2"/>
  </si>
  <si>
    <r>
      <t>H</t>
    </r>
    <r>
      <rPr>
        <sz val="11"/>
        <rFont val="ＭＳ Ｐゴシック"/>
        <family val="3"/>
        <charset val="128"/>
      </rPr>
      <t>25：</t>
    </r>
    <phoneticPr fontId="2"/>
  </si>
  <si>
    <r>
      <t>H</t>
    </r>
    <r>
      <rPr>
        <sz val="11"/>
        <rFont val="ＭＳ Ｐゴシック"/>
        <family val="3"/>
        <charset val="128"/>
      </rPr>
      <t>26：</t>
    </r>
    <phoneticPr fontId="2"/>
  </si>
  <si>
    <r>
      <t>H</t>
    </r>
    <r>
      <rPr>
        <sz val="11"/>
        <rFont val="ＭＳ Ｐゴシック"/>
        <family val="3"/>
        <charset val="128"/>
      </rPr>
      <t>27：</t>
    </r>
    <phoneticPr fontId="2"/>
  </si>
  <si>
    <t>27年度財政力補正</t>
    <rPh sb="2" eb="3">
      <t>ネン</t>
    </rPh>
    <rPh sb="3" eb="4">
      <t>ド</t>
    </rPh>
    <rPh sb="4" eb="7">
      <t>ザイセイリョク</t>
    </rPh>
    <rPh sb="7" eb="9">
      <t>ホセイ</t>
    </rPh>
    <phoneticPr fontId="4"/>
  </si>
  <si>
    <t>港湾事業に係る地方債(10年度以前許可債)に係る27年度末地方債残高</t>
    <rPh sb="0" eb="2">
      <t>コウワン</t>
    </rPh>
    <rPh sb="2" eb="4">
      <t>ジギョウ</t>
    </rPh>
    <rPh sb="5" eb="6">
      <t>カカ</t>
    </rPh>
    <rPh sb="7" eb="10">
      <t>チホウサイ</t>
    </rPh>
    <rPh sb="22" eb="23">
      <t>カカ</t>
    </rPh>
    <rPh sb="26" eb="29">
      <t>ネンドマツ</t>
    </rPh>
    <rPh sb="29" eb="32">
      <t>チホウサイ</t>
    </rPh>
    <rPh sb="32" eb="34">
      <t>ザンダカ</t>
    </rPh>
    <phoneticPr fontId="4"/>
  </si>
  <si>
    <t>漁港事業に係る地方債(10年度以前許可債)に係る27年度末地方債残高</t>
    <rPh sb="0" eb="2">
      <t>ギョコウ</t>
    </rPh>
    <rPh sb="2" eb="4">
      <t>ジギョウ</t>
    </rPh>
    <rPh sb="5" eb="6">
      <t>カカ</t>
    </rPh>
    <rPh sb="7" eb="10">
      <t>チホウサイ</t>
    </rPh>
    <rPh sb="22" eb="23">
      <t>カカ</t>
    </rPh>
    <rPh sb="26" eb="29">
      <t>ネンドマツ</t>
    </rPh>
    <rPh sb="29" eb="32">
      <t>チホウサイ</t>
    </rPh>
    <rPh sb="32" eb="34">
      <t>ザンダカ</t>
    </rPh>
    <phoneticPr fontId="4"/>
  </si>
  <si>
    <r>
      <t>１　①は、「平成</t>
    </r>
    <r>
      <rPr>
        <sz val="11"/>
        <rFont val="ＭＳ Ｐゴシック"/>
        <family val="3"/>
        <charset val="128"/>
      </rPr>
      <t>27年度の地方公営企業繰出金について」（平成27年４月14日付け総財公第75号）</t>
    </r>
    <phoneticPr fontId="2"/>
  </si>
  <si>
    <r>
      <t>３　②は、「平成</t>
    </r>
    <r>
      <rPr>
        <sz val="11"/>
        <rFont val="ＭＳ Ｐゴシック"/>
        <family val="3"/>
        <charset val="128"/>
      </rPr>
      <t>27年度の地方公営企業繰出金について」（平成27年４月14日付け総財公第75号）</t>
    </r>
    <phoneticPr fontId="2"/>
  </si>
  <si>
    <r>
      <t>６　③は、「平成</t>
    </r>
    <r>
      <rPr>
        <sz val="11"/>
        <rFont val="ＭＳ Ｐゴシック"/>
        <family val="3"/>
        <charset val="128"/>
      </rPr>
      <t>27年度の地方公営企業繰出金について」（平成27年４月14日付け総財公第75号）</t>
    </r>
    <phoneticPr fontId="2"/>
  </si>
  <si>
    <r>
      <t>８　④は、「平成</t>
    </r>
    <r>
      <rPr>
        <sz val="11"/>
        <rFont val="ＭＳ Ｐゴシック"/>
        <family val="3"/>
        <charset val="128"/>
      </rPr>
      <t>27年度の地方公営企業繰出金について」（平成27年４月14日付け総財公第75号）</t>
    </r>
    <phoneticPr fontId="2"/>
  </si>
  <si>
    <r>
      <t>防災対策事業債</t>
    </r>
    <r>
      <rPr>
        <sz val="11"/>
        <rFont val="ＭＳ Ｐゴシック"/>
        <family val="3"/>
        <charset val="128"/>
      </rPr>
      <t>(</t>
    </r>
    <r>
      <rPr>
        <sz val="11"/>
        <rFont val="ＭＳ ゴシック"/>
        <family val="3"/>
        <charset val="128"/>
      </rPr>
      <t>防災基盤整備事業分</t>
    </r>
    <r>
      <rPr>
        <sz val="11"/>
        <rFont val="ＭＳ Ｐゴシック"/>
        <family val="3"/>
        <charset val="128"/>
      </rPr>
      <t>(</t>
    </r>
    <r>
      <rPr>
        <sz val="11"/>
        <rFont val="ＭＳ ゴシック"/>
        <family val="3"/>
        <charset val="128"/>
      </rPr>
      <t>平成1</t>
    </r>
    <r>
      <rPr>
        <sz val="11"/>
        <rFont val="ＭＳ ゴシック"/>
        <family val="3"/>
      </rPr>
      <t>7年度以降は｢特に推進すべきもの｣以外、</t>
    </r>
    <rPh sb="0" eb="2">
      <t>ボウサイ</t>
    </rPh>
    <rPh sb="2" eb="4">
      <t>タイサク</t>
    </rPh>
    <rPh sb="4" eb="7">
      <t>ジギョウサイ</t>
    </rPh>
    <rPh sb="8" eb="10">
      <t>ボウサイ</t>
    </rPh>
    <rPh sb="10" eb="12">
      <t>キバン</t>
    </rPh>
    <rPh sb="12" eb="14">
      <t>セイビ</t>
    </rPh>
    <rPh sb="14" eb="16">
      <t>ジギョウ</t>
    </rPh>
    <rPh sb="16" eb="17">
      <t>ブン</t>
    </rPh>
    <rPh sb="18" eb="20">
      <t>ヘイセイ</t>
    </rPh>
    <rPh sb="22" eb="24">
      <t>ネンド</t>
    </rPh>
    <rPh sb="24" eb="26">
      <t>イコウ</t>
    </rPh>
    <rPh sb="28" eb="29">
      <t>トク</t>
    </rPh>
    <rPh sb="30" eb="32">
      <t>スイシン</t>
    </rPh>
    <rPh sb="38" eb="40">
      <t>イガイ</t>
    </rPh>
    <phoneticPr fontId="4"/>
  </si>
  <si>
    <r>
      <t>防災対策事業債(防災基盤整備事業分</t>
    </r>
    <r>
      <rPr>
        <sz val="11"/>
        <rFont val="ＭＳ Ｐゴシック"/>
        <family val="3"/>
        <charset val="128"/>
      </rPr>
      <t>(「</t>
    </r>
    <r>
      <rPr>
        <sz val="11"/>
        <rFont val="ＭＳ ゴシック"/>
        <family val="3"/>
      </rPr>
      <t>特に推進すべきもの」、平成</t>
    </r>
    <r>
      <rPr>
        <sz val="11"/>
        <rFont val="ＭＳ Ｐゴシック"/>
        <family val="3"/>
        <charset val="128"/>
      </rPr>
      <t>26年度以降は</t>
    </r>
    <rPh sb="0" eb="2">
      <t>ボウサイ</t>
    </rPh>
    <rPh sb="2" eb="4">
      <t>タイサク</t>
    </rPh>
    <rPh sb="4" eb="7">
      <t>ジギョウサイ</t>
    </rPh>
    <rPh sb="8" eb="10">
      <t>ボウサイ</t>
    </rPh>
    <rPh sb="10" eb="12">
      <t>キバン</t>
    </rPh>
    <rPh sb="12" eb="14">
      <t>セイビ</t>
    </rPh>
    <rPh sb="14" eb="16">
      <t>ジギョウ</t>
    </rPh>
    <rPh sb="16" eb="17">
      <t>ブン</t>
    </rPh>
    <rPh sb="19" eb="20">
      <t>トク</t>
    </rPh>
    <rPh sb="21" eb="23">
      <t>スイシン</t>
    </rPh>
    <rPh sb="30" eb="32">
      <t>ヘイセイ</t>
    </rPh>
    <rPh sb="34" eb="36">
      <t>ネンド</t>
    </rPh>
    <rPh sb="36" eb="38">
      <t>イコウ</t>
    </rPh>
    <phoneticPr fontId="4"/>
  </si>
  <si>
    <r>
      <t>(</t>
    </r>
    <r>
      <rPr>
        <sz val="9"/>
        <rFont val="ＭＳ ゴシック"/>
        <family val="3"/>
      </rPr>
      <t>c</t>
    </r>
    <r>
      <rPr>
        <sz val="9"/>
        <rFont val="ＭＳ ゴシック"/>
        <family val="3"/>
        <charset val="128"/>
      </rPr>
      <t>)</t>
    </r>
    <phoneticPr fontId="4"/>
  </si>
  <si>
    <r>
      <t>防災対策事業債(公共施設等耐震化事業分</t>
    </r>
    <r>
      <rPr>
        <sz val="11"/>
        <rFont val="ＭＳ Ｐゴシック"/>
        <family val="3"/>
        <charset val="128"/>
      </rPr>
      <t>)</t>
    </r>
    <rPh sb="0" eb="2">
      <t>ボウサイ</t>
    </rPh>
    <rPh sb="2" eb="4">
      <t>タイサク</t>
    </rPh>
    <rPh sb="4" eb="7">
      <t>ジギョウサイ</t>
    </rPh>
    <rPh sb="8" eb="10">
      <t>コウキョウ</t>
    </rPh>
    <rPh sb="10" eb="12">
      <t>シセツ</t>
    </rPh>
    <rPh sb="12" eb="13">
      <t>トウ</t>
    </rPh>
    <rPh sb="13" eb="16">
      <t>タイシンカ</t>
    </rPh>
    <rPh sb="16" eb="18">
      <t>ジギョウ</t>
    </rPh>
    <rPh sb="18" eb="19">
      <t>ブン</t>
    </rPh>
    <phoneticPr fontId="4"/>
  </si>
  <si>
    <r>
      <t>(</t>
    </r>
    <r>
      <rPr>
        <sz val="9"/>
        <rFont val="ＭＳ ゴシック"/>
        <family val="3"/>
      </rPr>
      <t>d</t>
    </r>
    <r>
      <rPr>
        <sz val="9"/>
        <rFont val="ＭＳ ゴシック"/>
        <family val="3"/>
        <charset val="128"/>
      </rPr>
      <t>)</t>
    </r>
    <phoneticPr fontId="4"/>
  </si>
  <si>
    <r>
      <t>防災対策事業債(旧緊急防災基盤整備事業</t>
    </r>
    <r>
      <rPr>
        <sz val="11"/>
        <rFont val="ＭＳ Ｐゴシック"/>
        <family val="3"/>
        <charset val="128"/>
      </rPr>
      <t>(</t>
    </r>
    <r>
      <rPr>
        <sz val="11"/>
        <rFont val="ＭＳ ゴシック"/>
        <family val="3"/>
        <charset val="128"/>
      </rPr>
      <t>継続事業分</t>
    </r>
    <r>
      <rPr>
        <sz val="11"/>
        <rFont val="ＭＳ Ｐゴシック"/>
        <family val="3"/>
        <charset val="128"/>
      </rPr>
      <t>))</t>
    </r>
    <rPh sb="0" eb="2">
      <t>ボウサイ</t>
    </rPh>
    <rPh sb="2" eb="4">
      <t>タイサク</t>
    </rPh>
    <rPh sb="4" eb="7">
      <t>ジギョウサイ</t>
    </rPh>
    <rPh sb="8" eb="9">
      <t>キュウ</t>
    </rPh>
    <rPh sb="9" eb="11">
      <t>キンキュウ</t>
    </rPh>
    <rPh sb="11" eb="13">
      <t>ボウサイ</t>
    </rPh>
    <rPh sb="13" eb="15">
      <t>キバン</t>
    </rPh>
    <rPh sb="15" eb="17">
      <t>セイビ</t>
    </rPh>
    <rPh sb="17" eb="19">
      <t>ジギョウ</t>
    </rPh>
    <rPh sb="20" eb="22">
      <t>ケイゾク</t>
    </rPh>
    <rPh sb="22" eb="24">
      <t>ジギョウ</t>
    </rPh>
    <rPh sb="24" eb="25">
      <t>ブン</t>
    </rPh>
    <phoneticPr fontId="4"/>
  </si>
  <si>
    <r>
      <t>(</t>
    </r>
    <r>
      <rPr>
        <sz val="9"/>
        <rFont val="ＭＳ ゴシック"/>
        <family val="3"/>
      </rPr>
      <t>e</t>
    </r>
    <r>
      <rPr>
        <sz val="9"/>
        <rFont val="ＭＳ ゴシック"/>
        <family val="3"/>
        <charset val="128"/>
      </rPr>
      <t>)</t>
    </r>
    <phoneticPr fontId="4"/>
  </si>
  <si>
    <t>(f)</t>
    <phoneticPr fontId="4"/>
  </si>
  <si>
    <t>水俣病原因企業に対する金融支援事業債に係る27年度末地方債残高</t>
    <rPh sb="17" eb="18">
      <t>サイ</t>
    </rPh>
    <rPh sb="19" eb="20">
      <t>カカ</t>
    </rPh>
    <rPh sb="23" eb="26">
      <t>ネンドマツ</t>
    </rPh>
    <rPh sb="26" eb="29">
      <t>チホウサイ</t>
    </rPh>
    <rPh sb="29" eb="31">
      <t>ザンダカ</t>
    </rPh>
    <phoneticPr fontId="4"/>
  </si>
  <si>
    <t>(ｱ)～(ｻ)</t>
    <phoneticPr fontId="4"/>
  </si>
  <si>
    <t>(ｱ)～(ｳ)</t>
    <phoneticPr fontId="4"/>
  </si>
  <si>
    <t>注１　８～11のうち16～27年度算入分に係る「施設整備費相当額」欄には、平成27年度普通交付税算出資料</t>
    <rPh sb="0" eb="1">
      <t>チュウ</t>
    </rPh>
    <rPh sb="15" eb="17">
      <t>ネンド</t>
    </rPh>
    <rPh sb="17" eb="19">
      <t>サンニュウ</t>
    </rPh>
    <rPh sb="19" eb="20">
      <t>ブン</t>
    </rPh>
    <rPh sb="21" eb="22">
      <t>カカ</t>
    </rPh>
    <rPh sb="24" eb="26">
      <t>シセツ</t>
    </rPh>
    <rPh sb="26" eb="29">
      <t>セイビヒ</t>
    </rPh>
    <rPh sb="29" eb="32">
      <t>ソウトウガク</t>
    </rPh>
    <rPh sb="33" eb="34">
      <t>ラン</t>
    </rPh>
    <rPh sb="37" eb="39">
      <t>ヘイセイ</t>
    </rPh>
    <rPh sb="41" eb="43">
      <t>ネンド</t>
    </rPh>
    <rPh sb="43" eb="45">
      <t>フツウ</t>
    </rPh>
    <rPh sb="45" eb="48">
      <t>コウフゼイ</t>
    </rPh>
    <rPh sb="48" eb="50">
      <t>サンシュツ</t>
    </rPh>
    <rPh sb="50" eb="52">
      <t>シリョウ</t>
    </rPh>
    <phoneticPr fontId="4"/>
  </si>
  <si>
    <t>　　83頁の該当箇所から転記すること。</t>
    <phoneticPr fontId="4"/>
  </si>
  <si>
    <t>　２　28年度算入分については、交付税措置対象額として総務省自治行政局地域振興室に認められた額を記入す</t>
    <rPh sb="5" eb="7">
      <t>ネンド</t>
    </rPh>
    <rPh sb="7" eb="9">
      <t>サンニュウ</t>
    </rPh>
    <rPh sb="9" eb="10">
      <t>ブン</t>
    </rPh>
    <rPh sb="16" eb="19">
      <t>コウフゼイ</t>
    </rPh>
    <rPh sb="19" eb="21">
      <t>ソチ</t>
    </rPh>
    <rPh sb="21" eb="24">
      <t>タイショウガク</t>
    </rPh>
    <rPh sb="27" eb="30">
      <t>ソウムショウ</t>
    </rPh>
    <rPh sb="30" eb="32">
      <t>ジチ</t>
    </rPh>
    <rPh sb="32" eb="34">
      <t>ギョウセイ</t>
    </rPh>
    <rPh sb="34" eb="35">
      <t>キョク</t>
    </rPh>
    <rPh sb="35" eb="37">
      <t>チイキ</t>
    </rPh>
    <rPh sb="37" eb="40">
      <t>シンコウシツ</t>
    </rPh>
    <rPh sb="41" eb="42">
      <t>ミト</t>
    </rPh>
    <rPh sb="46" eb="47">
      <t>ガク</t>
    </rPh>
    <rPh sb="48" eb="50">
      <t>キニュウ</t>
    </rPh>
    <phoneticPr fontId="4"/>
  </si>
  <si>
    <t>(a)～(o)</t>
    <phoneticPr fontId="4"/>
  </si>
  <si>
    <t>平成25年度標準財政収入額</t>
    <phoneticPr fontId="2"/>
  </si>
  <si>
    <t>平成26年度標準財政収入額</t>
    <phoneticPr fontId="2"/>
  </si>
  <si>
    <t>平成27年度標準財政収入額</t>
    <phoneticPr fontId="2"/>
  </si>
  <si>
    <t>平成28年度　自然災害防止事業元利償還金</t>
    <rPh sb="0" eb="2">
      <t>ヘイセイ</t>
    </rPh>
    <rPh sb="4" eb="6">
      <t>ネンド</t>
    </rPh>
    <rPh sb="7" eb="9">
      <t>シゼン</t>
    </rPh>
    <rPh sb="9" eb="11">
      <t>サイガイ</t>
    </rPh>
    <rPh sb="11" eb="13">
      <t>ボウシ</t>
    </rPh>
    <rPh sb="13" eb="15">
      <t>ジギョウ</t>
    </rPh>
    <rPh sb="15" eb="17">
      <t>ガンリ</t>
    </rPh>
    <rPh sb="17" eb="20">
      <t>ショウカンキン</t>
    </rPh>
    <phoneticPr fontId="2"/>
  </si>
  <si>
    <t>（参考別紙）平成27年度標準財政規模</t>
    <rPh sb="1" eb="3">
      <t>サンコウ</t>
    </rPh>
    <rPh sb="3" eb="5">
      <t>ベッシ</t>
    </rPh>
    <rPh sb="6" eb="8">
      <t>ヘイセイ</t>
    </rPh>
    <rPh sb="10" eb="12">
      <t>ネンド</t>
    </rPh>
    <rPh sb="12" eb="14">
      <t>ヒョウジュン</t>
    </rPh>
    <rPh sb="14" eb="16">
      <t>ザイセイ</t>
    </rPh>
    <rPh sb="16" eb="18">
      <t>キボ</t>
    </rPh>
    <phoneticPr fontId="2"/>
  </si>
  <si>
    <r>
      <t>補正予算債償還費（11</t>
    </r>
    <r>
      <rPr>
        <sz val="11"/>
        <rFont val="ＭＳ Ｐゴシック"/>
        <family val="3"/>
        <charset val="128"/>
      </rPr>
      <t>年度以降同意等債</t>
    </r>
    <r>
      <rPr>
        <sz val="11"/>
        <rFont val="ＭＳ ゴシック"/>
        <family val="3"/>
        <charset val="128"/>
      </rPr>
      <t>に係るもの）</t>
    </r>
    <rPh sb="0" eb="2">
      <t>ホセイ</t>
    </rPh>
    <rPh sb="2" eb="4">
      <t>ヨサン</t>
    </rPh>
    <rPh sb="4" eb="5">
      <t>サイ</t>
    </rPh>
    <rPh sb="5" eb="8">
      <t>ショウカンヒ</t>
    </rPh>
    <rPh sb="11" eb="15">
      <t>ネンドイコウ</t>
    </rPh>
    <rPh sb="15" eb="18">
      <t>ドウイナド</t>
    </rPh>
    <rPh sb="18" eb="19">
      <t>サイ</t>
    </rPh>
    <rPh sb="20" eb="21">
      <t>カカ</t>
    </rPh>
    <phoneticPr fontId="4"/>
  </si>
  <si>
    <t>(ｱ)～(ｲ)</t>
    <phoneticPr fontId="4"/>
  </si>
  <si>
    <t>(ｱ)～(ｿ)</t>
    <phoneticPr fontId="4"/>
  </si>
  <si>
    <t>(ｱ)～(ｺ)</t>
    <phoneticPr fontId="4"/>
  </si>
  <si>
    <t>地域改善対策特定事業債に係る27年度末地方債残高</t>
    <rPh sb="0" eb="2">
      <t>チイキ</t>
    </rPh>
    <rPh sb="2" eb="4">
      <t>カイゼン</t>
    </rPh>
    <rPh sb="4" eb="6">
      <t>タイサク</t>
    </rPh>
    <rPh sb="6" eb="8">
      <t>トクテイ</t>
    </rPh>
    <rPh sb="8" eb="11">
      <t>ジギョウサイ</t>
    </rPh>
    <rPh sb="12" eb="13">
      <t>カカ</t>
    </rPh>
    <rPh sb="19" eb="22">
      <t>チホウサイ</t>
    </rPh>
    <rPh sb="22" eb="24">
      <t>ザンダカ</t>
    </rPh>
    <phoneticPr fontId="4"/>
  </si>
  <si>
    <t>公害防止事業債に係る27年度末地方債残高</t>
    <rPh sb="0" eb="2">
      <t>コウガイ</t>
    </rPh>
    <rPh sb="2" eb="4">
      <t>ボウシ</t>
    </rPh>
    <rPh sb="4" eb="7">
      <t>ジギョウサイ</t>
    </rPh>
    <rPh sb="8" eb="9">
      <t>カカ</t>
    </rPh>
    <rPh sb="15" eb="18">
      <t>チホウサイ</t>
    </rPh>
    <rPh sb="18" eb="20">
      <t>ザンダカ</t>
    </rPh>
    <phoneticPr fontId="4"/>
  </si>
  <si>
    <t>石油コンビナート等債に係る27年度末地方債残高</t>
    <rPh sb="0" eb="2">
      <t>セキユ</t>
    </rPh>
    <rPh sb="8" eb="9">
      <t>ナド</t>
    </rPh>
    <rPh sb="9" eb="10">
      <t>サイ</t>
    </rPh>
    <rPh sb="11" eb="12">
      <t>カカ</t>
    </rPh>
    <rPh sb="18" eb="21">
      <t>チホウサイ</t>
    </rPh>
    <rPh sb="21" eb="23">
      <t>ザンダカ</t>
    </rPh>
    <phoneticPr fontId="4"/>
  </si>
  <si>
    <t>地震対策緊急整備事業債に係る27年度末地方債残高</t>
    <rPh sb="0" eb="2">
      <t>ジシン</t>
    </rPh>
    <rPh sb="2" eb="4">
      <t>タイサク</t>
    </rPh>
    <rPh sb="4" eb="6">
      <t>キンキュウ</t>
    </rPh>
    <rPh sb="6" eb="8">
      <t>セイビ</t>
    </rPh>
    <rPh sb="8" eb="10">
      <t>ジギョウ</t>
    </rPh>
    <rPh sb="10" eb="11">
      <t>サイ</t>
    </rPh>
    <rPh sb="12" eb="13">
      <t>カカ</t>
    </rPh>
    <rPh sb="19" eb="22">
      <t>チホウサイ</t>
    </rPh>
    <rPh sb="22" eb="24">
      <t>ザンダカ</t>
    </rPh>
    <phoneticPr fontId="4"/>
  </si>
  <si>
    <t>被災者生活再建債に係る27年度末地方債残高</t>
    <rPh sb="0" eb="3">
      <t>ヒサイシャ</t>
    </rPh>
    <rPh sb="3" eb="5">
      <t>セイカツ</t>
    </rPh>
    <rPh sb="5" eb="7">
      <t>サイケン</t>
    </rPh>
    <rPh sb="7" eb="8">
      <t>サイ</t>
    </rPh>
    <rPh sb="9" eb="10">
      <t>カカ</t>
    </rPh>
    <rPh sb="16" eb="19">
      <t>チホウサイ</t>
    </rPh>
    <rPh sb="19" eb="21">
      <t>ザンダカ</t>
    </rPh>
    <phoneticPr fontId="4"/>
  </si>
  <si>
    <t>原子力発電施設立地地域振興債に係る27年度末地方債残高</t>
    <rPh sb="0" eb="3">
      <t>ゲンシリョク</t>
    </rPh>
    <rPh sb="3" eb="5">
      <t>ハツデン</t>
    </rPh>
    <rPh sb="5" eb="7">
      <t>シセツ</t>
    </rPh>
    <rPh sb="7" eb="9">
      <t>リッチ</t>
    </rPh>
    <rPh sb="9" eb="11">
      <t>チイキ</t>
    </rPh>
    <rPh sb="11" eb="13">
      <t>シンコウ</t>
    </rPh>
    <rPh sb="13" eb="14">
      <t>サイ</t>
    </rPh>
    <rPh sb="15" eb="16">
      <t>カカ</t>
    </rPh>
    <rPh sb="19" eb="20">
      <t>ネン</t>
    </rPh>
    <rPh sb="22" eb="25">
      <t>チホウサイ</t>
    </rPh>
    <rPh sb="25" eb="27">
      <t>ザンダカ</t>
    </rPh>
    <phoneticPr fontId="4"/>
  </si>
  <si>
    <r>
      <rPr>
        <sz val="11"/>
        <rFont val="ＭＳ Ｐゴシック"/>
        <family val="3"/>
        <charset val="128"/>
      </rPr>
      <t>28年度元利償還金</t>
    </r>
    <rPh sb="2" eb="4">
      <t>ネンド</t>
    </rPh>
    <rPh sb="4" eb="6">
      <t>ガンリ</t>
    </rPh>
    <rPh sb="6" eb="9">
      <t>ショウカンキン</t>
    </rPh>
    <phoneticPr fontId="2"/>
  </si>
  <si>
    <t>(ｱ)～(ﾊ)</t>
    <phoneticPr fontId="4"/>
  </si>
  <si>
    <t>(ｱ)～(ｼ)</t>
    <phoneticPr fontId="4"/>
  </si>
  <si>
    <t>(b)</t>
    <phoneticPr fontId="4"/>
  </si>
  <si>
    <t>(ﾅ)</t>
    <phoneticPr fontId="4"/>
  </si>
  <si>
    <t>(ﾆ)</t>
    <phoneticPr fontId="4"/>
  </si>
  <si>
    <t>（公営企業会計適用債）</t>
    <rPh sb="1" eb="3">
      <t>コウエイ</t>
    </rPh>
    <rPh sb="3" eb="5">
      <t>キギョウ</t>
    </rPh>
    <rPh sb="5" eb="7">
      <t>カイケイ</t>
    </rPh>
    <rPh sb="7" eb="9">
      <t>テキヨウ</t>
    </rPh>
    <rPh sb="9" eb="10">
      <t>サイ</t>
    </rPh>
    <phoneticPr fontId="2"/>
  </si>
  <si>
    <r>
      <t>河川事業及び砂防事業に係る地方債(10年度以前許可債)に係る</t>
    </r>
    <r>
      <rPr>
        <sz val="10"/>
        <color rgb="FFFF0000"/>
        <rFont val="ＭＳ ゴシック"/>
        <family val="3"/>
        <charset val="128"/>
      </rPr>
      <t>27</t>
    </r>
    <r>
      <rPr>
        <sz val="10"/>
        <rFont val="ＭＳ ゴシック"/>
        <family val="3"/>
        <charset val="128"/>
      </rPr>
      <t>年度末地方債残高</t>
    </r>
    <rPh sb="0" eb="2">
      <t>カセン</t>
    </rPh>
    <rPh sb="2" eb="4">
      <t>ジギョウ</t>
    </rPh>
    <rPh sb="4" eb="5">
      <t>オヨ</t>
    </rPh>
    <rPh sb="6" eb="8">
      <t>サボウ</t>
    </rPh>
    <rPh sb="8" eb="10">
      <t>ジギョウ</t>
    </rPh>
    <rPh sb="11" eb="12">
      <t>カカ</t>
    </rPh>
    <rPh sb="13" eb="16">
      <t>チホウサイ</t>
    </rPh>
    <rPh sb="28" eb="29">
      <t>カカ</t>
    </rPh>
    <rPh sb="32" eb="35">
      <t>ネンドマツ</t>
    </rPh>
    <rPh sb="35" eb="38">
      <t>チホウサイ</t>
    </rPh>
    <rPh sb="38" eb="40">
      <t>ザンダカ</t>
    </rPh>
    <phoneticPr fontId="4"/>
  </si>
  <si>
    <r>
      <t>(</t>
    </r>
    <r>
      <rPr>
        <sz val="9"/>
        <color rgb="FFFF0000"/>
        <rFont val="ＭＳ ゴシック"/>
        <family val="3"/>
        <charset val="128"/>
      </rPr>
      <t>ｷ</t>
    </r>
    <r>
      <rPr>
        <sz val="9"/>
        <rFont val="ＭＳ ゴシック"/>
        <family val="3"/>
        <charset val="128"/>
      </rPr>
      <t>)欄の額</t>
    </r>
    <rPh sb="3" eb="4">
      <t>ラン</t>
    </rPh>
    <rPh sb="5" eb="6">
      <t>ガク</t>
    </rPh>
    <phoneticPr fontId="4"/>
  </si>
  <si>
    <t>(ﾄ)</t>
    <phoneticPr fontId="4"/>
  </si>
  <si>
    <r>
      <t>流域下水道事業債(臨時措置分</t>
    </r>
    <r>
      <rPr>
        <sz val="11"/>
        <color theme="1"/>
        <rFont val="ＭＳ Ｐゴシック"/>
        <family val="3"/>
        <charset val="128"/>
      </rPr>
      <t>)</t>
    </r>
    <rPh sb="0" eb="2">
      <t>リュウイキ</t>
    </rPh>
    <rPh sb="2" eb="5">
      <t>ゲスイドウ</t>
    </rPh>
    <rPh sb="5" eb="8">
      <t>ジギョウサイ</t>
    </rPh>
    <rPh sb="9" eb="11">
      <t>リンジ</t>
    </rPh>
    <rPh sb="11" eb="13">
      <t>ソチ</t>
    </rPh>
    <rPh sb="13" eb="14">
      <t>ブン</t>
    </rPh>
    <phoneticPr fontId="4"/>
  </si>
  <si>
    <t>流域下水道事業債(通常分)(10年度以前許可債)に係る27年度末地方債残高</t>
    <rPh sb="0" eb="2">
      <t>リュウイキ</t>
    </rPh>
    <rPh sb="2" eb="5">
      <t>ゲスイドウ</t>
    </rPh>
    <rPh sb="5" eb="7">
      <t>ジギョウ</t>
    </rPh>
    <rPh sb="7" eb="8">
      <t>サイ</t>
    </rPh>
    <rPh sb="9" eb="11">
      <t>ツウジョウ</t>
    </rPh>
    <rPh sb="11" eb="12">
      <t>ブン</t>
    </rPh>
    <rPh sb="16" eb="18">
      <t>ネンド</t>
    </rPh>
    <rPh sb="18" eb="20">
      <t>イゼン</t>
    </rPh>
    <rPh sb="20" eb="22">
      <t>キョカ</t>
    </rPh>
    <rPh sb="22" eb="23">
      <t>サイ</t>
    </rPh>
    <rPh sb="25" eb="26">
      <t>カカ</t>
    </rPh>
    <rPh sb="29" eb="32">
      <t>ネンドマツ</t>
    </rPh>
    <rPh sb="32" eb="35">
      <t>チホウサイ</t>
    </rPh>
    <rPh sb="35" eb="37">
      <t>ザンダカ</t>
    </rPh>
    <phoneticPr fontId="4"/>
  </si>
  <si>
    <r>
      <t>流域下水道事業債(通常分</t>
    </r>
    <r>
      <rPr>
        <sz val="11"/>
        <color theme="1"/>
        <rFont val="ＭＳ Ｐゴシック"/>
        <family val="3"/>
        <charset val="128"/>
      </rPr>
      <t>)</t>
    </r>
    <rPh sb="0" eb="2">
      <t>リュウイキ</t>
    </rPh>
    <rPh sb="2" eb="5">
      <t>ゲスイドウ</t>
    </rPh>
    <rPh sb="5" eb="8">
      <t>ジギョウサイ</t>
    </rPh>
    <rPh sb="9" eb="11">
      <t>ツウジョウ</t>
    </rPh>
    <rPh sb="11" eb="12">
      <t>ブン</t>
    </rPh>
    <phoneticPr fontId="4"/>
  </si>
  <si>
    <t>下水汚泥広域処理事業に係る地方債のうち28年度以降普通交付税措置対象額（元金に限る。）</t>
    <rPh sb="0" eb="2">
      <t>ゲスイ</t>
    </rPh>
    <rPh sb="2" eb="4">
      <t>オデイ</t>
    </rPh>
    <rPh sb="4" eb="6">
      <t>コウイキ</t>
    </rPh>
    <rPh sb="6" eb="8">
      <t>ショリ</t>
    </rPh>
    <rPh sb="8" eb="10">
      <t>ジギョウ</t>
    </rPh>
    <rPh sb="11" eb="12">
      <t>カカ</t>
    </rPh>
    <rPh sb="13" eb="16">
      <t>チホウサイ</t>
    </rPh>
    <rPh sb="21" eb="23">
      <t>ネンド</t>
    </rPh>
    <rPh sb="23" eb="25">
      <t>イコウ</t>
    </rPh>
    <rPh sb="25" eb="27">
      <t>フツウ</t>
    </rPh>
    <rPh sb="27" eb="30">
      <t>コウフゼイ</t>
    </rPh>
    <rPh sb="30" eb="32">
      <t>ソチ</t>
    </rPh>
    <rPh sb="32" eb="34">
      <t>タイショウ</t>
    </rPh>
    <rPh sb="34" eb="35">
      <t>ガク</t>
    </rPh>
    <rPh sb="36" eb="38">
      <t>ガンキン</t>
    </rPh>
    <rPh sb="39" eb="40">
      <t>カギ</t>
    </rPh>
    <phoneticPr fontId="4"/>
  </si>
  <si>
    <r>
      <t>地下高速鉄道事業(補助金債元利償還金・三セク除く</t>
    </r>
    <r>
      <rPr>
        <sz val="11"/>
        <color theme="1"/>
        <rFont val="ＭＳ Ｐゴシック"/>
        <family val="3"/>
        <charset val="128"/>
      </rPr>
      <t>)</t>
    </r>
    <rPh sb="0" eb="2">
      <t>チカ</t>
    </rPh>
    <rPh sb="2" eb="4">
      <t>コウソク</t>
    </rPh>
    <rPh sb="4" eb="6">
      <t>テツドウ</t>
    </rPh>
    <rPh sb="6" eb="8">
      <t>ジギョウ</t>
    </rPh>
    <rPh sb="9" eb="12">
      <t>ホジョキン</t>
    </rPh>
    <rPh sb="12" eb="13">
      <t>サイ</t>
    </rPh>
    <rPh sb="13" eb="15">
      <t>ガンリ</t>
    </rPh>
    <rPh sb="15" eb="18">
      <t>ショウカンキン</t>
    </rPh>
    <rPh sb="19" eb="20">
      <t>サン</t>
    </rPh>
    <rPh sb="22" eb="23">
      <t>ノゾ</t>
    </rPh>
    <phoneticPr fontId="4"/>
  </si>
  <si>
    <t>地下鉄事業既特例債・新特例債・新々特例債に係る平成27年度末地方債残高</t>
    <rPh sb="0" eb="3">
      <t>チカテツ</t>
    </rPh>
    <rPh sb="3" eb="5">
      <t>ジギョウ</t>
    </rPh>
    <rPh sb="5" eb="6">
      <t>キ</t>
    </rPh>
    <rPh sb="6" eb="8">
      <t>トクレイ</t>
    </rPh>
    <rPh sb="8" eb="9">
      <t>サイ</t>
    </rPh>
    <rPh sb="10" eb="11">
      <t>シン</t>
    </rPh>
    <rPh sb="11" eb="13">
      <t>トクレイ</t>
    </rPh>
    <rPh sb="13" eb="14">
      <t>サイ</t>
    </rPh>
    <rPh sb="15" eb="16">
      <t>シン</t>
    </rPh>
    <rPh sb="17" eb="19">
      <t>トクレイ</t>
    </rPh>
    <rPh sb="19" eb="20">
      <t>サイ</t>
    </rPh>
    <rPh sb="21" eb="22">
      <t>カカ</t>
    </rPh>
    <rPh sb="23" eb="25">
      <t>ヘイセイ</t>
    </rPh>
    <rPh sb="27" eb="30">
      <t>ネンドマツ</t>
    </rPh>
    <rPh sb="30" eb="33">
      <t>チホウサイ</t>
    </rPh>
    <rPh sb="33" eb="35">
      <t>ザンダカ</t>
    </rPh>
    <phoneticPr fontId="4"/>
  </si>
  <si>
    <t>地下鉄事業続特例債に係る平成27年度末地方債残高</t>
    <rPh sb="0" eb="3">
      <t>チカテツ</t>
    </rPh>
    <rPh sb="3" eb="5">
      <t>ジギョウ</t>
    </rPh>
    <rPh sb="5" eb="6">
      <t>ゾク</t>
    </rPh>
    <rPh sb="6" eb="8">
      <t>トクレイ</t>
    </rPh>
    <rPh sb="8" eb="9">
      <t>サイ</t>
    </rPh>
    <rPh sb="10" eb="11">
      <t>カカ</t>
    </rPh>
    <rPh sb="12" eb="14">
      <t>ヘイセイ</t>
    </rPh>
    <rPh sb="16" eb="18">
      <t>ネンド</t>
    </rPh>
    <rPh sb="18" eb="19">
      <t>マツ</t>
    </rPh>
    <rPh sb="19" eb="22">
      <t>チホウサイ</t>
    </rPh>
    <rPh sb="22" eb="24">
      <t>ザンダカ</t>
    </rPh>
    <phoneticPr fontId="4"/>
  </si>
  <si>
    <t>地下鉄事業再特例債に係る平成27年度末地方債残高（平成26年度以前同意等分）</t>
    <rPh sb="0" eb="3">
      <t>チカテツ</t>
    </rPh>
    <rPh sb="3" eb="5">
      <t>ジギョウ</t>
    </rPh>
    <rPh sb="5" eb="6">
      <t>サイ</t>
    </rPh>
    <rPh sb="6" eb="8">
      <t>トクレイ</t>
    </rPh>
    <rPh sb="8" eb="9">
      <t>サイ</t>
    </rPh>
    <rPh sb="10" eb="11">
      <t>カカ</t>
    </rPh>
    <rPh sb="12" eb="14">
      <t>ヘイセイ</t>
    </rPh>
    <rPh sb="16" eb="18">
      <t>ネンド</t>
    </rPh>
    <rPh sb="18" eb="19">
      <t>マツ</t>
    </rPh>
    <rPh sb="19" eb="22">
      <t>チホウサイ</t>
    </rPh>
    <rPh sb="22" eb="24">
      <t>ザンダカ</t>
    </rPh>
    <rPh sb="25" eb="27">
      <t>ヘイセイ</t>
    </rPh>
    <rPh sb="29" eb="31">
      <t>ネンド</t>
    </rPh>
    <rPh sb="31" eb="33">
      <t>イゼン</t>
    </rPh>
    <rPh sb="33" eb="35">
      <t>ドウイ</t>
    </rPh>
    <rPh sb="35" eb="36">
      <t>トウ</t>
    </rPh>
    <rPh sb="36" eb="37">
      <t>ブン</t>
    </rPh>
    <phoneticPr fontId="4"/>
  </si>
  <si>
    <t>地下鉄事業出資債(11年度以前許可債)に係る27年度末地方債残高</t>
    <rPh sb="0" eb="3">
      <t>チカテツ</t>
    </rPh>
    <rPh sb="3" eb="5">
      <t>ジギョウ</t>
    </rPh>
    <rPh sb="5" eb="8">
      <t>シュッシサイ</t>
    </rPh>
    <rPh sb="11" eb="13">
      <t>ネンド</t>
    </rPh>
    <rPh sb="13" eb="15">
      <t>イゼン</t>
    </rPh>
    <rPh sb="15" eb="17">
      <t>キョカ</t>
    </rPh>
    <rPh sb="17" eb="18">
      <t>サイ</t>
    </rPh>
    <rPh sb="20" eb="21">
      <t>カカ</t>
    </rPh>
    <rPh sb="24" eb="27">
      <t>ネンドマツ</t>
    </rPh>
    <rPh sb="27" eb="30">
      <t>チホウサイ</t>
    </rPh>
    <rPh sb="30" eb="32">
      <t>ザンダカ</t>
    </rPh>
    <phoneticPr fontId="4"/>
  </si>
  <si>
    <t>地下鉄緊急整備事業に係る地方債に係る27年度末地方債残高</t>
    <rPh sb="0" eb="3">
      <t>チカテツ</t>
    </rPh>
    <rPh sb="3" eb="5">
      <t>キンキュウ</t>
    </rPh>
    <rPh sb="5" eb="7">
      <t>セイビ</t>
    </rPh>
    <rPh sb="7" eb="9">
      <t>ジギョウ</t>
    </rPh>
    <rPh sb="10" eb="11">
      <t>カカ</t>
    </rPh>
    <rPh sb="12" eb="15">
      <t>チホウサイ</t>
    </rPh>
    <rPh sb="16" eb="17">
      <t>カカ</t>
    </rPh>
    <rPh sb="20" eb="23">
      <t>ネンドマツ</t>
    </rPh>
    <rPh sb="23" eb="26">
      <t>チホウサイ</t>
    </rPh>
    <rPh sb="26" eb="28">
      <t>ザンダカ</t>
    </rPh>
    <phoneticPr fontId="4"/>
  </si>
  <si>
    <t>空港整備事業に係る地方債に係る(10年度以前許可債)27年度末地方債残高</t>
    <rPh sb="0" eb="2">
      <t>クウコウ</t>
    </rPh>
    <rPh sb="2" eb="4">
      <t>セイビ</t>
    </rPh>
    <rPh sb="4" eb="6">
      <t>ジギョウ</t>
    </rPh>
    <rPh sb="7" eb="8">
      <t>カカ</t>
    </rPh>
    <rPh sb="9" eb="12">
      <t>チホウサイ</t>
    </rPh>
    <rPh sb="13" eb="14">
      <t>カカ</t>
    </rPh>
    <rPh sb="18" eb="20">
      <t>ネンド</t>
    </rPh>
    <rPh sb="20" eb="22">
      <t>イゼン</t>
    </rPh>
    <rPh sb="22" eb="24">
      <t>キョカ</t>
    </rPh>
    <rPh sb="24" eb="25">
      <t>サイ</t>
    </rPh>
    <rPh sb="28" eb="31">
      <t>ネンドマツ</t>
    </rPh>
    <rPh sb="31" eb="34">
      <t>チホウサイ</t>
    </rPh>
    <rPh sb="34" eb="36">
      <t>ザンダカ</t>
    </rPh>
    <phoneticPr fontId="4"/>
  </si>
  <si>
    <r>
      <t>空港整備事業債(２種Ｂ空港</t>
    </r>
    <r>
      <rPr>
        <sz val="11"/>
        <color theme="1"/>
        <rFont val="ＭＳ Ｐゴシック"/>
        <family val="3"/>
        <charset val="128"/>
      </rPr>
      <t>)</t>
    </r>
    <rPh sb="0" eb="2">
      <t>クウコウ</t>
    </rPh>
    <rPh sb="2" eb="4">
      <t>セイビ</t>
    </rPh>
    <rPh sb="4" eb="7">
      <t>ジギョウサイ</t>
    </rPh>
    <rPh sb="9" eb="10">
      <t>シュ</t>
    </rPh>
    <rPh sb="11" eb="13">
      <t>クウコウ</t>
    </rPh>
    <phoneticPr fontId="4"/>
  </si>
  <si>
    <r>
      <t>空港整備事業債(３種空港</t>
    </r>
    <r>
      <rPr>
        <sz val="11"/>
        <color theme="1"/>
        <rFont val="ＭＳ Ｐゴシック"/>
        <family val="3"/>
        <charset val="128"/>
      </rPr>
      <t>)</t>
    </r>
    <rPh sb="0" eb="2">
      <t>クウコウ</t>
    </rPh>
    <rPh sb="2" eb="4">
      <t>セイビ</t>
    </rPh>
    <rPh sb="4" eb="7">
      <t>ジギョウサイ</t>
    </rPh>
    <rPh sb="9" eb="10">
      <t>シュ</t>
    </rPh>
    <rPh sb="10" eb="12">
      <t>クウコウ</t>
    </rPh>
    <phoneticPr fontId="4"/>
  </si>
  <si>
    <t>公園緑地事業債に係る地方債に係る(10年度以前許可債)27年度末地方債残高</t>
    <rPh sb="0" eb="2">
      <t>コウエン</t>
    </rPh>
    <rPh sb="2" eb="4">
      <t>リョクチ</t>
    </rPh>
    <rPh sb="4" eb="7">
      <t>ジギョウサイ</t>
    </rPh>
    <rPh sb="8" eb="9">
      <t>カカ</t>
    </rPh>
    <rPh sb="10" eb="13">
      <t>チホウサイ</t>
    </rPh>
    <rPh sb="14" eb="15">
      <t>カカ</t>
    </rPh>
    <rPh sb="19" eb="21">
      <t>ネンド</t>
    </rPh>
    <rPh sb="21" eb="23">
      <t>イゼン</t>
    </rPh>
    <rPh sb="23" eb="25">
      <t>キョカ</t>
    </rPh>
    <rPh sb="25" eb="26">
      <t>サイ</t>
    </rPh>
    <rPh sb="29" eb="32">
      <t>ネンドマツ</t>
    </rPh>
    <rPh sb="32" eb="35">
      <t>チホウサイ</t>
    </rPh>
    <rPh sb="35" eb="37">
      <t>ザンダカ</t>
    </rPh>
    <phoneticPr fontId="4"/>
  </si>
  <si>
    <t>自然災害防止事業に係る地方債に係る27年度末地方債残高</t>
    <rPh sb="0" eb="2">
      <t>シゼン</t>
    </rPh>
    <rPh sb="2" eb="4">
      <t>サイガイ</t>
    </rPh>
    <rPh sb="4" eb="6">
      <t>ボウシ</t>
    </rPh>
    <rPh sb="6" eb="8">
      <t>ジギョウ</t>
    </rPh>
    <rPh sb="9" eb="10">
      <t>カカ</t>
    </rPh>
    <rPh sb="11" eb="14">
      <t>チホウサイ</t>
    </rPh>
    <rPh sb="15" eb="16">
      <t>カカ</t>
    </rPh>
    <rPh sb="19" eb="22">
      <t>ネンドマツ</t>
    </rPh>
    <rPh sb="22" eb="25">
      <t>チホウサイ</t>
    </rPh>
    <rPh sb="25" eb="27">
      <t>ザンダカ</t>
    </rPh>
    <phoneticPr fontId="4"/>
  </si>
  <si>
    <t>産炭地域開発就労事業等に係る地方債に係る27年度末地方債残高</t>
    <rPh sb="0" eb="1">
      <t>サン</t>
    </rPh>
    <rPh sb="1" eb="2">
      <t>スミ</t>
    </rPh>
    <rPh sb="2" eb="4">
      <t>チイキ</t>
    </rPh>
    <rPh sb="4" eb="6">
      <t>カイハツ</t>
    </rPh>
    <rPh sb="6" eb="8">
      <t>シュウロウ</t>
    </rPh>
    <rPh sb="8" eb="10">
      <t>ジギョウ</t>
    </rPh>
    <rPh sb="10" eb="11">
      <t>ナド</t>
    </rPh>
    <rPh sb="12" eb="13">
      <t>カカ</t>
    </rPh>
    <rPh sb="14" eb="17">
      <t>チホウサイ</t>
    </rPh>
    <rPh sb="18" eb="19">
      <t>カカ</t>
    </rPh>
    <rPh sb="22" eb="25">
      <t>ネンドマツ</t>
    </rPh>
    <rPh sb="25" eb="28">
      <t>チホウサイ</t>
    </rPh>
    <rPh sb="28" eb="30">
      <t>ザンダカ</t>
    </rPh>
    <phoneticPr fontId="4"/>
  </si>
  <si>
    <r>
      <t>一般公共事業債(被災市街地復興特別対策事業</t>
    </r>
    <r>
      <rPr>
        <sz val="11"/>
        <color theme="1"/>
        <rFont val="ＭＳ Ｐゴシック"/>
        <family val="3"/>
        <charset val="128"/>
      </rPr>
      <t>)</t>
    </r>
    <rPh sb="0" eb="2">
      <t>イッパン</t>
    </rPh>
    <rPh sb="2" eb="4">
      <t>コウキョウ</t>
    </rPh>
    <rPh sb="4" eb="7">
      <t>ジギョウサイ</t>
    </rPh>
    <rPh sb="8" eb="10">
      <t>ヒサイ</t>
    </rPh>
    <rPh sb="10" eb="13">
      <t>シガイチ</t>
    </rPh>
    <rPh sb="13" eb="15">
      <t>フッコウ</t>
    </rPh>
    <rPh sb="15" eb="17">
      <t>トクベツ</t>
    </rPh>
    <rPh sb="17" eb="19">
      <t>タイサク</t>
    </rPh>
    <rPh sb="19" eb="21">
      <t>ジギョウ</t>
    </rPh>
    <phoneticPr fontId="4"/>
  </si>
  <si>
    <t>27年度末</t>
    <rPh sb="2" eb="4">
      <t>ネンド</t>
    </rPh>
    <rPh sb="4" eb="5">
      <t>マツ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</si>
</sst>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6" formatCode="&quot;¥&quot;#,##0;[Red]&quot;¥&quot;\-#,##0"/>
    <numFmt numFmtId="176" formatCode="0.000_);[Red]\(0.000\)"/>
    <numFmt numFmtId="177" formatCode="#,##0_ "/>
    <numFmt numFmtId="178" formatCode="&quot;(&quot;General&quot;)&quot;"/>
    <numFmt numFmtId="179" formatCode="0.000_ "/>
    <numFmt numFmtId="180" formatCode="0_ "/>
    <numFmt numFmtId="181" formatCode="#,##0.000_ "/>
    <numFmt numFmtId="182" formatCode="#,##0.000"/>
    <numFmt numFmtId="183" formatCode="#,##0.000;&quot;△ &quot;#,##0.000"/>
    <numFmt numFmtId="184" formatCode="0.0000_);[Red]\(0.0000\)"/>
    <numFmt numFmtId="185" formatCode="#,##0.000_);[Red]\(#,##0.000\)"/>
    <numFmt numFmtId="186" formatCode="0_);[Red]\(0\)"/>
    <numFmt numFmtId="187" formatCode="0.00000;&quot;△ &quot;0.00000"/>
    <numFmt numFmtId="188" formatCode="#,##0;&quot;△ &quot;#,##0"/>
    <numFmt numFmtId="189" formatCode="#,##0_);[Red]\(#,##0\)"/>
    <numFmt numFmtId="190" formatCode="0.00_ "/>
    <numFmt numFmtId="191" formatCode="0.0000;&quot;△ &quot;0.0000"/>
    <numFmt numFmtId="192" formatCode="#,##0.00000_ "/>
    <numFmt numFmtId="193" formatCode="#,##0.00;&quot;△ &quot;#,##0.00"/>
    <numFmt numFmtId="194" formatCode="#,##0.0000;&quot;△ &quot;#,##0.0000"/>
    <numFmt numFmtId="195" formatCode="\(0\)"/>
    <numFmt numFmtId="196" formatCode="\(General\)"/>
    <numFmt numFmtId="197" formatCode="&quot;(&quot;\ｱ&quot;)&quot;"/>
    <numFmt numFmtId="198" formatCode="#,##0.000;[Red]#,##0.000"/>
  </numFmts>
  <fonts count="44">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6"/>
      <name val="ＭＳ ゴシック"/>
      <family val="3"/>
      <charset val="128"/>
    </font>
    <font>
      <sz val="12"/>
      <name val="Arial"/>
      <family val="2"/>
    </font>
    <font>
      <sz val="12"/>
      <name val="ＭＳ ゴシック"/>
      <family val="3"/>
      <charset val="128"/>
    </font>
    <font>
      <sz val="9"/>
      <name val="ＭＳ ゴシック"/>
      <family val="3"/>
      <charset val="128"/>
    </font>
    <font>
      <sz val="9"/>
      <name val="ＭＳ ゴシック"/>
      <family val="3"/>
    </font>
    <font>
      <sz val="8"/>
      <name val="ＭＳ ゴシック"/>
      <family val="3"/>
      <charset val="128"/>
    </font>
    <font>
      <sz val="10"/>
      <name val="ＭＳ ゴシック"/>
      <family val="3"/>
      <charset val="128"/>
    </font>
    <font>
      <sz val="11"/>
      <name val="ＭＳ ゴシック"/>
      <family val="3"/>
    </font>
    <font>
      <sz val="11"/>
      <name val="ＭＳ 明朝"/>
      <family val="1"/>
      <charset val="128"/>
    </font>
    <font>
      <sz val="12"/>
      <name val="ＭＳ 明朝"/>
      <family val="1"/>
      <charset val="128"/>
    </font>
    <font>
      <sz val="10"/>
      <name val="ＭＳ 明朝"/>
      <family val="1"/>
      <charset val="128"/>
    </font>
    <font>
      <b/>
      <sz val="12"/>
      <name val="ＭＳ ゴシック"/>
      <family val="3"/>
      <charset val="128"/>
    </font>
    <font>
      <sz val="12"/>
      <name val="ＭＳ Ｐゴシック"/>
      <family val="3"/>
      <charset val="128"/>
    </font>
    <font>
      <sz val="10"/>
      <name val="ＭＳ Ｐゴシック"/>
      <family val="3"/>
      <charset val="128"/>
    </font>
    <font>
      <u/>
      <sz val="11"/>
      <name val="ＭＳ Ｐゴシック"/>
      <family val="3"/>
      <charset val="128"/>
    </font>
    <font>
      <b/>
      <sz val="11"/>
      <name val="ＭＳ ゴシック"/>
      <family val="3"/>
      <charset val="128"/>
    </font>
    <font>
      <sz val="11"/>
      <color indexed="8"/>
      <name val="ＭＳ Ｐゴシック"/>
      <family val="3"/>
      <charset val="128"/>
    </font>
    <font>
      <sz val="11"/>
      <color indexed="8"/>
      <name val="ＭＳ ゴシック"/>
      <family val="3"/>
      <charset val="128"/>
    </font>
    <font>
      <sz val="11"/>
      <color rgb="FFFF0000"/>
      <name val="ＭＳ ゴシック"/>
      <family val="3"/>
      <charset val="128"/>
    </font>
    <font>
      <sz val="12"/>
      <color theme="1"/>
      <name val="ＭＳ ゴシック"/>
      <family val="3"/>
      <charset val="128"/>
    </font>
    <font>
      <sz val="9"/>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11"/>
      <color theme="1"/>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11"/>
      <color theme="1"/>
      <name val="ＭＳ Ｐゴシック"/>
      <family val="3"/>
      <charset val="128"/>
    </font>
    <font>
      <sz val="9"/>
      <color theme="1"/>
      <name val="ＭＳ Ｐゴシック"/>
      <family val="3"/>
      <charset val="128"/>
    </font>
    <font>
      <sz val="9"/>
      <color rgb="FFFF0000"/>
      <name val="ＭＳ ゴシック"/>
      <family val="3"/>
      <charset val="128"/>
    </font>
    <font>
      <sz val="12"/>
      <color rgb="FFFFFF00"/>
      <name val="ＭＳ ゴシック"/>
      <family val="3"/>
      <charset val="128"/>
    </font>
    <font>
      <sz val="11"/>
      <color rgb="FFFFFF00"/>
      <name val="ＭＳ 明朝"/>
      <family val="1"/>
      <charset val="128"/>
    </font>
    <font>
      <sz val="10"/>
      <color rgb="FFFFFF00"/>
      <name val="ＭＳ 明朝"/>
      <family val="1"/>
      <charset val="128"/>
    </font>
    <font>
      <sz val="9"/>
      <color rgb="FFFFFF00"/>
      <name val="ＭＳ ゴシック"/>
      <family val="3"/>
      <charset val="128"/>
    </font>
    <font>
      <sz val="11"/>
      <color rgb="FFFFFF00"/>
      <name val="ＭＳ ゴシック"/>
      <family val="3"/>
      <charset val="128"/>
    </font>
    <font>
      <sz val="10"/>
      <color rgb="FFFF0000"/>
      <name val="ＭＳ ゴシック"/>
      <family val="3"/>
      <charset val="128"/>
    </font>
    <font>
      <sz val="6"/>
      <name val="ＭＳ Ｐゴシック"/>
      <family val="2"/>
      <charset val="128"/>
      <scheme val="minor"/>
    </font>
    <font>
      <strike/>
      <sz val="11"/>
      <name val="ＭＳ ゴシック"/>
      <family val="3"/>
      <charset val="128"/>
    </font>
    <font>
      <sz val="12"/>
      <color rgb="FFFF0000"/>
      <name val="ＭＳ ゴシック"/>
      <family val="3"/>
      <charset val="128"/>
    </font>
  </fonts>
  <fills count="9">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27"/>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rgb="FFFF0000"/>
        <bgColor indexed="64"/>
      </patternFill>
    </fill>
  </fills>
  <borders count="116">
    <border>
      <left/>
      <right/>
      <top/>
      <bottom/>
      <diagonal/>
    </border>
    <border>
      <left/>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8"/>
      </top>
      <bottom/>
      <diagonal/>
    </border>
    <border>
      <left/>
      <right style="medium">
        <color indexed="8"/>
      </right>
      <top/>
      <bottom style="medium">
        <color indexed="8"/>
      </bottom>
      <diagonal/>
    </border>
    <border>
      <left/>
      <right/>
      <top/>
      <bottom style="medium">
        <color indexed="8"/>
      </bottom>
      <diagonal/>
    </border>
    <border>
      <left style="medium">
        <color indexed="8"/>
      </left>
      <right/>
      <top/>
      <bottom style="medium">
        <color indexed="8"/>
      </bottom>
      <diagonal/>
    </border>
    <border>
      <left/>
      <right style="medium">
        <color indexed="8"/>
      </right>
      <top/>
      <bottom/>
      <diagonal/>
    </border>
    <border>
      <left style="medium">
        <color indexed="8"/>
      </left>
      <right/>
      <top/>
      <bottom/>
      <diagonal/>
    </border>
    <border>
      <left/>
      <right/>
      <top style="thin">
        <color indexed="8"/>
      </top>
      <bottom/>
      <diagonal/>
    </border>
    <border>
      <left style="thin">
        <color indexed="8"/>
      </left>
      <right/>
      <top style="thin">
        <color indexed="8"/>
      </top>
      <bottom/>
      <diagonal/>
    </border>
    <border>
      <left/>
      <right style="double">
        <color indexed="8"/>
      </right>
      <top style="thin">
        <color indexed="8"/>
      </top>
      <bottom/>
      <diagonal/>
    </border>
    <border>
      <left style="double">
        <color indexed="8"/>
      </left>
      <right/>
      <top style="thin">
        <color indexed="8"/>
      </top>
      <bottom/>
      <diagonal/>
    </border>
    <border>
      <left/>
      <right style="double">
        <color indexed="8"/>
      </right>
      <top/>
      <bottom/>
      <diagonal/>
    </border>
    <border>
      <left style="double">
        <color indexed="8"/>
      </left>
      <right/>
      <top/>
      <bottom/>
      <diagonal/>
    </border>
    <border>
      <left style="thin">
        <color indexed="8"/>
      </left>
      <right/>
      <top/>
      <bottom/>
      <diagonal/>
    </border>
    <border>
      <left/>
      <right style="double">
        <color indexed="8"/>
      </right>
      <top style="double">
        <color indexed="8"/>
      </top>
      <bottom/>
      <diagonal/>
    </border>
    <border>
      <left/>
      <right/>
      <top style="double">
        <color indexed="8"/>
      </top>
      <bottom/>
      <diagonal/>
    </border>
    <border>
      <left style="double">
        <color indexed="8"/>
      </left>
      <right/>
      <top style="double">
        <color indexed="8"/>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medium">
        <color indexed="64"/>
      </left>
      <right/>
      <top/>
      <bottom/>
      <diagonal/>
    </border>
    <border>
      <left/>
      <right style="medium">
        <color indexed="8"/>
      </right>
      <top style="medium">
        <color indexed="8"/>
      </top>
      <bottom/>
      <diagonal/>
    </border>
    <border>
      <left style="medium">
        <color indexed="8"/>
      </left>
      <right/>
      <top style="medium">
        <color indexed="8"/>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top style="thin">
        <color indexed="64"/>
      </top>
      <bottom style="thin">
        <color indexed="64"/>
      </bottom>
      <diagonal/>
    </border>
    <border>
      <left/>
      <right/>
      <top/>
      <bottom style="thin">
        <color indexed="8"/>
      </bottom>
      <diagonal/>
    </border>
    <border>
      <left style="thin">
        <color indexed="8"/>
      </left>
      <right/>
      <top/>
      <bottom style="thin">
        <color indexed="8"/>
      </bottom>
      <diagonal/>
    </border>
    <border>
      <left/>
      <right/>
      <top style="thin">
        <color indexed="8"/>
      </top>
      <bottom style="thin">
        <color indexed="64"/>
      </bottom>
      <diagonal/>
    </border>
    <border>
      <left style="thin">
        <color indexed="64"/>
      </left>
      <right/>
      <top style="thin">
        <color indexed="8"/>
      </top>
      <bottom style="thin">
        <color indexed="64"/>
      </bottom>
      <diagonal/>
    </border>
    <border>
      <left/>
      <right style="thin">
        <color indexed="8"/>
      </right>
      <top/>
      <bottom/>
      <diagonal/>
    </border>
    <border>
      <left/>
      <right style="thin">
        <color indexed="8"/>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thin">
        <color indexed="8"/>
      </top>
      <bottom/>
      <diagonal/>
    </border>
    <border>
      <left style="thin">
        <color indexed="8"/>
      </left>
      <right/>
      <top style="thin">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double">
        <color indexed="64"/>
      </bottom>
      <diagonal/>
    </border>
    <border>
      <left/>
      <right/>
      <top style="double">
        <color indexed="64"/>
      </top>
      <bottom/>
      <diagonal/>
    </border>
    <border diagonalUp="1">
      <left style="thin">
        <color indexed="64"/>
      </left>
      <right style="thin">
        <color indexed="64"/>
      </right>
      <top style="thin">
        <color indexed="64"/>
      </top>
      <bottom/>
      <diagonal style="thin">
        <color indexed="64"/>
      </diagonal>
    </border>
    <border>
      <left/>
      <right style="double">
        <color indexed="64"/>
      </right>
      <top style="double">
        <color indexed="64"/>
      </top>
      <bottom style="double">
        <color indexed="64"/>
      </bottom>
      <diagonal/>
    </border>
    <border diagonalUp="1">
      <left style="thin">
        <color indexed="64"/>
      </left>
      <right/>
      <top style="thin">
        <color indexed="64"/>
      </top>
      <bottom/>
      <diagonal style="thin">
        <color indexed="64"/>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uble">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8"/>
      </right>
      <top style="thin">
        <color indexed="8"/>
      </top>
      <bottom style="thin">
        <color indexed="8"/>
      </bottom>
      <diagonal/>
    </border>
    <border>
      <left style="double">
        <color indexed="8"/>
      </left>
      <right/>
      <top style="thin">
        <color indexed="8"/>
      </top>
      <bottom style="thin">
        <color indexed="8"/>
      </bottom>
      <diagonal/>
    </border>
    <border>
      <left style="double">
        <color indexed="8"/>
      </left>
      <right/>
      <top style="thin">
        <color indexed="8"/>
      </top>
      <bottom style="double">
        <color indexed="8"/>
      </bottom>
      <diagonal/>
    </border>
    <border>
      <left/>
      <right/>
      <top style="thin">
        <color indexed="8"/>
      </top>
      <bottom style="double">
        <color indexed="8"/>
      </bottom>
      <diagonal/>
    </border>
    <border>
      <left/>
      <right style="double">
        <color indexed="8"/>
      </right>
      <top style="thin">
        <color indexed="8"/>
      </top>
      <bottom style="double">
        <color indexed="8"/>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2">
    <xf numFmtId="0" fontId="0" fillId="0" borderId="0"/>
    <xf numFmtId="38" fontId="1" fillId="0" borderId="0" applyFont="0" applyFill="0" applyBorder="0" applyAlignment="0" applyProtection="0"/>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5" fillId="0" borderId="0"/>
    <xf numFmtId="0" fontId="5" fillId="0" borderId="0"/>
    <xf numFmtId="0" fontId="1" fillId="0" borderId="0">
      <alignment vertical="center"/>
    </xf>
  </cellStyleXfs>
  <cellXfs count="1133">
    <xf numFmtId="0" fontId="0" fillId="0" borderId="0" xfId="0"/>
    <xf numFmtId="0" fontId="3" fillId="0" borderId="0" xfId="4" applyFont="1">
      <alignment vertical="center"/>
    </xf>
    <xf numFmtId="0" fontId="3" fillId="0" borderId="0" xfId="4" applyFont="1" applyFill="1">
      <alignment vertical="center"/>
    </xf>
    <xf numFmtId="177" fontId="3" fillId="0" borderId="0" xfId="4" applyNumberFormat="1" applyFont="1">
      <alignment vertical="center"/>
    </xf>
    <xf numFmtId="0" fontId="3" fillId="0" borderId="0" xfId="4" applyFont="1" applyFill="1" applyBorder="1">
      <alignment vertical="center"/>
    </xf>
    <xf numFmtId="0" fontId="3" fillId="0" borderId="0" xfId="4" quotePrefix="1" applyFont="1" applyFill="1" applyAlignment="1">
      <alignment horizontal="center" vertical="center"/>
    </xf>
    <xf numFmtId="0" fontId="3" fillId="0" borderId="0" xfId="4" applyFont="1" applyAlignment="1">
      <alignment horizontal="center" vertical="center"/>
    </xf>
    <xf numFmtId="0" fontId="3" fillId="0" borderId="0" xfId="4" quotePrefix="1" applyFont="1" applyAlignment="1">
      <alignment horizontal="center" vertical="center"/>
    </xf>
    <xf numFmtId="0" fontId="3" fillId="0" borderId="1" xfId="4" applyFont="1" applyBorder="1" applyAlignment="1">
      <alignment horizontal="center" vertical="center"/>
    </xf>
    <xf numFmtId="0" fontId="7" fillId="0" borderId="0" xfId="4" applyFont="1">
      <alignment vertical="center"/>
    </xf>
    <xf numFmtId="177" fontId="7" fillId="2" borderId="2" xfId="4" applyNumberFormat="1" applyFont="1" applyFill="1" applyBorder="1">
      <alignment vertical="center"/>
    </xf>
    <xf numFmtId="177" fontId="7" fillId="0" borderId="3" xfId="4" applyNumberFormat="1" applyFont="1" applyFill="1" applyBorder="1">
      <alignment vertical="center"/>
    </xf>
    <xf numFmtId="177" fontId="7" fillId="0" borderId="0" xfId="4" applyNumberFormat="1" applyFont="1">
      <alignment vertical="center"/>
    </xf>
    <xf numFmtId="0" fontId="7" fillId="0" borderId="0" xfId="4" applyFont="1" applyFill="1" applyBorder="1" applyAlignment="1">
      <alignment horizontal="center" vertical="center"/>
    </xf>
    <xf numFmtId="177" fontId="7" fillId="0" borderId="0" xfId="4" applyNumberFormat="1" applyFont="1" applyFill="1" applyBorder="1">
      <alignment vertical="center"/>
    </xf>
    <xf numFmtId="0" fontId="7" fillId="0" borderId="0" xfId="4" applyFont="1" applyBorder="1">
      <alignment vertical="center"/>
    </xf>
    <xf numFmtId="0" fontId="7" fillId="0" borderId="0" xfId="4" applyFont="1" applyBorder="1" applyAlignment="1">
      <alignment horizontal="center" vertical="center"/>
    </xf>
    <xf numFmtId="177" fontId="7" fillId="2" borderId="4" xfId="4" applyNumberFormat="1" applyFont="1" applyFill="1" applyBorder="1">
      <alignment vertical="center"/>
    </xf>
    <xf numFmtId="0" fontId="7" fillId="0" borderId="4" xfId="4" applyFont="1" applyBorder="1" applyAlignment="1">
      <alignment horizontal="center" vertical="center"/>
    </xf>
    <xf numFmtId="177" fontId="7" fillId="3" borderId="4" xfId="4" applyNumberFormat="1" applyFont="1" applyFill="1" applyBorder="1" applyProtection="1">
      <alignment vertical="center"/>
      <protection locked="0"/>
    </xf>
    <xf numFmtId="0" fontId="7" fillId="0" borderId="5" xfId="4" applyFont="1" applyBorder="1">
      <alignment vertical="center"/>
    </xf>
    <xf numFmtId="178" fontId="7" fillId="0" borderId="6" xfId="4" applyNumberFormat="1" applyFont="1" applyBorder="1" applyAlignment="1">
      <alignment horizontal="center" vertical="center"/>
    </xf>
    <xf numFmtId="178" fontId="7" fillId="0" borderId="7" xfId="4" applyNumberFormat="1" applyFont="1" applyBorder="1" applyAlignment="1">
      <alignment horizontal="center" vertical="center"/>
    </xf>
    <xf numFmtId="0" fontId="7" fillId="0" borderId="8" xfId="4" applyFont="1" applyBorder="1">
      <alignment vertical="center"/>
    </xf>
    <xf numFmtId="177" fontId="7" fillId="0" borderId="9" xfId="4" applyNumberFormat="1" applyFont="1" applyBorder="1" applyAlignment="1">
      <alignment horizontal="center" vertical="center" shrinkToFit="1"/>
    </xf>
    <xf numFmtId="0" fontId="7" fillId="0" borderId="9" xfId="4" applyFont="1" applyBorder="1" applyAlignment="1">
      <alignment horizontal="center" vertical="center"/>
    </xf>
    <xf numFmtId="0" fontId="7" fillId="0" borderId="9" xfId="4" applyFont="1" applyFill="1" applyBorder="1" applyAlignment="1">
      <alignment horizontal="center" vertical="center"/>
    </xf>
    <xf numFmtId="177" fontId="7" fillId="0" borderId="9" xfId="4" applyNumberFormat="1" applyFont="1" applyBorder="1" applyAlignment="1">
      <alignment horizontal="center" vertical="center"/>
    </xf>
    <xf numFmtId="0" fontId="7" fillId="0" borderId="10" xfId="4" applyFont="1" applyBorder="1" applyAlignment="1">
      <alignment horizontal="center" vertical="center"/>
    </xf>
    <xf numFmtId="0" fontId="7" fillId="0" borderId="11" xfId="4" applyFont="1" applyBorder="1" applyAlignment="1">
      <alignment horizontal="center" vertical="center"/>
    </xf>
    <xf numFmtId="0" fontId="7" fillId="0" borderId="12" xfId="4" applyFont="1" applyBorder="1" applyAlignment="1">
      <alignment horizontal="center" vertical="center"/>
    </xf>
    <xf numFmtId="0" fontId="7" fillId="0" borderId="13" xfId="4" applyFont="1" applyBorder="1" applyAlignment="1">
      <alignment horizontal="center" vertical="center"/>
    </xf>
    <xf numFmtId="177" fontId="7" fillId="0" borderId="14" xfId="4" applyNumberFormat="1" applyFont="1" applyBorder="1" applyAlignment="1">
      <alignment horizontal="center" vertical="center"/>
    </xf>
    <xf numFmtId="0" fontId="7" fillId="0" borderId="14" xfId="4" applyFont="1" applyBorder="1" applyAlignment="1">
      <alignment horizontal="center" vertical="center"/>
    </xf>
    <xf numFmtId="0" fontId="7" fillId="0" borderId="7" xfId="4" applyFont="1" applyBorder="1" applyAlignment="1">
      <alignment horizontal="center" vertical="center"/>
    </xf>
    <xf numFmtId="177" fontId="7" fillId="0" borderId="9" xfId="4" applyNumberFormat="1" applyFont="1" applyFill="1" applyBorder="1">
      <alignment vertical="center"/>
    </xf>
    <xf numFmtId="177" fontId="7" fillId="2" borderId="15" xfId="4" applyNumberFormat="1" applyFont="1" applyFill="1" applyBorder="1">
      <alignment vertical="center"/>
    </xf>
    <xf numFmtId="0" fontId="7" fillId="0" borderId="15" xfId="4" applyFont="1" applyBorder="1" applyAlignment="1">
      <alignment horizontal="center" vertical="center"/>
    </xf>
    <xf numFmtId="177" fontId="7" fillId="0" borderId="14" xfId="4" applyNumberFormat="1" applyFont="1" applyFill="1" applyBorder="1">
      <alignment vertical="center"/>
    </xf>
    <xf numFmtId="177" fontId="7" fillId="2" borderId="14" xfId="4" applyNumberFormat="1" applyFont="1" applyFill="1" applyBorder="1">
      <alignment vertical="center"/>
    </xf>
    <xf numFmtId="0" fontId="7" fillId="0" borderId="16" xfId="4" applyFont="1" applyBorder="1" applyAlignment="1">
      <alignment horizontal="center" vertical="center"/>
    </xf>
    <xf numFmtId="177" fontId="7" fillId="0" borderId="16" xfId="4" applyNumberFormat="1" applyFont="1" applyFill="1" applyBorder="1">
      <alignment vertical="center"/>
    </xf>
    <xf numFmtId="0" fontId="7" fillId="0" borderId="6" xfId="4" applyFont="1" applyBorder="1" applyAlignment="1">
      <alignment horizontal="center" vertical="center"/>
    </xf>
    <xf numFmtId="0" fontId="7" fillId="0" borderId="5" xfId="4" applyFont="1" applyFill="1" applyBorder="1">
      <alignment vertical="center"/>
    </xf>
    <xf numFmtId="0" fontId="3" fillId="0" borderId="0" xfId="4" applyFont="1" applyBorder="1">
      <alignment vertical="center"/>
    </xf>
    <xf numFmtId="0" fontId="3" fillId="0" borderId="0" xfId="4" applyFont="1" applyAlignment="1">
      <alignment vertical="center"/>
    </xf>
    <xf numFmtId="0" fontId="7" fillId="0" borderId="0" xfId="4" applyFont="1" applyAlignment="1">
      <alignment vertical="center"/>
    </xf>
    <xf numFmtId="0" fontId="7" fillId="0" borderId="0" xfId="4" applyFont="1" applyFill="1" applyBorder="1">
      <alignment vertical="center"/>
    </xf>
    <xf numFmtId="0" fontId="7" fillId="0" borderId="0" xfId="4" applyFont="1" applyBorder="1" applyAlignment="1">
      <alignment vertical="center"/>
    </xf>
    <xf numFmtId="176" fontId="7" fillId="0" borderId="4" xfId="4" applyNumberFormat="1" applyFont="1" applyBorder="1">
      <alignment vertical="center"/>
    </xf>
    <xf numFmtId="0" fontId="6" fillId="0" borderId="0" xfId="4" applyFont="1">
      <alignment vertical="center"/>
    </xf>
    <xf numFmtId="177" fontId="6" fillId="0" borderId="0" xfId="4" applyNumberFormat="1" applyFont="1">
      <alignment vertical="center"/>
    </xf>
    <xf numFmtId="0" fontId="6" fillId="0" borderId="0" xfId="4" quotePrefix="1" applyFont="1" applyAlignment="1">
      <alignment horizontal="center" vertical="center"/>
    </xf>
    <xf numFmtId="177" fontId="7" fillId="2" borderId="17" xfId="4" applyNumberFormat="1" applyFont="1" applyFill="1" applyBorder="1">
      <alignment vertical="center"/>
    </xf>
    <xf numFmtId="0" fontId="7" fillId="0" borderId="17" xfId="4" applyFont="1" applyBorder="1" applyAlignment="1">
      <alignment horizontal="center" vertical="center"/>
    </xf>
    <xf numFmtId="177" fontId="7" fillId="0" borderId="18" xfId="4" applyNumberFormat="1" applyFont="1" applyFill="1" applyBorder="1">
      <alignment vertical="center"/>
    </xf>
    <xf numFmtId="0" fontId="7" fillId="0" borderId="11" xfId="4" applyFont="1" applyFill="1" applyBorder="1" applyAlignment="1">
      <alignment horizontal="center" vertical="center"/>
    </xf>
    <xf numFmtId="183" fontId="9" fillId="0" borderId="9" xfId="4" applyNumberFormat="1" applyFont="1" applyFill="1" applyBorder="1" applyAlignment="1">
      <alignment vertical="center" shrinkToFit="1"/>
    </xf>
    <xf numFmtId="177" fontId="7" fillId="2" borderId="19" xfId="4" applyNumberFormat="1" applyFont="1" applyFill="1" applyBorder="1">
      <alignment vertical="center"/>
    </xf>
    <xf numFmtId="183" fontId="7" fillId="0" borderId="14" xfId="4" applyNumberFormat="1" applyFont="1" applyBorder="1" applyAlignment="1">
      <alignment vertical="center" shrinkToFit="1"/>
    </xf>
    <xf numFmtId="183" fontId="7" fillId="0" borderId="16" xfId="4" applyNumberFormat="1" applyFont="1" applyBorder="1">
      <alignment vertical="center"/>
    </xf>
    <xf numFmtId="177" fontId="10" fillId="0" borderId="0" xfId="4" applyNumberFormat="1" applyFont="1" applyAlignment="1">
      <alignment horizontal="right" vertical="center"/>
    </xf>
    <xf numFmtId="0" fontId="6" fillId="0" borderId="0" xfId="4" applyFont="1" applyBorder="1">
      <alignment vertical="center"/>
    </xf>
    <xf numFmtId="0" fontId="11" fillId="0" borderId="0" xfId="4" quotePrefix="1" applyFont="1" applyAlignment="1">
      <alignment horizontal="center" vertical="center"/>
    </xf>
    <xf numFmtId="179" fontId="7" fillId="0" borderId="4" xfId="4" applyNumberFormat="1" applyFont="1" applyBorder="1">
      <alignment vertical="center"/>
    </xf>
    <xf numFmtId="177" fontId="7" fillId="0" borderId="15" xfId="4" applyNumberFormat="1" applyFont="1" applyBorder="1" applyAlignment="1">
      <alignment horizontal="center" vertical="center" shrinkToFit="1"/>
    </xf>
    <xf numFmtId="177" fontId="7" fillId="0" borderId="14" xfId="4" applyNumberFormat="1" applyFont="1" applyBorder="1" applyAlignment="1">
      <alignment horizontal="center" vertical="center" shrinkToFit="1"/>
    </xf>
    <xf numFmtId="178" fontId="7" fillId="0" borderId="6" xfId="4" applyNumberFormat="1" applyFont="1" applyFill="1" applyBorder="1" applyAlignment="1">
      <alignment horizontal="center" vertical="center"/>
    </xf>
    <xf numFmtId="0" fontId="6" fillId="0" borderId="0" xfId="4" applyFont="1" applyFill="1">
      <alignment vertical="center"/>
    </xf>
    <xf numFmtId="0" fontId="6" fillId="0" borderId="0" xfId="4" applyFont="1" applyFill="1" applyBorder="1">
      <alignment vertical="center"/>
    </xf>
    <xf numFmtId="177" fontId="6" fillId="0" borderId="0" xfId="4" applyNumberFormat="1" applyFont="1" applyFill="1">
      <alignment vertical="center"/>
    </xf>
    <xf numFmtId="177" fontId="9" fillId="0" borderId="0" xfId="4" applyNumberFormat="1" applyFont="1" applyAlignment="1">
      <alignment horizontal="left" vertical="center"/>
    </xf>
    <xf numFmtId="179" fontId="7" fillId="0" borderId="4" xfId="4" applyNumberFormat="1" applyFont="1" applyBorder="1" applyAlignment="1">
      <alignment vertical="center"/>
    </xf>
    <xf numFmtId="179" fontId="3" fillId="0" borderId="0" xfId="4" applyNumberFormat="1" applyFont="1">
      <alignment vertical="center"/>
    </xf>
    <xf numFmtId="179" fontId="6" fillId="0" borderId="0" xfId="4" applyNumberFormat="1" applyFont="1">
      <alignment vertical="center"/>
    </xf>
    <xf numFmtId="0" fontId="3" fillId="0" borderId="0" xfId="4" applyFont="1" applyBorder="1" applyAlignment="1">
      <alignment vertical="center" shrinkToFit="1"/>
    </xf>
    <xf numFmtId="189" fontId="6" fillId="0" borderId="0" xfId="4" applyNumberFormat="1" applyFont="1">
      <alignment vertical="center"/>
    </xf>
    <xf numFmtId="176" fontId="6" fillId="0" borderId="0" xfId="4" applyNumberFormat="1" applyFont="1">
      <alignment vertical="center"/>
    </xf>
    <xf numFmtId="189" fontId="7" fillId="2" borderId="2" xfId="4" applyNumberFormat="1" applyFont="1" applyFill="1" applyBorder="1">
      <alignment vertical="center"/>
    </xf>
    <xf numFmtId="189" fontId="7" fillId="0" borderId="3" xfId="4" applyNumberFormat="1" applyFont="1" applyFill="1" applyBorder="1">
      <alignment vertical="center"/>
    </xf>
    <xf numFmtId="189" fontId="7" fillId="0" borderId="0" xfId="4" applyNumberFormat="1" applyFont="1">
      <alignment vertical="center"/>
    </xf>
    <xf numFmtId="189" fontId="3" fillId="0" borderId="0" xfId="4" applyNumberFormat="1" applyFont="1">
      <alignment vertical="center"/>
    </xf>
    <xf numFmtId="176" fontId="3" fillId="0" borderId="0" xfId="4" applyNumberFormat="1" applyFont="1">
      <alignment vertical="center"/>
    </xf>
    <xf numFmtId="189" fontId="7" fillId="0" borderId="0" xfId="4" applyNumberFormat="1" applyFont="1" applyFill="1" applyBorder="1">
      <alignment vertical="center"/>
    </xf>
    <xf numFmtId="189" fontId="7" fillId="2" borderId="4" xfId="4" applyNumberFormat="1" applyFont="1" applyFill="1" applyBorder="1">
      <alignment vertical="center"/>
    </xf>
    <xf numFmtId="189" fontId="7" fillId="3" borderId="4" xfId="4" applyNumberFormat="1" applyFont="1" applyFill="1" applyBorder="1" applyProtection="1">
      <alignment vertical="center"/>
      <protection locked="0"/>
    </xf>
    <xf numFmtId="0" fontId="7" fillId="0" borderId="6" xfId="4" applyFont="1" applyBorder="1">
      <alignment vertical="center"/>
    </xf>
    <xf numFmtId="189" fontId="7" fillId="2" borderId="14" xfId="4" applyNumberFormat="1" applyFont="1" applyFill="1" applyBorder="1">
      <alignment vertical="center"/>
    </xf>
    <xf numFmtId="0" fontId="7" fillId="0" borderId="10" xfId="4" applyFont="1" applyBorder="1">
      <alignment vertical="center"/>
    </xf>
    <xf numFmtId="178" fontId="7" fillId="0" borderId="11" xfId="4" applyNumberFormat="1" applyFont="1" applyBorder="1" applyAlignment="1">
      <alignment horizontal="center" vertical="center"/>
    </xf>
    <xf numFmtId="189" fontId="7" fillId="0" borderId="9" xfId="4" applyNumberFormat="1" applyFont="1" applyBorder="1" applyAlignment="1">
      <alignment horizontal="center" vertical="center" shrinkToFit="1"/>
    </xf>
    <xf numFmtId="176" fontId="7" fillId="0" borderId="9" xfId="4" applyNumberFormat="1" applyFont="1" applyBorder="1" applyAlignment="1">
      <alignment horizontal="center" vertical="center"/>
    </xf>
    <xf numFmtId="189" fontId="7" fillId="0" borderId="9" xfId="4" applyNumberFormat="1" applyFont="1" applyBorder="1" applyAlignment="1">
      <alignment horizontal="center" vertical="center"/>
    </xf>
    <xf numFmtId="189" fontId="7" fillId="0" borderId="14" xfId="4" applyNumberFormat="1" applyFont="1" applyBorder="1" applyAlignment="1">
      <alignment horizontal="center" vertical="center"/>
    </xf>
    <xf numFmtId="176" fontId="7" fillId="0" borderId="14" xfId="4" applyNumberFormat="1" applyFont="1" applyBorder="1" applyAlignment="1">
      <alignment horizontal="center" vertical="center"/>
    </xf>
    <xf numFmtId="189" fontId="7" fillId="2" borderId="9" xfId="4" applyNumberFormat="1" applyFont="1" applyFill="1" applyBorder="1">
      <alignment vertical="center"/>
    </xf>
    <xf numFmtId="189" fontId="9" fillId="0" borderId="0" xfId="4" applyNumberFormat="1" applyFont="1" applyAlignment="1">
      <alignment horizontal="left" vertical="center"/>
    </xf>
    <xf numFmtId="189" fontId="7" fillId="2" borderId="23" xfId="4" applyNumberFormat="1" applyFont="1" applyFill="1" applyBorder="1">
      <alignment vertical="center"/>
    </xf>
    <xf numFmtId="176" fontId="7" fillId="0" borderId="4" xfId="4" applyNumberFormat="1" applyFont="1" applyBorder="1" applyAlignment="1">
      <alignment horizontal="right" vertical="center"/>
    </xf>
    <xf numFmtId="0" fontId="10" fillId="0" borderId="0" xfId="4" applyFont="1" applyAlignment="1">
      <alignment vertical="center" wrapText="1"/>
    </xf>
    <xf numFmtId="176" fontId="7" fillId="0" borderId="4" xfId="4" applyNumberFormat="1" applyFont="1" applyBorder="1" applyAlignment="1">
      <alignment vertical="center"/>
    </xf>
    <xf numFmtId="0" fontId="7" fillId="0" borderId="12" xfId="4" applyFont="1" applyBorder="1">
      <alignment vertical="center"/>
    </xf>
    <xf numFmtId="178" fontId="7" fillId="0" borderId="13" xfId="4" applyNumberFormat="1" applyFont="1" applyBorder="1" applyAlignment="1">
      <alignment horizontal="center" vertical="center"/>
    </xf>
    <xf numFmtId="189" fontId="10" fillId="0" borderId="0" xfId="4" applyNumberFormat="1" applyFont="1" applyAlignment="1">
      <alignment horizontal="right" vertical="center"/>
    </xf>
    <xf numFmtId="176" fontId="3" fillId="0" borderId="1" xfId="4" applyNumberFormat="1" applyFont="1" applyBorder="1" applyAlignment="1">
      <alignment horizontal="center" vertical="center"/>
    </xf>
    <xf numFmtId="0" fontId="12" fillId="0" borderId="0" xfId="9" applyNumberFormat="1" applyFont="1" applyAlignment="1">
      <alignment vertical="center"/>
    </xf>
    <xf numFmtId="0" fontId="12" fillId="0" borderId="24" xfId="9" applyNumberFormat="1" applyFont="1" applyBorder="1" applyAlignment="1">
      <alignment vertical="center"/>
    </xf>
    <xf numFmtId="0" fontId="12" fillId="0" borderId="25" xfId="9" applyNumberFormat="1" applyFont="1" applyBorder="1" applyAlignment="1">
      <alignment vertical="center"/>
    </xf>
    <xf numFmtId="0" fontId="12" fillId="0" borderId="26" xfId="9" applyNumberFormat="1" applyFont="1" applyBorder="1" applyAlignment="1">
      <alignment vertical="center"/>
    </xf>
    <xf numFmtId="0" fontId="12" fillId="0" borderId="27" xfId="9" applyNumberFormat="1" applyFont="1" applyBorder="1" applyAlignment="1">
      <alignment vertical="center"/>
    </xf>
    <xf numFmtId="0" fontId="12" fillId="0" borderId="28" xfId="9" applyNumberFormat="1" applyFont="1" applyBorder="1" applyAlignment="1">
      <alignment vertical="center"/>
    </xf>
    <xf numFmtId="0" fontId="12" fillId="0" borderId="0" xfId="9" applyNumberFormat="1" applyFont="1" applyBorder="1" applyAlignment="1">
      <alignment vertical="center"/>
    </xf>
    <xf numFmtId="0" fontId="12" fillId="0" borderId="29" xfId="9" applyNumberFormat="1" applyFont="1" applyBorder="1" applyAlignment="1">
      <alignment vertical="center"/>
    </xf>
    <xf numFmtId="0" fontId="12" fillId="0" borderId="30" xfId="9" applyNumberFormat="1" applyFont="1" applyBorder="1" applyAlignment="1">
      <alignment vertical="center"/>
    </xf>
    <xf numFmtId="0" fontId="12" fillId="0" borderId="30" xfId="9" applyNumberFormat="1" applyFont="1" applyBorder="1" applyAlignment="1">
      <alignment horizontal="centerContinuous" vertical="center"/>
    </xf>
    <xf numFmtId="0" fontId="12" fillId="0" borderId="31" xfId="9" applyNumberFormat="1" applyFont="1" applyBorder="1" applyAlignment="1">
      <alignment horizontal="centerContinuous" vertical="center"/>
    </xf>
    <xf numFmtId="0" fontId="12" fillId="0" borderId="31" xfId="9" applyNumberFormat="1" applyFont="1" applyBorder="1" applyAlignment="1">
      <alignment vertical="center"/>
    </xf>
    <xf numFmtId="0" fontId="12" fillId="0" borderId="32" xfId="9" applyNumberFormat="1" applyFont="1" applyBorder="1" applyAlignment="1">
      <alignment horizontal="centerContinuous" vertical="center"/>
    </xf>
    <xf numFmtId="0" fontId="12" fillId="0" borderId="33" xfId="9" applyNumberFormat="1" applyFont="1" applyBorder="1" applyAlignment="1">
      <alignment horizontal="centerContinuous" vertical="center"/>
    </xf>
    <xf numFmtId="0" fontId="12" fillId="0" borderId="34" xfId="9" applyNumberFormat="1" applyFont="1" applyBorder="1" applyAlignment="1">
      <alignment vertical="center"/>
    </xf>
    <xf numFmtId="0" fontId="12" fillId="0" borderId="35" xfId="9" applyNumberFormat="1" applyFont="1" applyBorder="1" applyAlignment="1">
      <alignment vertical="center"/>
    </xf>
    <xf numFmtId="0" fontId="12" fillId="0" borderId="0" xfId="9" applyNumberFormat="1" applyFont="1" applyBorder="1" applyAlignment="1">
      <alignment horizontal="centerContinuous" vertical="center"/>
    </xf>
    <xf numFmtId="0" fontId="12" fillId="0" borderId="36" xfId="9" applyNumberFormat="1" applyFont="1" applyBorder="1" applyAlignment="1">
      <alignment horizontal="centerContinuous" vertical="center"/>
    </xf>
    <xf numFmtId="0" fontId="12" fillId="0" borderId="36" xfId="9" applyNumberFormat="1" applyFont="1" applyBorder="1" applyAlignment="1">
      <alignment vertical="center"/>
    </xf>
    <xf numFmtId="0" fontId="12" fillId="0" borderId="37" xfId="9" applyNumberFormat="1" applyFont="1" applyBorder="1" applyAlignment="1">
      <alignment horizontal="centerContinuous" vertical="center"/>
    </xf>
    <xf numFmtId="0" fontId="12" fillId="0" borderId="38" xfId="9" applyNumberFormat="1" applyFont="1" applyBorder="1" applyAlignment="1">
      <alignment horizontal="centerContinuous" vertical="center"/>
    </xf>
    <xf numFmtId="0" fontId="12" fillId="0" borderId="39" xfId="9" applyNumberFormat="1" applyFont="1" applyBorder="1" applyAlignment="1">
      <alignment horizontal="centerContinuous" vertical="center"/>
    </xf>
    <xf numFmtId="0" fontId="12" fillId="0" borderId="30" xfId="9" applyNumberFormat="1" applyFont="1" applyBorder="1" applyAlignment="1">
      <alignment horizontal="center" vertical="center"/>
    </xf>
    <xf numFmtId="0" fontId="12" fillId="0" borderId="40" xfId="9" applyNumberFormat="1" applyFont="1" applyBorder="1" applyAlignment="1">
      <alignment horizontal="centerContinuous" vertical="center"/>
    </xf>
    <xf numFmtId="0" fontId="12" fillId="0" borderId="41" xfId="9" applyNumberFormat="1" applyFont="1" applyBorder="1" applyAlignment="1">
      <alignment vertical="center"/>
    </xf>
    <xf numFmtId="0" fontId="12" fillId="0" borderId="42" xfId="9" applyNumberFormat="1" applyFont="1" applyBorder="1" applyAlignment="1">
      <alignment horizontal="centerContinuous" vertical="center"/>
    </xf>
    <xf numFmtId="177" fontId="12" fillId="0" borderId="30" xfId="9" applyNumberFormat="1" applyFont="1" applyBorder="1" applyAlignment="1">
      <alignment vertical="center"/>
    </xf>
    <xf numFmtId="0" fontId="12" fillId="0" borderId="43" xfId="9" applyNumberFormat="1" applyFont="1" applyBorder="1" applyAlignment="1">
      <alignment vertical="center"/>
    </xf>
    <xf numFmtId="0" fontId="12" fillId="0" borderId="44" xfId="9" applyNumberFormat="1" applyFont="1" applyBorder="1" applyAlignment="1">
      <alignment vertical="center"/>
    </xf>
    <xf numFmtId="0" fontId="12" fillId="0" borderId="45" xfId="9" applyNumberFormat="1" applyFont="1" applyBorder="1" applyAlignment="1">
      <alignment vertical="center"/>
    </xf>
    <xf numFmtId="0" fontId="12" fillId="0" borderId="0" xfId="10" applyNumberFormat="1" applyFont="1" applyFill="1" applyAlignment="1">
      <alignment vertical="center"/>
    </xf>
    <xf numFmtId="0" fontId="12" fillId="0" borderId="0" xfId="10" applyNumberFormat="1" applyFont="1" applyFill="1" applyBorder="1" applyAlignment="1">
      <alignment vertical="center"/>
    </xf>
    <xf numFmtId="0" fontId="12" fillId="0" borderId="2" xfId="10" applyNumberFormat="1" applyFont="1" applyFill="1" applyBorder="1" applyAlignment="1">
      <alignment vertical="center"/>
    </xf>
    <xf numFmtId="0" fontId="12" fillId="0" borderId="46" xfId="10" applyNumberFormat="1" applyFont="1" applyFill="1" applyBorder="1" applyAlignment="1">
      <alignment vertical="center"/>
    </xf>
    <xf numFmtId="0" fontId="12" fillId="0" borderId="47" xfId="10" applyNumberFormat="1" applyFont="1" applyFill="1" applyBorder="1" applyAlignment="1">
      <alignment vertical="center"/>
    </xf>
    <xf numFmtId="0" fontId="12" fillId="0" borderId="48" xfId="10" applyNumberFormat="1" applyFont="1" applyFill="1" applyBorder="1" applyAlignment="1">
      <alignment vertical="center"/>
    </xf>
    <xf numFmtId="183" fontId="12" fillId="0" borderId="0" xfId="10" applyNumberFormat="1" applyFont="1" applyFill="1" applyBorder="1" applyAlignment="1">
      <alignment vertical="center"/>
    </xf>
    <xf numFmtId="0" fontId="12" fillId="0" borderId="0" xfId="10" applyFont="1" applyFill="1" applyBorder="1" applyAlignment="1">
      <alignment vertical="center"/>
    </xf>
    <xf numFmtId="0" fontId="13" fillId="0" borderId="0" xfId="10" applyFont="1" applyFill="1" applyBorder="1" applyAlignment="1">
      <alignment vertical="center"/>
    </xf>
    <xf numFmtId="0" fontId="13" fillId="0" borderId="0" xfId="10" applyFont="1" applyFill="1" applyBorder="1" applyAlignment="1">
      <alignment horizontal="center" vertical="center"/>
    </xf>
    <xf numFmtId="0" fontId="12" fillId="0" borderId="43" xfId="10" applyNumberFormat="1" applyFont="1" applyFill="1" applyBorder="1" applyAlignment="1">
      <alignment vertical="center"/>
    </xf>
    <xf numFmtId="0" fontId="12" fillId="0" borderId="0" xfId="10" applyFont="1" applyFill="1" applyBorder="1" applyAlignment="1">
      <alignment horizontal="right" vertical="center"/>
    </xf>
    <xf numFmtId="0" fontId="12" fillId="0" borderId="10" xfId="10" applyFont="1" applyFill="1" applyBorder="1" applyAlignment="1">
      <alignment horizontal="right" vertical="center"/>
    </xf>
    <xf numFmtId="0" fontId="12" fillId="0" borderId="1" xfId="10" applyFont="1" applyFill="1" applyBorder="1" applyAlignment="1">
      <alignment vertical="center"/>
    </xf>
    <xf numFmtId="0" fontId="12" fillId="0" borderId="11" xfId="10" applyFont="1" applyFill="1" applyBorder="1" applyAlignment="1">
      <alignment vertical="center"/>
    </xf>
    <xf numFmtId="0" fontId="12" fillId="0" borderId="0" xfId="10" applyFont="1" applyFill="1" applyBorder="1" applyAlignment="1">
      <alignment horizontal="center" vertical="center"/>
    </xf>
    <xf numFmtId="0" fontId="12" fillId="0" borderId="5" xfId="10" applyNumberFormat="1" applyFont="1" applyFill="1" applyBorder="1" applyAlignment="1">
      <alignment horizontal="centerContinuous" vertical="center"/>
    </xf>
    <xf numFmtId="0" fontId="12" fillId="0" borderId="49" xfId="10" applyNumberFormat="1" applyFont="1" applyFill="1" applyBorder="1" applyAlignment="1">
      <alignment horizontal="centerContinuous" vertical="center"/>
    </xf>
    <xf numFmtId="0" fontId="12" fillId="0" borderId="49" xfId="10" applyNumberFormat="1" applyFont="1" applyFill="1" applyBorder="1" applyAlignment="1">
      <alignment vertical="center"/>
    </xf>
    <xf numFmtId="0" fontId="12" fillId="0" borderId="6" xfId="10" applyNumberFormat="1" applyFont="1" applyFill="1" applyBorder="1" applyAlignment="1">
      <alignment vertical="center"/>
    </xf>
    <xf numFmtId="195" fontId="13" fillId="0" borderId="0" xfId="10" applyNumberFormat="1" applyFont="1" applyFill="1" applyBorder="1" applyAlignment="1">
      <alignment horizontal="right" vertical="center"/>
    </xf>
    <xf numFmtId="195" fontId="13" fillId="0" borderId="48" xfId="10" applyNumberFormat="1" applyFont="1" applyFill="1" applyBorder="1" applyAlignment="1">
      <alignment horizontal="right" vertical="center"/>
    </xf>
    <xf numFmtId="195" fontId="12" fillId="0" borderId="0" xfId="10" applyNumberFormat="1" applyFont="1" applyFill="1" applyBorder="1" applyAlignment="1">
      <alignment horizontal="right" vertical="center"/>
    </xf>
    <xf numFmtId="188" fontId="12" fillId="0" borderId="0" xfId="10" applyNumberFormat="1" applyFont="1" applyFill="1" applyBorder="1" applyAlignment="1">
      <alignment vertical="center"/>
    </xf>
    <xf numFmtId="188" fontId="13" fillId="0" borderId="0" xfId="10" applyNumberFormat="1" applyFont="1" applyFill="1" applyBorder="1" applyAlignment="1">
      <alignment vertical="center"/>
    </xf>
    <xf numFmtId="0" fontId="12" fillId="0" borderId="0" xfId="10" applyNumberFormat="1" applyFont="1" applyFill="1" applyBorder="1" applyAlignment="1">
      <alignment horizontal="centerContinuous" vertical="center"/>
    </xf>
    <xf numFmtId="188" fontId="13" fillId="0" borderId="41" xfId="10" applyNumberFormat="1" applyFont="1" applyFill="1" applyBorder="1" applyAlignment="1">
      <alignment vertical="center"/>
    </xf>
    <xf numFmtId="188" fontId="12" fillId="0" borderId="50" xfId="10" applyNumberFormat="1" applyFont="1" applyFill="1" applyBorder="1" applyAlignment="1">
      <alignment vertical="center"/>
    </xf>
    <xf numFmtId="0" fontId="12" fillId="0" borderId="51" xfId="10" applyNumberFormat="1" applyFont="1" applyFill="1" applyBorder="1" applyAlignment="1">
      <alignment vertical="center"/>
    </xf>
    <xf numFmtId="0" fontId="12" fillId="0" borderId="10" xfId="10" applyNumberFormat="1" applyFont="1" applyFill="1" applyBorder="1" applyAlignment="1">
      <alignment vertical="center"/>
    </xf>
    <xf numFmtId="188" fontId="13" fillId="0" borderId="52" xfId="10" applyNumberFormat="1" applyFont="1" applyFill="1" applyBorder="1" applyAlignment="1">
      <alignment vertical="center"/>
    </xf>
    <xf numFmtId="188" fontId="12" fillId="0" borderId="53" xfId="10" applyNumberFormat="1" applyFont="1" applyFill="1" applyBorder="1" applyAlignment="1">
      <alignment vertical="center"/>
    </xf>
    <xf numFmtId="0" fontId="12" fillId="0" borderId="8" xfId="10" applyNumberFormat="1" applyFont="1" applyFill="1" applyBorder="1" applyAlignment="1">
      <alignment vertical="center"/>
    </xf>
    <xf numFmtId="0" fontId="12" fillId="0" borderId="7" xfId="10" applyNumberFormat="1" applyFont="1" applyFill="1" applyBorder="1" applyAlignment="1">
      <alignment vertical="center"/>
    </xf>
    <xf numFmtId="0" fontId="12" fillId="0" borderId="41" xfId="10" applyFont="1" applyFill="1" applyBorder="1" applyAlignment="1">
      <alignment vertical="center"/>
    </xf>
    <xf numFmtId="0" fontId="12" fillId="0" borderId="22" xfId="10" applyNumberFormat="1" applyFont="1" applyFill="1" applyBorder="1" applyAlignment="1">
      <alignment vertical="center"/>
    </xf>
    <xf numFmtId="0" fontId="12" fillId="0" borderId="30" xfId="10" applyNumberFormat="1" applyFont="1" applyFill="1" applyBorder="1" applyAlignment="1">
      <alignment horizontal="center" vertical="center"/>
    </xf>
    <xf numFmtId="0" fontId="12" fillId="0" borderId="30" xfId="10" quotePrefix="1" applyNumberFormat="1" applyFont="1" applyFill="1" applyBorder="1" applyAlignment="1">
      <alignment horizontal="center" vertical="center"/>
    </xf>
    <xf numFmtId="0" fontId="12" fillId="0" borderId="1" xfId="10" applyNumberFormat="1" applyFont="1" applyFill="1" applyBorder="1" applyAlignment="1">
      <alignment vertical="center"/>
    </xf>
    <xf numFmtId="188" fontId="13" fillId="0" borderId="54" xfId="10" applyNumberFormat="1" applyFont="1" applyFill="1" applyBorder="1" applyAlignment="1">
      <alignment vertical="center"/>
    </xf>
    <xf numFmtId="188" fontId="12" fillId="0" borderId="55" xfId="10" applyNumberFormat="1" applyFont="1" applyFill="1" applyBorder="1" applyAlignment="1">
      <alignment vertical="center"/>
    </xf>
    <xf numFmtId="0" fontId="12" fillId="0" borderId="5" xfId="10" applyNumberFormat="1" applyFont="1" applyFill="1" applyBorder="1" applyAlignment="1">
      <alignment vertical="center"/>
    </xf>
    <xf numFmtId="0" fontId="12" fillId="0" borderId="48" xfId="10" applyNumberFormat="1" applyFont="1" applyFill="1" applyBorder="1" applyAlignment="1">
      <alignment horizontal="centerContinuous" vertical="center"/>
    </xf>
    <xf numFmtId="0" fontId="12" fillId="0" borderId="41" xfId="10" quotePrefix="1" applyNumberFormat="1" applyFont="1" applyFill="1" applyBorder="1" applyAlignment="1">
      <alignment horizontal="center" vertical="center"/>
    </xf>
    <xf numFmtId="0" fontId="12" fillId="0" borderId="54" xfId="10" applyNumberFormat="1" applyFont="1" applyFill="1" applyBorder="1" applyAlignment="1">
      <alignment vertical="center"/>
    </xf>
    <xf numFmtId="0" fontId="12" fillId="0" borderId="56" xfId="10" applyNumberFormat="1" applyFont="1" applyFill="1" applyBorder="1" applyAlignment="1">
      <alignment horizontal="centerContinuous" vertical="center"/>
    </xf>
    <xf numFmtId="0" fontId="12" fillId="0" borderId="30" xfId="10" applyNumberFormat="1" applyFont="1" applyFill="1" applyBorder="1" applyAlignment="1">
      <alignment horizontal="centerContinuous" vertical="center"/>
    </xf>
    <xf numFmtId="0" fontId="12" fillId="0" borderId="30" xfId="10" applyNumberFormat="1" applyFont="1" applyFill="1" applyBorder="1" applyAlignment="1">
      <alignment vertical="center"/>
    </xf>
    <xf numFmtId="0" fontId="12" fillId="0" borderId="31" xfId="10" applyNumberFormat="1" applyFont="1" applyFill="1" applyBorder="1" applyAlignment="1">
      <alignment vertical="center"/>
    </xf>
    <xf numFmtId="0" fontId="12" fillId="0" borderId="10" xfId="10" applyNumberFormat="1" applyFont="1" applyFill="1" applyBorder="1" applyAlignment="1">
      <alignment horizontal="centerContinuous" vertical="center"/>
    </xf>
    <xf numFmtId="0" fontId="12" fillId="0" borderId="57" xfId="10" applyNumberFormat="1" applyFont="1" applyFill="1" applyBorder="1" applyAlignment="1">
      <alignment horizontal="centerContinuous" vertical="center"/>
    </xf>
    <xf numFmtId="0" fontId="12" fillId="0" borderId="42" xfId="10" applyNumberFormat="1" applyFont="1" applyFill="1" applyBorder="1" applyAlignment="1">
      <alignment horizontal="centerContinuous" vertical="center"/>
    </xf>
    <xf numFmtId="0" fontId="12" fillId="0" borderId="41" xfId="10" applyNumberFormat="1" applyFont="1" applyFill="1" applyBorder="1" applyAlignment="1">
      <alignment horizontal="centerContinuous" vertical="center"/>
    </xf>
    <xf numFmtId="0" fontId="12" fillId="0" borderId="58" xfId="10" applyNumberFormat="1" applyFont="1" applyFill="1" applyBorder="1" applyAlignment="1">
      <alignment horizontal="centerContinuous" vertical="center"/>
    </xf>
    <xf numFmtId="0" fontId="12" fillId="0" borderId="54" xfId="10" applyNumberFormat="1" applyFont="1" applyFill="1" applyBorder="1" applyAlignment="1">
      <alignment horizontal="centerContinuous" vertical="center"/>
    </xf>
    <xf numFmtId="188" fontId="12" fillId="0" borderId="59" xfId="10" applyNumberFormat="1" applyFont="1" applyFill="1" applyBorder="1" applyAlignment="1">
      <alignment vertical="center"/>
    </xf>
    <xf numFmtId="0" fontId="12" fillId="0" borderId="59" xfId="10" applyNumberFormat="1" applyFont="1" applyFill="1" applyBorder="1" applyAlignment="1">
      <alignment vertical="center"/>
    </xf>
    <xf numFmtId="0" fontId="12" fillId="0" borderId="54" xfId="10" applyFont="1" applyFill="1" applyBorder="1" applyAlignment="1">
      <alignment vertical="center"/>
    </xf>
    <xf numFmtId="0" fontId="12" fillId="0" borderId="54" xfId="10" quotePrefix="1" applyNumberFormat="1" applyFont="1" applyFill="1" applyBorder="1" applyAlignment="1">
      <alignment horizontal="center" vertical="center"/>
    </xf>
    <xf numFmtId="0" fontId="12" fillId="0" borderId="60" xfId="10" applyNumberFormat="1" applyFont="1" applyFill="1" applyBorder="1" applyAlignment="1">
      <alignment horizontal="centerContinuous" vertical="center"/>
    </xf>
    <xf numFmtId="0" fontId="12" fillId="0" borderId="41" xfId="10" applyNumberFormat="1" applyFont="1" applyFill="1" applyBorder="1" applyAlignment="1">
      <alignment horizontal="center" vertical="center"/>
    </xf>
    <xf numFmtId="0" fontId="14" fillId="0" borderId="0" xfId="10" applyNumberFormat="1" applyFont="1" applyFill="1" applyBorder="1" applyAlignment="1">
      <alignment horizontal="right" vertical="center"/>
    </xf>
    <xf numFmtId="0" fontId="14" fillId="0" borderId="48" xfId="10" applyNumberFormat="1" applyFont="1" applyFill="1" applyBorder="1" applyAlignment="1">
      <alignment horizontal="right" vertical="center"/>
    </xf>
    <xf numFmtId="0" fontId="14" fillId="0" borderId="8" xfId="10" applyNumberFormat="1" applyFont="1" applyFill="1" applyBorder="1" applyAlignment="1">
      <alignment horizontal="right" vertical="center"/>
    </xf>
    <xf numFmtId="0" fontId="12" fillId="0" borderId="61" xfId="10" applyNumberFormat="1" applyFont="1" applyFill="1" applyBorder="1" applyAlignment="1">
      <alignment vertical="center"/>
    </xf>
    <xf numFmtId="0" fontId="12" fillId="0" borderId="22" xfId="10" applyNumberFormat="1" applyFont="1" applyFill="1" applyBorder="1" applyAlignment="1">
      <alignment horizontal="right" vertical="center"/>
    </xf>
    <xf numFmtId="0" fontId="12" fillId="0" borderId="22" xfId="10" applyNumberFormat="1" applyFont="1" applyFill="1" applyBorder="1" applyAlignment="1">
      <alignment horizontal="centerContinuous" vertical="center"/>
    </xf>
    <xf numFmtId="0" fontId="12" fillId="0" borderId="61" xfId="10" applyNumberFormat="1" applyFont="1" applyFill="1" applyBorder="1" applyAlignment="1">
      <alignment horizontal="centerContinuous" vertical="center"/>
    </xf>
    <xf numFmtId="196" fontId="12" fillId="0" borderId="22" xfId="10" applyNumberFormat="1" applyFont="1" applyFill="1" applyBorder="1" applyAlignment="1">
      <alignment horizontal="right" vertical="center"/>
    </xf>
    <xf numFmtId="0" fontId="12" fillId="0" borderId="31" xfId="10" applyNumberFormat="1" applyFont="1" applyFill="1" applyBorder="1" applyAlignment="1">
      <alignment horizontal="centerContinuous" vertical="center"/>
    </xf>
    <xf numFmtId="0" fontId="12" fillId="0" borderId="52" xfId="10" applyNumberFormat="1" applyFont="1" applyFill="1" applyBorder="1" applyAlignment="1">
      <alignment vertical="center"/>
    </xf>
    <xf numFmtId="0" fontId="12" fillId="0" borderId="62" xfId="10" applyNumberFormat="1" applyFont="1" applyFill="1" applyBorder="1" applyAlignment="1">
      <alignment vertical="center"/>
    </xf>
    <xf numFmtId="0" fontId="12" fillId="0" borderId="63" xfId="10" applyNumberFormat="1" applyFont="1" applyFill="1" applyBorder="1" applyAlignment="1">
      <alignment vertical="center"/>
    </xf>
    <xf numFmtId="0" fontId="12" fillId="0" borderId="64" xfId="10" applyNumberFormat="1" applyFont="1" applyFill="1" applyBorder="1" applyAlignment="1">
      <alignment vertical="center"/>
    </xf>
    <xf numFmtId="0" fontId="6" fillId="0" borderId="0" xfId="11" applyFont="1">
      <alignment vertical="center"/>
    </xf>
    <xf numFmtId="0" fontId="6" fillId="0" borderId="4" xfId="11" applyFont="1" applyBorder="1" applyAlignment="1">
      <alignment horizontal="center" vertical="center"/>
    </xf>
    <xf numFmtId="0" fontId="6" fillId="0" borderId="9" xfId="11" applyFont="1" applyBorder="1">
      <alignment vertical="center"/>
    </xf>
    <xf numFmtId="0" fontId="6" fillId="0" borderId="15" xfId="11" applyFont="1" applyBorder="1">
      <alignment vertical="center"/>
    </xf>
    <xf numFmtId="0" fontId="6" fillId="0" borderId="9" xfId="11" applyFont="1" applyBorder="1" applyAlignment="1">
      <alignment horizontal="right" vertical="center"/>
    </xf>
    <xf numFmtId="0" fontId="6" fillId="0" borderId="15" xfId="11" applyFont="1" applyBorder="1" applyAlignment="1">
      <alignment horizontal="center" vertical="center"/>
    </xf>
    <xf numFmtId="0" fontId="6" fillId="0" borderId="14" xfId="11" applyFont="1" applyBorder="1" applyAlignment="1">
      <alignment horizontal="centerContinuous" vertical="center"/>
    </xf>
    <xf numFmtId="0" fontId="6" fillId="0" borderId="14" xfId="11" applyFont="1" applyBorder="1">
      <alignment vertical="center"/>
    </xf>
    <xf numFmtId="0" fontId="15" fillId="0" borderId="0" xfId="11" applyFont="1">
      <alignment vertical="center"/>
    </xf>
    <xf numFmtId="0" fontId="6" fillId="0" borderId="0" xfId="4" applyFont="1" applyAlignment="1">
      <alignment vertical="center"/>
    </xf>
    <xf numFmtId="179" fontId="7" fillId="0" borderId="9" xfId="4" applyNumberFormat="1" applyFont="1" applyBorder="1" applyAlignment="1">
      <alignment horizontal="center" vertical="center"/>
    </xf>
    <xf numFmtId="179" fontId="7" fillId="0" borderId="14" xfId="4" applyNumberFormat="1" applyFont="1" applyBorder="1" applyAlignment="1">
      <alignment horizontal="center" vertical="center"/>
    </xf>
    <xf numFmtId="0" fontId="7" fillId="0" borderId="10" xfId="4" applyFont="1" applyBorder="1" applyAlignment="1">
      <alignment horizontal="center" vertical="center" shrinkToFit="1"/>
    </xf>
    <xf numFmtId="179" fontId="6" fillId="0" borderId="1" xfId="4" applyNumberFormat="1" applyFont="1" applyBorder="1" applyAlignment="1">
      <alignment horizontal="center" vertical="center"/>
    </xf>
    <xf numFmtId="0" fontId="6" fillId="0" borderId="1" xfId="4"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justifyLastLine="1"/>
    </xf>
    <xf numFmtId="0" fontId="0" fillId="0" borderId="0" xfId="0" applyFont="1" applyBorder="1" applyAlignment="1">
      <alignment vertical="center" wrapText="1"/>
    </xf>
    <xf numFmtId="0" fontId="0" fillId="0" borderId="0" xfId="0" applyFont="1" applyBorder="1" applyAlignment="1">
      <alignment horizontal="distributed" vertical="center" wrapText="1"/>
    </xf>
    <xf numFmtId="0" fontId="0" fillId="0" borderId="1" xfId="0" applyFont="1" applyBorder="1" applyAlignment="1">
      <alignment vertical="center"/>
    </xf>
    <xf numFmtId="0" fontId="0" fillId="0" borderId="0" xfId="0" applyFont="1" applyBorder="1" applyAlignment="1">
      <alignment horizontal="right" vertical="center"/>
    </xf>
    <xf numFmtId="0" fontId="0" fillId="0" borderId="22" xfId="0" applyFont="1" applyBorder="1" applyAlignment="1">
      <alignment vertical="center"/>
    </xf>
    <xf numFmtId="0" fontId="0" fillId="0" borderId="0" xfId="0" applyFont="1" applyBorder="1" applyAlignment="1">
      <alignment vertical="distributed" textRotation="255" justifyLastLine="1"/>
    </xf>
    <xf numFmtId="3" fontId="0" fillId="0" borderId="0" xfId="0" applyNumberFormat="1" applyFont="1" applyBorder="1" applyAlignment="1">
      <alignment vertical="center"/>
    </xf>
    <xf numFmtId="0" fontId="0" fillId="0" borderId="0" xfId="0" applyFont="1" applyBorder="1" applyAlignment="1">
      <alignment horizontal="center" vertical="top" textRotation="180"/>
    </xf>
    <xf numFmtId="0" fontId="0" fillId="0" borderId="0" xfId="0" applyFont="1" applyFill="1" applyBorder="1" applyAlignment="1">
      <alignment vertical="center"/>
    </xf>
    <xf numFmtId="0" fontId="0" fillId="0" borderId="0" xfId="0" applyFont="1" applyFill="1" applyBorder="1" applyAlignment="1">
      <alignment horizontal="right" vertical="center"/>
    </xf>
    <xf numFmtId="3"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190" fontId="0" fillId="0" borderId="0" xfId="0" applyNumberFormat="1" applyFont="1" applyFill="1" applyBorder="1" applyAlignment="1">
      <alignment vertical="center"/>
    </xf>
    <xf numFmtId="0" fontId="0" fillId="0" borderId="0" xfId="0" applyFont="1" applyAlignment="1">
      <alignment vertical="center" wrapText="1"/>
    </xf>
    <xf numFmtId="179" fontId="0" fillId="0" borderId="0" xfId="0" applyNumberFormat="1" applyFont="1" applyFill="1" applyBorder="1" applyAlignment="1">
      <alignment vertical="center"/>
    </xf>
    <xf numFmtId="191" fontId="0" fillId="0" borderId="0" xfId="0" applyNumberFormat="1"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179" fontId="0" fillId="0" borderId="0" xfId="0" applyNumberFormat="1" applyFont="1" applyFill="1" applyAlignment="1">
      <alignment horizontal="center" vertical="center"/>
    </xf>
    <xf numFmtId="0" fontId="0" fillId="0" borderId="0" xfId="0" applyFont="1" applyFill="1" applyAlignment="1">
      <alignment horizontal="left" vertical="center" wrapText="1"/>
    </xf>
    <xf numFmtId="0" fontId="17"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0" xfId="0" applyFont="1" applyBorder="1" applyAlignment="1">
      <alignment horizontal="left" vertical="top"/>
    </xf>
    <xf numFmtId="0" fontId="0" fillId="0" borderId="0" xfId="0" applyNumberFormat="1" applyFont="1" applyFill="1" applyAlignment="1">
      <alignment vertical="center"/>
    </xf>
    <xf numFmtId="0" fontId="0" fillId="0" borderId="0" xfId="0" applyNumberFormat="1" applyFont="1" applyFill="1" applyBorder="1" applyAlignment="1">
      <alignment horizontal="right" vertical="center"/>
    </xf>
    <xf numFmtId="0" fontId="0" fillId="0" borderId="0" xfId="0" applyNumberFormat="1" applyFont="1" applyBorder="1" applyAlignment="1">
      <alignment vertical="center"/>
    </xf>
    <xf numFmtId="0" fontId="17" fillId="0" borderId="0" xfId="0" applyNumberFormat="1" applyFont="1" applyBorder="1" applyAlignment="1">
      <alignment vertical="center"/>
    </xf>
    <xf numFmtId="0" fontId="0" fillId="0" borderId="0" xfId="0" applyNumberFormat="1" applyFont="1" applyAlignment="1">
      <alignment vertical="center"/>
    </xf>
    <xf numFmtId="3" fontId="0" fillId="0" borderId="0" xfId="0" applyNumberFormat="1" applyFont="1" applyFill="1" applyBorder="1" applyAlignment="1">
      <alignment horizontal="left" vertical="center"/>
    </xf>
    <xf numFmtId="180" fontId="6" fillId="0" borderId="0" xfId="4" applyNumberFormat="1" applyFont="1">
      <alignment vertical="center"/>
    </xf>
    <xf numFmtId="180" fontId="3" fillId="0" borderId="0" xfId="4" applyNumberFormat="1" applyFont="1">
      <alignment vertical="center"/>
    </xf>
    <xf numFmtId="180" fontId="3" fillId="3" borderId="4" xfId="4" applyNumberFormat="1" applyFont="1" applyFill="1" applyBorder="1" applyProtection="1">
      <alignment vertical="center"/>
      <protection locked="0"/>
    </xf>
    <xf numFmtId="179" fontId="7" fillId="0" borderId="4" xfId="4" applyNumberFormat="1" applyFont="1" applyBorder="1" applyAlignment="1">
      <alignment horizontal="right" vertical="center"/>
    </xf>
    <xf numFmtId="180" fontId="7" fillId="2" borderId="23" xfId="4" applyNumberFormat="1" applyFont="1" applyFill="1" applyBorder="1">
      <alignment vertical="center"/>
    </xf>
    <xf numFmtId="179" fontId="7" fillId="0" borderId="0" xfId="4" applyNumberFormat="1" applyFont="1" applyFill="1" applyBorder="1" applyAlignment="1">
      <alignment horizontal="center" vertical="center"/>
    </xf>
    <xf numFmtId="0" fontId="7" fillId="0" borderId="12" xfId="4" applyFont="1" applyBorder="1" applyAlignment="1">
      <alignment horizontal="center" vertical="center" shrinkToFit="1"/>
    </xf>
    <xf numFmtId="0" fontId="7" fillId="0" borderId="11" xfId="4" applyFont="1" applyBorder="1" applyAlignment="1">
      <alignment vertical="center"/>
    </xf>
    <xf numFmtId="177" fontId="7" fillId="0" borderId="0" xfId="4" applyNumberFormat="1" applyFont="1" applyFill="1" applyBorder="1" applyAlignment="1">
      <alignment horizontal="left" vertical="center"/>
    </xf>
    <xf numFmtId="177" fontId="7" fillId="0" borderId="0" xfId="4" applyNumberFormat="1" applyFont="1" applyFill="1" applyBorder="1" applyAlignment="1">
      <alignment horizontal="right" vertical="center" shrinkToFit="1"/>
    </xf>
    <xf numFmtId="0" fontId="7" fillId="0" borderId="0" xfId="4" applyFont="1" applyFill="1" applyBorder="1" applyAlignment="1">
      <alignment horizontal="center" vertical="center" shrinkToFit="1"/>
    </xf>
    <xf numFmtId="0" fontId="16" fillId="0" borderId="0" xfId="0" applyFont="1" applyAlignment="1">
      <alignment vertical="center"/>
    </xf>
    <xf numFmtId="0" fontId="0" fillId="0" borderId="0" xfId="0" applyFont="1" applyAlignment="1">
      <alignment vertical="center" shrinkToFit="1"/>
    </xf>
    <xf numFmtId="0" fontId="0" fillId="0" borderId="0" xfId="0" applyFont="1" applyBorder="1" applyAlignment="1">
      <alignment vertical="center" shrinkToFit="1"/>
    </xf>
    <xf numFmtId="0" fontId="0" fillId="0" borderId="1" xfId="0" applyNumberFormat="1" applyFont="1" applyBorder="1" applyAlignment="1">
      <alignment vertical="center"/>
    </xf>
    <xf numFmtId="0" fontId="0" fillId="0" borderId="1" xfId="0" applyNumberFormat="1" applyFont="1" applyFill="1" applyBorder="1" applyAlignment="1">
      <alignment vertical="center"/>
    </xf>
    <xf numFmtId="3" fontId="0" fillId="0" borderId="22" xfId="0" applyNumberFormat="1" applyFont="1" applyFill="1" applyBorder="1" applyAlignment="1">
      <alignment vertical="center"/>
    </xf>
    <xf numFmtId="0" fontId="0" fillId="0" borderId="6" xfId="0" applyFont="1" applyBorder="1" applyAlignment="1">
      <alignment vertical="center"/>
    </xf>
    <xf numFmtId="38" fontId="0" fillId="0" borderId="4" xfId="1" applyFont="1" applyBorder="1" applyAlignment="1">
      <alignment horizontal="center" vertical="center"/>
    </xf>
    <xf numFmtId="40" fontId="0" fillId="0" borderId="9" xfId="1" applyNumberFormat="1" applyFont="1" applyBorder="1" applyAlignment="1">
      <alignment vertical="center"/>
    </xf>
    <xf numFmtId="38" fontId="0" fillId="0" borderId="9" xfId="1" applyFont="1" applyBorder="1" applyAlignment="1">
      <alignment vertical="center"/>
    </xf>
    <xf numFmtId="40" fontId="0" fillId="0" borderId="4" xfId="1" applyNumberFormat="1" applyFont="1" applyBorder="1" applyAlignment="1">
      <alignment vertical="center"/>
    </xf>
    <xf numFmtId="38" fontId="0" fillId="0" borderId="4" xfId="1" applyFont="1" applyBorder="1" applyAlignment="1">
      <alignment vertical="center"/>
    </xf>
    <xf numFmtId="0" fontId="6" fillId="0" borderId="0" xfId="4" applyFont="1" applyBorder="1" applyAlignment="1">
      <alignment vertical="center"/>
    </xf>
    <xf numFmtId="176" fontId="6" fillId="0" borderId="0" xfId="4" applyNumberFormat="1" applyFont="1" applyBorder="1">
      <alignment vertical="center"/>
    </xf>
    <xf numFmtId="3" fontId="6" fillId="2" borderId="0" xfId="4" applyNumberFormat="1" applyFont="1" applyFill="1" applyBorder="1">
      <alignment vertical="center"/>
    </xf>
    <xf numFmtId="0" fontId="6" fillId="2" borderId="0" xfId="4" applyFont="1" applyFill="1" applyBorder="1">
      <alignment vertical="center"/>
    </xf>
    <xf numFmtId="0" fontId="0" fillId="0" borderId="0" xfId="0" applyFont="1"/>
    <xf numFmtId="38" fontId="3" fillId="0" borderId="0" xfId="4" applyNumberFormat="1" applyFont="1" applyBorder="1">
      <alignment vertical="center"/>
    </xf>
    <xf numFmtId="38" fontId="3" fillId="0" borderId="0" xfId="4" applyNumberFormat="1" applyFont="1" applyAlignment="1">
      <alignment horizontal="right" vertical="center"/>
    </xf>
    <xf numFmtId="0" fontId="10" fillId="0" borderId="0" xfId="4" applyFont="1">
      <alignment vertical="center"/>
    </xf>
    <xf numFmtId="178" fontId="10" fillId="0" borderId="6" xfId="4" quotePrefix="1" applyNumberFormat="1" applyFont="1" applyBorder="1" applyAlignment="1">
      <alignment horizontal="center" vertical="center"/>
    </xf>
    <xf numFmtId="178" fontId="10" fillId="0" borderId="49" xfId="4" applyNumberFormat="1" applyFont="1" applyBorder="1" applyAlignment="1">
      <alignment horizontal="center" vertical="center"/>
    </xf>
    <xf numFmtId="178" fontId="10" fillId="0" borderId="14" xfId="4" quotePrefix="1" applyNumberFormat="1" applyFont="1" applyBorder="1" applyAlignment="1">
      <alignment horizontal="center" vertical="center"/>
    </xf>
    <xf numFmtId="178" fontId="10" fillId="0" borderId="9" xfId="4" quotePrefix="1" applyNumberFormat="1" applyFont="1" applyBorder="1" applyAlignment="1">
      <alignment horizontal="center" vertical="center"/>
    </xf>
    <xf numFmtId="0" fontId="19" fillId="0" borderId="0" xfId="4" applyFont="1">
      <alignment vertical="center"/>
    </xf>
    <xf numFmtId="0" fontId="10" fillId="0" borderId="22" xfId="4" applyFont="1" applyBorder="1" applyAlignment="1">
      <alignment vertical="center"/>
    </xf>
    <xf numFmtId="0" fontId="10" fillId="0" borderId="0" xfId="4" applyFont="1" applyBorder="1" applyAlignment="1">
      <alignment vertical="center"/>
    </xf>
    <xf numFmtId="38" fontId="3" fillId="0" borderId="0" xfId="4" applyNumberFormat="1" applyFont="1">
      <alignment vertical="center"/>
    </xf>
    <xf numFmtId="186" fontId="10" fillId="0" borderId="14" xfId="4" quotePrefix="1" applyNumberFormat="1" applyFont="1" applyBorder="1" applyAlignment="1">
      <alignment horizontal="center" vertical="center" shrinkToFit="1"/>
    </xf>
    <xf numFmtId="178" fontId="10" fillId="0" borderId="15" xfId="4" quotePrefix="1" applyNumberFormat="1" applyFont="1" applyBorder="1" applyAlignment="1">
      <alignment horizontal="center" vertical="center"/>
    </xf>
    <xf numFmtId="178" fontId="10" fillId="0" borderId="22" xfId="4" applyNumberFormat="1" applyFont="1" applyBorder="1" applyAlignment="1">
      <alignment horizontal="center" vertical="center"/>
    </xf>
    <xf numFmtId="0" fontId="18" fillId="0" borderId="0" xfId="0" applyFont="1" applyFill="1" applyAlignment="1">
      <alignment vertical="center"/>
    </xf>
    <xf numFmtId="0" fontId="3" fillId="0" borderId="0" xfId="4" quotePrefix="1" applyAlignment="1">
      <alignment horizontal="center" vertical="center"/>
    </xf>
    <xf numFmtId="188" fontId="12" fillId="0" borderId="6" xfId="10" applyNumberFormat="1" applyFont="1" applyFill="1" applyBorder="1" applyAlignment="1">
      <alignment vertical="center"/>
    </xf>
    <xf numFmtId="188" fontId="13" fillId="0" borderId="49" xfId="10" applyNumberFormat="1" applyFont="1" applyFill="1" applyBorder="1" applyAlignment="1">
      <alignment vertical="center"/>
    </xf>
    <xf numFmtId="0" fontId="23" fillId="0" borderId="0" xfId="4" applyFont="1">
      <alignment vertical="center"/>
    </xf>
    <xf numFmtId="0" fontId="23" fillId="0" borderId="0" xfId="4" applyFont="1" applyAlignment="1">
      <alignment vertical="center"/>
    </xf>
    <xf numFmtId="0" fontId="24" fillId="0" borderId="0" xfId="4" applyFont="1">
      <alignment vertical="center"/>
    </xf>
    <xf numFmtId="177" fontId="24" fillId="2" borderId="2" xfId="4" applyNumberFormat="1" applyFont="1" applyFill="1" applyBorder="1">
      <alignment vertical="center"/>
    </xf>
    <xf numFmtId="0" fontId="25" fillId="0" borderId="0" xfId="4" applyFont="1">
      <alignment vertical="center"/>
    </xf>
    <xf numFmtId="177" fontId="24" fillId="0" borderId="3" xfId="4" applyNumberFormat="1" applyFont="1" applyFill="1" applyBorder="1">
      <alignment vertical="center"/>
    </xf>
    <xf numFmtId="0" fontId="24" fillId="0" borderId="0" xfId="4" applyFont="1" applyFill="1" applyBorder="1">
      <alignment vertical="center"/>
    </xf>
    <xf numFmtId="0" fontId="24" fillId="0" borderId="0" xfId="4" applyFont="1" applyAlignment="1">
      <alignment vertical="center"/>
    </xf>
    <xf numFmtId="177" fontId="24" fillId="0" borderId="0" xfId="4" applyNumberFormat="1" applyFont="1" applyFill="1" applyBorder="1">
      <alignment vertical="center"/>
    </xf>
    <xf numFmtId="0" fontId="24" fillId="0" borderId="0" xfId="4" applyFont="1" applyFill="1" applyBorder="1" applyAlignment="1">
      <alignment horizontal="center" vertical="center"/>
    </xf>
    <xf numFmtId="0" fontId="24" fillId="0" borderId="0" xfId="4" applyFont="1" applyBorder="1">
      <alignment vertical="center"/>
    </xf>
    <xf numFmtId="0" fontId="24" fillId="0" borderId="0" xfId="4" applyFont="1" applyBorder="1" applyAlignment="1">
      <alignment horizontal="center" vertical="center"/>
    </xf>
    <xf numFmtId="0" fontId="24" fillId="0" borderId="0" xfId="4" applyFont="1" applyBorder="1" applyAlignment="1">
      <alignment vertical="center"/>
    </xf>
    <xf numFmtId="177" fontId="24" fillId="2" borderId="4" xfId="4" applyNumberFormat="1" applyFont="1" applyFill="1" applyBorder="1">
      <alignment vertical="center"/>
    </xf>
    <xf numFmtId="0" fontId="24" fillId="0" borderId="14" xfId="4" applyFont="1" applyBorder="1" applyAlignment="1">
      <alignment horizontal="center" vertical="center"/>
    </xf>
    <xf numFmtId="0" fontId="24" fillId="0" borderId="4" xfId="4" applyFont="1" applyBorder="1" applyAlignment="1">
      <alignment horizontal="center" vertical="center"/>
    </xf>
    <xf numFmtId="177" fontId="24" fillId="3" borderId="4" xfId="4" applyNumberFormat="1" applyFont="1" applyFill="1" applyBorder="1" applyProtection="1">
      <alignment vertical="center"/>
      <protection locked="0"/>
    </xf>
    <xf numFmtId="0" fontId="24" fillId="0" borderId="5" xfId="4" applyFont="1" applyBorder="1">
      <alignment vertical="center"/>
    </xf>
    <xf numFmtId="178" fontId="24" fillId="0" borderId="6" xfId="4" applyNumberFormat="1" applyFont="1" applyBorder="1" applyAlignment="1">
      <alignment horizontal="center" vertical="center"/>
    </xf>
    <xf numFmtId="177" fontId="24" fillId="0" borderId="9" xfId="4" applyNumberFormat="1" applyFont="1" applyBorder="1" applyAlignment="1">
      <alignment horizontal="center" vertical="center" shrinkToFit="1"/>
    </xf>
    <xf numFmtId="0" fontId="24" fillId="0" borderId="9" xfId="4" applyFont="1" applyBorder="1" applyAlignment="1">
      <alignment horizontal="center" vertical="center"/>
    </xf>
    <xf numFmtId="177" fontId="24" fillId="0" borderId="9" xfId="4" applyNumberFormat="1" applyFont="1" applyBorder="1" applyAlignment="1">
      <alignment horizontal="center" vertical="center"/>
    </xf>
    <xf numFmtId="0" fontId="24" fillId="0" borderId="10" xfId="4" applyFont="1" applyBorder="1" applyAlignment="1">
      <alignment horizontal="center" vertical="center"/>
    </xf>
    <xf numFmtId="0" fontId="24" fillId="0" borderId="11" xfId="4" applyFont="1" applyBorder="1" applyAlignment="1">
      <alignment horizontal="center" vertical="center"/>
    </xf>
    <xf numFmtId="0" fontId="24" fillId="0" borderId="12" xfId="4" applyFont="1" applyBorder="1" applyAlignment="1">
      <alignment horizontal="center" vertical="center"/>
    </xf>
    <xf numFmtId="0" fontId="24" fillId="0" borderId="13" xfId="4" applyFont="1" applyBorder="1" applyAlignment="1">
      <alignment horizontal="center" vertical="center"/>
    </xf>
    <xf numFmtId="0" fontId="23" fillId="0" borderId="0" xfId="4" quotePrefix="1" applyFont="1" applyAlignment="1">
      <alignment horizontal="center" vertical="center"/>
    </xf>
    <xf numFmtId="177" fontId="24" fillId="0" borderId="14" xfId="4" applyNumberFormat="1" applyFont="1" applyBorder="1" applyAlignment="1">
      <alignment horizontal="center" vertical="center"/>
    </xf>
    <xf numFmtId="177" fontId="23" fillId="0" borderId="0" xfId="4" applyNumberFormat="1" applyFont="1">
      <alignment vertical="center"/>
    </xf>
    <xf numFmtId="0" fontId="25" fillId="0" borderId="0" xfId="4" applyFont="1" applyAlignment="1">
      <alignment vertical="center"/>
    </xf>
    <xf numFmtId="0" fontId="25" fillId="0" borderId="0" xfId="4" quotePrefix="1" applyFont="1" applyAlignment="1">
      <alignment horizontal="center" vertical="center"/>
    </xf>
    <xf numFmtId="0" fontId="24" fillId="0" borderId="8" xfId="4" applyFont="1" applyBorder="1">
      <alignment vertical="center"/>
    </xf>
    <xf numFmtId="178" fontId="24" fillId="0" borderId="7" xfId="4" applyNumberFormat="1" applyFont="1" applyBorder="1" applyAlignment="1">
      <alignment horizontal="center" vertical="center"/>
    </xf>
    <xf numFmtId="177" fontId="24" fillId="0" borderId="0" xfId="4" applyNumberFormat="1" applyFont="1">
      <alignment vertical="center"/>
    </xf>
    <xf numFmtId="0" fontId="24" fillId="0" borderId="9" xfId="4" applyFont="1" applyBorder="1" applyAlignment="1">
      <alignment horizontal="center" vertical="center" shrinkToFit="1"/>
    </xf>
    <xf numFmtId="0" fontId="24" fillId="0" borderId="9" xfId="4" applyFont="1" applyFill="1" applyBorder="1" applyAlignment="1">
      <alignment horizontal="center" vertical="center"/>
    </xf>
    <xf numFmtId="0" fontId="27" fillId="0" borderId="0" xfId="4" applyFont="1" applyAlignment="1">
      <alignment horizontal="right" vertical="center"/>
    </xf>
    <xf numFmtId="0" fontId="24" fillId="2" borderId="4" xfId="4" applyFont="1" applyFill="1" applyBorder="1">
      <alignment vertical="center"/>
    </xf>
    <xf numFmtId="0" fontId="25" fillId="0" borderId="1" xfId="4" applyFont="1" applyBorder="1" applyAlignment="1">
      <alignment horizontal="center" vertical="center"/>
    </xf>
    <xf numFmtId="177" fontId="25" fillId="0" borderId="0" xfId="4" applyNumberFormat="1" applyFont="1">
      <alignment vertical="center"/>
    </xf>
    <xf numFmtId="0" fontId="25" fillId="0" borderId="0" xfId="4" applyFont="1" applyFill="1">
      <alignment vertical="center"/>
    </xf>
    <xf numFmtId="0" fontId="25" fillId="0" borderId="0" xfId="4" applyFont="1" applyFill="1" applyBorder="1">
      <alignment vertical="center"/>
    </xf>
    <xf numFmtId="0" fontId="25" fillId="0" borderId="0" xfId="4" applyFont="1" applyFill="1" applyAlignment="1">
      <alignment horizontal="center" vertical="center"/>
    </xf>
    <xf numFmtId="0" fontId="25" fillId="0" borderId="0" xfId="4" applyFont="1" applyFill="1" applyBorder="1" applyAlignment="1">
      <alignment horizontal="center" vertical="center"/>
    </xf>
    <xf numFmtId="0" fontId="25" fillId="0" borderId="0" xfId="4" applyFont="1" applyFill="1" applyAlignment="1">
      <alignment horizontal="left" vertical="center" wrapText="1"/>
    </xf>
    <xf numFmtId="177" fontId="25" fillId="0" borderId="0" xfId="4" applyNumberFormat="1" applyFont="1" applyFill="1" applyAlignment="1">
      <alignment horizontal="left" vertical="center" wrapText="1"/>
    </xf>
    <xf numFmtId="0" fontId="25" fillId="0" borderId="0" xfId="4" quotePrefix="1" applyFont="1" applyFill="1" applyAlignment="1">
      <alignment horizontal="center" vertical="center"/>
    </xf>
    <xf numFmtId="177" fontId="25" fillId="3" borderId="4" xfId="4" applyNumberFormat="1" applyFont="1" applyFill="1" applyBorder="1" applyAlignment="1" applyProtection="1">
      <alignment horizontal="center" vertical="center"/>
      <protection locked="0"/>
    </xf>
    <xf numFmtId="179" fontId="24" fillId="2" borderId="4" xfId="4" applyNumberFormat="1" applyFont="1" applyFill="1" applyBorder="1">
      <alignment vertical="center"/>
    </xf>
    <xf numFmtId="177" fontId="25" fillId="0" borderId="49" xfId="4" applyNumberFormat="1" applyFont="1" applyBorder="1" applyAlignment="1" applyProtection="1">
      <alignment vertical="center" wrapText="1"/>
    </xf>
    <xf numFmtId="0" fontId="25" fillId="0" borderId="0" xfId="4" applyFont="1" applyBorder="1" applyAlignment="1">
      <alignment horizontal="right" vertical="center" wrapText="1"/>
    </xf>
    <xf numFmtId="0" fontId="25" fillId="0" borderId="0" xfId="4" applyFont="1" applyAlignment="1">
      <alignment horizontal="right" vertical="center" wrapText="1"/>
    </xf>
    <xf numFmtId="177" fontId="25" fillId="0" borderId="0" xfId="4" applyNumberFormat="1" applyFont="1" applyAlignment="1">
      <alignment horizontal="right" vertical="center" wrapText="1"/>
    </xf>
    <xf numFmtId="0" fontId="23" fillId="0" borderId="0" xfId="4" applyFont="1" applyFill="1" applyBorder="1" applyAlignment="1">
      <alignment vertical="center" shrinkToFit="1"/>
    </xf>
    <xf numFmtId="177" fontId="25" fillId="3" borderId="4" xfId="4" applyNumberFormat="1" applyFont="1" applyFill="1" applyBorder="1" applyAlignment="1" applyProtection="1">
      <alignment vertical="center" wrapText="1"/>
      <protection locked="0"/>
    </xf>
    <xf numFmtId="177" fontId="25" fillId="0" borderId="0" xfId="4" applyNumberFormat="1" applyFont="1" applyAlignment="1">
      <alignment horizontal="left" vertical="center" wrapText="1"/>
    </xf>
    <xf numFmtId="182" fontId="24" fillId="0" borderId="4" xfId="4" applyNumberFormat="1" applyFont="1" applyFill="1" applyBorder="1" applyAlignment="1">
      <alignment horizontal="right" vertical="center"/>
    </xf>
    <xf numFmtId="177" fontId="25" fillId="3" borderId="4" xfId="4" applyNumberFormat="1" applyFont="1" applyFill="1" applyBorder="1" applyAlignment="1" applyProtection="1">
      <alignment horizontal="left" vertical="center" wrapText="1"/>
      <protection locked="0"/>
    </xf>
    <xf numFmtId="0" fontId="25" fillId="0" borderId="0" xfId="4" applyFont="1" applyAlignment="1">
      <alignment vertical="center" shrinkToFit="1"/>
    </xf>
    <xf numFmtId="179" fontId="25" fillId="2" borderId="4" xfId="4" applyNumberFormat="1" applyFont="1" applyFill="1" applyBorder="1">
      <alignment vertical="center"/>
    </xf>
    <xf numFmtId="177" fontId="25" fillId="0" borderId="49" xfId="4" applyNumberFormat="1" applyFont="1" applyBorder="1" applyAlignment="1">
      <alignment vertical="center" wrapText="1"/>
    </xf>
    <xf numFmtId="0" fontId="25" fillId="0" borderId="0" xfId="4" applyFont="1" applyAlignment="1">
      <alignment vertical="center" wrapText="1"/>
    </xf>
    <xf numFmtId="179" fontId="24" fillId="2" borderId="4" xfId="4" applyNumberFormat="1" applyFont="1" applyFill="1" applyBorder="1" applyAlignment="1">
      <alignment horizontal="right" vertical="center"/>
    </xf>
    <xf numFmtId="182" fontId="25" fillId="0" borderId="0" xfId="4" applyNumberFormat="1" applyFont="1" applyFill="1" applyBorder="1" applyAlignment="1">
      <alignment horizontal="right" vertical="center"/>
    </xf>
    <xf numFmtId="0" fontId="24" fillId="2" borderId="4" xfId="4" applyFont="1" applyFill="1" applyBorder="1" applyAlignment="1">
      <alignment horizontal="right" vertical="center"/>
    </xf>
    <xf numFmtId="0" fontId="25" fillId="0" borderId="0" xfId="4" applyFont="1" applyAlignment="1">
      <alignment horizontal="right" vertical="center"/>
    </xf>
    <xf numFmtId="0" fontId="25" fillId="0" borderId="1" xfId="4" applyFont="1" applyFill="1" applyBorder="1" applyAlignment="1">
      <alignment horizontal="center" vertical="center"/>
    </xf>
    <xf numFmtId="0" fontId="25" fillId="0" borderId="0" xfId="4" applyFont="1" applyBorder="1" applyAlignment="1">
      <alignment horizontal="center" vertical="center"/>
    </xf>
    <xf numFmtId="0" fontId="24" fillId="0" borderId="14" xfId="4" applyFont="1" applyFill="1" applyBorder="1" applyAlignment="1">
      <alignment horizontal="center" vertical="center"/>
    </xf>
    <xf numFmtId="177" fontId="25" fillId="0" borderId="0" xfId="4" applyNumberFormat="1" applyFont="1" applyFill="1" applyBorder="1">
      <alignment vertical="center"/>
    </xf>
    <xf numFmtId="0" fontId="25" fillId="0" borderId="0" xfId="4" applyFont="1" applyBorder="1">
      <alignment vertical="center"/>
    </xf>
    <xf numFmtId="177" fontId="25" fillId="0" borderId="0" xfId="4" applyNumberFormat="1" applyFont="1" applyBorder="1">
      <alignment vertical="center"/>
    </xf>
    <xf numFmtId="179" fontId="24" fillId="0" borderId="14" xfId="4" applyNumberFormat="1" applyFont="1" applyFill="1" applyBorder="1">
      <alignment vertical="center"/>
    </xf>
    <xf numFmtId="177" fontId="24" fillId="6" borderId="0" xfId="4" applyNumberFormat="1" applyFont="1" applyFill="1" applyBorder="1">
      <alignment vertical="center"/>
    </xf>
    <xf numFmtId="177" fontId="25" fillId="0" borderId="0" xfId="4" applyNumberFormat="1" applyFont="1" applyAlignment="1">
      <alignment horizontal="right" vertical="center"/>
    </xf>
    <xf numFmtId="183" fontId="7" fillId="3" borderId="15" xfId="4" applyNumberFormat="1" applyFont="1" applyFill="1" applyBorder="1" applyProtection="1">
      <alignment vertical="center"/>
      <protection locked="0"/>
    </xf>
    <xf numFmtId="177" fontId="7" fillId="0" borderId="19" xfId="4" applyNumberFormat="1" applyFont="1" applyFill="1" applyBorder="1">
      <alignment vertical="center"/>
    </xf>
    <xf numFmtId="0" fontId="28" fillId="0" borderId="0" xfId="4" applyFont="1" applyBorder="1">
      <alignment vertical="center"/>
    </xf>
    <xf numFmtId="187" fontId="28" fillId="0" borderId="0" xfId="4" applyNumberFormat="1" applyFont="1" applyBorder="1" applyAlignment="1">
      <alignment horizontal="center"/>
    </xf>
    <xf numFmtId="49" fontId="28" fillId="0" borderId="0" xfId="4" applyNumberFormat="1" applyFont="1" applyBorder="1" applyAlignment="1">
      <alignment horizontal="center"/>
    </xf>
    <xf numFmtId="0" fontId="29" fillId="0" borderId="0" xfId="4" applyFont="1" applyBorder="1" applyAlignment="1">
      <alignment horizontal="distributed"/>
    </xf>
    <xf numFmtId="0" fontId="28" fillId="0" borderId="0" xfId="4" applyFont="1" applyBorder="1" applyAlignment="1">
      <alignment horizontal="center" vertical="center"/>
    </xf>
    <xf numFmtId="187" fontId="30" fillId="0" borderId="0" xfId="4" applyNumberFormat="1" applyFont="1" applyBorder="1" applyAlignment="1">
      <alignment horizontal="center"/>
    </xf>
    <xf numFmtId="188" fontId="28" fillId="0" borderId="0" xfId="4" applyNumberFormat="1" applyFont="1" applyBorder="1" applyAlignment="1">
      <alignment horizontal="right"/>
    </xf>
    <xf numFmtId="0" fontId="31" fillId="0" borderId="0" xfId="4" applyFont="1" applyBorder="1" applyAlignment="1">
      <alignment horizontal="distributed" shrinkToFit="1"/>
    </xf>
    <xf numFmtId="0" fontId="32" fillId="0" borderId="0" xfId="0" applyFont="1"/>
    <xf numFmtId="0" fontId="32" fillId="0" borderId="0" xfId="0" applyFont="1" applyAlignment="1">
      <alignment horizontal="right"/>
    </xf>
    <xf numFmtId="0" fontId="32" fillId="0" borderId="65" xfId="0" applyFont="1" applyBorder="1" applyAlignment="1"/>
    <xf numFmtId="0" fontId="32" fillId="0" borderId="6" xfId="0" applyFont="1" applyBorder="1" applyAlignment="1"/>
    <xf numFmtId="0" fontId="32" fillId="0" borderId="6" xfId="0" applyFont="1" applyBorder="1"/>
    <xf numFmtId="0" fontId="32" fillId="2" borderId="66" xfId="0" applyFont="1" applyFill="1" applyBorder="1"/>
    <xf numFmtId="0" fontId="32" fillId="3" borderId="13" xfId="0" applyFont="1" applyFill="1" applyBorder="1"/>
    <xf numFmtId="0" fontId="32" fillId="3" borderId="0" xfId="0" applyFont="1" applyFill="1" applyBorder="1"/>
    <xf numFmtId="0" fontId="32" fillId="3" borderId="15" xfId="0" applyFont="1" applyFill="1" applyBorder="1"/>
    <xf numFmtId="0" fontId="32" fillId="2" borderId="14" xfId="0" applyFont="1" applyFill="1" applyBorder="1"/>
    <xf numFmtId="0" fontId="32" fillId="3" borderId="7" xfId="0" applyFont="1" applyFill="1" applyBorder="1"/>
    <xf numFmtId="0" fontId="32" fillId="3" borderId="22" xfId="0" applyFont="1" applyFill="1" applyBorder="1"/>
    <xf numFmtId="0" fontId="32" fillId="3" borderId="14" xfId="0" applyFont="1" applyFill="1" applyBorder="1"/>
    <xf numFmtId="0" fontId="32" fillId="0" borderId="9" xfId="0" applyFont="1" applyBorder="1" applyAlignment="1">
      <alignment horizontal="right"/>
    </xf>
    <xf numFmtId="0" fontId="32" fillId="0" borderId="9" xfId="0" applyFont="1" applyBorder="1" applyAlignment="1">
      <alignment horizontal="center"/>
    </xf>
    <xf numFmtId="0" fontId="32" fillId="0" borderId="12" xfId="0" applyFont="1" applyBorder="1" applyAlignment="1">
      <alignment shrinkToFit="1"/>
    </xf>
    <xf numFmtId="0" fontId="32" fillId="0" borderId="15" xfId="0" applyFont="1" applyBorder="1" applyAlignment="1">
      <alignment shrinkToFit="1"/>
    </xf>
    <xf numFmtId="0" fontId="32" fillId="0" borderId="13" xfId="0" applyFont="1" applyBorder="1" applyAlignment="1">
      <alignment shrinkToFit="1"/>
    </xf>
    <xf numFmtId="0" fontId="32" fillId="0" borderId="15" xfId="0" applyFont="1" applyBorder="1" applyAlignment="1">
      <alignment horizontal="center"/>
    </xf>
    <xf numFmtId="0" fontId="32" fillId="0" borderId="8" xfId="0" applyFont="1" applyBorder="1" applyAlignment="1">
      <alignment shrinkToFit="1"/>
    </xf>
    <xf numFmtId="0" fontId="32" fillId="0" borderId="14" xfId="0" applyFont="1" applyBorder="1" applyAlignment="1">
      <alignment shrinkToFit="1"/>
    </xf>
    <xf numFmtId="0" fontId="32" fillId="0" borderId="7" xfId="0" applyFont="1" applyBorder="1" applyAlignment="1">
      <alignment horizontal="center" shrinkToFit="1"/>
    </xf>
    <xf numFmtId="0" fontId="32" fillId="0" borderId="14" xfId="0" applyFont="1" applyBorder="1" applyAlignment="1">
      <alignment horizontal="center" wrapText="1" shrinkToFit="1"/>
    </xf>
    <xf numFmtId="0" fontId="32" fillId="0" borderId="14" xfId="0" applyFont="1" applyBorder="1" applyAlignment="1">
      <alignment horizontal="center"/>
    </xf>
    <xf numFmtId="0" fontId="32" fillId="0" borderId="67" xfId="0" applyFont="1" applyBorder="1" applyAlignment="1">
      <alignment horizontal="right"/>
    </xf>
    <xf numFmtId="0" fontId="32" fillId="0" borderId="10" xfId="0" applyFont="1" applyBorder="1" applyAlignment="1"/>
    <xf numFmtId="0" fontId="32" fillId="0" borderId="0" xfId="0" applyFont="1" applyBorder="1"/>
    <xf numFmtId="0" fontId="32" fillId="0" borderId="1" xfId="0" applyFont="1" applyBorder="1"/>
    <xf numFmtId="0" fontId="33" fillId="0" borderId="1" xfId="0" applyFont="1" applyBorder="1" applyAlignment="1">
      <alignment shrinkToFit="1"/>
    </xf>
    <xf numFmtId="3" fontId="0" fillId="0" borderId="0" xfId="0" applyNumberFormat="1" applyFont="1" applyFill="1" applyBorder="1" applyAlignment="1">
      <alignment vertical="center"/>
    </xf>
    <xf numFmtId="0" fontId="18" fillId="0" borderId="0" xfId="0" applyNumberFormat="1" applyFont="1" applyFill="1" applyBorder="1" applyAlignment="1">
      <alignment vertical="center"/>
    </xf>
    <xf numFmtId="0" fontId="2" fillId="0" borderId="0" xfId="0" applyNumberFormat="1" applyFont="1" applyFill="1" applyBorder="1" applyAlignment="1">
      <alignment vertical="center"/>
    </xf>
    <xf numFmtId="179" fontId="7" fillId="0" borderId="14" xfId="4" applyNumberFormat="1" applyFont="1" applyBorder="1">
      <alignment vertical="center"/>
    </xf>
    <xf numFmtId="0" fontId="7" fillId="3" borderId="4" xfId="4" applyFont="1" applyFill="1" applyBorder="1" applyProtection="1">
      <alignment vertical="center"/>
      <protection locked="0"/>
    </xf>
    <xf numFmtId="0" fontId="7" fillId="2" borderId="14" xfId="4" applyFont="1" applyFill="1" applyBorder="1">
      <alignment vertical="center"/>
    </xf>
    <xf numFmtId="0" fontId="7" fillId="0" borderId="0" xfId="4" applyFont="1" applyAlignment="1">
      <alignment vertical="center" shrinkToFit="1"/>
    </xf>
    <xf numFmtId="181" fontId="7" fillId="0" borderId="4" xfId="4" applyNumberFormat="1" applyFont="1" applyBorder="1">
      <alignment vertical="center"/>
    </xf>
    <xf numFmtId="181" fontId="7" fillId="0" borderId="14" xfId="4" applyNumberFormat="1" applyFont="1" applyBorder="1">
      <alignment vertical="center"/>
    </xf>
    <xf numFmtId="0" fontId="7" fillId="0" borderId="16" xfId="4" applyFont="1" applyBorder="1">
      <alignment vertical="center"/>
    </xf>
    <xf numFmtId="179" fontId="7" fillId="0" borderId="4" xfId="4" applyNumberFormat="1" applyFont="1" applyFill="1" applyBorder="1">
      <alignment vertical="center"/>
    </xf>
    <xf numFmtId="0" fontId="7" fillId="0" borderId="8" xfId="4" applyFont="1" applyFill="1" applyBorder="1">
      <alignment vertical="center"/>
    </xf>
    <xf numFmtId="178" fontId="7" fillId="0" borderId="7" xfId="4" applyNumberFormat="1" applyFont="1" applyFill="1" applyBorder="1" applyAlignment="1">
      <alignment horizontal="center" vertical="center"/>
    </xf>
    <xf numFmtId="0" fontId="7" fillId="0" borderId="4" xfId="4" applyFont="1" applyFill="1" applyBorder="1" applyAlignment="1">
      <alignment horizontal="center" vertical="center"/>
    </xf>
    <xf numFmtId="176" fontId="7" fillId="0" borderId="4" xfId="4" applyNumberFormat="1" applyFont="1" applyFill="1" applyBorder="1">
      <alignment vertical="center"/>
    </xf>
    <xf numFmtId="179" fontId="7" fillId="0" borderId="16" xfId="4" applyNumberFormat="1" applyFont="1" applyFill="1" applyBorder="1">
      <alignment vertical="center"/>
    </xf>
    <xf numFmtId="179" fontId="7" fillId="0" borderId="14" xfId="4" applyNumberFormat="1" applyFont="1" applyFill="1" applyBorder="1" applyAlignment="1">
      <alignment vertical="center" shrinkToFit="1"/>
    </xf>
    <xf numFmtId="183" fontId="7" fillId="5" borderId="15" xfId="4" applyNumberFormat="1" applyFont="1" applyFill="1" applyBorder="1" applyProtection="1">
      <alignment vertical="center"/>
      <protection locked="0"/>
    </xf>
    <xf numFmtId="183" fontId="9" fillId="0" borderId="15" xfId="4" applyNumberFormat="1" applyFont="1" applyFill="1" applyBorder="1" applyAlignment="1">
      <alignment vertical="center" shrinkToFit="1"/>
    </xf>
    <xf numFmtId="0" fontId="7" fillId="0" borderId="15" xfId="4" applyFont="1" applyFill="1" applyBorder="1" applyAlignment="1">
      <alignment horizontal="center" vertical="center"/>
    </xf>
    <xf numFmtId="177" fontId="7" fillId="0" borderId="15" xfId="4" applyNumberFormat="1" applyFont="1" applyFill="1" applyBorder="1">
      <alignment vertical="center"/>
    </xf>
    <xf numFmtId="179" fontId="7" fillId="0" borderId="16" xfId="4" applyNumberFormat="1" applyFont="1" applyBorder="1">
      <alignment vertical="center"/>
    </xf>
    <xf numFmtId="179" fontId="7" fillId="0" borderId="14" xfId="4" applyNumberFormat="1" applyFont="1" applyBorder="1" applyAlignment="1">
      <alignment vertical="center" shrinkToFit="1"/>
    </xf>
    <xf numFmtId="179" fontId="7" fillId="5" borderId="15" xfId="4" applyNumberFormat="1" applyFont="1" applyFill="1" applyBorder="1" applyProtection="1">
      <alignment vertical="center"/>
      <protection locked="0"/>
    </xf>
    <xf numFmtId="179" fontId="7" fillId="0" borderId="15" xfId="4" applyNumberFormat="1" applyFont="1" applyFill="1" applyBorder="1" applyAlignment="1">
      <alignment vertical="center" shrinkToFit="1"/>
    </xf>
    <xf numFmtId="176" fontId="7" fillId="0" borderId="4" xfId="4" applyNumberFormat="1" applyFont="1" applyFill="1" applyBorder="1" applyAlignment="1">
      <alignment horizontal="right" vertical="center"/>
    </xf>
    <xf numFmtId="179" fontId="7" fillId="0" borderId="14" xfId="4" applyNumberFormat="1" applyFont="1" applyFill="1" applyBorder="1">
      <alignment vertical="center"/>
    </xf>
    <xf numFmtId="178" fontId="7" fillId="0" borderId="0" xfId="4" applyNumberFormat="1" applyFont="1" applyBorder="1" applyAlignment="1">
      <alignment horizontal="center" vertical="center"/>
    </xf>
    <xf numFmtId="177" fontId="7" fillId="0" borderId="0" xfId="4" applyNumberFormat="1" applyFont="1" applyFill="1" applyBorder="1" applyProtection="1">
      <alignment vertical="center"/>
      <protection locked="0"/>
    </xf>
    <xf numFmtId="177" fontId="7" fillId="0" borderId="62" xfId="4" applyNumberFormat="1" applyFont="1" applyFill="1" applyBorder="1">
      <alignment vertical="center"/>
    </xf>
    <xf numFmtId="0" fontId="24" fillId="0" borderId="0" xfId="4" applyFont="1" applyAlignment="1">
      <alignment vertical="center" shrinkToFit="1"/>
    </xf>
    <xf numFmtId="179" fontId="23" fillId="0" borderId="0" xfId="4" applyNumberFormat="1" applyFont="1">
      <alignment vertical="center"/>
    </xf>
    <xf numFmtId="177" fontId="27" fillId="0" borderId="0" xfId="4" applyNumberFormat="1" applyFont="1" applyAlignment="1">
      <alignment horizontal="right" vertical="center"/>
    </xf>
    <xf numFmtId="0" fontId="25" fillId="0" borderId="0" xfId="4" quotePrefix="1" applyFont="1" applyBorder="1" applyAlignment="1">
      <alignment horizontal="center" vertical="center"/>
    </xf>
    <xf numFmtId="0" fontId="23" fillId="0" borderId="0" xfId="4" applyFont="1" applyBorder="1" applyAlignment="1">
      <alignment vertical="center"/>
    </xf>
    <xf numFmtId="0" fontId="25" fillId="0" borderId="0" xfId="4" applyFont="1">
      <alignment vertical="center"/>
    </xf>
    <xf numFmtId="177" fontId="25" fillId="0" borderId="0" xfId="4" applyNumberFormat="1" applyFont="1">
      <alignment vertical="center"/>
    </xf>
    <xf numFmtId="177" fontId="25" fillId="2" borderId="4" xfId="4" applyNumberFormat="1" applyFont="1" applyFill="1" applyBorder="1" applyProtection="1">
      <alignment vertical="center"/>
      <protection locked="0"/>
    </xf>
    <xf numFmtId="179" fontId="24" fillId="0" borderId="4" xfId="4" applyNumberFormat="1" applyFont="1" applyBorder="1" applyAlignment="1">
      <alignment horizontal="right" vertical="center"/>
    </xf>
    <xf numFmtId="177" fontId="24" fillId="2" borderId="23" xfId="4" applyNumberFormat="1" applyFont="1" applyFill="1" applyBorder="1">
      <alignment vertical="center"/>
    </xf>
    <xf numFmtId="177" fontId="23" fillId="0" borderId="0" xfId="4" applyNumberFormat="1" applyFont="1">
      <alignment vertical="center"/>
    </xf>
    <xf numFmtId="177" fontId="26" fillId="0" borderId="0" xfId="4" applyNumberFormat="1" applyFont="1" applyAlignment="1">
      <alignment horizontal="left" vertical="center"/>
    </xf>
    <xf numFmtId="177" fontId="24" fillId="0" borderId="0" xfId="4" applyNumberFormat="1" applyFont="1" applyFill="1" applyBorder="1">
      <alignment vertical="center"/>
    </xf>
    <xf numFmtId="179" fontId="24" fillId="0" borderId="0" xfId="4" applyNumberFormat="1" applyFont="1" applyFill="1" applyBorder="1">
      <alignment vertical="center"/>
    </xf>
    <xf numFmtId="177" fontId="24" fillId="0" borderId="14" xfId="4" applyNumberFormat="1" applyFont="1" applyFill="1" applyBorder="1" applyAlignment="1">
      <alignment horizontal="center" vertical="center"/>
    </xf>
    <xf numFmtId="0" fontId="24" fillId="0" borderId="14" xfId="4" applyFont="1" applyFill="1" applyBorder="1" applyAlignment="1">
      <alignment horizontal="center" vertical="center"/>
    </xf>
    <xf numFmtId="179" fontId="24" fillId="0" borderId="14" xfId="4" applyNumberFormat="1" applyFont="1" applyBorder="1" applyAlignment="1">
      <alignment horizontal="center" vertical="center"/>
    </xf>
    <xf numFmtId="177" fontId="24" fillId="0" borderId="14" xfId="4" applyNumberFormat="1" applyFont="1" applyBorder="1" applyAlignment="1">
      <alignment horizontal="center" vertical="center"/>
    </xf>
    <xf numFmtId="0" fontId="24" fillId="0" borderId="11" xfId="4" applyFont="1" applyBorder="1" applyAlignment="1">
      <alignment horizontal="center" vertical="center"/>
    </xf>
    <xf numFmtId="178" fontId="24" fillId="0" borderId="1" xfId="4" applyNumberFormat="1" applyFont="1" applyBorder="1" applyAlignment="1">
      <alignment horizontal="center" vertical="center"/>
    </xf>
    <xf numFmtId="178" fontId="24" fillId="0" borderId="10" xfId="4" applyNumberFormat="1" applyFont="1" applyBorder="1" applyAlignment="1">
      <alignment horizontal="center" vertical="center" shrinkToFit="1"/>
    </xf>
    <xf numFmtId="177" fontId="24" fillId="0" borderId="9" xfId="4" applyNumberFormat="1" applyFont="1" applyFill="1" applyBorder="1" applyAlignment="1">
      <alignment horizontal="center" vertical="center"/>
    </xf>
    <xf numFmtId="0" fontId="24" fillId="0" borderId="9" xfId="4" applyFont="1" applyFill="1" applyBorder="1" applyAlignment="1">
      <alignment horizontal="center" vertical="center"/>
    </xf>
    <xf numFmtId="179" fontId="24" fillId="0" borderId="9" xfId="4" applyNumberFormat="1" applyFont="1" applyBorder="1" applyAlignment="1">
      <alignment horizontal="center" vertical="center"/>
    </xf>
    <xf numFmtId="177" fontId="24" fillId="0" borderId="9" xfId="4" applyNumberFormat="1" applyFont="1" applyBorder="1" applyAlignment="1">
      <alignment horizontal="center" vertical="center" shrinkToFit="1"/>
    </xf>
    <xf numFmtId="0" fontId="26" fillId="0" borderId="4" xfId="4" applyFont="1" applyBorder="1" applyAlignment="1">
      <alignment horizontal="distributed" shrinkToFit="1"/>
    </xf>
    <xf numFmtId="177" fontId="24" fillId="3" borderId="49" xfId="4" applyNumberFormat="1" applyFont="1" applyFill="1" applyBorder="1" applyProtection="1">
      <alignment vertical="center"/>
      <protection locked="0"/>
    </xf>
    <xf numFmtId="179" fontId="24" fillId="0" borderId="49" xfId="4" applyNumberFormat="1" applyFont="1" applyFill="1" applyBorder="1">
      <alignment vertical="center"/>
    </xf>
    <xf numFmtId="177" fontId="24" fillId="2" borderId="14" xfId="4" applyNumberFormat="1" applyFont="1" applyFill="1" applyBorder="1">
      <alignment vertical="center"/>
    </xf>
    <xf numFmtId="0" fontId="26" fillId="0" borderId="9" xfId="4" applyFont="1" applyBorder="1" applyAlignment="1">
      <alignment horizontal="distributed" shrinkToFit="1"/>
    </xf>
    <xf numFmtId="177" fontId="24" fillId="3" borderId="1" xfId="4" applyNumberFormat="1" applyFont="1" applyFill="1" applyBorder="1" applyProtection="1">
      <alignment vertical="center"/>
      <protection locked="0"/>
    </xf>
    <xf numFmtId="179" fontId="24" fillId="0" borderId="1" xfId="4" applyNumberFormat="1" applyFont="1" applyFill="1" applyBorder="1">
      <alignment vertical="center"/>
    </xf>
    <xf numFmtId="178" fontId="24" fillId="0" borderId="0" xfId="4" applyNumberFormat="1" applyFont="1" applyBorder="1" applyAlignment="1">
      <alignment horizontal="center" vertical="center"/>
    </xf>
    <xf numFmtId="0" fontId="24" fillId="0" borderId="0" xfId="4" applyFont="1" applyBorder="1" applyAlignment="1">
      <alignment horizontal="center" vertical="center" wrapText="1" shrinkToFit="1"/>
    </xf>
    <xf numFmtId="0" fontId="26" fillId="0" borderId="0" xfId="4" applyFont="1" applyBorder="1" applyAlignment="1">
      <alignment horizontal="distributed" shrinkToFit="1"/>
    </xf>
    <xf numFmtId="177" fontId="24" fillId="0" borderId="0" xfId="4" applyNumberFormat="1" applyFont="1" applyFill="1" applyBorder="1" applyProtection="1">
      <alignment vertical="center"/>
      <protection locked="0"/>
    </xf>
    <xf numFmtId="0" fontId="24" fillId="0" borderId="1" xfId="4" applyFont="1" applyBorder="1" applyAlignment="1">
      <alignment horizontal="center" vertical="center"/>
    </xf>
    <xf numFmtId="0" fontId="24" fillId="0" borderId="1" xfId="4" applyFont="1" applyBorder="1" applyAlignment="1">
      <alignment horizontal="center" vertical="center" wrapText="1" shrinkToFit="1"/>
    </xf>
    <xf numFmtId="0" fontId="26" fillId="0" borderId="1" xfId="4" applyFont="1" applyBorder="1" applyAlignment="1">
      <alignment horizontal="distributed" shrinkToFit="1"/>
    </xf>
    <xf numFmtId="177" fontId="24" fillId="0" borderId="1" xfId="4" applyNumberFormat="1" applyFont="1" applyFill="1" applyBorder="1" applyProtection="1">
      <alignment vertical="center"/>
      <protection locked="0"/>
    </xf>
    <xf numFmtId="0" fontId="24" fillId="0" borderId="1" xfId="4" applyFont="1" applyFill="1" applyBorder="1" applyAlignment="1">
      <alignment horizontal="center" vertical="center"/>
    </xf>
    <xf numFmtId="177" fontId="24" fillId="0" borderId="1" xfId="4" applyNumberFormat="1" applyFont="1" applyFill="1" applyBorder="1">
      <alignment vertical="center"/>
    </xf>
    <xf numFmtId="177" fontId="24" fillId="2" borderId="15" xfId="4" applyNumberFormat="1" applyFont="1" applyFill="1" applyBorder="1">
      <alignment vertical="center"/>
    </xf>
    <xf numFmtId="0" fontId="26" fillId="0" borderId="4" xfId="4" applyFont="1" applyBorder="1" applyAlignment="1">
      <alignment horizontal="center" shrinkToFit="1"/>
    </xf>
    <xf numFmtId="179" fontId="24" fillId="0" borderId="0" xfId="4" applyNumberFormat="1" applyFont="1" applyFill="1" applyBorder="1" applyAlignment="1">
      <alignment horizontal="center" vertical="center"/>
    </xf>
    <xf numFmtId="0" fontId="25" fillId="0" borderId="0" xfId="4" quotePrefix="1" applyFont="1" applyAlignment="1">
      <alignment horizontal="center" vertical="center"/>
    </xf>
    <xf numFmtId="177" fontId="25" fillId="3" borderId="4" xfId="4" applyNumberFormat="1" applyFont="1" applyFill="1" applyBorder="1" applyProtection="1">
      <alignment vertical="center"/>
      <protection locked="0"/>
    </xf>
    <xf numFmtId="0" fontId="24" fillId="0" borderId="0" xfId="4" applyFont="1" applyBorder="1" applyAlignment="1">
      <alignment horizontal="center" vertical="center" shrinkToFit="1"/>
    </xf>
    <xf numFmtId="0" fontId="27" fillId="0" borderId="0" xfId="4" applyFont="1" applyBorder="1" applyAlignment="1">
      <alignment horizontal="left" vertical="center" wrapText="1"/>
    </xf>
    <xf numFmtId="177" fontId="27" fillId="0" borderId="0" xfId="4" applyNumberFormat="1" applyFont="1" applyBorder="1" applyAlignment="1">
      <alignment horizontal="left" vertical="center" wrapText="1"/>
    </xf>
    <xf numFmtId="0" fontId="24" fillId="0" borderId="13" xfId="4" applyFont="1" applyBorder="1" applyAlignment="1">
      <alignment horizontal="center" vertical="center"/>
    </xf>
    <xf numFmtId="0" fontId="24" fillId="0" borderId="10" xfId="4" applyFont="1" applyBorder="1" applyAlignment="1">
      <alignment horizontal="center" vertical="center" shrinkToFit="1"/>
    </xf>
    <xf numFmtId="0" fontId="24" fillId="0" borderId="8" xfId="4" applyFont="1" applyBorder="1">
      <alignment vertical="center"/>
    </xf>
    <xf numFmtId="179" fontId="24" fillId="0" borderId="4" xfId="4" applyNumberFormat="1" applyFont="1" applyFill="1" applyBorder="1">
      <alignment vertical="center"/>
    </xf>
    <xf numFmtId="179" fontId="24" fillId="0" borderId="4" xfId="4" applyNumberFormat="1" applyFont="1" applyBorder="1">
      <alignment vertical="center"/>
    </xf>
    <xf numFmtId="177" fontId="24" fillId="3" borderId="14" xfId="4" applyNumberFormat="1" applyFont="1" applyFill="1" applyBorder="1" applyProtection="1">
      <alignment vertical="center"/>
      <protection locked="0"/>
    </xf>
    <xf numFmtId="177" fontId="24" fillId="0" borderId="68" xfId="4" applyNumberFormat="1" applyFont="1" applyFill="1" applyBorder="1">
      <alignment vertical="center"/>
    </xf>
    <xf numFmtId="0" fontId="24" fillId="0" borderId="68" xfId="4" applyFont="1" applyBorder="1" applyAlignment="1">
      <alignment horizontal="center" vertical="center"/>
    </xf>
    <xf numFmtId="179" fontId="24" fillId="0" borderId="68" xfId="4" applyNumberFormat="1" applyFont="1" applyBorder="1">
      <alignment vertical="center"/>
    </xf>
    <xf numFmtId="0" fontId="25" fillId="0" borderId="0" xfId="4" applyFont="1" applyBorder="1">
      <alignment vertical="center"/>
    </xf>
    <xf numFmtId="0" fontId="24" fillId="0" borderId="22" xfId="4" applyFont="1" applyBorder="1" applyAlignment="1">
      <alignment horizontal="center" vertical="center" shrinkToFit="1"/>
    </xf>
    <xf numFmtId="177" fontId="24" fillId="0" borderId="22" xfId="4" applyNumberFormat="1" applyFont="1" applyFill="1" applyBorder="1">
      <alignment vertical="center"/>
    </xf>
    <xf numFmtId="179" fontId="24" fillId="0" borderId="22" xfId="4" applyNumberFormat="1" applyFont="1" applyBorder="1">
      <alignment vertical="center"/>
    </xf>
    <xf numFmtId="0" fontId="23" fillId="0" borderId="0" xfId="4" applyFont="1" applyBorder="1" applyAlignment="1">
      <alignment horizontal="left" vertical="center"/>
    </xf>
    <xf numFmtId="0" fontId="23" fillId="0" borderId="0" xfId="4" applyFont="1" applyBorder="1" applyAlignment="1">
      <alignment horizontal="center" vertical="center"/>
    </xf>
    <xf numFmtId="179" fontId="24" fillId="0" borderId="0" xfId="4" applyNumberFormat="1" applyFont="1" applyBorder="1">
      <alignment vertical="center"/>
    </xf>
    <xf numFmtId="177" fontId="24" fillId="0" borderId="0" xfId="4" applyNumberFormat="1" applyFont="1">
      <alignment vertical="center"/>
    </xf>
    <xf numFmtId="0" fontId="25" fillId="0" borderId="0" xfId="4" applyFont="1" applyFill="1" applyBorder="1">
      <alignment vertical="center"/>
    </xf>
    <xf numFmtId="0" fontId="24" fillId="0" borderId="0" xfId="4" applyFont="1" applyFill="1" applyBorder="1" applyAlignment="1">
      <alignment vertical="center"/>
    </xf>
    <xf numFmtId="0" fontId="24" fillId="0" borderId="0" xfId="4" applyFont="1" applyFill="1" applyBorder="1" applyAlignment="1">
      <alignment vertical="center" shrinkToFit="1"/>
    </xf>
    <xf numFmtId="0" fontId="25" fillId="0" borderId="0" xfId="4" quotePrefix="1" applyFont="1" applyFill="1" applyBorder="1" applyAlignment="1">
      <alignment horizontal="center" vertical="center"/>
    </xf>
    <xf numFmtId="0" fontId="25" fillId="0" borderId="0" xfId="4" applyFont="1" applyFill="1" applyBorder="1" applyAlignment="1">
      <alignment vertical="center"/>
    </xf>
    <xf numFmtId="0" fontId="23" fillId="0" borderId="0" xfId="4" applyFont="1" applyFill="1" applyBorder="1">
      <alignment vertical="center"/>
    </xf>
    <xf numFmtId="179" fontId="23" fillId="0" borderId="0" xfId="4" applyNumberFormat="1" applyFont="1" applyFill="1" applyBorder="1">
      <alignment vertical="center"/>
    </xf>
    <xf numFmtId="177" fontId="23" fillId="0" borderId="0" xfId="4" applyNumberFormat="1" applyFont="1" applyFill="1" applyBorder="1">
      <alignment vertical="center"/>
    </xf>
    <xf numFmtId="0" fontId="23" fillId="0" borderId="0" xfId="4" quotePrefix="1" applyFont="1" applyFill="1" applyBorder="1" applyAlignment="1">
      <alignment horizontal="center" vertical="center"/>
    </xf>
    <xf numFmtId="0" fontId="23" fillId="0" borderId="0" xfId="4" applyFont="1" applyFill="1" applyBorder="1" applyAlignment="1">
      <alignment vertical="center"/>
    </xf>
    <xf numFmtId="177" fontId="24" fillId="0" borderId="0" xfId="4" applyNumberFormat="1" applyFont="1" applyFill="1" applyBorder="1" applyAlignment="1">
      <alignment horizontal="center" vertical="center"/>
    </xf>
    <xf numFmtId="177" fontId="24" fillId="0" borderId="0" xfId="4" applyNumberFormat="1" applyFont="1" applyFill="1" applyBorder="1" applyAlignment="1">
      <alignment horizontal="center" vertical="center" shrinkToFit="1"/>
    </xf>
    <xf numFmtId="178" fontId="24" fillId="0" borderId="0" xfId="4" applyNumberFormat="1" applyFont="1" applyFill="1" applyBorder="1" applyAlignment="1">
      <alignment horizontal="center" vertical="center"/>
    </xf>
    <xf numFmtId="0" fontId="22" fillId="0" borderId="0" xfId="4" applyFont="1">
      <alignment vertical="center"/>
    </xf>
    <xf numFmtId="0" fontId="34" fillId="0" borderId="0" xfId="4" applyFont="1">
      <alignment vertical="center"/>
    </xf>
    <xf numFmtId="177" fontId="34" fillId="3" borderId="4" xfId="4" applyNumberFormat="1" applyFont="1" applyFill="1" applyBorder="1" applyProtection="1">
      <alignment vertical="center"/>
      <protection locked="0"/>
    </xf>
    <xf numFmtId="178" fontId="24" fillId="0" borderId="6" xfId="4" applyNumberFormat="1" applyFont="1" applyBorder="1" applyAlignment="1">
      <alignment horizontal="center" vertical="center"/>
    </xf>
    <xf numFmtId="0" fontId="24" fillId="0" borderId="5" xfId="4" applyFont="1" applyBorder="1">
      <alignment vertical="center"/>
    </xf>
    <xf numFmtId="0" fontId="24" fillId="0" borderId="4" xfId="4" applyFont="1" applyBorder="1" applyAlignment="1">
      <alignment horizontal="center" vertical="center"/>
    </xf>
    <xf numFmtId="0" fontId="24" fillId="0" borderId="0" xfId="4" applyFont="1">
      <alignment vertical="center"/>
    </xf>
    <xf numFmtId="0" fontId="3" fillId="0" borderId="0" xfId="4" applyFont="1" applyAlignment="1">
      <alignment horizontal="right" vertical="center" wrapText="1"/>
    </xf>
    <xf numFmtId="177" fontId="3" fillId="0" borderId="0" xfId="4" applyNumberFormat="1" applyFont="1" applyAlignment="1">
      <alignment horizontal="right" vertical="center" wrapText="1"/>
    </xf>
    <xf numFmtId="0" fontId="3" fillId="0" borderId="0" xfId="4" applyFont="1" applyBorder="1" applyAlignment="1">
      <alignment horizontal="right" vertical="center" wrapText="1"/>
    </xf>
    <xf numFmtId="179" fontId="7" fillId="0" borderId="17" xfId="4" applyNumberFormat="1" applyFont="1" applyBorder="1">
      <alignment vertical="center"/>
    </xf>
    <xf numFmtId="184" fontId="7" fillId="0" borderId="14" xfId="4" applyNumberFormat="1" applyFont="1" applyBorder="1">
      <alignment vertical="center"/>
    </xf>
    <xf numFmtId="184" fontId="7" fillId="0" borderId="4" xfId="4" applyNumberFormat="1" applyFont="1" applyBorder="1">
      <alignment vertical="center"/>
    </xf>
    <xf numFmtId="176" fontId="7" fillId="0" borderId="9" xfId="4" applyNumberFormat="1" applyFont="1" applyBorder="1">
      <alignment vertical="center"/>
    </xf>
    <xf numFmtId="176" fontId="7" fillId="0" borderId="14" xfId="4" applyNumberFormat="1" applyFont="1" applyBorder="1">
      <alignment vertical="center"/>
    </xf>
    <xf numFmtId="0" fontId="25" fillId="0" borderId="0" xfId="4" applyFont="1" applyAlignment="1">
      <alignment horizontal="left" vertical="center" wrapText="1"/>
    </xf>
    <xf numFmtId="0" fontId="24" fillId="0" borderId="14" xfId="4" applyFont="1" applyBorder="1" applyAlignment="1">
      <alignment horizontal="center" vertical="center"/>
    </xf>
    <xf numFmtId="0" fontId="24" fillId="0" borderId="9" xfId="4" applyFont="1" applyBorder="1" applyAlignment="1">
      <alignment horizontal="center" vertical="center"/>
    </xf>
    <xf numFmtId="0" fontId="24" fillId="0" borderId="12" xfId="4" applyFont="1" applyBorder="1" applyAlignment="1">
      <alignment horizontal="center" vertical="center"/>
    </xf>
    <xf numFmtId="0" fontId="24" fillId="0" borderId="10" xfId="4" applyFont="1" applyBorder="1" applyAlignment="1">
      <alignment horizontal="center" vertical="center"/>
    </xf>
    <xf numFmtId="0" fontId="25" fillId="0" borderId="0" xfId="4" applyFont="1" applyAlignment="1">
      <alignment horizontal="center" vertical="center"/>
    </xf>
    <xf numFmtId="177" fontId="7" fillId="2" borderId="9" xfId="4" applyNumberFormat="1" applyFont="1" applyFill="1" applyBorder="1">
      <alignment vertical="center"/>
    </xf>
    <xf numFmtId="3" fontId="0" fillId="6" borderId="0" xfId="0" applyNumberFormat="1" applyFont="1" applyFill="1" applyBorder="1" applyAlignment="1">
      <alignment vertical="center"/>
    </xf>
    <xf numFmtId="0" fontId="7" fillId="2" borderId="4" xfId="4" applyFont="1" applyFill="1" applyBorder="1">
      <alignment vertical="center"/>
    </xf>
    <xf numFmtId="178" fontId="7" fillId="0" borderId="6" xfId="4" quotePrefix="1" applyNumberFormat="1" applyFont="1" applyBorder="1" applyAlignment="1">
      <alignment horizontal="center" vertical="center"/>
    </xf>
    <xf numFmtId="0" fontId="4" fillId="0" borderId="6" xfId="4" applyFont="1" applyBorder="1">
      <alignment vertical="center"/>
    </xf>
    <xf numFmtId="0" fontId="25" fillId="0" borderId="0" xfId="4" applyFont="1" applyAlignment="1">
      <alignment horizontal="left" vertical="center" wrapText="1"/>
    </xf>
    <xf numFmtId="0" fontId="25" fillId="0" borderId="0" xfId="4" applyFont="1" applyAlignment="1">
      <alignment horizontal="center" vertical="center"/>
    </xf>
    <xf numFmtId="0" fontId="35" fillId="0" borderId="0" xfId="4" applyFont="1">
      <alignment vertical="center"/>
    </xf>
    <xf numFmtId="0" fontId="36" fillId="0" borderId="0" xfId="4" applyFont="1" applyBorder="1" applyAlignment="1">
      <alignment horizontal="center" vertical="center"/>
    </xf>
    <xf numFmtId="0" fontId="37" fillId="0" borderId="0" xfId="4" applyFont="1" applyBorder="1" applyAlignment="1">
      <alignment horizontal="center" vertical="center"/>
    </xf>
    <xf numFmtId="0" fontId="37" fillId="0" borderId="0" xfId="4" applyFont="1" applyBorder="1" applyAlignment="1">
      <alignment horizontal="center" vertical="center" wrapText="1"/>
    </xf>
    <xf numFmtId="197" fontId="24" fillId="0" borderId="0" xfId="4" applyNumberFormat="1" applyFont="1">
      <alignment vertical="center"/>
    </xf>
    <xf numFmtId="0" fontId="38" fillId="0" borderId="13" xfId="6" applyFont="1" applyBorder="1">
      <alignment vertical="center"/>
    </xf>
    <xf numFmtId="0" fontId="38" fillId="0" borderId="0" xfId="6" applyFont="1">
      <alignment vertical="center"/>
    </xf>
    <xf numFmtId="0" fontId="39" fillId="0" borderId="0" xfId="4" applyFont="1">
      <alignment vertical="center"/>
    </xf>
    <xf numFmtId="0" fontId="38" fillId="0" borderId="0" xfId="4" applyFont="1">
      <alignment vertical="center"/>
    </xf>
    <xf numFmtId="0" fontId="39" fillId="0" borderId="0" xfId="4" applyFont="1" applyBorder="1">
      <alignment vertical="center"/>
    </xf>
    <xf numFmtId="0" fontId="38" fillId="0" borderId="0" xfId="4" applyFont="1" applyBorder="1">
      <alignment vertical="center"/>
    </xf>
    <xf numFmtId="0" fontId="39" fillId="0" borderId="0" xfId="4" applyFont="1" applyFill="1" applyBorder="1">
      <alignment vertical="center"/>
    </xf>
    <xf numFmtId="0" fontId="38" fillId="0" borderId="0" xfId="4" applyFont="1" applyFill="1" applyBorder="1">
      <alignment vertical="center"/>
    </xf>
    <xf numFmtId="0" fontId="35" fillId="0" borderId="0" xfId="4" applyFont="1" applyFill="1" applyBorder="1">
      <alignment vertical="center"/>
    </xf>
    <xf numFmtId="0" fontId="23" fillId="0" borderId="0" xfId="4" applyFont="1">
      <alignment vertical="center"/>
    </xf>
    <xf numFmtId="0" fontId="23" fillId="0" borderId="0" xfId="4" applyFont="1" applyAlignment="1">
      <alignment vertical="center"/>
    </xf>
    <xf numFmtId="0" fontId="27" fillId="0" borderId="0" xfId="4" applyFont="1" applyAlignment="1">
      <alignment horizontal="right" vertical="center"/>
    </xf>
    <xf numFmtId="0" fontId="23" fillId="0" borderId="0" xfId="4" quotePrefix="1" applyFont="1" applyAlignment="1">
      <alignment horizontal="center" vertical="center"/>
    </xf>
    <xf numFmtId="0" fontId="25" fillId="0" borderId="0" xfId="4" quotePrefix="1" applyFont="1" applyAlignment="1">
      <alignment horizontal="center" vertical="center"/>
    </xf>
    <xf numFmtId="0" fontId="25" fillId="0" borderId="0" xfId="4" applyFont="1" applyAlignment="1">
      <alignment vertical="center"/>
    </xf>
    <xf numFmtId="0" fontId="24" fillId="0" borderId="0" xfId="4" applyFont="1">
      <alignment vertical="center"/>
    </xf>
    <xf numFmtId="0" fontId="24" fillId="0" borderId="14" xfId="4" applyFont="1" applyBorder="1" applyAlignment="1">
      <alignment horizontal="center" vertical="center" shrinkToFit="1"/>
    </xf>
    <xf numFmtId="0" fontId="24" fillId="0" borderId="13" xfId="4" applyFont="1" applyBorder="1" applyAlignment="1">
      <alignment horizontal="center" vertical="center"/>
    </xf>
    <xf numFmtId="0" fontId="24" fillId="0" borderId="11" xfId="4" applyFont="1" applyBorder="1" applyAlignment="1">
      <alignment horizontal="center" vertical="center"/>
    </xf>
    <xf numFmtId="0" fontId="24" fillId="0" borderId="9" xfId="4" applyFont="1" applyBorder="1" applyAlignment="1">
      <alignment horizontal="center" vertical="center" shrinkToFit="1"/>
    </xf>
    <xf numFmtId="0" fontId="25" fillId="0" borderId="0" xfId="4" applyFont="1">
      <alignment vertical="center"/>
    </xf>
    <xf numFmtId="0" fontId="24" fillId="0" borderId="5" xfId="4" applyFont="1" applyBorder="1">
      <alignment vertical="center"/>
    </xf>
    <xf numFmtId="177" fontId="24" fillId="3" borderId="4" xfId="4" applyNumberFormat="1" applyFont="1" applyFill="1" applyBorder="1" applyProtection="1">
      <alignment vertical="center"/>
      <protection locked="0"/>
    </xf>
    <xf numFmtId="177" fontId="24" fillId="2" borderId="4" xfId="4" applyNumberFormat="1" applyFont="1" applyFill="1" applyBorder="1">
      <alignment vertical="center"/>
    </xf>
    <xf numFmtId="0" fontId="24" fillId="0" borderId="0" xfId="4" applyFont="1" applyBorder="1" applyAlignment="1">
      <alignment vertical="center"/>
    </xf>
    <xf numFmtId="0" fontId="24" fillId="0" borderId="0" xfId="4" applyFont="1" applyBorder="1" applyAlignment="1">
      <alignment horizontal="center" vertical="center"/>
    </xf>
    <xf numFmtId="0" fontId="24" fillId="0" borderId="0" xfId="4" applyFont="1" applyBorder="1">
      <alignment vertical="center"/>
    </xf>
    <xf numFmtId="0" fontId="24" fillId="0" borderId="0" xfId="4" applyFont="1" applyFill="1" applyBorder="1">
      <alignment vertical="center"/>
    </xf>
    <xf numFmtId="177" fontId="24" fillId="0" borderId="3" xfId="4" applyNumberFormat="1" applyFont="1" applyFill="1" applyBorder="1">
      <alignment vertical="center"/>
    </xf>
    <xf numFmtId="0" fontId="24" fillId="0" borderId="0" xfId="4" applyFont="1" applyAlignment="1">
      <alignment vertical="center"/>
    </xf>
    <xf numFmtId="177" fontId="24" fillId="2" borderId="2" xfId="4" applyNumberFormat="1" applyFont="1" applyFill="1" applyBorder="1">
      <alignment vertical="center"/>
    </xf>
    <xf numFmtId="198" fontId="16" fillId="5" borderId="0" xfId="8" applyNumberFormat="1" applyFont="1" applyFill="1" applyBorder="1"/>
    <xf numFmtId="0" fontId="22" fillId="0" borderId="0" xfId="4" applyFont="1">
      <alignment vertical="center"/>
    </xf>
    <xf numFmtId="183" fontId="3" fillId="0" borderId="1" xfId="4" applyNumberFormat="1" applyFont="1" applyBorder="1" applyAlignment="1">
      <alignment horizontal="center" vertical="center"/>
    </xf>
    <xf numFmtId="183" fontId="6" fillId="0" borderId="0" xfId="4" applyNumberFormat="1" applyFont="1">
      <alignment vertical="center"/>
    </xf>
    <xf numFmtId="183" fontId="7" fillId="0" borderId="14" xfId="4" applyNumberFormat="1" applyFont="1" applyBorder="1" applyAlignment="1">
      <alignment horizontal="center" vertical="center"/>
    </xf>
    <xf numFmtId="183" fontId="7" fillId="0" borderId="9" xfId="4" applyNumberFormat="1" applyFont="1" applyBorder="1" applyAlignment="1">
      <alignment horizontal="center" vertical="center"/>
    </xf>
    <xf numFmtId="183" fontId="7" fillId="0" borderId="4" xfId="4" applyNumberFormat="1" applyFont="1" applyBorder="1">
      <alignment vertical="center"/>
    </xf>
    <xf numFmtId="183" fontId="7" fillId="0" borderId="14" xfId="4" applyNumberFormat="1" applyFont="1" applyBorder="1">
      <alignment vertical="center"/>
    </xf>
    <xf numFmtId="183" fontId="3" fillId="0" borderId="0" xfId="4" applyNumberFormat="1" applyFont="1">
      <alignment vertical="center"/>
    </xf>
    <xf numFmtId="183" fontId="7" fillId="0" borderId="0" xfId="4" applyNumberFormat="1" applyFont="1" applyFill="1" applyBorder="1" applyAlignment="1">
      <alignment horizontal="center" vertical="center"/>
    </xf>
    <xf numFmtId="178" fontId="24" fillId="0" borderId="6" xfId="4" applyNumberFormat="1" applyFont="1" applyBorder="1" applyAlignment="1">
      <alignment horizontal="center" vertical="center"/>
    </xf>
    <xf numFmtId="0" fontId="24" fillId="0" borderId="4" xfId="4" applyFont="1" applyBorder="1" applyAlignment="1">
      <alignment horizontal="center" vertical="center"/>
    </xf>
    <xf numFmtId="0" fontId="24" fillId="0" borderId="12" xfId="4" applyFont="1" applyBorder="1" applyAlignment="1">
      <alignment horizontal="center" vertical="center"/>
    </xf>
    <xf numFmtId="0" fontId="24" fillId="0" borderId="10" xfId="4" applyFont="1" applyBorder="1" applyAlignment="1">
      <alignment horizontal="center" vertical="center"/>
    </xf>
    <xf numFmtId="0" fontId="24" fillId="0" borderId="15" xfId="4" applyFont="1" applyBorder="1" applyAlignment="1">
      <alignment horizontal="center" vertical="center"/>
    </xf>
    <xf numFmtId="0" fontId="24" fillId="0" borderId="9" xfId="4" applyFont="1" applyBorder="1" applyAlignment="1">
      <alignment horizontal="center" vertical="center"/>
    </xf>
    <xf numFmtId="0" fontId="24" fillId="0" borderId="14" xfId="4" applyFont="1" applyBorder="1" applyAlignment="1">
      <alignment horizontal="center" vertical="center"/>
    </xf>
    <xf numFmtId="0" fontId="24" fillId="0" borderId="0" xfId="4" applyFont="1" applyFill="1" applyBorder="1" applyAlignment="1">
      <alignment horizontal="center" vertical="center"/>
    </xf>
    <xf numFmtId="0" fontId="25" fillId="0" borderId="1" xfId="4" applyFont="1" applyBorder="1" applyAlignment="1">
      <alignment horizontal="center" vertical="center"/>
    </xf>
    <xf numFmtId="178" fontId="24" fillId="0" borderId="6" xfId="4" applyNumberFormat="1" applyFont="1" applyBorder="1" applyAlignment="1">
      <alignment horizontal="center" vertical="center"/>
    </xf>
    <xf numFmtId="178" fontId="24" fillId="0" borderId="7" xfId="4" applyNumberFormat="1" applyFont="1" applyBorder="1" applyAlignment="1">
      <alignment horizontal="center" vertical="center"/>
    </xf>
    <xf numFmtId="0" fontId="7" fillId="0" borderId="6" xfId="4" applyFont="1" applyBorder="1" applyAlignment="1">
      <alignment horizontal="center" vertical="center"/>
    </xf>
    <xf numFmtId="177" fontId="7" fillId="2" borderId="71" xfId="4" applyNumberFormat="1" applyFont="1" applyFill="1" applyBorder="1">
      <alignment vertical="center"/>
    </xf>
    <xf numFmtId="178" fontId="24" fillId="0" borderId="6" xfId="4" applyNumberFormat="1" applyFont="1" applyBorder="1" applyAlignment="1">
      <alignment horizontal="center" vertical="center"/>
    </xf>
    <xf numFmtId="0" fontId="24" fillId="0" borderId="4" xfId="4" applyFont="1" applyBorder="1" applyAlignment="1">
      <alignment horizontal="center" vertical="center"/>
    </xf>
    <xf numFmtId="0" fontId="24" fillId="0" borderId="12" xfId="4" applyFont="1" applyBorder="1" applyAlignment="1">
      <alignment horizontal="center" vertical="center"/>
    </xf>
    <xf numFmtId="0" fontId="24" fillId="0" borderId="10" xfId="4" applyFont="1" applyBorder="1" applyAlignment="1">
      <alignment horizontal="center" vertical="center"/>
    </xf>
    <xf numFmtId="0" fontId="24" fillId="0" borderId="9" xfId="4" applyFont="1" applyBorder="1" applyAlignment="1">
      <alignment horizontal="center" vertical="center"/>
    </xf>
    <xf numFmtId="0" fontId="24" fillId="0" borderId="14" xfId="4" applyFont="1" applyBorder="1" applyAlignment="1">
      <alignment horizontal="center" vertical="center"/>
    </xf>
    <xf numFmtId="0" fontId="24" fillId="0" borderId="0" xfId="4" applyFont="1" applyFill="1" applyBorder="1" applyAlignment="1">
      <alignment horizontal="center" vertical="center"/>
    </xf>
    <xf numFmtId="0" fontId="25" fillId="0" borderId="1" xfId="4" applyFont="1" applyBorder="1" applyAlignment="1">
      <alignment horizontal="center" vertical="center"/>
    </xf>
    <xf numFmtId="0" fontId="6" fillId="0" borderId="1" xfId="4" applyFont="1" applyBorder="1">
      <alignment vertical="center"/>
    </xf>
    <xf numFmtId="0" fontId="7" fillId="0" borderId="7" xfId="4" applyFont="1" applyBorder="1" applyAlignment="1">
      <alignment vertical="center"/>
    </xf>
    <xf numFmtId="0" fontId="7" fillId="0" borderId="13" xfId="4" applyFont="1" applyBorder="1" applyAlignment="1">
      <alignment vertical="center"/>
    </xf>
    <xf numFmtId="0" fontId="7" fillId="0" borderId="0" xfId="4" quotePrefix="1" applyFont="1">
      <alignment vertical="center"/>
    </xf>
    <xf numFmtId="0" fontId="7" fillId="0" borderId="7" xfId="4" applyFont="1" applyBorder="1" applyAlignment="1">
      <alignment horizontal="center" vertical="center"/>
    </xf>
    <xf numFmtId="0" fontId="24" fillId="0" borderId="5" xfId="4" applyFont="1" applyBorder="1" applyAlignment="1">
      <alignment horizontal="center" vertical="center"/>
    </xf>
    <xf numFmtId="0" fontId="24" fillId="0" borderId="70" xfId="4" applyFont="1" applyBorder="1" applyAlignment="1">
      <alignment horizontal="center" vertical="center"/>
    </xf>
    <xf numFmtId="0" fontId="28" fillId="0" borderId="0" xfId="4" applyFont="1" applyBorder="1" applyAlignment="1">
      <alignment horizontal="right"/>
    </xf>
    <xf numFmtId="0" fontId="24" fillId="0" borderId="0" xfId="4" applyFont="1" applyFill="1" applyBorder="1" applyAlignment="1">
      <alignment horizontal="center" vertical="center"/>
    </xf>
    <xf numFmtId="0" fontId="24" fillId="0" borderId="0" xfId="4" applyFont="1" applyFill="1" applyBorder="1" applyAlignment="1">
      <alignment horizontal="center" vertical="center" shrinkToFit="1"/>
    </xf>
    <xf numFmtId="0" fontId="28" fillId="0" borderId="0" xfId="4" applyFont="1" applyBorder="1" applyAlignment="1">
      <alignment horizontal="center"/>
    </xf>
    <xf numFmtId="178" fontId="24" fillId="0" borderId="6" xfId="4" applyNumberFormat="1" applyFont="1" applyBorder="1" applyAlignment="1">
      <alignment horizontal="center" vertical="center"/>
    </xf>
    <xf numFmtId="0" fontId="24" fillId="0" borderId="4" xfId="4" applyFont="1" applyBorder="1" applyAlignment="1">
      <alignment horizontal="center" vertical="center"/>
    </xf>
    <xf numFmtId="0" fontId="24" fillId="0" borderId="14" xfId="4" applyFont="1" applyBorder="1" applyAlignment="1">
      <alignment horizontal="center" vertical="center"/>
    </xf>
    <xf numFmtId="178" fontId="24" fillId="0" borderId="11" xfId="4" applyNumberFormat="1" applyFont="1" applyBorder="1" applyAlignment="1">
      <alignment horizontal="center" vertical="center"/>
    </xf>
    <xf numFmtId="0" fontId="24" fillId="0" borderId="12" xfId="4" applyFont="1" applyBorder="1" applyAlignment="1">
      <alignment horizontal="center" vertical="center"/>
    </xf>
    <xf numFmtId="0" fontId="24" fillId="0" borderId="10" xfId="4" applyFont="1" applyBorder="1" applyAlignment="1">
      <alignment horizontal="center" vertical="center"/>
    </xf>
    <xf numFmtId="0" fontId="24" fillId="0" borderId="15" xfId="4" applyFont="1" applyBorder="1" applyAlignment="1">
      <alignment horizontal="center" vertical="center"/>
    </xf>
    <xf numFmtId="0" fontId="24" fillId="0" borderId="9" xfId="4" applyFont="1" applyBorder="1" applyAlignment="1">
      <alignment horizontal="center" vertical="center"/>
    </xf>
    <xf numFmtId="178" fontId="24" fillId="0" borderId="7" xfId="4" applyNumberFormat="1" applyFont="1" applyBorder="1" applyAlignment="1">
      <alignment horizontal="center" vertical="center"/>
    </xf>
    <xf numFmtId="0" fontId="24" fillId="0" borderId="22" xfId="4" applyFont="1" applyBorder="1" applyAlignment="1">
      <alignment horizontal="center" vertical="center"/>
    </xf>
    <xf numFmtId="0" fontId="32" fillId="2" borderId="69" xfId="0" applyFont="1" applyFill="1" applyBorder="1" applyAlignment="1">
      <alignment horizontal="right"/>
    </xf>
    <xf numFmtId="0" fontId="32" fillId="0" borderId="11" xfId="0" applyFont="1" applyBorder="1" applyAlignment="1">
      <alignment horizontal="right"/>
    </xf>
    <xf numFmtId="0" fontId="32" fillId="0" borderId="0" xfId="0" applyFont="1" applyAlignment="1">
      <alignment horizontal="left" shrinkToFit="1"/>
    </xf>
    <xf numFmtId="0" fontId="32" fillId="0" borderId="0" xfId="0" applyFont="1" applyAlignment="1">
      <alignment shrinkToFit="1"/>
    </xf>
    <xf numFmtId="0" fontId="25" fillId="0" borderId="0" xfId="4" applyFont="1" applyAlignment="1">
      <alignment horizontal="center" vertical="center"/>
    </xf>
    <xf numFmtId="0" fontId="25" fillId="0" borderId="1" xfId="4"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179" fontId="0" fillId="0" borderId="0" xfId="0" applyNumberFormat="1" applyFont="1" applyAlignment="1">
      <alignment horizontal="center" vertical="center"/>
    </xf>
    <xf numFmtId="0" fontId="7" fillId="0" borderId="64" xfId="4" applyFont="1" applyFill="1" applyBorder="1" applyAlignment="1">
      <alignment horizontal="center" vertical="center"/>
    </xf>
    <xf numFmtId="0" fontId="7" fillId="0" borderId="62" xfId="4" applyFont="1" applyFill="1" applyBorder="1" applyAlignment="1">
      <alignment horizontal="center" vertical="center"/>
    </xf>
    <xf numFmtId="0" fontId="7" fillId="0" borderId="48" xfId="4" applyFont="1" applyFill="1" applyBorder="1" applyAlignment="1">
      <alignment horizontal="center" vertical="center"/>
    </xf>
    <xf numFmtId="0" fontId="7" fillId="0" borderId="6" xfId="4" applyFont="1" applyBorder="1" applyAlignment="1">
      <alignment horizontal="center" vertical="center"/>
    </xf>
    <xf numFmtId="0" fontId="7" fillId="0" borderId="47" xfId="4" applyFont="1" applyFill="1" applyBorder="1" applyAlignment="1">
      <alignment horizontal="center" vertical="center"/>
    </xf>
    <xf numFmtId="0" fontId="7" fillId="0" borderId="2" xfId="4" applyFont="1" applyFill="1" applyBorder="1" applyAlignment="1">
      <alignment horizontal="center" vertical="center"/>
    </xf>
    <xf numFmtId="0" fontId="7" fillId="0" borderId="7" xfId="4" applyFont="1" applyBorder="1" applyAlignment="1">
      <alignment horizontal="center" vertical="center"/>
    </xf>
    <xf numFmtId="0" fontId="0" fillId="0" borderId="4" xfId="0" applyFont="1" applyBorder="1" applyAlignment="1">
      <alignment horizontal="center" vertical="center"/>
    </xf>
    <xf numFmtId="0" fontId="6" fillId="0" borderId="0" xfId="4" applyFont="1" applyBorder="1" applyAlignment="1">
      <alignment horizontal="center" vertical="center"/>
    </xf>
    <xf numFmtId="0" fontId="6" fillId="0" borderId="1" xfId="4" applyFont="1" applyBorder="1" applyAlignment="1">
      <alignment horizontal="center" vertical="center"/>
    </xf>
    <xf numFmtId="0" fontId="10" fillId="0" borderId="0" xfId="4" applyFont="1" applyAlignment="1">
      <alignment horizontal="right" vertical="center"/>
    </xf>
    <xf numFmtId="0" fontId="7" fillId="0" borderId="9" xfId="4" applyFont="1" applyBorder="1" applyAlignment="1">
      <alignment horizontal="center" vertical="center" shrinkToFit="1"/>
    </xf>
    <xf numFmtId="0" fontId="7" fillId="0" borderId="16" xfId="4" applyFont="1" applyFill="1" applyBorder="1">
      <alignment vertical="center"/>
    </xf>
    <xf numFmtId="0" fontId="7" fillId="0" borderId="14" xfId="4" applyFont="1" applyFill="1" applyBorder="1">
      <alignment vertical="center"/>
    </xf>
    <xf numFmtId="0" fontId="7" fillId="0" borderId="9" xfId="4" applyFont="1" applyFill="1" applyBorder="1">
      <alignment vertical="center"/>
    </xf>
    <xf numFmtId="0" fontId="7" fillId="0" borderId="8" xfId="4" applyFont="1" applyBorder="1" applyAlignment="1">
      <alignment horizontal="left" vertical="center"/>
    </xf>
    <xf numFmtId="49" fontId="7" fillId="0" borderId="0" xfId="4" quotePrefix="1" applyNumberFormat="1" applyFont="1">
      <alignment vertical="center"/>
    </xf>
    <xf numFmtId="0" fontId="3" fillId="3" borderId="4" xfId="4" applyFont="1" applyFill="1" applyBorder="1" applyProtection="1">
      <alignment vertical="center"/>
      <protection locked="0"/>
    </xf>
    <xf numFmtId="0" fontId="9" fillId="0" borderId="0" xfId="4" applyFont="1" applyAlignment="1">
      <alignment horizontal="left" vertical="center"/>
    </xf>
    <xf numFmtId="0" fontId="7" fillId="3" borderId="14" xfId="4" applyFont="1" applyFill="1" applyBorder="1" applyProtection="1">
      <alignment vertical="center"/>
      <protection locked="0"/>
    </xf>
    <xf numFmtId="178" fontId="7" fillId="0" borderId="0" xfId="4" applyNumberFormat="1" applyFont="1" applyFill="1" applyBorder="1" applyAlignment="1">
      <alignment horizontal="center" vertical="center"/>
    </xf>
    <xf numFmtId="0" fontId="7" fillId="0" borderId="19" xfId="4" applyFont="1" applyFill="1" applyBorder="1">
      <alignment vertical="center"/>
    </xf>
    <xf numFmtId="0" fontId="7" fillId="2" borderId="2" xfId="4" applyFont="1" applyFill="1" applyBorder="1">
      <alignment vertical="center"/>
    </xf>
    <xf numFmtId="0" fontId="7" fillId="0" borderId="3" xfId="4" applyFont="1" applyFill="1" applyBorder="1">
      <alignment vertical="center"/>
    </xf>
    <xf numFmtId="179" fontId="3" fillId="0" borderId="1" xfId="4" applyNumberFormat="1" applyFont="1" applyBorder="1" applyAlignment="1">
      <alignment horizontal="center" vertical="center"/>
    </xf>
    <xf numFmtId="177" fontId="3" fillId="3" borderId="4" xfId="4" applyNumberFormat="1" applyFont="1" applyFill="1" applyBorder="1" applyProtection="1">
      <alignment vertical="center"/>
      <protection locked="0"/>
    </xf>
    <xf numFmtId="0" fontId="0" fillId="0" borderId="0" xfId="0" applyFont="1" applyAlignment="1">
      <alignment shrinkToFit="1"/>
    </xf>
    <xf numFmtId="0" fontId="0" fillId="0" borderId="0" xfId="0" applyFont="1" applyAlignment="1">
      <alignment horizontal="left" shrinkToFit="1"/>
    </xf>
    <xf numFmtId="0" fontId="3" fillId="0" borderId="0" xfId="4" applyFont="1" applyAlignment="1">
      <alignment vertical="top"/>
    </xf>
    <xf numFmtId="0" fontId="42" fillId="0" borderId="0" xfId="4" applyFont="1">
      <alignment vertical="center"/>
    </xf>
    <xf numFmtId="188" fontId="6" fillId="0" borderId="15" xfId="11" applyNumberFormat="1" applyFont="1" applyBorder="1">
      <alignment vertical="center"/>
    </xf>
    <xf numFmtId="188" fontId="6" fillId="0" borderId="9" xfId="11" applyNumberFormat="1" applyFont="1" applyBorder="1">
      <alignment vertical="center"/>
    </xf>
    <xf numFmtId="188" fontId="6" fillId="0" borderId="4" xfId="11" applyNumberFormat="1" applyFont="1" applyBorder="1">
      <alignment vertical="center"/>
    </xf>
    <xf numFmtId="0" fontId="1" fillId="0" borderId="0" xfId="0" applyFont="1"/>
    <xf numFmtId="0" fontId="7" fillId="0" borderId="5" xfId="4" applyFont="1" applyBorder="1" applyAlignment="1">
      <alignment vertical="center" shrinkToFit="1"/>
    </xf>
    <xf numFmtId="0" fontId="43" fillId="0" borderId="0" xfId="4" quotePrefix="1" applyFont="1" applyAlignment="1">
      <alignment horizontal="center" vertical="center"/>
    </xf>
    <xf numFmtId="0" fontId="43" fillId="0" borderId="0" xfId="4" applyFont="1">
      <alignment vertical="center"/>
    </xf>
    <xf numFmtId="0" fontId="22" fillId="0" borderId="0" xfId="4" quotePrefix="1" applyFont="1" applyAlignment="1">
      <alignment horizontal="center" vertical="center"/>
    </xf>
    <xf numFmtId="178" fontId="24" fillId="0" borderId="6" xfId="4" applyNumberFormat="1" applyFont="1" applyBorder="1" applyAlignment="1">
      <alignment horizontal="center" vertical="center"/>
    </xf>
    <xf numFmtId="0" fontId="24" fillId="0" borderId="4" xfId="4" applyFont="1" applyBorder="1" applyAlignment="1">
      <alignment horizontal="center" vertical="center"/>
    </xf>
    <xf numFmtId="178" fontId="24" fillId="0" borderId="7" xfId="4" applyNumberFormat="1" applyFont="1" applyBorder="1" applyAlignment="1">
      <alignment horizontal="center" vertical="center"/>
    </xf>
    <xf numFmtId="178" fontId="24" fillId="0" borderId="13" xfId="4" applyNumberFormat="1" applyFont="1" applyBorder="1" applyAlignment="1">
      <alignment horizontal="center" vertical="center"/>
    </xf>
    <xf numFmtId="0" fontId="24" fillId="0" borderId="12" xfId="4" applyFont="1" applyBorder="1" applyAlignment="1">
      <alignment horizontal="center" vertical="center"/>
    </xf>
    <xf numFmtId="0" fontId="24" fillId="0" borderId="10" xfId="4" applyFont="1" applyBorder="1" applyAlignment="1">
      <alignment horizontal="center" vertical="center"/>
    </xf>
    <xf numFmtId="0" fontId="24" fillId="0" borderId="14" xfId="4" applyFont="1" applyBorder="1" applyAlignment="1">
      <alignment horizontal="center" vertical="center"/>
    </xf>
    <xf numFmtId="0" fontId="24" fillId="0" borderId="9" xfId="4" applyFont="1" applyBorder="1" applyAlignment="1">
      <alignment horizontal="center" vertical="center"/>
    </xf>
    <xf numFmtId="0" fontId="24" fillId="0" borderId="22" xfId="4" applyFont="1" applyBorder="1" applyAlignment="1">
      <alignment horizontal="center" vertical="center"/>
    </xf>
    <xf numFmtId="0" fontId="24" fillId="0" borderId="0" xfId="4" applyFont="1" applyFill="1" applyBorder="1" applyAlignment="1">
      <alignment horizontal="center" vertical="center"/>
    </xf>
    <xf numFmtId="0" fontId="25" fillId="0" borderId="0" xfId="4" applyFont="1" applyAlignment="1">
      <alignment horizontal="center" vertical="center"/>
    </xf>
    <xf numFmtId="181" fontId="34" fillId="0" borderId="4" xfId="4" applyNumberFormat="1" applyFont="1" applyBorder="1">
      <alignment vertical="center"/>
    </xf>
    <xf numFmtId="181" fontId="34" fillId="0" borderId="14" xfId="4" applyNumberFormat="1" applyFont="1" applyBorder="1">
      <alignment vertical="center"/>
    </xf>
    <xf numFmtId="189" fontId="24" fillId="0" borderId="0" xfId="4" applyNumberFormat="1" applyFont="1">
      <alignment vertical="center"/>
    </xf>
    <xf numFmtId="189" fontId="24" fillId="2" borderId="2" xfId="4" applyNumberFormat="1" applyFont="1" applyFill="1" applyBorder="1">
      <alignment vertical="center"/>
    </xf>
    <xf numFmtId="189" fontId="25" fillId="0" borderId="0" xfId="4" applyNumberFormat="1" applyFont="1">
      <alignment vertical="center"/>
    </xf>
    <xf numFmtId="176" fontId="25" fillId="0" borderId="0" xfId="4" applyNumberFormat="1" applyFont="1">
      <alignment vertical="center"/>
    </xf>
    <xf numFmtId="189" fontId="24" fillId="0" borderId="14" xfId="4" applyNumberFormat="1" applyFont="1" applyBorder="1" applyAlignment="1">
      <alignment horizontal="center" vertical="center"/>
    </xf>
    <xf numFmtId="176" fontId="24" fillId="0" borderId="14" xfId="4" applyNumberFormat="1" applyFont="1" applyBorder="1" applyAlignment="1">
      <alignment horizontal="center" vertical="center"/>
    </xf>
    <xf numFmtId="189" fontId="24" fillId="0" borderId="9" xfId="4" applyNumberFormat="1" applyFont="1" applyBorder="1" applyAlignment="1">
      <alignment horizontal="center" vertical="center"/>
    </xf>
    <xf numFmtId="176" fontId="24" fillId="0" borderId="9" xfId="4" applyNumberFormat="1" applyFont="1" applyBorder="1" applyAlignment="1">
      <alignment horizontal="center" vertical="center"/>
    </xf>
    <xf numFmtId="189" fontId="24" fillId="0" borderId="9" xfId="4" applyNumberFormat="1" applyFont="1" applyBorder="1" applyAlignment="1">
      <alignment horizontal="center" vertical="center" shrinkToFit="1"/>
    </xf>
    <xf numFmtId="189" fontId="24" fillId="3" borderId="4" xfId="4" applyNumberFormat="1" applyFont="1" applyFill="1" applyBorder="1" applyProtection="1">
      <alignment vertical="center"/>
      <protection locked="0"/>
    </xf>
    <xf numFmtId="176" fontId="24" fillId="0" borderId="14" xfId="4" applyNumberFormat="1" applyFont="1" applyBorder="1">
      <alignment vertical="center"/>
    </xf>
    <xf numFmtId="189" fontId="24" fillId="2" borderId="14" xfId="4" applyNumberFormat="1" applyFont="1" applyFill="1" applyBorder="1">
      <alignment vertical="center"/>
    </xf>
    <xf numFmtId="189" fontId="24" fillId="0" borderId="0" xfId="4" applyNumberFormat="1" applyFont="1" applyFill="1" applyBorder="1">
      <alignment vertical="center"/>
    </xf>
    <xf numFmtId="189" fontId="24" fillId="0" borderId="3" xfId="4" applyNumberFormat="1" applyFont="1" applyFill="1" applyBorder="1">
      <alignment vertical="center"/>
    </xf>
    <xf numFmtId="189" fontId="24" fillId="0" borderId="0" xfId="4" applyNumberFormat="1" applyFont="1" applyFill="1" applyBorder="1" applyProtection="1">
      <alignment vertical="center"/>
      <protection locked="0"/>
    </xf>
    <xf numFmtId="176" fontId="24" fillId="0" borderId="0" xfId="4" applyNumberFormat="1" applyFont="1" applyFill="1" applyBorder="1" applyAlignment="1">
      <alignment horizontal="right" vertical="center"/>
    </xf>
    <xf numFmtId="189" fontId="24" fillId="2" borderId="23" xfId="4" applyNumberFormat="1" applyFont="1" applyFill="1" applyBorder="1">
      <alignment vertical="center"/>
    </xf>
    <xf numFmtId="189" fontId="23" fillId="0" borderId="0" xfId="4" applyNumberFormat="1" applyFont="1">
      <alignment vertical="center"/>
    </xf>
    <xf numFmtId="176" fontId="23" fillId="0" borderId="0" xfId="4" applyNumberFormat="1" applyFont="1">
      <alignment vertical="center"/>
    </xf>
    <xf numFmtId="176" fontId="24" fillId="0" borderId="4" xfId="4" applyNumberFormat="1" applyFont="1" applyBorder="1" applyAlignment="1">
      <alignment horizontal="right" vertical="center"/>
    </xf>
    <xf numFmtId="0" fontId="27" fillId="0" borderId="0" xfId="4" applyFont="1" applyAlignment="1">
      <alignment vertical="center" wrapText="1"/>
    </xf>
    <xf numFmtId="189" fontId="25" fillId="0" borderId="0" xfId="4" applyNumberFormat="1" applyFont="1" applyFill="1" applyBorder="1">
      <alignment vertical="center"/>
    </xf>
    <xf numFmtId="176" fontId="25" fillId="0" borderId="0" xfId="4" applyNumberFormat="1" applyFont="1" applyBorder="1" applyAlignment="1">
      <alignment horizontal="center" vertical="center"/>
    </xf>
    <xf numFmtId="189" fontId="26" fillId="0" borderId="0" xfId="4" applyNumberFormat="1" applyFont="1" applyAlignment="1">
      <alignment horizontal="left" vertical="center"/>
    </xf>
    <xf numFmtId="176" fontId="24" fillId="0" borderId="4" xfId="4" applyNumberFormat="1" applyFont="1" applyBorder="1">
      <alignment vertical="center"/>
    </xf>
    <xf numFmtId="189" fontId="24" fillId="2" borderId="4" xfId="4" applyNumberFormat="1" applyFont="1" applyFill="1" applyBorder="1">
      <alignment vertical="center"/>
    </xf>
    <xf numFmtId="0" fontId="24" fillId="0" borderId="6" xfId="4" applyFont="1" applyBorder="1">
      <alignment vertical="center"/>
    </xf>
    <xf numFmtId="0" fontId="24" fillId="0" borderId="12" xfId="4" applyFont="1" applyBorder="1">
      <alignment vertical="center"/>
    </xf>
    <xf numFmtId="176" fontId="24" fillId="0" borderId="0" xfId="4" applyNumberFormat="1" applyFont="1" applyFill="1" applyBorder="1" applyAlignment="1">
      <alignment horizontal="center" vertical="center"/>
    </xf>
    <xf numFmtId="184" fontId="24" fillId="0" borderId="4" xfId="4" applyNumberFormat="1" applyFont="1" applyBorder="1">
      <alignment vertical="center"/>
    </xf>
    <xf numFmtId="184" fontId="24" fillId="0" borderId="14" xfId="4" applyNumberFormat="1" applyFont="1" applyBorder="1">
      <alignment vertical="center"/>
    </xf>
    <xf numFmtId="176" fontId="24" fillId="0" borderId="4" xfId="4" applyNumberFormat="1" applyFont="1" applyBorder="1" applyAlignment="1">
      <alignment vertical="center"/>
    </xf>
    <xf numFmtId="176" fontId="25" fillId="0" borderId="0" xfId="4" applyNumberFormat="1" applyFont="1" applyAlignment="1">
      <alignment vertical="center" shrinkToFit="1"/>
    </xf>
    <xf numFmtId="176" fontId="24" fillId="3" borderId="4" xfId="4" applyNumberFormat="1" applyFont="1" applyFill="1" applyBorder="1" applyAlignment="1">
      <alignment horizontal="right" vertical="center"/>
    </xf>
    <xf numFmtId="185" fontId="24" fillId="0" borderId="4" xfId="4" applyNumberFormat="1" applyFont="1" applyBorder="1" applyAlignment="1">
      <alignment horizontal="right" vertical="center"/>
    </xf>
    <xf numFmtId="176" fontId="27" fillId="0" borderId="0" xfId="4" applyNumberFormat="1" applyFont="1" applyAlignment="1">
      <alignment vertical="center" shrinkToFit="1"/>
    </xf>
    <xf numFmtId="189" fontId="24" fillId="0" borderId="14" xfId="4" applyNumberFormat="1" applyFont="1" applyFill="1" applyBorder="1" applyAlignment="1">
      <alignment horizontal="center" vertical="center"/>
    </xf>
    <xf numFmtId="0" fontId="24" fillId="0" borderId="21" xfId="4" applyFont="1" applyFill="1" applyBorder="1" applyAlignment="1">
      <alignment horizontal="center" vertical="center"/>
    </xf>
    <xf numFmtId="0" fontId="24" fillId="0" borderId="0" xfId="4" applyFont="1" applyAlignment="1">
      <alignment horizontal="center" vertical="center"/>
    </xf>
    <xf numFmtId="189" fontId="24" fillId="2" borderId="9" xfId="4" applyNumberFormat="1" applyFont="1" applyFill="1" applyBorder="1">
      <alignment vertical="center"/>
    </xf>
    <xf numFmtId="179" fontId="24" fillId="3" borderId="9" xfId="4" applyNumberFormat="1" applyFont="1" applyFill="1" applyBorder="1" applyAlignment="1">
      <alignment horizontal="center" vertical="center"/>
    </xf>
    <xf numFmtId="0" fontId="24" fillId="0" borderId="20" xfId="4" applyFont="1" applyFill="1" applyBorder="1" applyAlignment="1">
      <alignment horizontal="center" vertical="center"/>
    </xf>
    <xf numFmtId="0" fontId="3" fillId="0" borderId="6" xfId="4" applyFont="1" applyBorder="1" applyAlignment="1">
      <alignment horizontal="center" vertical="center" shrinkToFit="1"/>
    </xf>
    <xf numFmtId="0" fontId="3" fillId="0" borderId="5" xfId="4" applyFont="1" applyBorder="1" applyAlignment="1">
      <alignment horizontal="center" vertical="center" shrinkToFit="1"/>
    </xf>
    <xf numFmtId="0" fontId="3" fillId="3" borderId="7" xfId="4" applyFont="1" applyFill="1" applyBorder="1" applyAlignment="1" applyProtection="1">
      <alignment horizontal="center" vertical="center" shrinkToFit="1"/>
      <protection locked="0"/>
    </xf>
    <xf numFmtId="0" fontId="3" fillId="3" borderId="8" xfId="4" applyFont="1" applyFill="1" applyBorder="1" applyAlignment="1" applyProtection="1">
      <alignment horizontal="center" vertical="center" shrinkToFit="1"/>
      <protection locked="0"/>
    </xf>
    <xf numFmtId="0" fontId="3" fillId="3" borderId="11" xfId="4" applyFont="1" applyFill="1" applyBorder="1" applyAlignment="1" applyProtection="1">
      <alignment horizontal="center" vertical="center" shrinkToFit="1"/>
      <protection locked="0"/>
    </xf>
    <xf numFmtId="0" fontId="3" fillId="3" borderId="10" xfId="4" applyFont="1" applyFill="1" applyBorder="1" applyAlignment="1" applyProtection="1">
      <alignment horizontal="center" vertical="center" shrinkToFit="1"/>
      <protection locked="0"/>
    </xf>
    <xf numFmtId="38" fontId="3" fillId="3" borderId="7" xfId="4" applyNumberFormat="1" applyFont="1" applyFill="1" applyBorder="1" applyAlignment="1" applyProtection="1">
      <alignment horizontal="center" vertical="center" shrinkToFit="1"/>
      <protection locked="0"/>
    </xf>
    <xf numFmtId="38" fontId="3" fillId="3" borderId="8" xfId="4" applyNumberFormat="1" applyFont="1" applyFill="1" applyBorder="1" applyAlignment="1" applyProtection="1">
      <alignment horizontal="center" vertical="center" shrinkToFit="1"/>
      <protection locked="0"/>
    </xf>
    <xf numFmtId="38" fontId="3" fillId="3" borderId="11" xfId="4" applyNumberFormat="1" applyFont="1" applyFill="1" applyBorder="1" applyAlignment="1" applyProtection="1">
      <alignment horizontal="center" vertical="center" shrinkToFit="1"/>
      <protection locked="0"/>
    </xf>
    <xf numFmtId="38" fontId="3" fillId="3" borderId="10" xfId="4" applyNumberFormat="1" applyFont="1" applyFill="1" applyBorder="1" applyAlignment="1" applyProtection="1">
      <alignment horizontal="center" vertical="center" shrinkToFit="1"/>
      <protection locked="0"/>
    </xf>
    <xf numFmtId="0" fontId="10" fillId="0" borderId="6" xfId="4" applyFont="1" applyBorder="1" applyAlignment="1">
      <alignment horizontal="center" vertical="center"/>
    </xf>
    <xf numFmtId="0" fontId="10" fillId="0" borderId="49" xfId="4" applyFont="1" applyBorder="1" applyAlignment="1">
      <alignment horizontal="center" vertical="center"/>
    </xf>
    <xf numFmtId="0" fontId="10" fillId="0" borderId="5" xfId="4" applyFont="1" applyBorder="1" applyAlignment="1">
      <alignment horizontal="center" vertical="center"/>
    </xf>
    <xf numFmtId="38" fontId="10" fillId="0" borderId="6" xfId="4" applyNumberFormat="1" applyFont="1" applyBorder="1" applyAlignment="1">
      <alignment horizontal="center" vertical="center"/>
    </xf>
    <xf numFmtId="38" fontId="10" fillId="0" borderId="49" xfId="4" applyNumberFormat="1" applyFont="1" applyBorder="1" applyAlignment="1">
      <alignment horizontal="center" vertical="center"/>
    </xf>
    <xf numFmtId="38" fontId="10" fillId="0" borderId="5" xfId="4" applyNumberFormat="1" applyFont="1" applyBorder="1" applyAlignment="1">
      <alignment horizontal="center" vertical="center"/>
    </xf>
    <xf numFmtId="0" fontId="10" fillId="0" borderId="6" xfId="4" applyFont="1" applyBorder="1" applyAlignment="1">
      <alignment horizontal="distributed" vertical="center"/>
    </xf>
    <xf numFmtId="0" fontId="10" fillId="0" borderId="49" xfId="4" applyFont="1" applyBorder="1" applyAlignment="1">
      <alignment horizontal="distributed" vertical="center"/>
    </xf>
    <xf numFmtId="0" fontId="10" fillId="0" borderId="5" xfId="4" applyFont="1" applyBorder="1" applyAlignment="1">
      <alignment horizontal="distributed" vertical="center"/>
    </xf>
    <xf numFmtId="38" fontId="10" fillId="2" borderId="6" xfId="4" applyNumberFormat="1" applyFont="1" applyFill="1" applyBorder="1" applyAlignment="1">
      <alignment horizontal="right" vertical="center"/>
    </xf>
    <xf numFmtId="38" fontId="10" fillId="2" borderId="49" xfId="4" applyNumberFormat="1" applyFont="1" applyFill="1" applyBorder="1" applyAlignment="1">
      <alignment horizontal="right" vertical="center"/>
    </xf>
    <xf numFmtId="38" fontId="10" fillId="2" borderId="5" xfId="4" applyNumberFormat="1" applyFont="1" applyFill="1" applyBorder="1" applyAlignment="1">
      <alignment horizontal="right" vertical="center"/>
    </xf>
    <xf numFmtId="38" fontId="10" fillId="5" borderId="6" xfId="4" applyNumberFormat="1" applyFont="1" applyFill="1" applyBorder="1" applyAlignment="1">
      <alignment horizontal="right" vertical="center"/>
    </xf>
    <xf numFmtId="38" fontId="10" fillId="5" borderId="49" xfId="4" applyNumberFormat="1" applyFont="1" applyFill="1" applyBorder="1" applyAlignment="1">
      <alignment horizontal="right" vertical="center"/>
    </xf>
    <xf numFmtId="38" fontId="10" fillId="5" borderId="5" xfId="4" applyNumberFormat="1" applyFont="1" applyFill="1" applyBorder="1" applyAlignment="1">
      <alignment horizontal="right" vertical="center"/>
    </xf>
    <xf numFmtId="0" fontId="10" fillId="0" borderId="72" xfId="4" applyFont="1" applyBorder="1" applyAlignment="1">
      <alignment horizontal="center" vertical="center"/>
    </xf>
    <xf numFmtId="0" fontId="10" fillId="0" borderId="73" xfId="4" applyFont="1" applyBorder="1" applyAlignment="1">
      <alignment horizontal="center" vertical="center"/>
    </xf>
    <xf numFmtId="0" fontId="10" fillId="0" borderId="71" xfId="4" applyFont="1" applyBorder="1" applyAlignment="1">
      <alignment horizontal="center" vertical="center"/>
    </xf>
    <xf numFmtId="38" fontId="10" fillId="2" borderId="72" xfId="4" applyNumberFormat="1" applyFont="1" applyFill="1" applyBorder="1" applyAlignment="1">
      <alignment horizontal="right" vertical="center"/>
    </xf>
    <xf numFmtId="38" fontId="10" fillId="2" borderId="73" xfId="4" applyNumberFormat="1" applyFont="1" applyFill="1" applyBorder="1" applyAlignment="1">
      <alignment horizontal="right" vertical="center"/>
    </xf>
    <xf numFmtId="38" fontId="10" fillId="2" borderId="71" xfId="4" applyNumberFormat="1" applyFont="1" applyFill="1" applyBorder="1" applyAlignment="1">
      <alignment horizontal="right" vertical="center"/>
    </xf>
    <xf numFmtId="0" fontId="10" fillId="0" borderId="49" xfId="4" applyFont="1" applyBorder="1" applyAlignment="1">
      <alignment vertical="center" shrinkToFit="1"/>
    </xf>
    <xf numFmtId="0" fontId="10" fillId="0" borderId="5" xfId="4" applyFont="1" applyBorder="1" applyAlignment="1">
      <alignment vertical="center" shrinkToFit="1"/>
    </xf>
    <xf numFmtId="0" fontId="3" fillId="0" borderId="49" xfId="4" applyFont="1" applyBorder="1" applyAlignment="1">
      <alignment horizontal="right" vertical="center"/>
    </xf>
    <xf numFmtId="0" fontId="3" fillId="0" borderId="5" xfId="4" applyFont="1" applyBorder="1" applyAlignment="1">
      <alignment horizontal="right" vertical="center"/>
    </xf>
    <xf numFmtId="0" fontId="10" fillId="0" borderId="74" xfId="4" applyFont="1" applyBorder="1" applyAlignment="1">
      <alignment horizontal="center" vertical="center"/>
    </xf>
    <xf numFmtId="0" fontId="10" fillId="0" borderId="75" xfId="4" applyFont="1" applyBorder="1" applyAlignment="1">
      <alignment horizontal="center" vertical="center"/>
    </xf>
    <xf numFmtId="0" fontId="10" fillId="0" borderId="76" xfId="4" applyFont="1" applyBorder="1" applyAlignment="1">
      <alignment horizontal="center" vertical="center"/>
    </xf>
    <xf numFmtId="38" fontId="10" fillId="2" borderId="7" xfId="4" applyNumberFormat="1" applyFont="1" applyFill="1" applyBorder="1" applyAlignment="1">
      <alignment horizontal="right" vertical="center"/>
    </xf>
    <xf numFmtId="38" fontId="10" fillId="2" borderId="22" xfId="4" applyNumberFormat="1" applyFont="1" applyFill="1" applyBorder="1" applyAlignment="1">
      <alignment horizontal="right" vertical="center"/>
    </xf>
    <xf numFmtId="38" fontId="10" fillId="2" borderId="8" xfId="4" applyNumberFormat="1" applyFont="1" applyFill="1" applyBorder="1" applyAlignment="1">
      <alignment horizontal="right" vertical="center"/>
    </xf>
    <xf numFmtId="38" fontId="10" fillId="2" borderId="77" xfId="4" applyNumberFormat="1" applyFont="1" applyFill="1" applyBorder="1" applyAlignment="1" applyProtection="1">
      <alignment horizontal="right" vertical="center"/>
    </xf>
    <xf numFmtId="0" fontId="3" fillId="0" borderId="78" xfId="4" applyFont="1" applyBorder="1" applyAlignment="1" applyProtection="1">
      <alignment horizontal="right" vertical="center"/>
    </xf>
    <xf numFmtId="0" fontId="3" fillId="0" borderId="79" xfId="4" applyFont="1" applyBorder="1" applyAlignment="1" applyProtection="1">
      <alignment horizontal="right" vertical="center"/>
    </xf>
    <xf numFmtId="0" fontId="10" fillId="0" borderId="80" xfId="4" applyFont="1" applyBorder="1" applyAlignment="1">
      <alignment horizontal="center" vertical="center"/>
    </xf>
    <xf numFmtId="0" fontId="3" fillId="0" borderId="73" xfId="4" applyFont="1" applyBorder="1" applyAlignment="1">
      <alignment horizontal="right" vertical="center"/>
    </xf>
    <xf numFmtId="0" fontId="3" fillId="0" borderId="71" xfId="4" applyFont="1" applyBorder="1" applyAlignment="1">
      <alignment horizontal="right" vertical="center"/>
    </xf>
    <xf numFmtId="0" fontId="10" fillId="0" borderId="22" xfId="4" applyFont="1" applyBorder="1" applyAlignment="1">
      <alignment vertical="center" shrinkToFit="1"/>
    </xf>
    <xf numFmtId="0" fontId="10" fillId="0" borderId="8" xfId="4" applyFont="1" applyBorder="1" applyAlignment="1">
      <alignment vertical="center" shrinkToFit="1"/>
    </xf>
    <xf numFmtId="38" fontId="10" fillId="2" borderId="74" xfId="4" applyNumberFormat="1" applyFont="1" applyFill="1" applyBorder="1" applyAlignment="1">
      <alignment horizontal="right" vertical="center"/>
    </xf>
    <xf numFmtId="0" fontId="3" fillId="0" borderId="75" xfId="4" applyFont="1" applyBorder="1" applyAlignment="1">
      <alignment horizontal="right" vertical="center"/>
    </xf>
    <xf numFmtId="0" fontId="3" fillId="0" borderId="76" xfId="4" applyFont="1" applyBorder="1" applyAlignment="1">
      <alignment horizontal="right" vertical="center"/>
    </xf>
    <xf numFmtId="0" fontId="0" fillId="0" borderId="1" xfId="0" applyFont="1" applyBorder="1" applyAlignment="1">
      <alignment horizontal="center" vertical="center"/>
    </xf>
    <xf numFmtId="3" fontId="0" fillId="4" borderId="1" xfId="0" applyNumberFormat="1" applyFont="1" applyFill="1" applyBorder="1" applyAlignment="1">
      <alignment horizontal="center" vertical="center"/>
    </xf>
    <xf numFmtId="0" fontId="0" fillId="0" borderId="0" xfId="0" applyFont="1" applyBorder="1" applyAlignment="1">
      <alignment horizontal="center" vertical="center"/>
    </xf>
    <xf numFmtId="190" fontId="0" fillId="2" borderId="0" xfId="0" applyNumberFormat="1" applyFont="1" applyFill="1" applyBorder="1" applyAlignment="1">
      <alignment vertical="center"/>
    </xf>
    <xf numFmtId="3" fontId="0" fillId="4" borderId="22" xfId="0" applyNumberFormat="1" applyFont="1" applyFill="1" applyBorder="1" applyAlignment="1">
      <alignment horizontal="center" vertical="center"/>
    </xf>
    <xf numFmtId="0" fontId="0" fillId="0" borderId="22" xfId="0" applyFont="1" applyBorder="1" applyAlignment="1">
      <alignment horizontal="center" vertical="center"/>
    </xf>
    <xf numFmtId="190" fontId="0" fillId="2" borderId="1" xfId="0" applyNumberFormat="1" applyFont="1" applyFill="1" applyBorder="1" applyAlignment="1">
      <alignment vertical="center"/>
    </xf>
    <xf numFmtId="191" fontId="0" fillId="0" borderId="4" xfId="0" applyNumberFormat="1" applyFont="1" applyFill="1" applyBorder="1" applyAlignment="1">
      <alignment horizontal="center" vertical="center"/>
    </xf>
    <xf numFmtId="179" fontId="0" fillId="0" borderId="4" xfId="0" applyNumberFormat="1" applyFont="1" applyFill="1" applyBorder="1" applyAlignment="1">
      <alignment horizontal="center" vertical="center"/>
    </xf>
    <xf numFmtId="191" fontId="0" fillId="2" borderId="0" xfId="0" applyNumberFormat="1" applyFont="1" applyFill="1" applyBorder="1" applyAlignment="1">
      <alignment vertical="center"/>
    </xf>
    <xf numFmtId="0" fontId="0" fillId="0" borderId="0" xfId="0" applyFont="1" applyAlignment="1">
      <alignment horizontal="center" vertical="center"/>
    </xf>
    <xf numFmtId="179" fontId="0" fillId="2" borderId="0" xfId="0" applyNumberFormat="1" applyFont="1" applyFill="1" applyBorder="1" applyAlignment="1">
      <alignment vertical="center"/>
    </xf>
    <xf numFmtId="190" fontId="0" fillId="0" borderId="4" xfId="0" applyNumberFormat="1" applyFont="1" applyBorder="1" applyAlignment="1">
      <alignment horizontal="center" vertical="center"/>
    </xf>
    <xf numFmtId="179" fontId="0" fillId="0" borderId="4" xfId="0" applyNumberFormat="1" applyFont="1" applyBorder="1" applyAlignment="1">
      <alignment horizontal="center" vertical="center"/>
    </xf>
    <xf numFmtId="0" fontId="0" fillId="0" borderId="0" xfId="0" applyFont="1" applyAlignment="1">
      <alignment horizontal="center" vertical="center" wrapText="1"/>
    </xf>
    <xf numFmtId="179" fontId="0" fillId="2" borderId="64" xfId="0" applyNumberFormat="1" applyFont="1" applyFill="1" applyBorder="1" applyAlignment="1">
      <alignment vertical="center"/>
    </xf>
    <xf numFmtId="179" fontId="0" fillId="2" borderId="63" xfId="0" applyNumberFormat="1" applyFont="1" applyFill="1" applyBorder="1" applyAlignment="1">
      <alignment vertical="center"/>
    </xf>
    <xf numFmtId="179" fontId="0" fillId="2" borderId="62" xfId="0" applyNumberFormat="1" applyFont="1" applyFill="1" applyBorder="1" applyAlignment="1">
      <alignment vertical="center"/>
    </xf>
    <xf numFmtId="179" fontId="0" fillId="2" borderId="47" xfId="0" applyNumberFormat="1" applyFont="1" applyFill="1" applyBorder="1" applyAlignment="1">
      <alignment vertical="center"/>
    </xf>
    <xf numFmtId="179" fontId="0" fillId="2" borderId="46" xfId="0" applyNumberFormat="1" applyFont="1" applyFill="1" applyBorder="1" applyAlignment="1">
      <alignment vertical="center"/>
    </xf>
    <xf numFmtId="179" fontId="0" fillId="2" borderId="2" xfId="0" applyNumberFormat="1" applyFont="1" applyFill="1" applyBorder="1" applyAlignment="1">
      <alignment vertical="center"/>
    </xf>
    <xf numFmtId="0" fontId="0" fillId="0" borderId="43" xfId="0" applyFont="1" applyBorder="1" applyAlignment="1">
      <alignment horizontal="center" vertical="center"/>
    </xf>
    <xf numFmtId="179" fontId="0" fillId="0" borderId="0" xfId="0" applyNumberFormat="1" applyFont="1" applyAlignment="1">
      <alignment horizontal="center" vertical="center"/>
    </xf>
    <xf numFmtId="0" fontId="0" fillId="0" borderId="0" xfId="0" applyNumberFormat="1" applyFont="1" applyAlignment="1">
      <alignment horizontal="right" vertical="center"/>
    </xf>
    <xf numFmtId="0" fontId="18" fillId="0" borderId="0" xfId="0" applyNumberFormat="1" applyFont="1" applyAlignment="1">
      <alignment horizontal="center" vertical="center"/>
    </xf>
    <xf numFmtId="0" fontId="0" fillId="0" borderId="0" xfId="0" applyNumberFormat="1" applyFont="1" applyAlignment="1">
      <alignment horizontal="center" vertical="center"/>
    </xf>
    <xf numFmtId="3" fontId="0" fillId="2" borderId="64" xfId="0" applyNumberFormat="1" applyFont="1" applyFill="1" applyBorder="1" applyAlignment="1">
      <alignment horizontal="center" vertical="center"/>
    </xf>
    <xf numFmtId="3" fontId="0" fillId="2" borderId="63" xfId="0" applyNumberFormat="1" applyFont="1" applyFill="1" applyBorder="1" applyAlignment="1">
      <alignment horizontal="center" vertical="center"/>
    </xf>
    <xf numFmtId="3" fontId="0" fillId="2" borderId="62" xfId="0" applyNumberFormat="1" applyFont="1" applyFill="1" applyBorder="1" applyAlignment="1">
      <alignment horizontal="center" vertical="center"/>
    </xf>
    <xf numFmtId="3" fontId="0" fillId="2" borderId="47" xfId="0" applyNumberFormat="1" applyFont="1" applyFill="1" applyBorder="1" applyAlignment="1">
      <alignment horizontal="center" vertical="center"/>
    </xf>
    <xf numFmtId="3" fontId="0" fillId="2" borderId="46" xfId="0" applyNumberFormat="1" applyFont="1" applyFill="1" applyBorder="1" applyAlignment="1">
      <alignment horizontal="center" vertical="center"/>
    </xf>
    <xf numFmtId="3" fontId="0" fillId="2" borderId="2" xfId="0" applyNumberFormat="1" applyFont="1" applyFill="1" applyBorder="1" applyAlignment="1">
      <alignment horizontal="center" vertical="center"/>
    </xf>
    <xf numFmtId="0" fontId="0" fillId="0" borderId="0" xfId="0" applyNumberFormat="1" applyFont="1" applyAlignment="1">
      <alignment horizontal="left" vertical="center"/>
    </xf>
    <xf numFmtId="3" fontId="0" fillId="7" borderId="0" xfId="0" applyNumberFormat="1" applyFont="1" applyFill="1" applyBorder="1" applyAlignment="1">
      <alignment horizontal="center" vertical="center"/>
    </xf>
    <xf numFmtId="3" fontId="0" fillId="2" borderId="0" xfId="0" applyNumberFormat="1" applyFont="1" applyFill="1" applyBorder="1" applyAlignment="1">
      <alignment horizontal="center" vertical="center"/>
    </xf>
    <xf numFmtId="0" fontId="0" fillId="0" borderId="0" xfId="0" applyFont="1" applyBorder="1" applyAlignment="1">
      <alignment horizontal="center" vertical="center" shrinkToFit="1"/>
    </xf>
    <xf numFmtId="190" fontId="0" fillId="0" borderId="4" xfId="0" applyNumberFormat="1" applyFont="1" applyFill="1" applyBorder="1" applyAlignment="1">
      <alignment horizontal="center" vertical="center"/>
    </xf>
    <xf numFmtId="0" fontId="0" fillId="7" borderId="0" xfId="0" applyNumberFormat="1" applyFont="1" applyFill="1" applyBorder="1" applyAlignment="1">
      <alignment horizontal="center" vertical="center"/>
    </xf>
    <xf numFmtId="0" fontId="7" fillId="0" borderId="64" xfId="4" applyFont="1" applyFill="1" applyBorder="1" applyAlignment="1">
      <alignment horizontal="center" vertical="center"/>
    </xf>
    <xf numFmtId="0" fontId="7" fillId="0" borderId="62" xfId="4" applyFont="1" applyFill="1" applyBorder="1" applyAlignment="1">
      <alignment horizontal="center" vertical="center"/>
    </xf>
    <xf numFmtId="0" fontId="7" fillId="0" borderId="47" xfId="4" applyFont="1" applyFill="1" applyBorder="1" applyAlignment="1">
      <alignment horizontal="center" vertical="center"/>
    </xf>
    <xf numFmtId="0" fontId="7" fillId="0" borderId="2" xfId="4" applyFont="1" applyFill="1" applyBorder="1" applyAlignment="1">
      <alignment horizontal="center" vertical="center"/>
    </xf>
    <xf numFmtId="0" fontId="7" fillId="0" borderId="77" xfId="4" applyFont="1" applyBorder="1" applyAlignment="1">
      <alignment horizontal="center" vertical="center"/>
    </xf>
    <xf numFmtId="0" fontId="7" fillId="0" borderId="79" xfId="4" applyFont="1" applyBorder="1" applyAlignment="1">
      <alignment horizontal="center" vertical="center"/>
    </xf>
    <xf numFmtId="0" fontId="6" fillId="0" borderId="1" xfId="4" applyNumberFormat="1" applyFont="1" applyBorder="1" applyAlignment="1">
      <alignment horizontal="center" vertical="center"/>
    </xf>
    <xf numFmtId="0" fontId="7" fillId="0" borderId="7" xfId="4" applyFont="1" applyBorder="1" applyAlignment="1">
      <alignment horizontal="center" vertical="center"/>
    </xf>
    <xf numFmtId="0" fontId="7" fillId="0" borderId="8" xfId="4" applyFont="1" applyBorder="1" applyAlignment="1">
      <alignment horizontal="center" vertical="center"/>
    </xf>
    <xf numFmtId="0" fontId="6" fillId="0" borderId="6" xfId="4" applyFont="1" applyBorder="1" applyAlignment="1">
      <alignment horizontal="center" vertical="center"/>
    </xf>
    <xf numFmtId="0" fontId="6" fillId="0" borderId="5" xfId="4" applyFont="1" applyBorder="1" applyAlignment="1">
      <alignment horizontal="center" vertical="center"/>
    </xf>
    <xf numFmtId="0" fontId="6" fillId="0" borderId="49" xfId="4" applyFont="1" applyBorder="1" applyAlignment="1">
      <alignment horizontal="center" vertical="center"/>
    </xf>
    <xf numFmtId="0" fontId="7" fillId="0" borderId="6" xfId="4" applyFont="1" applyBorder="1" applyAlignment="1">
      <alignment horizontal="center" vertical="center"/>
    </xf>
    <xf numFmtId="0" fontId="7" fillId="0" borderId="5" xfId="4" applyFont="1" applyBorder="1" applyAlignment="1">
      <alignment horizontal="center" vertical="center"/>
    </xf>
    <xf numFmtId="0" fontId="7" fillId="0" borderId="70" xfId="4" applyFont="1" applyBorder="1" applyAlignment="1">
      <alignment horizontal="center" vertical="center"/>
    </xf>
    <xf numFmtId="0" fontId="7" fillId="0" borderId="81" xfId="4" applyFont="1" applyBorder="1" applyAlignment="1">
      <alignment horizontal="center" vertical="center"/>
    </xf>
    <xf numFmtId="0" fontId="7" fillId="0" borderId="82" xfId="4" applyFont="1" applyBorder="1" applyAlignment="1">
      <alignment horizontal="center" vertical="center"/>
    </xf>
    <xf numFmtId="0" fontId="7" fillId="0" borderId="83" xfId="4" applyFont="1" applyBorder="1" applyAlignment="1">
      <alignment horizontal="center" vertical="center"/>
    </xf>
    <xf numFmtId="0" fontId="7" fillId="0" borderId="84" xfId="4" applyFont="1" applyBorder="1" applyAlignment="1">
      <alignment horizontal="center" vertical="center"/>
    </xf>
    <xf numFmtId="0" fontId="7" fillId="0" borderId="85" xfId="4" applyFont="1" applyBorder="1" applyAlignment="1">
      <alignment horizontal="center" vertical="center"/>
    </xf>
    <xf numFmtId="0" fontId="7" fillId="0" borderId="47" xfId="4" applyFont="1" applyFill="1" applyBorder="1" applyAlignment="1">
      <alignment horizontal="center" vertical="center" shrinkToFit="1"/>
    </xf>
    <xf numFmtId="0" fontId="7" fillId="0" borderId="2" xfId="4" applyFont="1" applyFill="1" applyBorder="1" applyAlignment="1">
      <alignment horizontal="center" vertical="center" shrinkToFit="1"/>
    </xf>
    <xf numFmtId="0" fontId="7" fillId="0" borderId="64" xfId="4" applyFont="1" applyFill="1" applyBorder="1" applyAlignment="1">
      <alignment horizontal="center" vertical="center" shrinkToFit="1"/>
    </xf>
    <xf numFmtId="0" fontId="7" fillId="0" borderId="62" xfId="4" applyFont="1" applyFill="1" applyBorder="1" applyAlignment="1">
      <alignment horizontal="center" vertical="center" shrinkToFit="1"/>
    </xf>
    <xf numFmtId="0" fontId="6" fillId="0" borderId="1" xfId="4" applyFont="1" applyBorder="1" applyAlignment="1">
      <alignment horizontal="center" vertical="center"/>
    </xf>
    <xf numFmtId="0" fontId="10" fillId="0" borderId="0" xfId="4" applyFont="1" applyAlignment="1">
      <alignment horizontal="left" vertical="center" wrapText="1"/>
    </xf>
    <xf numFmtId="0" fontId="3" fillId="0" borderId="79" xfId="4" applyFont="1" applyBorder="1" applyAlignment="1">
      <alignment horizontal="center" vertical="center"/>
    </xf>
    <xf numFmtId="0" fontId="3" fillId="0" borderId="16" xfId="4" applyFont="1" applyBorder="1" applyAlignment="1">
      <alignment horizontal="center" vertical="center"/>
    </xf>
    <xf numFmtId="0" fontId="7" fillId="0" borderId="43" xfId="4" applyFont="1" applyFill="1" applyBorder="1" applyAlignment="1">
      <alignment horizontal="center" vertical="center"/>
    </xf>
    <xf numFmtId="0" fontId="7" fillId="0" borderId="48" xfId="4" applyFont="1" applyFill="1" applyBorder="1" applyAlignment="1">
      <alignment horizontal="center" vertical="center"/>
    </xf>
    <xf numFmtId="0" fontId="3" fillId="0" borderId="0" xfId="4" applyFont="1" applyAlignment="1">
      <alignment horizontal="left" vertical="center" wrapText="1"/>
    </xf>
    <xf numFmtId="0" fontId="24" fillId="0" borderId="77" xfId="4" applyFont="1" applyBorder="1" applyAlignment="1">
      <alignment horizontal="center" vertical="center"/>
    </xf>
    <xf numFmtId="0" fontId="24" fillId="0" borderId="79" xfId="4" applyFont="1" applyBorder="1" applyAlignment="1">
      <alignment horizontal="center" vertical="center"/>
    </xf>
    <xf numFmtId="0" fontId="23" fillId="0" borderId="6" xfId="4" applyFont="1" applyBorder="1" applyAlignment="1">
      <alignment horizontal="center" vertical="center"/>
    </xf>
    <xf numFmtId="0" fontId="23" fillId="0" borderId="5" xfId="4" applyFont="1" applyBorder="1" applyAlignment="1">
      <alignment horizontal="center" vertical="center"/>
    </xf>
    <xf numFmtId="0" fontId="23" fillId="0" borderId="49" xfId="4" applyFont="1" applyBorder="1" applyAlignment="1">
      <alignment horizontal="center" vertical="center"/>
    </xf>
    <xf numFmtId="0" fontId="24" fillId="0" borderId="64" xfId="4" applyFont="1" applyFill="1" applyBorder="1" applyAlignment="1">
      <alignment horizontal="center" vertical="center"/>
    </xf>
    <xf numFmtId="0" fontId="24" fillId="0" borderId="62" xfId="4" applyFont="1" applyFill="1" applyBorder="1" applyAlignment="1">
      <alignment horizontal="center" vertical="center"/>
    </xf>
    <xf numFmtId="0" fontId="24" fillId="0" borderId="47" xfId="4" applyFont="1" applyFill="1" applyBorder="1" applyAlignment="1">
      <alignment horizontal="center" vertical="center"/>
    </xf>
    <xf numFmtId="0" fontId="24" fillId="0" borderId="2" xfId="4" applyFont="1" applyFill="1" applyBorder="1" applyAlignment="1">
      <alignment horizontal="center" vertical="center"/>
    </xf>
    <xf numFmtId="0" fontId="23" fillId="0" borderId="1" xfId="4" applyFont="1" applyBorder="1" applyAlignment="1">
      <alignment horizontal="center" vertical="center"/>
    </xf>
    <xf numFmtId="0" fontId="24" fillId="0" borderId="7" xfId="4" applyFont="1" applyBorder="1" applyAlignment="1">
      <alignment horizontal="center" vertical="center"/>
    </xf>
    <xf numFmtId="0" fontId="24" fillId="0" borderId="8" xfId="4" applyFont="1" applyBorder="1" applyAlignment="1">
      <alignment horizontal="center" vertical="center"/>
    </xf>
    <xf numFmtId="0" fontId="24" fillId="0" borderId="64" xfId="4" applyFont="1" applyFill="1" applyBorder="1" applyAlignment="1">
      <alignment horizontal="center" vertical="center" shrinkToFit="1"/>
    </xf>
    <xf numFmtId="0" fontId="24" fillId="0" borderId="62" xfId="4" applyFont="1" applyFill="1" applyBorder="1" applyAlignment="1">
      <alignment horizontal="center" vertical="center" shrinkToFit="1"/>
    </xf>
    <xf numFmtId="0" fontId="24" fillId="0" borderId="47" xfId="4" applyFont="1" applyFill="1" applyBorder="1" applyAlignment="1">
      <alignment horizontal="center" vertical="center" shrinkToFit="1"/>
    </xf>
    <xf numFmtId="0" fontId="24" fillId="0" borderId="2" xfId="4" applyFont="1" applyFill="1" applyBorder="1" applyAlignment="1">
      <alignment horizontal="center" vertical="center" shrinkToFit="1"/>
    </xf>
    <xf numFmtId="178" fontId="24" fillId="0" borderId="6" xfId="4" applyNumberFormat="1" applyFont="1" applyBorder="1" applyAlignment="1">
      <alignment horizontal="center" vertical="center"/>
    </xf>
    <xf numFmtId="0" fontId="24" fillId="0" borderId="5" xfId="4" applyFont="1" applyBorder="1" applyAlignment="1">
      <alignment horizontal="center" vertical="center"/>
    </xf>
    <xf numFmtId="0" fontId="24" fillId="0" borderId="4" xfId="4" applyFont="1" applyBorder="1" applyAlignment="1">
      <alignment horizontal="center" vertical="center" wrapText="1" shrinkToFit="1"/>
    </xf>
    <xf numFmtId="0" fontId="24" fillId="0" borderId="5" xfId="4" applyFont="1" applyBorder="1" applyAlignment="1">
      <alignment horizontal="center" vertical="center" wrapText="1"/>
    </xf>
    <xf numFmtId="0" fontId="24" fillId="0" borderId="4" xfId="4" applyFont="1" applyBorder="1" applyAlignment="1">
      <alignment horizontal="center" vertical="center"/>
    </xf>
    <xf numFmtId="178" fontId="24" fillId="0" borderId="7" xfId="4" applyNumberFormat="1" applyFont="1" applyBorder="1" applyAlignment="1">
      <alignment horizontal="center" vertical="center"/>
    </xf>
    <xf numFmtId="178" fontId="24" fillId="0" borderId="13" xfId="4" applyNumberFormat="1" applyFont="1" applyBorder="1" applyAlignment="1">
      <alignment horizontal="center" vertical="center"/>
    </xf>
    <xf numFmtId="178" fontId="24" fillId="0" borderId="11" xfId="4" applyNumberFormat="1" applyFont="1" applyBorder="1" applyAlignment="1">
      <alignment horizontal="center" vertical="center"/>
    </xf>
    <xf numFmtId="0" fontId="24" fillId="0" borderId="12" xfId="4" applyFont="1" applyBorder="1" applyAlignment="1">
      <alignment horizontal="center" vertical="center" wrapText="1"/>
    </xf>
    <xf numFmtId="0" fontId="24" fillId="0" borderId="12" xfId="4" applyFont="1" applyBorder="1" applyAlignment="1">
      <alignment horizontal="center" vertical="center"/>
    </xf>
    <xf numFmtId="0" fontId="24" fillId="0" borderId="10" xfId="4" applyFont="1" applyBorder="1" applyAlignment="1">
      <alignment horizontal="center" vertical="center"/>
    </xf>
    <xf numFmtId="0" fontId="24" fillId="0" borderId="14" xfId="4" applyFont="1" applyBorder="1" applyAlignment="1">
      <alignment horizontal="center" vertical="center"/>
    </xf>
    <xf numFmtId="0" fontId="24" fillId="0" borderId="15" xfId="4" applyFont="1" applyBorder="1" applyAlignment="1">
      <alignment horizontal="center" vertical="center"/>
    </xf>
    <xf numFmtId="0" fontId="24" fillId="0" borderId="9" xfId="4" applyFont="1" applyBorder="1" applyAlignment="1">
      <alignment horizontal="center" vertical="center"/>
    </xf>
    <xf numFmtId="0" fontId="24" fillId="0" borderId="14" xfId="4" applyFont="1" applyBorder="1" applyAlignment="1">
      <alignment horizontal="center" vertical="center" wrapText="1" shrinkToFit="1"/>
    </xf>
    <xf numFmtId="0" fontId="24" fillId="0" borderId="9" xfId="4" applyFont="1" applyBorder="1" applyAlignment="1">
      <alignment horizontal="center" vertical="center" wrapText="1" shrinkToFit="1"/>
    </xf>
    <xf numFmtId="0" fontId="24" fillId="0" borderId="15" xfId="4" applyFont="1" applyBorder="1" applyAlignment="1">
      <alignment horizontal="center" vertical="center" wrapText="1" shrinkToFit="1"/>
    </xf>
    <xf numFmtId="0" fontId="24" fillId="0" borderId="8" xfId="4" applyFont="1" applyBorder="1" applyAlignment="1">
      <alignment horizontal="center" vertical="center" wrapText="1"/>
    </xf>
    <xf numFmtId="0" fontId="28" fillId="0" borderId="0" xfId="4" applyFont="1" applyBorder="1" applyAlignment="1">
      <alignment horizontal="center"/>
    </xf>
    <xf numFmtId="0" fontId="25" fillId="0" borderId="0" xfId="4" applyFont="1" applyAlignment="1">
      <alignment horizontal="left" vertical="center" wrapText="1"/>
    </xf>
    <xf numFmtId="0" fontId="28" fillId="0" borderId="0" xfId="4" applyFont="1" applyBorder="1" applyAlignment="1">
      <alignment horizontal="right"/>
    </xf>
    <xf numFmtId="178" fontId="24" fillId="0" borderId="14" xfId="4" applyNumberFormat="1" applyFont="1" applyBorder="1" applyAlignment="1">
      <alignment horizontal="center" vertical="center"/>
    </xf>
    <xf numFmtId="0" fontId="24" fillId="0" borderId="49" xfId="4" applyFont="1" applyBorder="1" applyAlignment="1">
      <alignment horizontal="center" vertical="center" wrapText="1" shrinkToFit="1"/>
    </xf>
    <xf numFmtId="0" fontId="24" fillId="0" borderId="6" xfId="4" applyFont="1" applyBorder="1" applyAlignment="1">
      <alignment horizontal="center" vertical="center" wrapText="1" shrinkToFit="1"/>
    </xf>
    <xf numFmtId="0" fontId="24" fillId="0" borderId="5" xfId="4" applyFont="1" applyBorder="1" applyAlignment="1">
      <alignment horizontal="center" vertical="center" wrapText="1" shrinkToFit="1"/>
    </xf>
    <xf numFmtId="0" fontId="32" fillId="0" borderId="78" xfId="0" applyFont="1" applyBorder="1" applyAlignment="1">
      <alignment horizontal="center" vertical="center"/>
    </xf>
    <xf numFmtId="0" fontId="32" fillId="0" borderId="79" xfId="0" applyFont="1" applyBorder="1" applyAlignment="1">
      <alignment horizontal="center" vertical="center"/>
    </xf>
    <xf numFmtId="188" fontId="28" fillId="0" borderId="0" xfId="3" applyNumberFormat="1" applyFont="1" applyBorder="1" applyAlignment="1">
      <alignment horizontal="right"/>
    </xf>
    <xf numFmtId="0" fontId="23" fillId="0" borderId="0" xfId="4" applyFont="1" applyAlignment="1">
      <alignment horizontal="left" vertical="center"/>
    </xf>
    <xf numFmtId="0" fontId="24" fillId="0" borderId="78" xfId="4" applyFont="1" applyBorder="1" applyAlignment="1">
      <alignment horizontal="center" vertical="center"/>
    </xf>
    <xf numFmtId="0" fontId="24" fillId="0" borderId="22" xfId="4" applyFont="1" applyBorder="1" applyAlignment="1">
      <alignment horizontal="center" vertical="center"/>
    </xf>
    <xf numFmtId="0" fontId="24" fillId="0" borderId="0" xfId="4" applyFont="1" applyFill="1" applyBorder="1" applyAlignment="1">
      <alignment horizontal="center" vertical="center"/>
    </xf>
    <xf numFmtId="0" fontId="24" fillId="0" borderId="0" xfId="4" applyFont="1" applyFill="1" applyBorder="1" applyAlignment="1">
      <alignment horizontal="center" vertical="center" shrinkToFit="1"/>
    </xf>
    <xf numFmtId="0" fontId="32" fillId="0" borderId="7" xfId="0" applyFont="1" applyBorder="1" applyAlignment="1">
      <alignment horizontal="center" wrapText="1" shrinkToFit="1"/>
    </xf>
    <xf numFmtId="0" fontId="32" fillId="0" borderId="22" xfId="0" applyFont="1" applyBorder="1" applyAlignment="1">
      <alignment horizontal="center" wrapText="1" shrinkToFit="1"/>
    </xf>
    <xf numFmtId="0" fontId="32" fillId="0" borderId="8" xfId="0" applyFont="1" applyBorder="1" applyAlignment="1">
      <alignment horizontal="center" wrapText="1" shrinkToFit="1"/>
    </xf>
    <xf numFmtId="0" fontId="32" fillId="0" borderId="7" xfId="0" applyFont="1" applyBorder="1" applyAlignment="1">
      <alignment horizontal="center"/>
    </xf>
    <xf numFmtId="0" fontId="32" fillId="0" borderId="22" xfId="0" applyFont="1" applyBorder="1" applyAlignment="1">
      <alignment horizontal="center"/>
    </xf>
    <xf numFmtId="0" fontId="32" fillId="0" borderId="8" xfId="0" applyFont="1" applyBorder="1" applyAlignment="1">
      <alignment horizontal="center"/>
    </xf>
    <xf numFmtId="0" fontId="32" fillId="0" borderId="13" xfId="0" applyFont="1" applyBorder="1" applyAlignment="1">
      <alignment horizontal="center"/>
    </xf>
    <xf numFmtId="0" fontId="32" fillId="0" borderId="0" xfId="0" applyFont="1" applyBorder="1" applyAlignment="1">
      <alignment horizontal="center"/>
    </xf>
    <xf numFmtId="0" fontId="32" fillId="0" borderId="12" xfId="0" applyFont="1" applyBorder="1" applyAlignment="1">
      <alignment horizontal="center"/>
    </xf>
    <xf numFmtId="0" fontId="32" fillId="0" borderId="11" xfId="0" applyFont="1" applyBorder="1" applyAlignment="1">
      <alignment horizontal="right"/>
    </xf>
    <xf numFmtId="0" fontId="32" fillId="0" borderId="1" xfId="0" applyFont="1" applyBorder="1" applyAlignment="1">
      <alignment horizontal="right"/>
    </xf>
    <xf numFmtId="0" fontId="32" fillId="0" borderId="10" xfId="0" applyFont="1" applyBorder="1" applyAlignment="1">
      <alignment horizontal="right"/>
    </xf>
    <xf numFmtId="0" fontId="32" fillId="3" borderId="7" xfId="0" applyFont="1" applyFill="1" applyBorder="1" applyAlignment="1">
      <alignment horizontal="right"/>
    </xf>
    <xf numFmtId="0" fontId="32" fillId="3" borderId="22" xfId="0" applyFont="1" applyFill="1" applyBorder="1" applyAlignment="1">
      <alignment horizontal="right"/>
    </xf>
    <xf numFmtId="0" fontId="32" fillId="3" borderId="8" xfId="0" applyFont="1" applyFill="1" applyBorder="1" applyAlignment="1">
      <alignment horizontal="right"/>
    </xf>
    <xf numFmtId="0" fontId="32" fillId="3" borderId="11" xfId="0" applyFont="1" applyFill="1" applyBorder="1" applyAlignment="1">
      <alignment horizontal="right"/>
    </xf>
    <xf numFmtId="0" fontId="32" fillId="3" borderId="1" xfId="0" applyFont="1" applyFill="1" applyBorder="1" applyAlignment="1">
      <alignment horizontal="right"/>
    </xf>
    <xf numFmtId="0" fontId="32" fillId="3" borderId="10" xfId="0" applyFont="1" applyFill="1" applyBorder="1" applyAlignment="1">
      <alignment horizontal="right"/>
    </xf>
    <xf numFmtId="0" fontId="32" fillId="3" borderId="86" xfId="0" applyFont="1" applyFill="1" applyBorder="1" applyAlignment="1">
      <alignment horizontal="right"/>
    </xf>
    <xf numFmtId="0" fontId="32" fillId="3" borderId="87" xfId="0" applyFont="1" applyFill="1" applyBorder="1" applyAlignment="1">
      <alignment horizontal="right"/>
    </xf>
    <xf numFmtId="0" fontId="32" fillId="3" borderId="88" xfId="0" applyFont="1" applyFill="1" applyBorder="1" applyAlignment="1">
      <alignment horizontal="right"/>
    </xf>
    <xf numFmtId="0" fontId="32" fillId="0" borderId="6" xfId="0" applyFont="1" applyBorder="1" applyAlignment="1">
      <alignment horizontal="right"/>
    </xf>
    <xf numFmtId="0" fontId="32" fillId="0" borderId="49" xfId="0" applyFont="1" applyBorder="1" applyAlignment="1">
      <alignment horizontal="right"/>
    </xf>
    <xf numFmtId="0" fontId="32" fillId="0" borderId="89" xfId="0" applyFont="1" applyBorder="1" applyAlignment="1">
      <alignment horizontal="right"/>
    </xf>
    <xf numFmtId="0" fontId="32" fillId="2" borderId="90" xfId="0" applyFont="1" applyFill="1" applyBorder="1" applyAlignment="1">
      <alignment horizontal="right"/>
    </xf>
    <xf numFmtId="0" fontId="32" fillId="2" borderId="91" xfId="0" applyFont="1" applyFill="1" applyBorder="1" applyAlignment="1">
      <alignment horizontal="right"/>
    </xf>
    <xf numFmtId="0" fontId="32" fillId="2" borderId="69" xfId="0" applyFont="1" applyFill="1" applyBorder="1" applyAlignment="1">
      <alignment horizontal="right"/>
    </xf>
    <xf numFmtId="0" fontId="0" fillId="0" borderId="0" xfId="0" applyFont="1" applyAlignment="1">
      <alignment horizontal="left" shrinkToFit="1"/>
    </xf>
    <xf numFmtId="0" fontId="0" fillId="0" borderId="0" xfId="0" applyFont="1" applyAlignment="1">
      <alignment shrinkToFit="1"/>
    </xf>
    <xf numFmtId="0" fontId="1" fillId="0" borderId="79" xfId="0" applyFont="1" applyBorder="1" applyAlignment="1">
      <alignment horizontal="center" vertical="center"/>
    </xf>
    <xf numFmtId="0" fontId="23" fillId="0" borderId="6" xfId="4" applyFont="1" applyBorder="1" applyAlignment="1">
      <alignment horizontal="center" vertical="center" shrinkToFit="1"/>
    </xf>
    <xf numFmtId="0" fontId="23" fillId="0" borderId="49" xfId="4" applyFont="1" applyBorder="1" applyAlignment="1">
      <alignment horizontal="center" vertical="center" shrinkToFit="1"/>
    </xf>
    <xf numFmtId="0" fontId="23" fillId="0" borderId="5" xfId="4" applyFont="1" applyBorder="1" applyAlignment="1">
      <alignment horizontal="center" vertical="center" shrinkToFit="1"/>
    </xf>
    <xf numFmtId="0" fontId="0" fillId="0" borderId="79" xfId="0" applyBorder="1" applyAlignment="1">
      <alignment horizontal="center" vertical="center"/>
    </xf>
    <xf numFmtId="0" fontId="25" fillId="0" borderId="0" xfId="4" applyFont="1" applyAlignment="1">
      <alignment horizontal="left" vertical="top" wrapText="1"/>
    </xf>
    <xf numFmtId="0" fontId="25" fillId="0" borderId="12" xfId="4" applyFont="1" applyBorder="1" applyAlignment="1">
      <alignment horizontal="left" vertical="top" wrapText="1"/>
    </xf>
    <xf numFmtId="0" fontId="3" fillId="0" borderId="0" xfId="4" applyFont="1" applyAlignment="1">
      <alignment horizontal="right" vertical="center" wrapText="1"/>
    </xf>
    <xf numFmtId="0" fontId="3" fillId="0" borderId="12" xfId="4" applyFont="1" applyBorder="1" applyAlignment="1">
      <alignment horizontal="right" vertical="center" wrapText="1"/>
    </xf>
    <xf numFmtId="0" fontId="25" fillId="0" borderId="0" xfId="4" applyFont="1" applyAlignment="1">
      <alignment horizontal="center" vertical="center"/>
    </xf>
    <xf numFmtId="0" fontId="6" fillId="0" borderId="0" xfId="4" applyFont="1" applyAlignment="1">
      <alignment horizontal="left" vertical="center" shrinkToFit="1"/>
    </xf>
    <xf numFmtId="0" fontId="6" fillId="0" borderId="12" xfId="4" applyFont="1" applyBorder="1" applyAlignment="1">
      <alignment horizontal="left" vertical="center" shrinkToFit="1"/>
    </xf>
    <xf numFmtId="0" fontId="25" fillId="0" borderId="6" xfId="4" applyFont="1" applyBorder="1" applyAlignment="1">
      <alignment horizontal="center" vertical="center"/>
    </xf>
    <xf numFmtId="0" fontId="25" fillId="0" borderId="5" xfId="4" applyFont="1" applyBorder="1" applyAlignment="1">
      <alignment horizontal="center" vertical="center"/>
    </xf>
    <xf numFmtId="0" fontId="25" fillId="0" borderId="49" xfId="4" applyFont="1" applyBorder="1" applyAlignment="1">
      <alignment horizontal="center" vertical="center"/>
    </xf>
    <xf numFmtId="0" fontId="25" fillId="0" borderId="1" xfId="4" applyFont="1" applyBorder="1" applyAlignment="1">
      <alignment horizontal="center" vertical="center"/>
    </xf>
    <xf numFmtId="0" fontId="7" fillId="0" borderId="77" xfId="4" applyFont="1" applyFill="1" applyBorder="1" applyAlignment="1">
      <alignment horizontal="center" vertical="center"/>
    </xf>
    <xf numFmtId="0" fontId="7" fillId="0" borderId="79" xfId="4" applyFont="1" applyFill="1" applyBorder="1" applyAlignment="1">
      <alignment horizontal="center" vertical="center"/>
    </xf>
    <xf numFmtId="0" fontId="24" fillId="0" borderId="18" xfId="4" applyFont="1" applyFill="1" applyBorder="1" applyAlignment="1">
      <alignment horizontal="center" vertical="center"/>
    </xf>
    <xf numFmtId="0" fontId="34" fillId="0" borderId="77" xfId="4" applyFont="1" applyBorder="1" applyAlignment="1">
      <alignment horizontal="center" vertical="center"/>
    </xf>
    <xf numFmtId="0" fontId="34" fillId="0" borderId="79" xfId="4" applyFont="1" applyBorder="1" applyAlignment="1">
      <alignment horizontal="center" vertical="center"/>
    </xf>
    <xf numFmtId="0" fontId="7" fillId="0" borderId="6" xfId="4" applyFont="1" applyBorder="1" applyAlignment="1">
      <alignment horizontal="center" vertical="center" shrinkToFit="1"/>
    </xf>
    <xf numFmtId="0" fontId="7" fillId="0" borderId="5" xfId="4" applyFont="1" applyBorder="1" applyAlignment="1">
      <alignment horizontal="center" vertical="center" shrinkToFit="1"/>
    </xf>
    <xf numFmtId="0" fontId="7" fillId="0" borderId="72" xfId="4" applyFont="1" applyFill="1" applyBorder="1" applyAlignment="1">
      <alignment horizontal="center" vertical="center"/>
    </xf>
    <xf numFmtId="0" fontId="7" fillId="0" borderId="71" xfId="4" applyFont="1" applyFill="1" applyBorder="1" applyAlignment="1">
      <alignment horizontal="center" vertical="center"/>
    </xf>
    <xf numFmtId="0" fontId="3" fillId="0" borderId="1" xfId="4" applyFont="1" applyBorder="1" applyAlignment="1">
      <alignment horizontal="center" vertical="center"/>
    </xf>
    <xf numFmtId="0" fontId="27" fillId="0" borderId="0" xfId="4" applyFont="1" applyAlignment="1">
      <alignment vertical="center" wrapText="1"/>
    </xf>
    <xf numFmtId="177" fontId="12" fillId="0" borderId="50" xfId="9" applyNumberFormat="1" applyFont="1" applyBorder="1" applyAlignment="1">
      <alignment vertical="center"/>
    </xf>
    <xf numFmtId="177" fontId="12" fillId="0" borderId="41" xfId="9" applyNumberFormat="1" applyFont="1" applyBorder="1" applyAlignment="1">
      <alignment vertical="center"/>
    </xf>
    <xf numFmtId="177" fontId="12" fillId="0" borderId="40" xfId="9" applyNumberFormat="1" applyFont="1" applyBorder="1" applyAlignment="1">
      <alignment vertical="center"/>
    </xf>
    <xf numFmtId="192" fontId="12" fillId="0" borderId="50" xfId="9" applyNumberFormat="1" applyFont="1" applyBorder="1" applyAlignment="1">
      <alignment vertical="center"/>
    </xf>
    <xf numFmtId="192" fontId="12" fillId="0" borderId="41" xfId="9" applyNumberFormat="1" applyFont="1" applyBorder="1" applyAlignment="1">
      <alignment vertical="center"/>
    </xf>
    <xf numFmtId="192" fontId="12" fillId="0" borderId="40" xfId="9" applyNumberFormat="1" applyFont="1" applyBorder="1" applyAlignment="1">
      <alignment vertical="center"/>
    </xf>
    <xf numFmtId="192" fontId="12" fillId="0" borderId="92" xfId="9" applyNumberFormat="1" applyFont="1" applyBorder="1" applyAlignment="1">
      <alignment vertical="center"/>
    </xf>
    <xf numFmtId="181" fontId="12" fillId="0" borderId="93" xfId="9" applyNumberFormat="1" applyFont="1" applyBorder="1" applyAlignment="1">
      <alignment horizontal="center" vertical="center"/>
    </xf>
    <xf numFmtId="181" fontId="12" fillId="0" borderId="41" xfId="9" applyNumberFormat="1" applyFont="1" applyBorder="1" applyAlignment="1">
      <alignment horizontal="center" vertical="center"/>
    </xf>
    <xf numFmtId="181" fontId="12" fillId="0" borderId="92" xfId="9" applyNumberFormat="1" applyFont="1" applyBorder="1" applyAlignment="1">
      <alignment horizontal="center" vertical="center"/>
    </xf>
    <xf numFmtId="181" fontId="12" fillId="0" borderId="94" xfId="9" applyNumberFormat="1" applyFont="1" applyBorder="1" applyAlignment="1">
      <alignment horizontal="center" vertical="center"/>
    </xf>
    <xf numFmtId="181" fontId="12" fillId="0" borderId="95" xfId="9" applyNumberFormat="1" applyFont="1" applyBorder="1" applyAlignment="1">
      <alignment horizontal="center" vertical="center"/>
    </xf>
    <xf numFmtId="181" fontId="12" fillId="0" borderId="96" xfId="9" applyNumberFormat="1" applyFont="1" applyBorder="1" applyAlignment="1">
      <alignment horizontal="center" vertical="center"/>
    </xf>
    <xf numFmtId="181" fontId="12" fillId="0" borderId="50" xfId="9" applyNumberFormat="1" applyFont="1" applyBorder="1" applyAlignment="1">
      <alignment vertical="center"/>
    </xf>
    <xf numFmtId="181" fontId="12" fillId="0" borderId="41" xfId="9" applyNumberFormat="1" applyFont="1" applyBorder="1" applyAlignment="1">
      <alignment vertical="center"/>
    </xf>
    <xf numFmtId="183" fontId="12" fillId="0" borderId="100" xfId="10" applyNumberFormat="1" applyFont="1" applyFill="1" applyBorder="1" applyAlignment="1">
      <alignment vertical="center"/>
    </xf>
    <xf numFmtId="0" fontId="12" fillId="0" borderId="101" xfId="10" applyFont="1" applyFill="1" applyBorder="1" applyAlignment="1">
      <alignment horizontal="center" vertical="center"/>
    </xf>
    <xf numFmtId="0" fontId="13" fillId="0" borderId="102" xfId="10" applyFont="1" applyFill="1" applyBorder="1" applyAlignment="1">
      <alignment horizontal="center" vertical="center"/>
    </xf>
    <xf numFmtId="0" fontId="13" fillId="0" borderId="103" xfId="10" applyFont="1" applyFill="1" applyBorder="1" applyAlignment="1">
      <alignment horizontal="center" vertical="center"/>
    </xf>
    <xf numFmtId="0" fontId="12" fillId="0" borderId="104" xfId="10" applyFont="1" applyFill="1" applyBorder="1" applyAlignment="1">
      <alignment vertical="center"/>
    </xf>
    <xf numFmtId="0" fontId="12" fillId="0" borderId="104" xfId="4" quotePrefix="1" applyFont="1" applyBorder="1" applyAlignment="1">
      <alignment horizontal="right" vertical="center"/>
    </xf>
    <xf numFmtId="0" fontId="12" fillId="0" borderId="104" xfId="4" applyFont="1" applyBorder="1" applyAlignment="1">
      <alignment horizontal="right" vertical="center"/>
    </xf>
    <xf numFmtId="0" fontId="12" fillId="0" borderId="101" xfId="4" quotePrefix="1" applyFont="1" applyBorder="1" applyAlignment="1">
      <alignment horizontal="right" vertical="center"/>
    </xf>
    <xf numFmtId="0" fontId="13" fillId="0" borderId="102" xfId="4" applyFont="1" applyBorder="1" applyAlignment="1">
      <alignment vertical="center"/>
    </xf>
    <xf numFmtId="0" fontId="13" fillId="0" borderId="103" xfId="4" applyFont="1" applyBorder="1" applyAlignment="1">
      <alignment vertical="center"/>
    </xf>
    <xf numFmtId="183" fontId="12" fillId="0" borderId="104" xfId="10" quotePrefix="1" applyNumberFormat="1" applyFont="1" applyFill="1" applyBorder="1" applyAlignment="1">
      <alignment horizontal="right" vertical="center"/>
    </xf>
    <xf numFmtId="183" fontId="12" fillId="0" borderId="104" xfId="10" applyNumberFormat="1" applyFont="1" applyFill="1" applyBorder="1" applyAlignment="1">
      <alignment horizontal="right" vertical="center"/>
    </xf>
    <xf numFmtId="0" fontId="12" fillId="0" borderId="97" xfId="10" applyFont="1" applyFill="1" applyBorder="1" applyAlignment="1">
      <alignment horizontal="center" vertical="center"/>
    </xf>
    <xf numFmtId="0" fontId="13" fillId="0" borderId="98" xfId="10" applyFont="1" applyFill="1" applyBorder="1" applyAlignment="1">
      <alignment horizontal="center" vertical="center"/>
    </xf>
    <xf numFmtId="0" fontId="13" fillId="0" borderId="99" xfId="10" applyFont="1" applyFill="1" applyBorder="1" applyAlignment="1">
      <alignment horizontal="center" vertical="center"/>
    </xf>
    <xf numFmtId="0" fontId="12" fillId="0" borderId="100" xfId="10" applyFont="1" applyFill="1" applyBorder="1" applyAlignment="1">
      <alignment vertical="center"/>
    </xf>
    <xf numFmtId="183" fontId="12" fillId="0" borderId="97" xfId="10" quotePrefix="1" applyNumberFormat="1" applyFont="1" applyFill="1" applyBorder="1" applyAlignment="1">
      <alignment horizontal="right" vertical="center"/>
    </xf>
    <xf numFmtId="183" fontId="12" fillId="0" borderId="98" xfId="10" quotePrefix="1" applyNumberFormat="1" applyFont="1" applyFill="1" applyBorder="1" applyAlignment="1">
      <alignment horizontal="right" vertical="center"/>
    </xf>
    <xf numFmtId="183" fontId="12" fillId="0" borderId="99" xfId="10" quotePrefix="1" applyNumberFormat="1" applyFont="1" applyFill="1" applyBorder="1" applyAlignment="1">
      <alignment horizontal="right" vertical="center"/>
    </xf>
    <xf numFmtId="0" fontId="12" fillId="0" borderId="105" xfId="10" applyFont="1" applyFill="1" applyBorder="1" applyAlignment="1">
      <alignment horizontal="center" vertical="center"/>
    </xf>
    <xf numFmtId="0" fontId="13" fillId="0" borderId="106" xfId="10" applyFont="1" applyFill="1" applyBorder="1" applyAlignment="1">
      <alignment horizontal="center" vertical="center"/>
    </xf>
    <xf numFmtId="0" fontId="13" fillId="0" borderId="107" xfId="10" applyFont="1" applyFill="1" applyBorder="1" applyAlignment="1">
      <alignment horizontal="center" vertical="center"/>
    </xf>
    <xf numFmtId="0" fontId="12" fillId="0" borderId="108" xfId="10" applyFont="1" applyFill="1" applyBorder="1" applyAlignment="1">
      <alignment vertical="center"/>
    </xf>
    <xf numFmtId="0" fontId="12" fillId="0" borderId="108" xfId="10" quotePrefix="1" applyFont="1" applyFill="1" applyBorder="1" applyAlignment="1">
      <alignment horizontal="right" vertical="center"/>
    </xf>
    <xf numFmtId="0" fontId="12" fillId="0" borderId="108" xfId="10" applyFont="1" applyFill="1" applyBorder="1" applyAlignment="1">
      <alignment horizontal="right" vertical="center"/>
    </xf>
    <xf numFmtId="0" fontId="12" fillId="0" borderId="105" xfId="10" quotePrefix="1" applyFont="1" applyFill="1" applyBorder="1" applyAlignment="1">
      <alignment horizontal="right" vertical="center"/>
    </xf>
    <xf numFmtId="0" fontId="13" fillId="0" borderId="106" xfId="10" applyFont="1" applyFill="1" applyBorder="1" applyAlignment="1">
      <alignment vertical="center"/>
    </xf>
    <xf numFmtId="0" fontId="13" fillId="0" borderId="107" xfId="10" applyFont="1" applyFill="1" applyBorder="1" applyAlignment="1">
      <alignment vertical="center"/>
    </xf>
    <xf numFmtId="0" fontId="12" fillId="0" borderId="7" xfId="10" applyFont="1" applyFill="1" applyBorder="1" applyAlignment="1">
      <alignment horizontal="center" vertical="center"/>
    </xf>
    <xf numFmtId="0" fontId="13" fillId="0" borderId="22" xfId="10" applyFont="1" applyFill="1" applyBorder="1" applyAlignment="1">
      <alignment horizontal="center" vertical="center"/>
    </xf>
    <xf numFmtId="0" fontId="13" fillId="0" borderId="8" xfId="10" applyFont="1" applyFill="1" applyBorder="1" applyAlignment="1">
      <alignment horizontal="center" vertical="center"/>
    </xf>
    <xf numFmtId="0" fontId="13" fillId="0" borderId="11" xfId="10" applyFont="1" applyFill="1" applyBorder="1" applyAlignment="1">
      <alignment horizontal="center" vertical="center"/>
    </xf>
    <xf numFmtId="0" fontId="13" fillId="0" borderId="1" xfId="10" applyFont="1" applyFill="1" applyBorder="1" applyAlignment="1">
      <alignment horizontal="center" vertical="center"/>
    </xf>
    <xf numFmtId="0" fontId="13" fillId="0" borderId="10" xfId="10" applyFont="1" applyFill="1" applyBorder="1" applyAlignment="1">
      <alignment horizontal="center" vertical="center"/>
    </xf>
    <xf numFmtId="0" fontId="12" fillId="0" borderId="22" xfId="10" applyFont="1" applyFill="1" applyBorder="1" applyAlignment="1">
      <alignment horizontal="center" vertical="center"/>
    </xf>
    <xf numFmtId="0" fontId="12" fillId="0" borderId="8" xfId="10" applyFont="1" applyFill="1" applyBorder="1" applyAlignment="1">
      <alignment horizontal="center" vertical="center"/>
    </xf>
    <xf numFmtId="0" fontId="13" fillId="0" borderId="22" xfId="10" applyFont="1" applyFill="1" applyBorder="1" applyAlignment="1">
      <alignment vertical="center"/>
    </xf>
    <xf numFmtId="0" fontId="13" fillId="0" borderId="8" xfId="10" applyFont="1" applyFill="1" applyBorder="1" applyAlignment="1">
      <alignment vertical="center"/>
    </xf>
    <xf numFmtId="195" fontId="12" fillId="0" borderId="49" xfId="10" applyNumberFormat="1" applyFont="1" applyFill="1" applyBorder="1" applyAlignment="1">
      <alignment horizontal="right" vertical="center"/>
    </xf>
    <xf numFmtId="195" fontId="13" fillId="0" borderId="5" xfId="10" applyNumberFormat="1" applyFont="1" applyFill="1" applyBorder="1" applyAlignment="1">
      <alignment horizontal="right" vertical="center"/>
    </xf>
    <xf numFmtId="188" fontId="12" fillId="0" borderId="51" xfId="10" applyNumberFormat="1" applyFont="1" applyFill="1" applyBorder="1" applyAlignment="1">
      <alignment vertical="center"/>
    </xf>
    <xf numFmtId="188" fontId="13" fillId="0" borderId="49" xfId="10" applyNumberFormat="1" applyFont="1" applyFill="1" applyBorder="1" applyAlignment="1">
      <alignment vertical="center"/>
    </xf>
    <xf numFmtId="194" fontId="12" fillId="0" borderId="51" xfId="10" applyNumberFormat="1" applyFont="1" applyFill="1" applyBorder="1" applyAlignment="1">
      <alignment vertical="center"/>
    </xf>
    <xf numFmtId="194" fontId="13" fillId="0" borderId="49" xfId="10" applyNumberFormat="1" applyFont="1" applyFill="1" applyBorder="1" applyAlignment="1">
      <alignment vertical="center"/>
    </xf>
    <xf numFmtId="183" fontId="12" fillId="0" borderId="108" xfId="10" quotePrefix="1" applyNumberFormat="1" applyFont="1" applyFill="1" applyBorder="1" applyAlignment="1">
      <alignment horizontal="right" vertical="center"/>
    </xf>
    <xf numFmtId="183" fontId="12" fillId="0" borderId="108" xfId="10" applyNumberFormat="1" applyFont="1" applyFill="1" applyBorder="1" applyAlignment="1">
      <alignment horizontal="right" vertical="center"/>
    </xf>
    <xf numFmtId="193" fontId="12" fillId="0" borderId="51" xfId="10" applyNumberFormat="1" applyFont="1" applyFill="1" applyBorder="1" applyAlignment="1">
      <alignment vertical="center"/>
    </xf>
    <xf numFmtId="193" fontId="13" fillId="0" borderId="49" xfId="10" applyNumberFormat="1" applyFont="1" applyFill="1" applyBorder="1" applyAlignment="1">
      <alignment vertical="center"/>
    </xf>
    <xf numFmtId="188" fontId="12" fillId="0" borderId="41" xfId="10" applyNumberFormat="1" applyFont="1" applyFill="1" applyBorder="1" applyAlignment="1">
      <alignment vertical="center"/>
    </xf>
    <xf numFmtId="188" fontId="13" fillId="0" borderId="41" xfId="10" applyNumberFormat="1" applyFont="1" applyFill="1" applyBorder="1" applyAlignment="1">
      <alignment vertical="center"/>
    </xf>
    <xf numFmtId="188" fontId="13" fillId="0" borderId="40" xfId="10" applyNumberFormat="1" applyFont="1" applyFill="1" applyBorder="1" applyAlignment="1">
      <alignment vertical="center"/>
    </xf>
    <xf numFmtId="183" fontId="12" fillId="0" borderId="54" xfId="10" applyNumberFormat="1" applyFont="1" applyFill="1" applyBorder="1" applyAlignment="1">
      <alignment vertical="center"/>
    </xf>
    <xf numFmtId="183" fontId="12" fillId="0" borderId="54" xfId="10" quotePrefix="1" applyNumberFormat="1" applyFont="1" applyFill="1" applyBorder="1" applyAlignment="1">
      <alignment vertical="center"/>
    </xf>
    <xf numFmtId="188" fontId="12" fillId="0" borderId="52" xfId="10" applyNumberFormat="1" applyFont="1" applyFill="1" applyBorder="1" applyAlignment="1">
      <alignment vertical="center"/>
    </xf>
    <xf numFmtId="188" fontId="12" fillId="0" borderId="54" xfId="10" applyNumberFormat="1" applyFont="1" applyFill="1" applyBorder="1" applyAlignment="1">
      <alignment vertical="center"/>
    </xf>
    <xf numFmtId="188" fontId="12" fillId="0" borderId="49" xfId="10" applyNumberFormat="1" applyFont="1" applyFill="1" applyBorder="1" applyAlignment="1">
      <alignment vertical="center"/>
    </xf>
    <xf numFmtId="188" fontId="12" fillId="0" borderId="57" xfId="10" applyNumberFormat="1" applyFont="1" applyFill="1" applyBorder="1" applyAlignment="1">
      <alignment vertical="center"/>
    </xf>
    <xf numFmtId="190" fontId="0" fillId="0" borderId="4" xfId="0" applyNumberFormat="1" applyFont="1" applyBorder="1" applyAlignment="1">
      <alignment horizontal="right" vertical="center"/>
    </xf>
    <xf numFmtId="0" fontId="0" fillId="0" borderId="4" xfId="0" applyFont="1" applyBorder="1" applyAlignment="1">
      <alignment horizontal="right" vertical="center"/>
    </xf>
    <xf numFmtId="0" fontId="0" fillId="0" borderId="6" xfId="0" applyFont="1" applyBorder="1" applyAlignment="1">
      <alignment horizontal="right" vertical="center"/>
    </xf>
    <xf numFmtId="180" fontId="0" fillId="0" borderId="4" xfId="0" applyNumberFormat="1" applyFont="1" applyBorder="1" applyAlignment="1">
      <alignment horizontal="right" vertical="center"/>
    </xf>
    <xf numFmtId="3" fontId="0" fillId="0" borderId="4" xfId="0" applyNumberFormat="1" applyFont="1" applyBorder="1" applyAlignment="1">
      <alignment horizontal="right" vertical="center"/>
    </xf>
    <xf numFmtId="190" fontId="0" fillId="0" borderId="16" xfId="0" applyNumberFormat="1" applyFont="1" applyBorder="1" applyAlignment="1">
      <alignment horizontal="right" vertical="center"/>
    </xf>
    <xf numFmtId="0" fontId="0" fillId="0" borderId="16" xfId="0" applyFont="1" applyBorder="1" applyAlignment="1">
      <alignment horizontal="center" vertical="center"/>
    </xf>
    <xf numFmtId="0" fontId="0" fillId="4" borderId="7" xfId="0" applyFont="1" applyFill="1" applyBorder="1" applyAlignment="1">
      <alignment horizontal="center" vertical="center"/>
    </xf>
    <xf numFmtId="0" fontId="0" fillId="4" borderId="22" xfId="0" applyFont="1" applyFill="1" applyBorder="1" applyAlignment="1">
      <alignment horizontal="center" vertical="center"/>
    </xf>
    <xf numFmtId="0" fontId="0" fillId="0" borderId="0" xfId="0" applyNumberFormat="1" applyFont="1" applyBorder="1" applyAlignment="1">
      <alignment horizontal="center" vertical="center"/>
    </xf>
    <xf numFmtId="0" fontId="0" fillId="0" borderId="4" xfId="0" applyFont="1" applyBorder="1" applyAlignment="1">
      <alignment horizontal="left" vertical="center"/>
    </xf>
    <xf numFmtId="0" fontId="0" fillId="0" borderId="7" xfId="0" applyFont="1" applyBorder="1" applyAlignment="1">
      <alignment horizontal="center" vertical="center"/>
    </xf>
    <xf numFmtId="0" fontId="0" fillId="0" borderId="11" xfId="0" applyFont="1" applyBorder="1" applyAlignment="1">
      <alignment horizontal="center" vertical="center"/>
    </xf>
    <xf numFmtId="0" fontId="0" fillId="0" borderId="4" xfId="0" applyFont="1" applyBorder="1" applyAlignment="1">
      <alignment horizontal="center" vertical="center" shrinkToFit="1"/>
    </xf>
    <xf numFmtId="0" fontId="0" fillId="4" borderId="6" xfId="0" applyFont="1" applyFill="1" applyBorder="1" applyAlignment="1">
      <alignment horizontal="center" vertical="center"/>
    </xf>
    <xf numFmtId="0" fontId="0" fillId="4" borderId="49" xfId="0" applyFont="1" applyFill="1" applyBorder="1" applyAlignment="1">
      <alignment horizontal="center" vertical="center"/>
    </xf>
    <xf numFmtId="0" fontId="0" fillId="4" borderId="5" xfId="0" applyFont="1" applyFill="1" applyBorder="1" applyAlignment="1">
      <alignment horizontal="center" vertical="center"/>
    </xf>
    <xf numFmtId="0" fontId="0" fillId="0" borderId="9" xfId="0" applyFont="1" applyBorder="1" applyAlignment="1">
      <alignment horizontal="left" vertical="center"/>
    </xf>
    <xf numFmtId="0" fontId="0" fillId="0" borderId="7"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8" xfId="0" applyFont="1" applyBorder="1" applyAlignment="1">
      <alignment horizontal="center" vertical="center" shrinkToFit="1"/>
    </xf>
    <xf numFmtId="0" fontId="0" fillId="4" borderId="4" xfId="0" applyFont="1" applyFill="1" applyBorder="1" applyAlignment="1">
      <alignment horizontal="center" vertical="center" shrinkToFit="1"/>
    </xf>
    <xf numFmtId="0" fontId="0" fillId="0" borderId="16" xfId="0" applyFont="1" applyBorder="1" applyAlignment="1">
      <alignment horizontal="center" vertical="center" shrinkToFit="1"/>
    </xf>
    <xf numFmtId="179" fontId="0" fillId="2" borderId="4" xfId="0" applyNumberFormat="1" applyFont="1" applyFill="1" applyBorder="1" applyAlignment="1">
      <alignment horizontal="center" vertical="center" shrinkToFit="1"/>
    </xf>
    <xf numFmtId="0" fontId="0" fillId="2" borderId="4" xfId="0" applyFont="1" applyFill="1" applyBorder="1" applyAlignment="1">
      <alignment horizontal="center" vertical="center" shrinkToFit="1"/>
    </xf>
    <xf numFmtId="0" fontId="16" fillId="0" borderId="4" xfId="0" applyFont="1" applyBorder="1" applyAlignment="1">
      <alignment horizontal="center" vertical="center"/>
    </xf>
    <xf numFmtId="179" fontId="0" fillId="0" borderId="4" xfId="0" applyNumberFormat="1" applyFont="1" applyBorder="1" applyAlignment="1">
      <alignment horizontal="center" vertical="center" shrinkToFit="1"/>
    </xf>
    <xf numFmtId="179" fontId="0" fillId="0" borderId="14" xfId="0" applyNumberFormat="1" applyFont="1" applyBorder="1" applyAlignment="1">
      <alignment horizontal="center" vertical="center" shrinkToFit="1"/>
    </xf>
    <xf numFmtId="0" fontId="16" fillId="0" borderId="1" xfId="0" applyFont="1" applyBorder="1" applyAlignment="1">
      <alignment horizontal="center" vertical="center"/>
    </xf>
    <xf numFmtId="177" fontId="0" fillId="2" borderId="6" xfId="0" applyNumberFormat="1" applyFont="1" applyFill="1" applyBorder="1" applyAlignment="1">
      <alignment vertical="center" shrinkToFit="1"/>
    </xf>
    <xf numFmtId="177" fontId="0" fillId="2" borderId="49" xfId="0" applyNumberFormat="1" applyFont="1" applyFill="1" applyBorder="1" applyAlignment="1">
      <alignment vertical="center" shrinkToFit="1"/>
    </xf>
    <xf numFmtId="177" fontId="0" fillId="2" borderId="5" xfId="0" applyNumberFormat="1" applyFont="1" applyFill="1" applyBorder="1" applyAlignment="1">
      <alignment vertical="center" shrinkToFit="1"/>
    </xf>
    <xf numFmtId="0" fontId="0" fillId="0" borderId="11"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4" xfId="0" applyFont="1" applyBorder="1" applyAlignment="1">
      <alignment horizontal="center" vertical="center" wrapText="1"/>
    </xf>
    <xf numFmtId="0" fontId="0" fillId="0" borderId="4" xfId="0" applyFont="1" applyBorder="1" applyAlignment="1">
      <alignment horizontal="center" vertical="center"/>
    </xf>
    <xf numFmtId="0" fontId="0" fillId="0" borderId="49" xfId="0" applyFont="1" applyBorder="1" applyAlignment="1">
      <alignment horizontal="center" vertical="center"/>
    </xf>
    <xf numFmtId="0" fontId="0" fillId="0" borderId="5" xfId="0" applyFont="1" applyBorder="1" applyAlignment="1">
      <alignment horizontal="center" vertical="center"/>
    </xf>
    <xf numFmtId="177" fontId="0" fillId="2" borderId="22" xfId="0" applyNumberFormat="1" applyFont="1" applyFill="1" applyBorder="1" applyAlignment="1">
      <alignment horizontal="center" vertical="center"/>
    </xf>
    <xf numFmtId="0" fontId="0" fillId="0" borderId="6" xfId="0" applyFont="1" applyBorder="1" applyAlignment="1">
      <alignment horizontal="center" vertical="center"/>
    </xf>
    <xf numFmtId="179" fontId="0" fillId="8" borderId="4" xfId="0" applyNumberFormat="1" applyFont="1" applyFill="1" applyBorder="1" applyAlignment="1">
      <alignment horizontal="center" vertical="center" shrinkToFit="1"/>
    </xf>
    <xf numFmtId="180" fontId="0" fillId="2" borderId="47" xfId="0" applyNumberFormat="1" applyFont="1" applyFill="1" applyBorder="1" applyAlignment="1">
      <alignment horizontal="right" vertical="center" shrinkToFit="1"/>
    </xf>
    <xf numFmtId="180" fontId="0" fillId="2" borderId="46" xfId="0" applyNumberFormat="1" applyFont="1" applyFill="1" applyBorder="1" applyAlignment="1">
      <alignment horizontal="right" vertical="center" shrinkToFit="1"/>
    </xf>
    <xf numFmtId="180" fontId="0" fillId="2" borderId="2" xfId="0" applyNumberFormat="1" applyFont="1" applyFill="1" applyBorder="1" applyAlignment="1">
      <alignment horizontal="right" vertical="center" shrinkToFit="1"/>
    </xf>
    <xf numFmtId="0" fontId="0" fillId="0" borderId="64" xfId="0" applyFont="1" applyBorder="1" applyAlignment="1">
      <alignment horizontal="center" vertical="center" wrapText="1" shrinkToFit="1"/>
    </xf>
    <xf numFmtId="0" fontId="0" fillId="0" borderId="63"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64" xfId="0" applyFont="1" applyBorder="1" applyAlignment="1">
      <alignment horizontal="center" vertical="center" shrinkToFit="1"/>
    </xf>
    <xf numFmtId="3" fontId="0" fillId="2" borderId="1" xfId="0" applyNumberFormat="1" applyFont="1" applyFill="1" applyBorder="1" applyAlignment="1">
      <alignment horizontal="center" vertical="center"/>
    </xf>
    <xf numFmtId="177" fontId="0" fillId="2" borderId="74" xfId="0" applyNumberFormat="1" applyFont="1" applyFill="1" applyBorder="1" applyAlignment="1">
      <alignment vertical="center" shrinkToFit="1"/>
    </xf>
    <xf numFmtId="177" fontId="0" fillId="2" borderId="75" xfId="0" applyNumberFormat="1" applyFont="1" applyFill="1" applyBorder="1" applyAlignment="1">
      <alignment vertical="center" shrinkToFit="1"/>
    </xf>
    <xf numFmtId="177" fontId="0" fillId="2" borderId="76" xfId="0" applyNumberFormat="1" applyFont="1" applyFill="1" applyBorder="1" applyAlignment="1">
      <alignment vertical="center" shrinkToFit="1"/>
    </xf>
    <xf numFmtId="0" fontId="0" fillId="2" borderId="1" xfId="0" applyFont="1" applyFill="1" applyBorder="1" applyAlignment="1">
      <alignment horizontal="center" vertical="center"/>
    </xf>
    <xf numFmtId="190" fontId="0" fillId="2" borderId="1" xfId="0" applyNumberFormat="1" applyFont="1" applyFill="1" applyBorder="1" applyAlignment="1">
      <alignment horizontal="center" vertical="center"/>
    </xf>
    <xf numFmtId="179" fontId="0" fillId="2" borderId="64" xfId="0" applyNumberFormat="1" applyFont="1" applyFill="1" applyBorder="1" applyAlignment="1">
      <alignment horizontal="center" vertical="center"/>
    </xf>
    <xf numFmtId="179" fontId="0" fillId="2" borderId="63" xfId="0" applyNumberFormat="1" applyFont="1" applyFill="1" applyBorder="1" applyAlignment="1">
      <alignment horizontal="center" vertical="center"/>
    </xf>
    <xf numFmtId="179" fontId="0" fillId="2" borderId="62" xfId="0" applyNumberFormat="1" applyFont="1" applyFill="1" applyBorder="1" applyAlignment="1">
      <alignment horizontal="center" vertical="center"/>
    </xf>
    <xf numFmtId="179" fontId="0" fillId="2" borderId="47" xfId="0" applyNumberFormat="1" applyFont="1" applyFill="1" applyBorder="1" applyAlignment="1">
      <alignment horizontal="center" vertical="center"/>
    </xf>
    <xf numFmtId="179" fontId="0" fillId="2" borderId="46" xfId="0" applyNumberFormat="1" applyFont="1" applyFill="1" applyBorder="1" applyAlignment="1">
      <alignment horizontal="center" vertical="center"/>
    </xf>
    <xf numFmtId="179" fontId="0" fillId="2" borderId="2" xfId="0" applyNumberFormat="1" applyFont="1" applyFill="1" applyBorder="1" applyAlignment="1">
      <alignment horizontal="center" vertical="center"/>
    </xf>
    <xf numFmtId="3" fontId="0" fillId="2" borderId="22" xfId="0" applyNumberFormat="1" applyFont="1" applyFill="1" applyBorder="1" applyAlignment="1">
      <alignment horizontal="center" vertical="center"/>
    </xf>
    <xf numFmtId="0" fontId="0" fillId="2" borderId="22" xfId="0" applyFont="1" applyFill="1" applyBorder="1" applyAlignment="1">
      <alignment horizontal="center" vertical="center"/>
    </xf>
    <xf numFmtId="179" fontId="0" fillId="2" borderId="114" xfId="0" applyNumberFormat="1" applyFont="1" applyFill="1" applyBorder="1" applyAlignment="1">
      <alignment horizontal="right" vertical="center"/>
    </xf>
    <xf numFmtId="179" fontId="0" fillId="2" borderId="17" xfId="0" applyNumberFormat="1" applyFont="1" applyFill="1" applyBorder="1" applyAlignment="1">
      <alignment horizontal="right" vertical="center"/>
    </xf>
    <xf numFmtId="179" fontId="0" fillId="2" borderId="115" xfId="0" applyNumberFormat="1" applyFont="1" applyFill="1" applyBorder="1" applyAlignment="1">
      <alignment horizontal="right" vertical="center"/>
    </xf>
    <xf numFmtId="179" fontId="0" fillId="2" borderId="109" xfId="0" applyNumberFormat="1" applyFont="1" applyFill="1" applyBorder="1" applyAlignment="1">
      <alignment horizontal="right" vertical="center"/>
    </xf>
    <xf numFmtId="179" fontId="0" fillId="2" borderId="4" xfId="0" applyNumberFormat="1" applyFont="1" applyFill="1" applyBorder="1" applyAlignment="1">
      <alignment horizontal="right" vertical="center"/>
    </xf>
    <xf numFmtId="179" fontId="0" fillId="2" borderId="110" xfId="0" applyNumberFormat="1" applyFont="1" applyFill="1" applyBorder="1" applyAlignment="1">
      <alignment horizontal="right" vertical="center"/>
    </xf>
    <xf numFmtId="0" fontId="6" fillId="0" borderId="0" xfId="4" applyFont="1" applyBorder="1" applyAlignment="1">
      <alignment horizontal="center" vertical="center"/>
    </xf>
    <xf numFmtId="176" fontId="6" fillId="2" borderId="0" xfId="4" applyNumberFormat="1" applyFont="1" applyFill="1" applyBorder="1" applyAlignment="1">
      <alignment horizontal="center" vertical="center"/>
    </xf>
    <xf numFmtId="0" fontId="0" fillId="0" borderId="77" xfId="0" applyFont="1" applyBorder="1" applyAlignment="1">
      <alignment horizontal="center" vertical="center"/>
    </xf>
    <xf numFmtId="0" fontId="0" fillId="0" borderId="111" xfId="0" applyFont="1" applyBorder="1" applyAlignment="1">
      <alignment horizontal="center" vertical="center" wrapText="1"/>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177" fontId="6" fillId="0" borderId="1" xfId="4" applyNumberFormat="1" applyFont="1" applyBorder="1" applyAlignment="1">
      <alignment horizontal="center" vertical="center"/>
    </xf>
    <xf numFmtId="0" fontId="6" fillId="0" borderId="6" xfId="4" applyFont="1" applyBorder="1" applyAlignment="1">
      <alignment horizontal="center" vertical="center" shrinkToFit="1"/>
    </xf>
    <xf numFmtId="0" fontId="6" fillId="0" borderId="49" xfId="4" applyFont="1" applyBorder="1" applyAlignment="1">
      <alignment horizontal="center" vertical="center" shrinkToFit="1"/>
    </xf>
    <xf numFmtId="0" fontId="6" fillId="0" borderId="5" xfId="4" applyFont="1" applyBorder="1" applyAlignment="1">
      <alignment horizontal="center" vertical="center" shrinkToFit="1"/>
    </xf>
    <xf numFmtId="0" fontId="9" fillId="0" borderId="6" xfId="4" applyFont="1" applyBorder="1" applyAlignment="1">
      <alignment horizontal="center" vertical="center"/>
    </xf>
    <xf numFmtId="0" fontId="9" fillId="0" borderId="5" xfId="4" applyFont="1" applyBorder="1" applyAlignment="1">
      <alignment horizontal="center" vertical="center"/>
    </xf>
    <xf numFmtId="0" fontId="6" fillId="0" borderId="1" xfId="4" applyFont="1" applyBorder="1" applyAlignment="1">
      <alignment horizontal="center" vertical="center" shrinkToFit="1"/>
    </xf>
    <xf numFmtId="180" fontId="6" fillId="0" borderId="5" xfId="4" applyNumberFormat="1" applyFont="1" applyBorder="1" applyAlignment="1">
      <alignment horizontal="center" vertical="center" shrinkToFit="1"/>
    </xf>
  </cellXfs>
  <cellStyles count="12">
    <cellStyle name="桁区切り" xfId="1" builtinId="6"/>
    <cellStyle name="桁区切り 2" xfId="2"/>
    <cellStyle name="通貨 2" xfId="3"/>
    <cellStyle name="標準" xfId="0" builtinId="0"/>
    <cellStyle name="標準 2" xfId="4"/>
    <cellStyle name="標準 2 2" xfId="5"/>
    <cellStyle name="標準 2 3" xfId="6"/>
    <cellStyle name="標準 2 4" xfId="7"/>
    <cellStyle name="標準_070518理論償還表（すだれ）：⑲試算" xfId="8"/>
    <cellStyle name="標準_190711正誤（地下鉄）　⑲地域振興費（県分）★算出資料★（事業費補正）" xfId="9"/>
    <cellStyle name="標準_⑳地域振興費（事業費補正）・小比類巻" xfId="10"/>
    <cellStyle name="標準_H20参考資料 標準財政規模"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89535</xdr:colOff>
      <xdr:row>0</xdr:row>
      <xdr:rowOff>85725</xdr:rowOff>
    </xdr:from>
    <xdr:to>
      <xdr:col>10</xdr:col>
      <xdr:colOff>331969</xdr:colOff>
      <xdr:row>1</xdr:row>
      <xdr:rowOff>142875</xdr:rowOff>
    </xdr:to>
    <xdr:sp macro="" textlink="">
      <xdr:nvSpPr>
        <xdr:cNvPr id="2" name="テキスト ボックス 1"/>
        <xdr:cNvSpPr txBox="1"/>
      </xdr:nvSpPr>
      <xdr:spPr>
        <a:xfrm>
          <a:off x="95250" y="85725"/>
          <a:ext cx="4629150"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nchorCtr="1"/>
        <a:lstStyle/>
        <a:p>
          <a:r>
            <a:rPr kumimoji="1" lang="ja-JP" altLang="en-US" sz="1100"/>
            <a:t>４⑩表　基準財政需要額算入見込額・総括表（都道府県）</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66675</xdr:colOff>
      <xdr:row>23</xdr:row>
      <xdr:rowOff>0</xdr:rowOff>
    </xdr:from>
    <xdr:to>
      <xdr:col>37</xdr:col>
      <xdr:colOff>180975</xdr:colOff>
      <xdr:row>25</xdr:row>
      <xdr:rowOff>0</xdr:rowOff>
    </xdr:to>
    <xdr:sp macro="" textlink="">
      <xdr:nvSpPr>
        <xdr:cNvPr id="605400" name="大かっこ 1"/>
        <xdr:cNvSpPr>
          <a:spLocks noChangeArrowheads="1"/>
        </xdr:cNvSpPr>
      </xdr:nvSpPr>
      <xdr:spPr bwMode="auto">
        <a:xfrm>
          <a:off x="4867275" y="3962400"/>
          <a:ext cx="2400300" cy="3429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19</xdr:row>
      <xdr:rowOff>142875</xdr:rowOff>
    </xdr:from>
    <xdr:to>
      <xdr:col>20</xdr:col>
      <xdr:colOff>47625</xdr:colOff>
      <xdr:row>22</xdr:row>
      <xdr:rowOff>152400</xdr:rowOff>
    </xdr:to>
    <xdr:sp macro="" textlink="">
      <xdr:nvSpPr>
        <xdr:cNvPr id="605401" name="下矢印 7"/>
        <xdr:cNvSpPr>
          <a:spLocks noChangeArrowheads="1"/>
        </xdr:cNvSpPr>
      </xdr:nvSpPr>
      <xdr:spPr bwMode="auto">
        <a:xfrm>
          <a:off x="3400425" y="3419475"/>
          <a:ext cx="457200" cy="523875"/>
        </a:xfrm>
        <a:prstGeom prst="downArrow">
          <a:avLst>
            <a:gd name="adj1" fmla="val 50000"/>
            <a:gd name="adj2" fmla="val 65647"/>
          </a:avLst>
        </a:prstGeom>
        <a:solidFill>
          <a:srgbClr val="FFFFFF"/>
        </a:solidFill>
        <a:ln w="9525" algn="ctr">
          <a:solidFill>
            <a:srgbClr val="000000"/>
          </a:solidFill>
          <a:round/>
          <a:headEnd/>
          <a:tailEnd/>
        </a:ln>
      </xdr:spPr>
    </xdr:sp>
    <xdr:clientData/>
  </xdr:twoCellAnchor>
  <xdr:twoCellAnchor>
    <xdr:from>
      <xdr:col>1</xdr:col>
      <xdr:colOff>190500</xdr:colOff>
      <xdr:row>19</xdr:row>
      <xdr:rowOff>19050</xdr:rowOff>
    </xdr:from>
    <xdr:to>
      <xdr:col>10</xdr:col>
      <xdr:colOff>180975</xdr:colOff>
      <xdr:row>19</xdr:row>
      <xdr:rowOff>104775</xdr:rowOff>
    </xdr:to>
    <xdr:sp macro="" textlink="">
      <xdr:nvSpPr>
        <xdr:cNvPr id="605402" name="左大かっこ 4"/>
        <xdr:cNvSpPr>
          <a:spLocks/>
        </xdr:cNvSpPr>
      </xdr:nvSpPr>
      <xdr:spPr bwMode="auto">
        <a:xfrm rot="-5400000">
          <a:off x="1190625" y="2486025"/>
          <a:ext cx="85725" cy="1704975"/>
        </a:xfrm>
        <a:prstGeom prst="leftBracket">
          <a:avLst>
            <a:gd name="adj" fmla="val 645"/>
          </a:avLst>
        </a:prstGeom>
        <a:solidFill>
          <a:srgbClr val="FFFFFF"/>
        </a:solidFill>
        <a:ln w="9525" algn="ctr">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371475</xdr:colOff>
      <xdr:row>11</xdr:row>
      <xdr:rowOff>123825</xdr:rowOff>
    </xdr:from>
    <xdr:to>
      <xdr:col>8</xdr:col>
      <xdr:colOff>895350</xdr:colOff>
      <xdr:row>11</xdr:row>
      <xdr:rowOff>123825</xdr:rowOff>
    </xdr:to>
    <xdr:sp macro="" textlink="">
      <xdr:nvSpPr>
        <xdr:cNvPr id="616534" name="Line 1"/>
        <xdr:cNvSpPr>
          <a:spLocks noChangeShapeType="1"/>
        </xdr:cNvSpPr>
      </xdr:nvSpPr>
      <xdr:spPr bwMode="auto">
        <a:xfrm>
          <a:off x="657225" y="2457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10</xdr:row>
      <xdr:rowOff>9525</xdr:rowOff>
    </xdr:from>
    <xdr:to>
      <xdr:col>11</xdr:col>
      <xdr:colOff>142875</xdr:colOff>
      <xdr:row>13</xdr:row>
      <xdr:rowOff>0</xdr:rowOff>
    </xdr:to>
    <xdr:sp macro="" textlink="">
      <xdr:nvSpPr>
        <xdr:cNvPr id="616535" name="AutoShape 2"/>
        <xdr:cNvSpPr>
          <a:spLocks noChangeArrowheads="1"/>
        </xdr:cNvSpPr>
      </xdr:nvSpPr>
      <xdr:spPr bwMode="auto">
        <a:xfrm>
          <a:off x="485775" y="2105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19</xdr:row>
      <xdr:rowOff>123825</xdr:rowOff>
    </xdr:from>
    <xdr:to>
      <xdr:col>8</xdr:col>
      <xdr:colOff>895350</xdr:colOff>
      <xdr:row>19</xdr:row>
      <xdr:rowOff>123825</xdr:rowOff>
    </xdr:to>
    <xdr:sp macro="" textlink="">
      <xdr:nvSpPr>
        <xdr:cNvPr id="616536" name="Line 3"/>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18</xdr:row>
      <xdr:rowOff>9525</xdr:rowOff>
    </xdr:from>
    <xdr:to>
      <xdr:col>11</xdr:col>
      <xdr:colOff>142875</xdr:colOff>
      <xdr:row>21</xdr:row>
      <xdr:rowOff>0</xdr:rowOff>
    </xdr:to>
    <xdr:sp macro="" textlink="">
      <xdr:nvSpPr>
        <xdr:cNvPr id="616537" name="AutoShape 4"/>
        <xdr:cNvSpPr>
          <a:spLocks noChangeArrowheads="1"/>
        </xdr:cNvSpPr>
      </xdr:nvSpPr>
      <xdr:spPr bwMode="auto">
        <a:xfrm>
          <a:off x="485775" y="381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27</xdr:row>
      <xdr:rowOff>123825</xdr:rowOff>
    </xdr:from>
    <xdr:to>
      <xdr:col>8</xdr:col>
      <xdr:colOff>895350</xdr:colOff>
      <xdr:row>27</xdr:row>
      <xdr:rowOff>123825</xdr:rowOff>
    </xdr:to>
    <xdr:sp macro="" textlink="">
      <xdr:nvSpPr>
        <xdr:cNvPr id="616538" name="Line 5"/>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26</xdr:row>
      <xdr:rowOff>9525</xdr:rowOff>
    </xdr:from>
    <xdr:to>
      <xdr:col>11</xdr:col>
      <xdr:colOff>142875</xdr:colOff>
      <xdr:row>29</xdr:row>
      <xdr:rowOff>0</xdr:rowOff>
    </xdr:to>
    <xdr:sp macro="" textlink="">
      <xdr:nvSpPr>
        <xdr:cNvPr id="616539" name="AutoShape 6"/>
        <xdr:cNvSpPr>
          <a:spLocks noChangeArrowheads="1"/>
        </xdr:cNvSpPr>
      </xdr:nvSpPr>
      <xdr:spPr bwMode="auto">
        <a:xfrm>
          <a:off x="485775" y="553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37</xdr:row>
      <xdr:rowOff>123825</xdr:rowOff>
    </xdr:from>
    <xdr:to>
      <xdr:col>8</xdr:col>
      <xdr:colOff>895350</xdr:colOff>
      <xdr:row>37</xdr:row>
      <xdr:rowOff>123825</xdr:rowOff>
    </xdr:to>
    <xdr:sp macro="" textlink="">
      <xdr:nvSpPr>
        <xdr:cNvPr id="616540" name="Line 7"/>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36</xdr:row>
      <xdr:rowOff>9525</xdr:rowOff>
    </xdr:from>
    <xdr:to>
      <xdr:col>11</xdr:col>
      <xdr:colOff>142875</xdr:colOff>
      <xdr:row>39</xdr:row>
      <xdr:rowOff>0</xdr:rowOff>
    </xdr:to>
    <xdr:sp macro="" textlink="">
      <xdr:nvSpPr>
        <xdr:cNvPr id="616541" name="AutoShape 8"/>
        <xdr:cNvSpPr>
          <a:spLocks noChangeArrowheads="1"/>
        </xdr:cNvSpPr>
      </xdr:nvSpPr>
      <xdr:spPr bwMode="auto">
        <a:xfrm>
          <a:off x="485775" y="762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200025</xdr:colOff>
      <xdr:row>39</xdr:row>
      <xdr:rowOff>0</xdr:rowOff>
    </xdr:from>
    <xdr:to>
      <xdr:col>11</xdr:col>
      <xdr:colOff>142875</xdr:colOff>
      <xdr:row>39</xdr:row>
      <xdr:rowOff>0</xdr:rowOff>
    </xdr:to>
    <xdr:sp macro="" textlink="">
      <xdr:nvSpPr>
        <xdr:cNvPr id="616542" name="AutoShape 10"/>
        <xdr:cNvSpPr>
          <a:spLocks noChangeArrowheads="1"/>
        </xdr:cNvSpPr>
      </xdr:nvSpPr>
      <xdr:spPr bwMode="auto">
        <a:xfrm>
          <a:off x="485775" y="8334375"/>
          <a:ext cx="532447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45</xdr:row>
      <xdr:rowOff>123825</xdr:rowOff>
    </xdr:from>
    <xdr:to>
      <xdr:col>8</xdr:col>
      <xdr:colOff>895350</xdr:colOff>
      <xdr:row>45</xdr:row>
      <xdr:rowOff>123825</xdr:rowOff>
    </xdr:to>
    <xdr:sp macro="" textlink="">
      <xdr:nvSpPr>
        <xdr:cNvPr id="616543" name="Line 11"/>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44</xdr:row>
      <xdr:rowOff>9525</xdr:rowOff>
    </xdr:from>
    <xdr:to>
      <xdr:col>11</xdr:col>
      <xdr:colOff>142875</xdr:colOff>
      <xdr:row>47</xdr:row>
      <xdr:rowOff>0</xdr:rowOff>
    </xdr:to>
    <xdr:sp macro="" textlink="">
      <xdr:nvSpPr>
        <xdr:cNvPr id="616544" name="AutoShape 12"/>
        <xdr:cNvSpPr>
          <a:spLocks noChangeArrowheads="1"/>
        </xdr:cNvSpPr>
      </xdr:nvSpPr>
      <xdr:spPr bwMode="auto">
        <a:xfrm>
          <a:off x="485775" y="934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55</xdr:row>
      <xdr:rowOff>123825</xdr:rowOff>
    </xdr:from>
    <xdr:to>
      <xdr:col>8</xdr:col>
      <xdr:colOff>895350</xdr:colOff>
      <xdr:row>55</xdr:row>
      <xdr:rowOff>123825</xdr:rowOff>
    </xdr:to>
    <xdr:sp macro="" textlink="">
      <xdr:nvSpPr>
        <xdr:cNvPr id="616545" name="Line 13"/>
        <xdr:cNvSpPr>
          <a:spLocks noChangeShapeType="1"/>
        </xdr:cNvSpPr>
      </xdr:nvSpPr>
      <xdr:spPr bwMode="auto">
        <a:xfrm>
          <a:off x="657225" y="1179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54</xdr:row>
      <xdr:rowOff>9525</xdr:rowOff>
    </xdr:from>
    <xdr:to>
      <xdr:col>11</xdr:col>
      <xdr:colOff>142875</xdr:colOff>
      <xdr:row>57</xdr:row>
      <xdr:rowOff>0</xdr:rowOff>
    </xdr:to>
    <xdr:sp macro="" textlink="">
      <xdr:nvSpPr>
        <xdr:cNvPr id="616546" name="AutoShape 14"/>
        <xdr:cNvSpPr>
          <a:spLocks noChangeArrowheads="1"/>
        </xdr:cNvSpPr>
      </xdr:nvSpPr>
      <xdr:spPr bwMode="auto">
        <a:xfrm>
          <a:off x="485775" y="1143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63</xdr:row>
      <xdr:rowOff>123825</xdr:rowOff>
    </xdr:from>
    <xdr:to>
      <xdr:col>8</xdr:col>
      <xdr:colOff>895350</xdr:colOff>
      <xdr:row>63</xdr:row>
      <xdr:rowOff>123825</xdr:rowOff>
    </xdr:to>
    <xdr:sp macro="" textlink="">
      <xdr:nvSpPr>
        <xdr:cNvPr id="616547" name="Line 15"/>
        <xdr:cNvSpPr>
          <a:spLocks noChangeShapeType="1"/>
        </xdr:cNvSpPr>
      </xdr:nvSpPr>
      <xdr:spPr bwMode="auto">
        <a:xfrm>
          <a:off x="657225" y="1350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62</xdr:row>
      <xdr:rowOff>9525</xdr:rowOff>
    </xdr:from>
    <xdr:to>
      <xdr:col>11</xdr:col>
      <xdr:colOff>142875</xdr:colOff>
      <xdr:row>65</xdr:row>
      <xdr:rowOff>0</xdr:rowOff>
    </xdr:to>
    <xdr:sp macro="" textlink="">
      <xdr:nvSpPr>
        <xdr:cNvPr id="616548" name="AutoShape 16"/>
        <xdr:cNvSpPr>
          <a:spLocks noChangeArrowheads="1"/>
        </xdr:cNvSpPr>
      </xdr:nvSpPr>
      <xdr:spPr bwMode="auto">
        <a:xfrm>
          <a:off x="485775" y="1315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71</xdr:row>
      <xdr:rowOff>123825</xdr:rowOff>
    </xdr:from>
    <xdr:to>
      <xdr:col>8</xdr:col>
      <xdr:colOff>895350</xdr:colOff>
      <xdr:row>71</xdr:row>
      <xdr:rowOff>123825</xdr:rowOff>
    </xdr:to>
    <xdr:sp macro="" textlink="">
      <xdr:nvSpPr>
        <xdr:cNvPr id="616549" name="Line 17"/>
        <xdr:cNvSpPr>
          <a:spLocks noChangeShapeType="1"/>
        </xdr:cNvSpPr>
      </xdr:nvSpPr>
      <xdr:spPr bwMode="auto">
        <a:xfrm>
          <a:off x="657225" y="1522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70</xdr:row>
      <xdr:rowOff>9525</xdr:rowOff>
    </xdr:from>
    <xdr:to>
      <xdr:col>11</xdr:col>
      <xdr:colOff>142875</xdr:colOff>
      <xdr:row>73</xdr:row>
      <xdr:rowOff>0</xdr:rowOff>
    </xdr:to>
    <xdr:sp macro="" textlink="">
      <xdr:nvSpPr>
        <xdr:cNvPr id="616550" name="AutoShape 18"/>
        <xdr:cNvSpPr>
          <a:spLocks noChangeArrowheads="1"/>
        </xdr:cNvSpPr>
      </xdr:nvSpPr>
      <xdr:spPr bwMode="auto">
        <a:xfrm>
          <a:off x="485775" y="14868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55</xdr:row>
      <xdr:rowOff>123825</xdr:rowOff>
    </xdr:from>
    <xdr:to>
      <xdr:col>8</xdr:col>
      <xdr:colOff>895350</xdr:colOff>
      <xdr:row>55</xdr:row>
      <xdr:rowOff>123825</xdr:rowOff>
    </xdr:to>
    <xdr:sp macro="" textlink="">
      <xdr:nvSpPr>
        <xdr:cNvPr id="616551" name="Line 19"/>
        <xdr:cNvSpPr>
          <a:spLocks noChangeShapeType="1"/>
        </xdr:cNvSpPr>
      </xdr:nvSpPr>
      <xdr:spPr bwMode="auto">
        <a:xfrm>
          <a:off x="657225" y="1179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63</xdr:row>
      <xdr:rowOff>123825</xdr:rowOff>
    </xdr:from>
    <xdr:to>
      <xdr:col>8</xdr:col>
      <xdr:colOff>895350</xdr:colOff>
      <xdr:row>63</xdr:row>
      <xdr:rowOff>123825</xdr:rowOff>
    </xdr:to>
    <xdr:sp macro="" textlink="">
      <xdr:nvSpPr>
        <xdr:cNvPr id="616552" name="Line 20"/>
        <xdr:cNvSpPr>
          <a:spLocks noChangeShapeType="1"/>
        </xdr:cNvSpPr>
      </xdr:nvSpPr>
      <xdr:spPr bwMode="auto">
        <a:xfrm>
          <a:off x="657225" y="1350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71</xdr:row>
      <xdr:rowOff>123825</xdr:rowOff>
    </xdr:from>
    <xdr:to>
      <xdr:col>8</xdr:col>
      <xdr:colOff>895350</xdr:colOff>
      <xdr:row>71</xdr:row>
      <xdr:rowOff>123825</xdr:rowOff>
    </xdr:to>
    <xdr:sp macro="" textlink="">
      <xdr:nvSpPr>
        <xdr:cNvPr id="616553" name="Line 21"/>
        <xdr:cNvSpPr>
          <a:spLocks noChangeShapeType="1"/>
        </xdr:cNvSpPr>
      </xdr:nvSpPr>
      <xdr:spPr bwMode="auto">
        <a:xfrm>
          <a:off x="657225" y="1522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27</xdr:row>
      <xdr:rowOff>123825</xdr:rowOff>
    </xdr:from>
    <xdr:to>
      <xdr:col>8</xdr:col>
      <xdr:colOff>895350</xdr:colOff>
      <xdr:row>27</xdr:row>
      <xdr:rowOff>123825</xdr:rowOff>
    </xdr:to>
    <xdr:sp macro="" textlink="">
      <xdr:nvSpPr>
        <xdr:cNvPr id="616554" name="Line 3"/>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19</xdr:row>
      <xdr:rowOff>123825</xdr:rowOff>
    </xdr:from>
    <xdr:to>
      <xdr:col>8</xdr:col>
      <xdr:colOff>895350</xdr:colOff>
      <xdr:row>19</xdr:row>
      <xdr:rowOff>123825</xdr:rowOff>
    </xdr:to>
    <xdr:sp macro="" textlink="">
      <xdr:nvSpPr>
        <xdr:cNvPr id="616555" name="Line 1"/>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27</xdr:row>
      <xdr:rowOff>123825</xdr:rowOff>
    </xdr:from>
    <xdr:to>
      <xdr:col>8</xdr:col>
      <xdr:colOff>895350</xdr:colOff>
      <xdr:row>27</xdr:row>
      <xdr:rowOff>123825</xdr:rowOff>
    </xdr:to>
    <xdr:sp macro="" textlink="">
      <xdr:nvSpPr>
        <xdr:cNvPr id="616556" name="Line 1"/>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37</xdr:row>
      <xdr:rowOff>123825</xdr:rowOff>
    </xdr:from>
    <xdr:to>
      <xdr:col>8</xdr:col>
      <xdr:colOff>895350</xdr:colOff>
      <xdr:row>37</xdr:row>
      <xdr:rowOff>123825</xdr:rowOff>
    </xdr:to>
    <xdr:sp macro="" textlink="">
      <xdr:nvSpPr>
        <xdr:cNvPr id="616557" name="Line 1"/>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45</xdr:row>
      <xdr:rowOff>123825</xdr:rowOff>
    </xdr:from>
    <xdr:to>
      <xdr:col>8</xdr:col>
      <xdr:colOff>895350</xdr:colOff>
      <xdr:row>45</xdr:row>
      <xdr:rowOff>123825</xdr:rowOff>
    </xdr:to>
    <xdr:sp macro="" textlink="">
      <xdr:nvSpPr>
        <xdr:cNvPr id="616558" name="Line 1"/>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55</xdr:row>
      <xdr:rowOff>123825</xdr:rowOff>
    </xdr:from>
    <xdr:to>
      <xdr:col>8</xdr:col>
      <xdr:colOff>895350</xdr:colOff>
      <xdr:row>55</xdr:row>
      <xdr:rowOff>123825</xdr:rowOff>
    </xdr:to>
    <xdr:sp macro="" textlink="">
      <xdr:nvSpPr>
        <xdr:cNvPr id="616559" name="Line 1"/>
        <xdr:cNvSpPr>
          <a:spLocks noChangeShapeType="1"/>
        </xdr:cNvSpPr>
      </xdr:nvSpPr>
      <xdr:spPr bwMode="auto">
        <a:xfrm>
          <a:off x="657225" y="1179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63</xdr:row>
      <xdr:rowOff>123825</xdr:rowOff>
    </xdr:from>
    <xdr:to>
      <xdr:col>8</xdr:col>
      <xdr:colOff>895350</xdr:colOff>
      <xdr:row>63</xdr:row>
      <xdr:rowOff>123825</xdr:rowOff>
    </xdr:to>
    <xdr:sp macro="" textlink="">
      <xdr:nvSpPr>
        <xdr:cNvPr id="616560" name="Line 1"/>
        <xdr:cNvSpPr>
          <a:spLocks noChangeShapeType="1"/>
        </xdr:cNvSpPr>
      </xdr:nvSpPr>
      <xdr:spPr bwMode="auto">
        <a:xfrm>
          <a:off x="657225" y="1350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71</xdr:row>
      <xdr:rowOff>123825</xdr:rowOff>
    </xdr:from>
    <xdr:to>
      <xdr:col>8</xdr:col>
      <xdr:colOff>895350</xdr:colOff>
      <xdr:row>71</xdr:row>
      <xdr:rowOff>123825</xdr:rowOff>
    </xdr:to>
    <xdr:sp macro="" textlink="">
      <xdr:nvSpPr>
        <xdr:cNvPr id="616561" name="Line 1"/>
        <xdr:cNvSpPr>
          <a:spLocks noChangeShapeType="1"/>
        </xdr:cNvSpPr>
      </xdr:nvSpPr>
      <xdr:spPr bwMode="auto">
        <a:xfrm>
          <a:off x="657225" y="1522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19</xdr:row>
      <xdr:rowOff>123825</xdr:rowOff>
    </xdr:from>
    <xdr:to>
      <xdr:col>8</xdr:col>
      <xdr:colOff>895350</xdr:colOff>
      <xdr:row>19</xdr:row>
      <xdr:rowOff>123825</xdr:rowOff>
    </xdr:to>
    <xdr:sp macro="" textlink="">
      <xdr:nvSpPr>
        <xdr:cNvPr id="616562" name="Line 1"/>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27</xdr:row>
      <xdr:rowOff>123825</xdr:rowOff>
    </xdr:from>
    <xdr:to>
      <xdr:col>8</xdr:col>
      <xdr:colOff>895350</xdr:colOff>
      <xdr:row>27</xdr:row>
      <xdr:rowOff>123825</xdr:rowOff>
    </xdr:to>
    <xdr:sp macro="" textlink="">
      <xdr:nvSpPr>
        <xdr:cNvPr id="616563" name="Line 1"/>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37</xdr:row>
      <xdr:rowOff>123825</xdr:rowOff>
    </xdr:from>
    <xdr:to>
      <xdr:col>8</xdr:col>
      <xdr:colOff>895350</xdr:colOff>
      <xdr:row>37</xdr:row>
      <xdr:rowOff>123825</xdr:rowOff>
    </xdr:to>
    <xdr:sp macro="" textlink="">
      <xdr:nvSpPr>
        <xdr:cNvPr id="616564" name="Line 1"/>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45</xdr:row>
      <xdr:rowOff>123825</xdr:rowOff>
    </xdr:from>
    <xdr:to>
      <xdr:col>8</xdr:col>
      <xdr:colOff>895350</xdr:colOff>
      <xdr:row>45</xdr:row>
      <xdr:rowOff>123825</xdr:rowOff>
    </xdr:to>
    <xdr:sp macro="" textlink="">
      <xdr:nvSpPr>
        <xdr:cNvPr id="616565" name="Line 1"/>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55</xdr:row>
      <xdr:rowOff>123825</xdr:rowOff>
    </xdr:from>
    <xdr:to>
      <xdr:col>8</xdr:col>
      <xdr:colOff>895350</xdr:colOff>
      <xdr:row>55</xdr:row>
      <xdr:rowOff>123825</xdr:rowOff>
    </xdr:to>
    <xdr:sp macro="" textlink="">
      <xdr:nvSpPr>
        <xdr:cNvPr id="616566" name="Line 1"/>
        <xdr:cNvSpPr>
          <a:spLocks noChangeShapeType="1"/>
        </xdr:cNvSpPr>
      </xdr:nvSpPr>
      <xdr:spPr bwMode="auto">
        <a:xfrm>
          <a:off x="657225" y="1179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63</xdr:row>
      <xdr:rowOff>123825</xdr:rowOff>
    </xdr:from>
    <xdr:to>
      <xdr:col>8</xdr:col>
      <xdr:colOff>895350</xdr:colOff>
      <xdr:row>63</xdr:row>
      <xdr:rowOff>123825</xdr:rowOff>
    </xdr:to>
    <xdr:sp macro="" textlink="">
      <xdr:nvSpPr>
        <xdr:cNvPr id="616567" name="Line 1"/>
        <xdr:cNvSpPr>
          <a:spLocks noChangeShapeType="1"/>
        </xdr:cNvSpPr>
      </xdr:nvSpPr>
      <xdr:spPr bwMode="auto">
        <a:xfrm>
          <a:off x="657225" y="1350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71</xdr:row>
      <xdr:rowOff>123825</xdr:rowOff>
    </xdr:from>
    <xdr:to>
      <xdr:col>8</xdr:col>
      <xdr:colOff>895350</xdr:colOff>
      <xdr:row>71</xdr:row>
      <xdr:rowOff>123825</xdr:rowOff>
    </xdr:to>
    <xdr:sp macro="" textlink="">
      <xdr:nvSpPr>
        <xdr:cNvPr id="616568" name="Line 1"/>
        <xdr:cNvSpPr>
          <a:spLocks noChangeShapeType="1"/>
        </xdr:cNvSpPr>
      </xdr:nvSpPr>
      <xdr:spPr bwMode="auto">
        <a:xfrm>
          <a:off x="657225" y="1522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11</xdr:row>
      <xdr:rowOff>123825</xdr:rowOff>
    </xdr:from>
    <xdr:to>
      <xdr:col>8</xdr:col>
      <xdr:colOff>895350</xdr:colOff>
      <xdr:row>11</xdr:row>
      <xdr:rowOff>123825</xdr:rowOff>
    </xdr:to>
    <xdr:sp macro="" textlink="">
      <xdr:nvSpPr>
        <xdr:cNvPr id="616569" name="Line 1"/>
        <xdr:cNvSpPr>
          <a:spLocks noChangeShapeType="1"/>
        </xdr:cNvSpPr>
      </xdr:nvSpPr>
      <xdr:spPr bwMode="auto">
        <a:xfrm>
          <a:off x="657225" y="2457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10</xdr:row>
      <xdr:rowOff>9525</xdr:rowOff>
    </xdr:from>
    <xdr:to>
      <xdr:col>11</xdr:col>
      <xdr:colOff>142875</xdr:colOff>
      <xdr:row>13</xdr:row>
      <xdr:rowOff>0</xdr:rowOff>
    </xdr:to>
    <xdr:sp macro="" textlink="">
      <xdr:nvSpPr>
        <xdr:cNvPr id="616570" name="AutoShape 2"/>
        <xdr:cNvSpPr>
          <a:spLocks noChangeArrowheads="1"/>
        </xdr:cNvSpPr>
      </xdr:nvSpPr>
      <xdr:spPr bwMode="auto">
        <a:xfrm>
          <a:off x="485775" y="2105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19</xdr:row>
      <xdr:rowOff>123825</xdr:rowOff>
    </xdr:from>
    <xdr:to>
      <xdr:col>8</xdr:col>
      <xdr:colOff>895350</xdr:colOff>
      <xdr:row>19</xdr:row>
      <xdr:rowOff>123825</xdr:rowOff>
    </xdr:to>
    <xdr:sp macro="" textlink="">
      <xdr:nvSpPr>
        <xdr:cNvPr id="616571" name="Line 3"/>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18</xdr:row>
      <xdr:rowOff>9525</xdr:rowOff>
    </xdr:from>
    <xdr:to>
      <xdr:col>11</xdr:col>
      <xdr:colOff>142875</xdr:colOff>
      <xdr:row>21</xdr:row>
      <xdr:rowOff>0</xdr:rowOff>
    </xdr:to>
    <xdr:sp macro="" textlink="">
      <xdr:nvSpPr>
        <xdr:cNvPr id="616572" name="AutoShape 4"/>
        <xdr:cNvSpPr>
          <a:spLocks noChangeArrowheads="1"/>
        </xdr:cNvSpPr>
      </xdr:nvSpPr>
      <xdr:spPr bwMode="auto">
        <a:xfrm>
          <a:off x="485775" y="381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27</xdr:row>
      <xdr:rowOff>123825</xdr:rowOff>
    </xdr:from>
    <xdr:to>
      <xdr:col>8</xdr:col>
      <xdr:colOff>895350</xdr:colOff>
      <xdr:row>27</xdr:row>
      <xdr:rowOff>123825</xdr:rowOff>
    </xdr:to>
    <xdr:sp macro="" textlink="">
      <xdr:nvSpPr>
        <xdr:cNvPr id="616573" name="Line 5"/>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26</xdr:row>
      <xdr:rowOff>9525</xdr:rowOff>
    </xdr:from>
    <xdr:to>
      <xdr:col>11</xdr:col>
      <xdr:colOff>142875</xdr:colOff>
      <xdr:row>29</xdr:row>
      <xdr:rowOff>0</xdr:rowOff>
    </xdr:to>
    <xdr:sp macro="" textlink="">
      <xdr:nvSpPr>
        <xdr:cNvPr id="616574" name="AutoShape 6"/>
        <xdr:cNvSpPr>
          <a:spLocks noChangeArrowheads="1"/>
        </xdr:cNvSpPr>
      </xdr:nvSpPr>
      <xdr:spPr bwMode="auto">
        <a:xfrm>
          <a:off x="485775" y="553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37</xdr:row>
      <xdr:rowOff>123825</xdr:rowOff>
    </xdr:from>
    <xdr:to>
      <xdr:col>8</xdr:col>
      <xdr:colOff>895350</xdr:colOff>
      <xdr:row>37</xdr:row>
      <xdr:rowOff>123825</xdr:rowOff>
    </xdr:to>
    <xdr:sp macro="" textlink="">
      <xdr:nvSpPr>
        <xdr:cNvPr id="616575" name="Line 7"/>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36</xdr:row>
      <xdr:rowOff>9525</xdr:rowOff>
    </xdr:from>
    <xdr:to>
      <xdr:col>11</xdr:col>
      <xdr:colOff>142875</xdr:colOff>
      <xdr:row>39</xdr:row>
      <xdr:rowOff>0</xdr:rowOff>
    </xdr:to>
    <xdr:sp macro="" textlink="">
      <xdr:nvSpPr>
        <xdr:cNvPr id="616576" name="AutoShape 8"/>
        <xdr:cNvSpPr>
          <a:spLocks noChangeArrowheads="1"/>
        </xdr:cNvSpPr>
      </xdr:nvSpPr>
      <xdr:spPr bwMode="auto">
        <a:xfrm>
          <a:off x="485775" y="762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200025</xdr:colOff>
      <xdr:row>39</xdr:row>
      <xdr:rowOff>0</xdr:rowOff>
    </xdr:from>
    <xdr:to>
      <xdr:col>11</xdr:col>
      <xdr:colOff>142875</xdr:colOff>
      <xdr:row>39</xdr:row>
      <xdr:rowOff>0</xdr:rowOff>
    </xdr:to>
    <xdr:sp macro="" textlink="">
      <xdr:nvSpPr>
        <xdr:cNvPr id="616577" name="AutoShape 10"/>
        <xdr:cNvSpPr>
          <a:spLocks noChangeArrowheads="1"/>
        </xdr:cNvSpPr>
      </xdr:nvSpPr>
      <xdr:spPr bwMode="auto">
        <a:xfrm>
          <a:off x="485775" y="8334375"/>
          <a:ext cx="532447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45</xdr:row>
      <xdr:rowOff>123825</xdr:rowOff>
    </xdr:from>
    <xdr:to>
      <xdr:col>8</xdr:col>
      <xdr:colOff>895350</xdr:colOff>
      <xdr:row>45</xdr:row>
      <xdr:rowOff>123825</xdr:rowOff>
    </xdr:to>
    <xdr:sp macro="" textlink="">
      <xdr:nvSpPr>
        <xdr:cNvPr id="616578" name="Line 11"/>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44</xdr:row>
      <xdr:rowOff>9525</xdr:rowOff>
    </xdr:from>
    <xdr:to>
      <xdr:col>11</xdr:col>
      <xdr:colOff>142875</xdr:colOff>
      <xdr:row>47</xdr:row>
      <xdr:rowOff>0</xdr:rowOff>
    </xdr:to>
    <xdr:sp macro="" textlink="">
      <xdr:nvSpPr>
        <xdr:cNvPr id="616579" name="AutoShape 12"/>
        <xdr:cNvSpPr>
          <a:spLocks noChangeArrowheads="1"/>
        </xdr:cNvSpPr>
      </xdr:nvSpPr>
      <xdr:spPr bwMode="auto">
        <a:xfrm>
          <a:off x="485775" y="934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55</xdr:row>
      <xdr:rowOff>123825</xdr:rowOff>
    </xdr:from>
    <xdr:to>
      <xdr:col>8</xdr:col>
      <xdr:colOff>895350</xdr:colOff>
      <xdr:row>55</xdr:row>
      <xdr:rowOff>123825</xdr:rowOff>
    </xdr:to>
    <xdr:sp macro="" textlink="">
      <xdr:nvSpPr>
        <xdr:cNvPr id="616580" name="Line 13"/>
        <xdr:cNvSpPr>
          <a:spLocks noChangeShapeType="1"/>
        </xdr:cNvSpPr>
      </xdr:nvSpPr>
      <xdr:spPr bwMode="auto">
        <a:xfrm>
          <a:off x="657225" y="1179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54</xdr:row>
      <xdr:rowOff>9525</xdr:rowOff>
    </xdr:from>
    <xdr:to>
      <xdr:col>11</xdr:col>
      <xdr:colOff>142875</xdr:colOff>
      <xdr:row>57</xdr:row>
      <xdr:rowOff>0</xdr:rowOff>
    </xdr:to>
    <xdr:sp macro="" textlink="">
      <xdr:nvSpPr>
        <xdr:cNvPr id="616581" name="AutoShape 14"/>
        <xdr:cNvSpPr>
          <a:spLocks noChangeArrowheads="1"/>
        </xdr:cNvSpPr>
      </xdr:nvSpPr>
      <xdr:spPr bwMode="auto">
        <a:xfrm>
          <a:off x="485775" y="1143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63</xdr:row>
      <xdr:rowOff>123825</xdr:rowOff>
    </xdr:from>
    <xdr:to>
      <xdr:col>8</xdr:col>
      <xdr:colOff>895350</xdr:colOff>
      <xdr:row>63</xdr:row>
      <xdr:rowOff>123825</xdr:rowOff>
    </xdr:to>
    <xdr:sp macro="" textlink="">
      <xdr:nvSpPr>
        <xdr:cNvPr id="616582" name="Line 15"/>
        <xdr:cNvSpPr>
          <a:spLocks noChangeShapeType="1"/>
        </xdr:cNvSpPr>
      </xdr:nvSpPr>
      <xdr:spPr bwMode="auto">
        <a:xfrm>
          <a:off x="657225" y="1350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62</xdr:row>
      <xdr:rowOff>9525</xdr:rowOff>
    </xdr:from>
    <xdr:to>
      <xdr:col>11</xdr:col>
      <xdr:colOff>142875</xdr:colOff>
      <xdr:row>65</xdr:row>
      <xdr:rowOff>0</xdr:rowOff>
    </xdr:to>
    <xdr:sp macro="" textlink="">
      <xdr:nvSpPr>
        <xdr:cNvPr id="616583" name="AutoShape 16"/>
        <xdr:cNvSpPr>
          <a:spLocks noChangeArrowheads="1"/>
        </xdr:cNvSpPr>
      </xdr:nvSpPr>
      <xdr:spPr bwMode="auto">
        <a:xfrm>
          <a:off x="485775" y="1315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71</xdr:row>
      <xdr:rowOff>123825</xdr:rowOff>
    </xdr:from>
    <xdr:to>
      <xdr:col>8</xdr:col>
      <xdr:colOff>895350</xdr:colOff>
      <xdr:row>71</xdr:row>
      <xdr:rowOff>123825</xdr:rowOff>
    </xdr:to>
    <xdr:sp macro="" textlink="">
      <xdr:nvSpPr>
        <xdr:cNvPr id="616584" name="Line 17"/>
        <xdr:cNvSpPr>
          <a:spLocks noChangeShapeType="1"/>
        </xdr:cNvSpPr>
      </xdr:nvSpPr>
      <xdr:spPr bwMode="auto">
        <a:xfrm>
          <a:off x="657225" y="1522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70</xdr:row>
      <xdr:rowOff>9525</xdr:rowOff>
    </xdr:from>
    <xdr:to>
      <xdr:col>11</xdr:col>
      <xdr:colOff>142875</xdr:colOff>
      <xdr:row>73</xdr:row>
      <xdr:rowOff>0</xdr:rowOff>
    </xdr:to>
    <xdr:sp macro="" textlink="">
      <xdr:nvSpPr>
        <xdr:cNvPr id="616585" name="AutoShape 18"/>
        <xdr:cNvSpPr>
          <a:spLocks noChangeArrowheads="1"/>
        </xdr:cNvSpPr>
      </xdr:nvSpPr>
      <xdr:spPr bwMode="auto">
        <a:xfrm>
          <a:off x="485775" y="14868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55</xdr:row>
      <xdr:rowOff>123825</xdr:rowOff>
    </xdr:from>
    <xdr:to>
      <xdr:col>8</xdr:col>
      <xdr:colOff>895350</xdr:colOff>
      <xdr:row>55</xdr:row>
      <xdr:rowOff>123825</xdr:rowOff>
    </xdr:to>
    <xdr:sp macro="" textlink="">
      <xdr:nvSpPr>
        <xdr:cNvPr id="616586" name="Line 19"/>
        <xdr:cNvSpPr>
          <a:spLocks noChangeShapeType="1"/>
        </xdr:cNvSpPr>
      </xdr:nvSpPr>
      <xdr:spPr bwMode="auto">
        <a:xfrm>
          <a:off x="657225" y="1179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63</xdr:row>
      <xdr:rowOff>123825</xdr:rowOff>
    </xdr:from>
    <xdr:to>
      <xdr:col>8</xdr:col>
      <xdr:colOff>895350</xdr:colOff>
      <xdr:row>63</xdr:row>
      <xdr:rowOff>123825</xdr:rowOff>
    </xdr:to>
    <xdr:sp macro="" textlink="">
      <xdr:nvSpPr>
        <xdr:cNvPr id="616587" name="Line 20"/>
        <xdr:cNvSpPr>
          <a:spLocks noChangeShapeType="1"/>
        </xdr:cNvSpPr>
      </xdr:nvSpPr>
      <xdr:spPr bwMode="auto">
        <a:xfrm>
          <a:off x="657225" y="1350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71</xdr:row>
      <xdr:rowOff>123825</xdr:rowOff>
    </xdr:from>
    <xdr:to>
      <xdr:col>8</xdr:col>
      <xdr:colOff>895350</xdr:colOff>
      <xdr:row>71</xdr:row>
      <xdr:rowOff>123825</xdr:rowOff>
    </xdr:to>
    <xdr:sp macro="" textlink="">
      <xdr:nvSpPr>
        <xdr:cNvPr id="616588" name="Line 21"/>
        <xdr:cNvSpPr>
          <a:spLocks noChangeShapeType="1"/>
        </xdr:cNvSpPr>
      </xdr:nvSpPr>
      <xdr:spPr bwMode="auto">
        <a:xfrm>
          <a:off x="657225" y="1522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27</xdr:row>
      <xdr:rowOff>123825</xdr:rowOff>
    </xdr:from>
    <xdr:to>
      <xdr:col>8</xdr:col>
      <xdr:colOff>895350</xdr:colOff>
      <xdr:row>27</xdr:row>
      <xdr:rowOff>123825</xdr:rowOff>
    </xdr:to>
    <xdr:sp macro="" textlink="">
      <xdr:nvSpPr>
        <xdr:cNvPr id="616589" name="Line 3"/>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19</xdr:row>
      <xdr:rowOff>123825</xdr:rowOff>
    </xdr:from>
    <xdr:to>
      <xdr:col>8</xdr:col>
      <xdr:colOff>895350</xdr:colOff>
      <xdr:row>19</xdr:row>
      <xdr:rowOff>123825</xdr:rowOff>
    </xdr:to>
    <xdr:sp macro="" textlink="">
      <xdr:nvSpPr>
        <xdr:cNvPr id="616590" name="Line 1"/>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27</xdr:row>
      <xdr:rowOff>123825</xdr:rowOff>
    </xdr:from>
    <xdr:to>
      <xdr:col>8</xdr:col>
      <xdr:colOff>895350</xdr:colOff>
      <xdr:row>27</xdr:row>
      <xdr:rowOff>123825</xdr:rowOff>
    </xdr:to>
    <xdr:sp macro="" textlink="">
      <xdr:nvSpPr>
        <xdr:cNvPr id="616591" name="Line 1"/>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37</xdr:row>
      <xdr:rowOff>123825</xdr:rowOff>
    </xdr:from>
    <xdr:to>
      <xdr:col>8</xdr:col>
      <xdr:colOff>895350</xdr:colOff>
      <xdr:row>37</xdr:row>
      <xdr:rowOff>123825</xdr:rowOff>
    </xdr:to>
    <xdr:sp macro="" textlink="">
      <xdr:nvSpPr>
        <xdr:cNvPr id="616592" name="Line 1"/>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45</xdr:row>
      <xdr:rowOff>123825</xdr:rowOff>
    </xdr:from>
    <xdr:to>
      <xdr:col>8</xdr:col>
      <xdr:colOff>895350</xdr:colOff>
      <xdr:row>45</xdr:row>
      <xdr:rowOff>123825</xdr:rowOff>
    </xdr:to>
    <xdr:sp macro="" textlink="">
      <xdr:nvSpPr>
        <xdr:cNvPr id="616593" name="Line 1"/>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55</xdr:row>
      <xdr:rowOff>123825</xdr:rowOff>
    </xdr:from>
    <xdr:to>
      <xdr:col>8</xdr:col>
      <xdr:colOff>895350</xdr:colOff>
      <xdr:row>55</xdr:row>
      <xdr:rowOff>123825</xdr:rowOff>
    </xdr:to>
    <xdr:sp macro="" textlink="">
      <xdr:nvSpPr>
        <xdr:cNvPr id="616594" name="Line 1"/>
        <xdr:cNvSpPr>
          <a:spLocks noChangeShapeType="1"/>
        </xdr:cNvSpPr>
      </xdr:nvSpPr>
      <xdr:spPr bwMode="auto">
        <a:xfrm>
          <a:off x="657225" y="1179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63</xdr:row>
      <xdr:rowOff>123825</xdr:rowOff>
    </xdr:from>
    <xdr:to>
      <xdr:col>8</xdr:col>
      <xdr:colOff>895350</xdr:colOff>
      <xdr:row>63</xdr:row>
      <xdr:rowOff>123825</xdr:rowOff>
    </xdr:to>
    <xdr:sp macro="" textlink="">
      <xdr:nvSpPr>
        <xdr:cNvPr id="616595" name="Line 1"/>
        <xdr:cNvSpPr>
          <a:spLocks noChangeShapeType="1"/>
        </xdr:cNvSpPr>
      </xdr:nvSpPr>
      <xdr:spPr bwMode="auto">
        <a:xfrm>
          <a:off x="657225" y="1350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71</xdr:row>
      <xdr:rowOff>123825</xdr:rowOff>
    </xdr:from>
    <xdr:to>
      <xdr:col>8</xdr:col>
      <xdr:colOff>895350</xdr:colOff>
      <xdr:row>71</xdr:row>
      <xdr:rowOff>123825</xdr:rowOff>
    </xdr:to>
    <xdr:sp macro="" textlink="">
      <xdr:nvSpPr>
        <xdr:cNvPr id="616596" name="Line 1"/>
        <xdr:cNvSpPr>
          <a:spLocks noChangeShapeType="1"/>
        </xdr:cNvSpPr>
      </xdr:nvSpPr>
      <xdr:spPr bwMode="auto">
        <a:xfrm>
          <a:off x="657225" y="1522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19</xdr:row>
      <xdr:rowOff>123825</xdr:rowOff>
    </xdr:from>
    <xdr:to>
      <xdr:col>8</xdr:col>
      <xdr:colOff>895350</xdr:colOff>
      <xdr:row>19</xdr:row>
      <xdr:rowOff>123825</xdr:rowOff>
    </xdr:to>
    <xdr:sp macro="" textlink="">
      <xdr:nvSpPr>
        <xdr:cNvPr id="616597" name="Line 1"/>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27</xdr:row>
      <xdr:rowOff>123825</xdr:rowOff>
    </xdr:from>
    <xdr:to>
      <xdr:col>8</xdr:col>
      <xdr:colOff>895350</xdr:colOff>
      <xdr:row>27</xdr:row>
      <xdr:rowOff>123825</xdr:rowOff>
    </xdr:to>
    <xdr:sp macro="" textlink="">
      <xdr:nvSpPr>
        <xdr:cNvPr id="616598" name="Line 1"/>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37</xdr:row>
      <xdr:rowOff>123825</xdr:rowOff>
    </xdr:from>
    <xdr:to>
      <xdr:col>8</xdr:col>
      <xdr:colOff>895350</xdr:colOff>
      <xdr:row>37</xdr:row>
      <xdr:rowOff>123825</xdr:rowOff>
    </xdr:to>
    <xdr:sp macro="" textlink="">
      <xdr:nvSpPr>
        <xdr:cNvPr id="616599" name="Line 1"/>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45</xdr:row>
      <xdr:rowOff>123825</xdr:rowOff>
    </xdr:from>
    <xdr:to>
      <xdr:col>8</xdr:col>
      <xdr:colOff>895350</xdr:colOff>
      <xdr:row>45</xdr:row>
      <xdr:rowOff>123825</xdr:rowOff>
    </xdr:to>
    <xdr:sp macro="" textlink="">
      <xdr:nvSpPr>
        <xdr:cNvPr id="616600" name="Line 1"/>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55</xdr:row>
      <xdr:rowOff>123825</xdr:rowOff>
    </xdr:from>
    <xdr:to>
      <xdr:col>8</xdr:col>
      <xdr:colOff>895350</xdr:colOff>
      <xdr:row>55</xdr:row>
      <xdr:rowOff>123825</xdr:rowOff>
    </xdr:to>
    <xdr:sp macro="" textlink="">
      <xdr:nvSpPr>
        <xdr:cNvPr id="616601" name="Line 1"/>
        <xdr:cNvSpPr>
          <a:spLocks noChangeShapeType="1"/>
        </xdr:cNvSpPr>
      </xdr:nvSpPr>
      <xdr:spPr bwMode="auto">
        <a:xfrm>
          <a:off x="657225" y="1179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63</xdr:row>
      <xdr:rowOff>123825</xdr:rowOff>
    </xdr:from>
    <xdr:to>
      <xdr:col>8</xdr:col>
      <xdr:colOff>895350</xdr:colOff>
      <xdr:row>63</xdr:row>
      <xdr:rowOff>123825</xdr:rowOff>
    </xdr:to>
    <xdr:sp macro="" textlink="">
      <xdr:nvSpPr>
        <xdr:cNvPr id="616602" name="Line 1"/>
        <xdr:cNvSpPr>
          <a:spLocks noChangeShapeType="1"/>
        </xdr:cNvSpPr>
      </xdr:nvSpPr>
      <xdr:spPr bwMode="auto">
        <a:xfrm>
          <a:off x="657225" y="1350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71</xdr:row>
      <xdr:rowOff>123825</xdr:rowOff>
    </xdr:from>
    <xdr:to>
      <xdr:col>8</xdr:col>
      <xdr:colOff>895350</xdr:colOff>
      <xdr:row>71</xdr:row>
      <xdr:rowOff>123825</xdr:rowOff>
    </xdr:to>
    <xdr:sp macro="" textlink="">
      <xdr:nvSpPr>
        <xdr:cNvPr id="616603" name="Line 1"/>
        <xdr:cNvSpPr>
          <a:spLocks noChangeShapeType="1"/>
        </xdr:cNvSpPr>
      </xdr:nvSpPr>
      <xdr:spPr bwMode="auto">
        <a:xfrm>
          <a:off x="657225" y="1522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81</xdr:row>
      <xdr:rowOff>123825</xdr:rowOff>
    </xdr:from>
    <xdr:to>
      <xdr:col>8</xdr:col>
      <xdr:colOff>895350</xdr:colOff>
      <xdr:row>81</xdr:row>
      <xdr:rowOff>123825</xdr:rowOff>
    </xdr:to>
    <xdr:sp macro="" textlink="">
      <xdr:nvSpPr>
        <xdr:cNvPr id="616604" name="Line 13"/>
        <xdr:cNvSpPr>
          <a:spLocks noChangeShapeType="1"/>
        </xdr:cNvSpPr>
      </xdr:nvSpPr>
      <xdr:spPr bwMode="auto">
        <a:xfrm>
          <a:off x="657225" y="1731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80</xdr:row>
      <xdr:rowOff>9525</xdr:rowOff>
    </xdr:from>
    <xdr:to>
      <xdr:col>11</xdr:col>
      <xdr:colOff>142875</xdr:colOff>
      <xdr:row>83</xdr:row>
      <xdr:rowOff>0</xdr:rowOff>
    </xdr:to>
    <xdr:sp macro="" textlink="">
      <xdr:nvSpPr>
        <xdr:cNvPr id="616605" name="AutoShape 14"/>
        <xdr:cNvSpPr>
          <a:spLocks noChangeArrowheads="1"/>
        </xdr:cNvSpPr>
      </xdr:nvSpPr>
      <xdr:spPr bwMode="auto">
        <a:xfrm>
          <a:off x="485775" y="1696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89</xdr:row>
      <xdr:rowOff>123825</xdr:rowOff>
    </xdr:from>
    <xdr:to>
      <xdr:col>8</xdr:col>
      <xdr:colOff>895350</xdr:colOff>
      <xdr:row>89</xdr:row>
      <xdr:rowOff>123825</xdr:rowOff>
    </xdr:to>
    <xdr:sp macro="" textlink="">
      <xdr:nvSpPr>
        <xdr:cNvPr id="616606" name="Line 15"/>
        <xdr:cNvSpPr>
          <a:spLocks noChangeShapeType="1"/>
        </xdr:cNvSpPr>
      </xdr:nvSpPr>
      <xdr:spPr bwMode="auto">
        <a:xfrm>
          <a:off x="657225" y="1903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88</xdr:row>
      <xdr:rowOff>9525</xdr:rowOff>
    </xdr:from>
    <xdr:to>
      <xdr:col>11</xdr:col>
      <xdr:colOff>142875</xdr:colOff>
      <xdr:row>91</xdr:row>
      <xdr:rowOff>0</xdr:rowOff>
    </xdr:to>
    <xdr:sp macro="" textlink="">
      <xdr:nvSpPr>
        <xdr:cNvPr id="616607" name="AutoShape 16"/>
        <xdr:cNvSpPr>
          <a:spLocks noChangeArrowheads="1"/>
        </xdr:cNvSpPr>
      </xdr:nvSpPr>
      <xdr:spPr bwMode="auto">
        <a:xfrm>
          <a:off x="485775" y="18678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97</xdr:row>
      <xdr:rowOff>123825</xdr:rowOff>
    </xdr:from>
    <xdr:to>
      <xdr:col>8</xdr:col>
      <xdr:colOff>895350</xdr:colOff>
      <xdr:row>97</xdr:row>
      <xdr:rowOff>123825</xdr:rowOff>
    </xdr:to>
    <xdr:sp macro="" textlink="">
      <xdr:nvSpPr>
        <xdr:cNvPr id="616608" name="Line 17"/>
        <xdr:cNvSpPr>
          <a:spLocks noChangeShapeType="1"/>
        </xdr:cNvSpPr>
      </xdr:nvSpPr>
      <xdr:spPr bwMode="auto">
        <a:xfrm>
          <a:off x="657225" y="20745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96</xdr:row>
      <xdr:rowOff>9525</xdr:rowOff>
    </xdr:from>
    <xdr:to>
      <xdr:col>11</xdr:col>
      <xdr:colOff>142875</xdr:colOff>
      <xdr:row>99</xdr:row>
      <xdr:rowOff>0</xdr:rowOff>
    </xdr:to>
    <xdr:sp macro="" textlink="">
      <xdr:nvSpPr>
        <xdr:cNvPr id="616609" name="AutoShape 18"/>
        <xdr:cNvSpPr>
          <a:spLocks noChangeArrowheads="1"/>
        </xdr:cNvSpPr>
      </xdr:nvSpPr>
      <xdr:spPr bwMode="auto">
        <a:xfrm>
          <a:off x="485775" y="20393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81</xdr:row>
      <xdr:rowOff>123825</xdr:rowOff>
    </xdr:from>
    <xdr:to>
      <xdr:col>8</xdr:col>
      <xdr:colOff>895350</xdr:colOff>
      <xdr:row>81</xdr:row>
      <xdr:rowOff>123825</xdr:rowOff>
    </xdr:to>
    <xdr:sp macro="" textlink="">
      <xdr:nvSpPr>
        <xdr:cNvPr id="616610" name="Line 19"/>
        <xdr:cNvSpPr>
          <a:spLocks noChangeShapeType="1"/>
        </xdr:cNvSpPr>
      </xdr:nvSpPr>
      <xdr:spPr bwMode="auto">
        <a:xfrm>
          <a:off x="657225" y="1731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89</xdr:row>
      <xdr:rowOff>123825</xdr:rowOff>
    </xdr:from>
    <xdr:to>
      <xdr:col>8</xdr:col>
      <xdr:colOff>895350</xdr:colOff>
      <xdr:row>89</xdr:row>
      <xdr:rowOff>123825</xdr:rowOff>
    </xdr:to>
    <xdr:sp macro="" textlink="">
      <xdr:nvSpPr>
        <xdr:cNvPr id="616611" name="Line 20"/>
        <xdr:cNvSpPr>
          <a:spLocks noChangeShapeType="1"/>
        </xdr:cNvSpPr>
      </xdr:nvSpPr>
      <xdr:spPr bwMode="auto">
        <a:xfrm>
          <a:off x="657225" y="1903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97</xdr:row>
      <xdr:rowOff>123825</xdr:rowOff>
    </xdr:from>
    <xdr:to>
      <xdr:col>8</xdr:col>
      <xdr:colOff>895350</xdr:colOff>
      <xdr:row>97</xdr:row>
      <xdr:rowOff>123825</xdr:rowOff>
    </xdr:to>
    <xdr:sp macro="" textlink="">
      <xdr:nvSpPr>
        <xdr:cNvPr id="616612" name="Line 21"/>
        <xdr:cNvSpPr>
          <a:spLocks noChangeShapeType="1"/>
        </xdr:cNvSpPr>
      </xdr:nvSpPr>
      <xdr:spPr bwMode="auto">
        <a:xfrm>
          <a:off x="657225" y="20745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81</xdr:row>
      <xdr:rowOff>123825</xdr:rowOff>
    </xdr:from>
    <xdr:to>
      <xdr:col>8</xdr:col>
      <xdr:colOff>895350</xdr:colOff>
      <xdr:row>81</xdr:row>
      <xdr:rowOff>123825</xdr:rowOff>
    </xdr:to>
    <xdr:sp macro="" textlink="">
      <xdr:nvSpPr>
        <xdr:cNvPr id="616613" name="Line 1"/>
        <xdr:cNvSpPr>
          <a:spLocks noChangeShapeType="1"/>
        </xdr:cNvSpPr>
      </xdr:nvSpPr>
      <xdr:spPr bwMode="auto">
        <a:xfrm>
          <a:off x="657225" y="1731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89</xdr:row>
      <xdr:rowOff>123825</xdr:rowOff>
    </xdr:from>
    <xdr:to>
      <xdr:col>8</xdr:col>
      <xdr:colOff>895350</xdr:colOff>
      <xdr:row>89</xdr:row>
      <xdr:rowOff>123825</xdr:rowOff>
    </xdr:to>
    <xdr:sp macro="" textlink="">
      <xdr:nvSpPr>
        <xdr:cNvPr id="616614" name="Line 1"/>
        <xdr:cNvSpPr>
          <a:spLocks noChangeShapeType="1"/>
        </xdr:cNvSpPr>
      </xdr:nvSpPr>
      <xdr:spPr bwMode="auto">
        <a:xfrm>
          <a:off x="657225" y="1903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97</xdr:row>
      <xdr:rowOff>123825</xdr:rowOff>
    </xdr:from>
    <xdr:to>
      <xdr:col>8</xdr:col>
      <xdr:colOff>895350</xdr:colOff>
      <xdr:row>97</xdr:row>
      <xdr:rowOff>123825</xdr:rowOff>
    </xdr:to>
    <xdr:sp macro="" textlink="">
      <xdr:nvSpPr>
        <xdr:cNvPr id="616615" name="Line 1"/>
        <xdr:cNvSpPr>
          <a:spLocks noChangeShapeType="1"/>
        </xdr:cNvSpPr>
      </xdr:nvSpPr>
      <xdr:spPr bwMode="auto">
        <a:xfrm>
          <a:off x="657225" y="20745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81</xdr:row>
      <xdr:rowOff>123825</xdr:rowOff>
    </xdr:from>
    <xdr:to>
      <xdr:col>8</xdr:col>
      <xdr:colOff>895350</xdr:colOff>
      <xdr:row>81</xdr:row>
      <xdr:rowOff>123825</xdr:rowOff>
    </xdr:to>
    <xdr:sp macro="" textlink="">
      <xdr:nvSpPr>
        <xdr:cNvPr id="616616" name="Line 1"/>
        <xdr:cNvSpPr>
          <a:spLocks noChangeShapeType="1"/>
        </xdr:cNvSpPr>
      </xdr:nvSpPr>
      <xdr:spPr bwMode="auto">
        <a:xfrm>
          <a:off x="657225" y="1731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89</xdr:row>
      <xdr:rowOff>123825</xdr:rowOff>
    </xdr:from>
    <xdr:to>
      <xdr:col>8</xdr:col>
      <xdr:colOff>895350</xdr:colOff>
      <xdr:row>89</xdr:row>
      <xdr:rowOff>123825</xdr:rowOff>
    </xdr:to>
    <xdr:sp macro="" textlink="">
      <xdr:nvSpPr>
        <xdr:cNvPr id="616617" name="Line 1"/>
        <xdr:cNvSpPr>
          <a:spLocks noChangeShapeType="1"/>
        </xdr:cNvSpPr>
      </xdr:nvSpPr>
      <xdr:spPr bwMode="auto">
        <a:xfrm>
          <a:off x="657225" y="1903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97</xdr:row>
      <xdr:rowOff>123825</xdr:rowOff>
    </xdr:from>
    <xdr:to>
      <xdr:col>8</xdr:col>
      <xdr:colOff>895350</xdr:colOff>
      <xdr:row>97</xdr:row>
      <xdr:rowOff>123825</xdr:rowOff>
    </xdr:to>
    <xdr:sp macro="" textlink="">
      <xdr:nvSpPr>
        <xdr:cNvPr id="616618" name="Line 1"/>
        <xdr:cNvSpPr>
          <a:spLocks noChangeShapeType="1"/>
        </xdr:cNvSpPr>
      </xdr:nvSpPr>
      <xdr:spPr bwMode="auto">
        <a:xfrm>
          <a:off x="657225" y="20745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81</xdr:row>
      <xdr:rowOff>123825</xdr:rowOff>
    </xdr:from>
    <xdr:to>
      <xdr:col>8</xdr:col>
      <xdr:colOff>895350</xdr:colOff>
      <xdr:row>81</xdr:row>
      <xdr:rowOff>123825</xdr:rowOff>
    </xdr:to>
    <xdr:sp macro="" textlink="">
      <xdr:nvSpPr>
        <xdr:cNvPr id="616619" name="Line 13"/>
        <xdr:cNvSpPr>
          <a:spLocks noChangeShapeType="1"/>
        </xdr:cNvSpPr>
      </xdr:nvSpPr>
      <xdr:spPr bwMode="auto">
        <a:xfrm>
          <a:off x="657225" y="1731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80</xdr:row>
      <xdr:rowOff>9525</xdr:rowOff>
    </xdr:from>
    <xdr:to>
      <xdr:col>11</xdr:col>
      <xdr:colOff>142875</xdr:colOff>
      <xdr:row>83</xdr:row>
      <xdr:rowOff>0</xdr:rowOff>
    </xdr:to>
    <xdr:sp macro="" textlink="">
      <xdr:nvSpPr>
        <xdr:cNvPr id="616620" name="AutoShape 14"/>
        <xdr:cNvSpPr>
          <a:spLocks noChangeArrowheads="1"/>
        </xdr:cNvSpPr>
      </xdr:nvSpPr>
      <xdr:spPr bwMode="auto">
        <a:xfrm>
          <a:off x="485775" y="1696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89</xdr:row>
      <xdr:rowOff>123825</xdr:rowOff>
    </xdr:from>
    <xdr:to>
      <xdr:col>8</xdr:col>
      <xdr:colOff>895350</xdr:colOff>
      <xdr:row>89</xdr:row>
      <xdr:rowOff>123825</xdr:rowOff>
    </xdr:to>
    <xdr:sp macro="" textlink="">
      <xdr:nvSpPr>
        <xdr:cNvPr id="616621" name="Line 15"/>
        <xdr:cNvSpPr>
          <a:spLocks noChangeShapeType="1"/>
        </xdr:cNvSpPr>
      </xdr:nvSpPr>
      <xdr:spPr bwMode="auto">
        <a:xfrm>
          <a:off x="657225" y="1903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88</xdr:row>
      <xdr:rowOff>9525</xdr:rowOff>
    </xdr:from>
    <xdr:to>
      <xdr:col>11</xdr:col>
      <xdr:colOff>142875</xdr:colOff>
      <xdr:row>91</xdr:row>
      <xdr:rowOff>0</xdr:rowOff>
    </xdr:to>
    <xdr:sp macro="" textlink="">
      <xdr:nvSpPr>
        <xdr:cNvPr id="616622" name="AutoShape 16"/>
        <xdr:cNvSpPr>
          <a:spLocks noChangeArrowheads="1"/>
        </xdr:cNvSpPr>
      </xdr:nvSpPr>
      <xdr:spPr bwMode="auto">
        <a:xfrm>
          <a:off x="485775" y="18678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97</xdr:row>
      <xdr:rowOff>123825</xdr:rowOff>
    </xdr:from>
    <xdr:to>
      <xdr:col>8</xdr:col>
      <xdr:colOff>895350</xdr:colOff>
      <xdr:row>97</xdr:row>
      <xdr:rowOff>123825</xdr:rowOff>
    </xdr:to>
    <xdr:sp macro="" textlink="">
      <xdr:nvSpPr>
        <xdr:cNvPr id="616623" name="Line 17"/>
        <xdr:cNvSpPr>
          <a:spLocks noChangeShapeType="1"/>
        </xdr:cNvSpPr>
      </xdr:nvSpPr>
      <xdr:spPr bwMode="auto">
        <a:xfrm>
          <a:off x="657225" y="20745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96</xdr:row>
      <xdr:rowOff>9525</xdr:rowOff>
    </xdr:from>
    <xdr:to>
      <xdr:col>11</xdr:col>
      <xdr:colOff>142875</xdr:colOff>
      <xdr:row>99</xdr:row>
      <xdr:rowOff>0</xdr:rowOff>
    </xdr:to>
    <xdr:sp macro="" textlink="">
      <xdr:nvSpPr>
        <xdr:cNvPr id="616624" name="AutoShape 18"/>
        <xdr:cNvSpPr>
          <a:spLocks noChangeArrowheads="1"/>
        </xdr:cNvSpPr>
      </xdr:nvSpPr>
      <xdr:spPr bwMode="auto">
        <a:xfrm>
          <a:off x="485775" y="20393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81</xdr:row>
      <xdr:rowOff>123825</xdr:rowOff>
    </xdr:from>
    <xdr:to>
      <xdr:col>8</xdr:col>
      <xdr:colOff>895350</xdr:colOff>
      <xdr:row>81</xdr:row>
      <xdr:rowOff>123825</xdr:rowOff>
    </xdr:to>
    <xdr:sp macro="" textlink="">
      <xdr:nvSpPr>
        <xdr:cNvPr id="616625" name="Line 19"/>
        <xdr:cNvSpPr>
          <a:spLocks noChangeShapeType="1"/>
        </xdr:cNvSpPr>
      </xdr:nvSpPr>
      <xdr:spPr bwMode="auto">
        <a:xfrm>
          <a:off x="657225" y="1731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89</xdr:row>
      <xdr:rowOff>123825</xdr:rowOff>
    </xdr:from>
    <xdr:to>
      <xdr:col>8</xdr:col>
      <xdr:colOff>895350</xdr:colOff>
      <xdr:row>89</xdr:row>
      <xdr:rowOff>123825</xdr:rowOff>
    </xdr:to>
    <xdr:sp macro="" textlink="">
      <xdr:nvSpPr>
        <xdr:cNvPr id="616626" name="Line 20"/>
        <xdr:cNvSpPr>
          <a:spLocks noChangeShapeType="1"/>
        </xdr:cNvSpPr>
      </xdr:nvSpPr>
      <xdr:spPr bwMode="auto">
        <a:xfrm>
          <a:off x="657225" y="1903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97</xdr:row>
      <xdr:rowOff>123825</xdr:rowOff>
    </xdr:from>
    <xdr:to>
      <xdr:col>8</xdr:col>
      <xdr:colOff>895350</xdr:colOff>
      <xdr:row>97</xdr:row>
      <xdr:rowOff>123825</xdr:rowOff>
    </xdr:to>
    <xdr:sp macro="" textlink="">
      <xdr:nvSpPr>
        <xdr:cNvPr id="616627" name="Line 21"/>
        <xdr:cNvSpPr>
          <a:spLocks noChangeShapeType="1"/>
        </xdr:cNvSpPr>
      </xdr:nvSpPr>
      <xdr:spPr bwMode="auto">
        <a:xfrm>
          <a:off x="657225" y="20745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81</xdr:row>
      <xdr:rowOff>123825</xdr:rowOff>
    </xdr:from>
    <xdr:to>
      <xdr:col>8</xdr:col>
      <xdr:colOff>895350</xdr:colOff>
      <xdr:row>81</xdr:row>
      <xdr:rowOff>123825</xdr:rowOff>
    </xdr:to>
    <xdr:sp macro="" textlink="">
      <xdr:nvSpPr>
        <xdr:cNvPr id="616628" name="Line 1"/>
        <xdr:cNvSpPr>
          <a:spLocks noChangeShapeType="1"/>
        </xdr:cNvSpPr>
      </xdr:nvSpPr>
      <xdr:spPr bwMode="auto">
        <a:xfrm>
          <a:off x="657225" y="1731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89</xdr:row>
      <xdr:rowOff>123825</xdr:rowOff>
    </xdr:from>
    <xdr:to>
      <xdr:col>8</xdr:col>
      <xdr:colOff>895350</xdr:colOff>
      <xdr:row>89</xdr:row>
      <xdr:rowOff>123825</xdr:rowOff>
    </xdr:to>
    <xdr:sp macro="" textlink="">
      <xdr:nvSpPr>
        <xdr:cNvPr id="616629" name="Line 1"/>
        <xdr:cNvSpPr>
          <a:spLocks noChangeShapeType="1"/>
        </xdr:cNvSpPr>
      </xdr:nvSpPr>
      <xdr:spPr bwMode="auto">
        <a:xfrm>
          <a:off x="657225" y="1903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97</xdr:row>
      <xdr:rowOff>123825</xdr:rowOff>
    </xdr:from>
    <xdr:to>
      <xdr:col>8</xdr:col>
      <xdr:colOff>895350</xdr:colOff>
      <xdr:row>97</xdr:row>
      <xdr:rowOff>123825</xdr:rowOff>
    </xdr:to>
    <xdr:sp macro="" textlink="">
      <xdr:nvSpPr>
        <xdr:cNvPr id="616630" name="Line 1"/>
        <xdr:cNvSpPr>
          <a:spLocks noChangeShapeType="1"/>
        </xdr:cNvSpPr>
      </xdr:nvSpPr>
      <xdr:spPr bwMode="auto">
        <a:xfrm>
          <a:off x="657225" y="20745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81</xdr:row>
      <xdr:rowOff>123825</xdr:rowOff>
    </xdr:from>
    <xdr:to>
      <xdr:col>8</xdr:col>
      <xdr:colOff>895350</xdr:colOff>
      <xdr:row>81</xdr:row>
      <xdr:rowOff>123825</xdr:rowOff>
    </xdr:to>
    <xdr:sp macro="" textlink="">
      <xdr:nvSpPr>
        <xdr:cNvPr id="616631" name="Line 1"/>
        <xdr:cNvSpPr>
          <a:spLocks noChangeShapeType="1"/>
        </xdr:cNvSpPr>
      </xdr:nvSpPr>
      <xdr:spPr bwMode="auto">
        <a:xfrm>
          <a:off x="657225" y="1731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89</xdr:row>
      <xdr:rowOff>123825</xdr:rowOff>
    </xdr:from>
    <xdr:to>
      <xdr:col>8</xdr:col>
      <xdr:colOff>895350</xdr:colOff>
      <xdr:row>89</xdr:row>
      <xdr:rowOff>123825</xdr:rowOff>
    </xdr:to>
    <xdr:sp macro="" textlink="">
      <xdr:nvSpPr>
        <xdr:cNvPr id="616632" name="Line 1"/>
        <xdr:cNvSpPr>
          <a:spLocks noChangeShapeType="1"/>
        </xdr:cNvSpPr>
      </xdr:nvSpPr>
      <xdr:spPr bwMode="auto">
        <a:xfrm>
          <a:off x="657225" y="1903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97</xdr:row>
      <xdr:rowOff>123825</xdr:rowOff>
    </xdr:from>
    <xdr:to>
      <xdr:col>8</xdr:col>
      <xdr:colOff>895350</xdr:colOff>
      <xdr:row>97</xdr:row>
      <xdr:rowOff>123825</xdr:rowOff>
    </xdr:to>
    <xdr:sp macro="" textlink="">
      <xdr:nvSpPr>
        <xdr:cNvPr id="616633" name="Line 1"/>
        <xdr:cNvSpPr>
          <a:spLocks noChangeShapeType="1"/>
        </xdr:cNvSpPr>
      </xdr:nvSpPr>
      <xdr:spPr bwMode="auto">
        <a:xfrm>
          <a:off x="657225" y="20745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0</xdr:row>
      <xdr:rowOff>0</xdr:rowOff>
    </xdr:from>
    <xdr:to>
      <xdr:col>23</xdr:col>
      <xdr:colOff>9525</xdr:colOff>
      <xdr:row>0</xdr:row>
      <xdr:rowOff>0</xdr:rowOff>
    </xdr:to>
    <xdr:sp macro="" textlink="">
      <xdr:nvSpPr>
        <xdr:cNvPr id="612673" name="Line 1"/>
        <xdr:cNvSpPr>
          <a:spLocks noChangeShapeType="1"/>
        </xdr:cNvSpPr>
      </xdr:nvSpPr>
      <xdr:spPr bwMode="auto">
        <a:xfrm>
          <a:off x="2171700" y="0"/>
          <a:ext cx="2981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612674" name="Line 2"/>
        <xdr:cNvSpPr>
          <a:spLocks noChangeShapeType="1"/>
        </xdr:cNvSpPr>
      </xdr:nvSpPr>
      <xdr:spPr bwMode="auto">
        <a:xfrm>
          <a:off x="81153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23</xdr:col>
      <xdr:colOff>0</xdr:colOff>
      <xdr:row>0</xdr:row>
      <xdr:rowOff>0</xdr:rowOff>
    </xdr:to>
    <xdr:sp macro="" textlink="">
      <xdr:nvSpPr>
        <xdr:cNvPr id="612675" name="Line 3"/>
        <xdr:cNvSpPr>
          <a:spLocks noChangeShapeType="1"/>
        </xdr:cNvSpPr>
      </xdr:nvSpPr>
      <xdr:spPr bwMode="auto">
        <a:xfrm>
          <a:off x="2171700" y="0"/>
          <a:ext cx="2971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23</xdr:col>
      <xdr:colOff>0</xdr:colOff>
      <xdr:row>0</xdr:row>
      <xdr:rowOff>0</xdr:rowOff>
    </xdr:to>
    <xdr:sp macro="" textlink="">
      <xdr:nvSpPr>
        <xdr:cNvPr id="612676" name="Line 4"/>
        <xdr:cNvSpPr>
          <a:spLocks noChangeShapeType="1"/>
        </xdr:cNvSpPr>
      </xdr:nvSpPr>
      <xdr:spPr bwMode="auto">
        <a:xfrm>
          <a:off x="2171700" y="0"/>
          <a:ext cx="2971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23</xdr:col>
      <xdr:colOff>0</xdr:colOff>
      <xdr:row>0</xdr:row>
      <xdr:rowOff>0</xdr:rowOff>
    </xdr:to>
    <xdr:sp macro="" textlink="">
      <xdr:nvSpPr>
        <xdr:cNvPr id="612677" name="Line 5"/>
        <xdr:cNvSpPr>
          <a:spLocks noChangeShapeType="1"/>
        </xdr:cNvSpPr>
      </xdr:nvSpPr>
      <xdr:spPr bwMode="auto">
        <a:xfrm>
          <a:off x="2171700" y="0"/>
          <a:ext cx="2971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612678" name="Line 6"/>
        <xdr:cNvSpPr>
          <a:spLocks noChangeShapeType="1"/>
        </xdr:cNvSpPr>
      </xdr:nvSpPr>
      <xdr:spPr bwMode="auto">
        <a:xfrm>
          <a:off x="81153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612679" name="Line 7"/>
        <xdr:cNvSpPr>
          <a:spLocks noChangeShapeType="1"/>
        </xdr:cNvSpPr>
      </xdr:nvSpPr>
      <xdr:spPr bwMode="auto">
        <a:xfrm>
          <a:off x="81153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23</xdr:col>
      <xdr:colOff>0</xdr:colOff>
      <xdr:row>0</xdr:row>
      <xdr:rowOff>0</xdr:rowOff>
    </xdr:to>
    <xdr:sp macro="" textlink="">
      <xdr:nvSpPr>
        <xdr:cNvPr id="612680" name="Line 8"/>
        <xdr:cNvSpPr>
          <a:spLocks noChangeShapeType="1"/>
        </xdr:cNvSpPr>
      </xdr:nvSpPr>
      <xdr:spPr bwMode="auto">
        <a:xfrm>
          <a:off x="2171700" y="0"/>
          <a:ext cx="2971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0</xdr:row>
      <xdr:rowOff>0</xdr:rowOff>
    </xdr:from>
    <xdr:to>
      <xdr:col>23</xdr:col>
      <xdr:colOff>9525</xdr:colOff>
      <xdr:row>0</xdr:row>
      <xdr:rowOff>0</xdr:rowOff>
    </xdr:to>
    <xdr:sp macro="" textlink="">
      <xdr:nvSpPr>
        <xdr:cNvPr id="606815" name="Line 6"/>
        <xdr:cNvSpPr>
          <a:spLocks noChangeShapeType="1"/>
        </xdr:cNvSpPr>
      </xdr:nvSpPr>
      <xdr:spPr bwMode="auto">
        <a:xfrm>
          <a:off x="2152650" y="0"/>
          <a:ext cx="2981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0</xdr:row>
      <xdr:rowOff>0</xdr:rowOff>
    </xdr:from>
    <xdr:to>
      <xdr:col>35</xdr:col>
      <xdr:colOff>0</xdr:colOff>
      <xdr:row>0</xdr:row>
      <xdr:rowOff>0</xdr:rowOff>
    </xdr:to>
    <xdr:sp macro="" textlink="">
      <xdr:nvSpPr>
        <xdr:cNvPr id="606816" name="Line 7"/>
        <xdr:cNvSpPr>
          <a:spLocks noChangeShapeType="1"/>
        </xdr:cNvSpPr>
      </xdr:nvSpPr>
      <xdr:spPr bwMode="auto">
        <a:xfrm>
          <a:off x="78676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0</xdr:row>
      <xdr:rowOff>0</xdr:rowOff>
    </xdr:from>
    <xdr:to>
      <xdr:col>35</xdr:col>
      <xdr:colOff>0</xdr:colOff>
      <xdr:row>0</xdr:row>
      <xdr:rowOff>0</xdr:rowOff>
    </xdr:to>
    <xdr:sp macro="" textlink="">
      <xdr:nvSpPr>
        <xdr:cNvPr id="606817" name="Line 12"/>
        <xdr:cNvSpPr>
          <a:spLocks noChangeShapeType="1"/>
        </xdr:cNvSpPr>
      </xdr:nvSpPr>
      <xdr:spPr bwMode="auto">
        <a:xfrm>
          <a:off x="78676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23</xdr:col>
      <xdr:colOff>0</xdr:colOff>
      <xdr:row>0</xdr:row>
      <xdr:rowOff>0</xdr:rowOff>
    </xdr:to>
    <xdr:sp macro="" textlink="">
      <xdr:nvSpPr>
        <xdr:cNvPr id="606818" name="Line 13"/>
        <xdr:cNvSpPr>
          <a:spLocks noChangeShapeType="1"/>
        </xdr:cNvSpPr>
      </xdr:nvSpPr>
      <xdr:spPr bwMode="auto">
        <a:xfrm>
          <a:off x="2152650" y="0"/>
          <a:ext cx="2971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23</xdr:col>
      <xdr:colOff>0</xdr:colOff>
      <xdr:row>0</xdr:row>
      <xdr:rowOff>0</xdr:rowOff>
    </xdr:to>
    <xdr:sp macro="" textlink="">
      <xdr:nvSpPr>
        <xdr:cNvPr id="606819" name="Line 15"/>
        <xdr:cNvSpPr>
          <a:spLocks noChangeShapeType="1"/>
        </xdr:cNvSpPr>
      </xdr:nvSpPr>
      <xdr:spPr bwMode="auto">
        <a:xfrm>
          <a:off x="2152650" y="0"/>
          <a:ext cx="2971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5</xdr:row>
      <xdr:rowOff>0</xdr:rowOff>
    </xdr:from>
    <xdr:to>
      <xdr:col>35</xdr:col>
      <xdr:colOff>0</xdr:colOff>
      <xdr:row>6</xdr:row>
      <xdr:rowOff>0</xdr:rowOff>
    </xdr:to>
    <xdr:sp macro="" textlink="">
      <xdr:nvSpPr>
        <xdr:cNvPr id="606820" name="Line 16"/>
        <xdr:cNvSpPr>
          <a:spLocks noChangeShapeType="1"/>
        </xdr:cNvSpPr>
      </xdr:nvSpPr>
      <xdr:spPr bwMode="auto">
        <a:xfrm>
          <a:off x="7867650" y="1571625"/>
          <a:ext cx="0"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0</xdr:row>
      <xdr:rowOff>0</xdr:rowOff>
    </xdr:from>
    <xdr:to>
      <xdr:col>35</xdr:col>
      <xdr:colOff>0</xdr:colOff>
      <xdr:row>0</xdr:row>
      <xdr:rowOff>0</xdr:rowOff>
    </xdr:to>
    <xdr:sp macro="" textlink="">
      <xdr:nvSpPr>
        <xdr:cNvPr id="606821" name="Line 17"/>
        <xdr:cNvSpPr>
          <a:spLocks noChangeShapeType="1"/>
        </xdr:cNvSpPr>
      </xdr:nvSpPr>
      <xdr:spPr bwMode="auto">
        <a:xfrm>
          <a:off x="78676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0</xdr:row>
      <xdr:rowOff>0</xdr:rowOff>
    </xdr:from>
    <xdr:to>
      <xdr:col>35</xdr:col>
      <xdr:colOff>0</xdr:colOff>
      <xdr:row>0</xdr:row>
      <xdr:rowOff>0</xdr:rowOff>
    </xdr:to>
    <xdr:sp macro="" textlink="">
      <xdr:nvSpPr>
        <xdr:cNvPr id="606822" name="Line 18"/>
        <xdr:cNvSpPr>
          <a:spLocks noChangeShapeType="1"/>
        </xdr:cNvSpPr>
      </xdr:nvSpPr>
      <xdr:spPr bwMode="auto">
        <a:xfrm>
          <a:off x="78676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25</xdr:row>
      <xdr:rowOff>0</xdr:rowOff>
    </xdr:from>
    <xdr:to>
      <xdr:col>23</xdr:col>
      <xdr:colOff>0</xdr:colOff>
      <xdr:row>26</xdr:row>
      <xdr:rowOff>0</xdr:rowOff>
    </xdr:to>
    <xdr:sp macro="" textlink="">
      <xdr:nvSpPr>
        <xdr:cNvPr id="606823" name="Line 16"/>
        <xdr:cNvSpPr>
          <a:spLocks noChangeShapeType="1"/>
        </xdr:cNvSpPr>
      </xdr:nvSpPr>
      <xdr:spPr bwMode="auto">
        <a:xfrm>
          <a:off x="2152650" y="7000875"/>
          <a:ext cx="2971800"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22</xdr:row>
      <xdr:rowOff>161925</xdr:rowOff>
    </xdr:from>
    <xdr:to>
      <xdr:col>17</xdr:col>
      <xdr:colOff>19050</xdr:colOff>
      <xdr:row>23</xdr:row>
      <xdr:rowOff>123825</xdr:rowOff>
    </xdr:to>
    <xdr:sp macro="" textlink="">
      <xdr:nvSpPr>
        <xdr:cNvPr id="546208" name="左大かっこ 2"/>
        <xdr:cNvSpPr>
          <a:spLocks/>
        </xdr:cNvSpPr>
      </xdr:nvSpPr>
      <xdr:spPr bwMode="auto">
        <a:xfrm rot="-5400000">
          <a:off x="1752600" y="2809875"/>
          <a:ext cx="133350" cy="2876550"/>
        </a:xfrm>
        <a:prstGeom prst="leftBracket">
          <a:avLst>
            <a:gd name="adj" fmla="val 599"/>
          </a:avLst>
        </a:prstGeom>
        <a:solidFill>
          <a:srgbClr val="FFFFFF"/>
        </a:solidFill>
        <a:ln w="9525" algn="ctr">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afil01\e\&#29694;&#20219;&#32773;(&#20491;&#20154;&#12501;&#12449;&#12452;&#12523;)\&#27022;&#25144;\&#22320;&#22495;&#25391;&#33288;&#36027;&#65288;&#24066;&#12539;&#38754;&#31309;&#65289;%20with&#65288;&#30476;&#12539;&#20154;&#21475;&#65289;\&#24179;&#25104;&#65297;&#65305;&#24180;&#24230;\02&#65343;&#36947;&#24220;&#30476;&#20998;&#12288;&#8594;&#22320;&#22495;&#25391;&#33288;&#36027;&#65288;&#20154;&#21475;&#12408;&#65289;\&#65403;&#65343;&#31639;&#20986;&#36039;&#26009;&#65288;&#22320;&#22495;&#25391;&#33288;&#36027;&#65289;\&#9733;&#20250;&#35696;&#24460;&#25171;&#12383;&#12428;&#12288;0709&#65374;&#9733;\190711&#27491;&#35492;&#65288;&#22320;&#19979;&#37444;&#65289;&#12288;&#9330;&#22320;&#22495;&#25391;&#33288;&#36027;&#65288;&#30476;&#20998;&#65289;&#9733;&#31639;&#20986;&#36039;&#26009;&#9733;&#65288;&#20107;&#26989;&#36027;&#35036;&#27491;&#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9694;&#20219;&#32773;(&#20491;&#20154;&#12501;&#12449;&#12452;&#12523;)/&#27022;&#25144;/&#22320;&#22495;&#25391;&#33288;&#36027;&#65288;&#24066;&#12539;&#38754;&#31309;&#65289;%20with&#65288;&#30476;&#12539;&#20154;&#21475;&#65289;/&#24179;&#25104;&#65297;&#65305;&#24180;&#24230;/02&#65343;&#36947;&#24220;&#30476;&#20998;&#12288;&#8594;&#22320;&#22495;&#25391;&#33288;&#36027;&#65288;&#20154;&#21475;&#12408;&#65289;/&#65403;&#65343;&#31639;&#20986;&#36039;&#26009;&#65288;&#22320;&#22495;&#25391;&#33288;&#36027;&#65289;/&#9733;&#20250;&#35696;&#24460;&#25171;&#12383;&#12428;&#12288;0709&#65374;&#9733;/190711&#27491;&#35492;&#65288;&#22320;&#19979;&#37444;&#65289;&#12288;&#9330;&#22320;&#22495;&#25391;&#33288;&#36027;&#65288;&#30476;&#20998;&#65289;&#9733;&#31639;&#20986;&#36039;&#26009;&#9733;&#65288;&#20107;&#26989;&#36027;&#35036;&#27491;&#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その１（旧企画）"/>
      <sheetName val="その２（旧その諸）"/>
      <sheetName val="その３（旧〃その土）"/>
      <sheetName val="その３（旧〃その土）つづき"/>
    </sheetNames>
    <sheetDataSet>
      <sheetData sheetId="0" refreshError="1"/>
      <sheetData sheetId="1" refreshError="1"/>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その１（旧企画）"/>
      <sheetName val="その２（旧その諸）"/>
      <sheetName val="その３（旧〃その土）"/>
      <sheetName val="その３（旧〃その土）つづき"/>
    </sheet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drawing" Target="../drawings/drawing1.xm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P41"/>
  <sheetViews>
    <sheetView showGridLines="0" tabSelected="1" view="pageBreakPreview" zoomScaleNormal="100" zoomScaleSheetLayoutView="100" workbookViewId="0"/>
  </sheetViews>
  <sheetFormatPr defaultColWidth="5.77734375" defaultRowHeight="18.75" customHeight="1"/>
  <cols>
    <col min="1" max="1" width="5.77734375" style="1" customWidth="1"/>
    <col min="2" max="2" width="5.77734375" style="45" customWidth="1"/>
    <col min="3" max="10" width="5.77734375" style="1" customWidth="1"/>
    <col min="11" max="14" width="5.77734375" style="296" customWidth="1"/>
    <col min="15" max="16384" width="5.77734375" style="1"/>
  </cols>
  <sheetData>
    <row r="1" spans="1:16" ht="18.75" customHeight="1">
      <c r="A1" s="6"/>
      <c r="B1" s="6"/>
      <c r="C1" s="6"/>
      <c r="D1" s="6"/>
      <c r="E1" s="6"/>
      <c r="F1" s="6"/>
      <c r="G1" s="6"/>
      <c r="H1" s="6"/>
      <c r="I1" s="6"/>
      <c r="J1" s="6"/>
      <c r="K1" s="6"/>
      <c r="L1" s="6"/>
      <c r="M1" s="6"/>
      <c r="N1" s="6"/>
      <c r="O1" s="6"/>
    </row>
    <row r="3" spans="1:16" ht="18.75" customHeight="1">
      <c r="F3" s="747" t="s">
        <v>38</v>
      </c>
      <c r="G3" s="748"/>
      <c r="H3" s="747" t="s">
        <v>0</v>
      </c>
      <c r="I3" s="748"/>
      <c r="J3" s="747" t="s">
        <v>39</v>
      </c>
      <c r="K3" s="748"/>
      <c r="L3" s="747" t="s">
        <v>40</v>
      </c>
      <c r="M3" s="748"/>
      <c r="N3" s="747" t="s">
        <v>41</v>
      </c>
      <c r="O3" s="748"/>
    </row>
    <row r="4" spans="1:16" ht="18.75" customHeight="1">
      <c r="F4" s="749"/>
      <c r="G4" s="750"/>
      <c r="H4" s="749"/>
      <c r="I4" s="750"/>
      <c r="J4" s="749"/>
      <c r="K4" s="750"/>
      <c r="L4" s="749"/>
      <c r="M4" s="750"/>
      <c r="N4" s="753"/>
      <c r="O4" s="754"/>
    </row>
    <row r="5" spans="1:16" ht="18.75" customHeight="1">
      <c r="F5" s="751"/>
      <c r="G5" s="752"/>
      <c r="H5" s="751"/>
      <c r="I5" s="752"/>
      <c r="J5" s="751"/>
      <c r="K5" s="752"/>
      <c r="L5" s="751"/>
      <c r="M5" s="752"/>
      <c r="N5" s="755"/>
      <c r="O5" s="756"/>
    </row>
    <row r="6" spans="1:16" ht="18.75" customHeight="1">
      <c r="G6" s="44"/>
      <c r="H6" s="44"/>
      <c r="I6" s="44"/>
      <c r="J6" s="44"/>
      <c r="K6" s="286"/>
      <c r="L6" s="286"/>
      <c r="M6" s="286"/>
      <c r="N6" s="286"/>
    </row>
    <row r="7" spans="1:16" ht="18.75" customHeight="1">
      <c r="K7" s="287"/>
      <c r="L7" s="287"/>
      <c r="M7" s="287"/>
      <c r="N7" s="287" t="s">
        <v>42</v>
      </c>
    </row>
    <row r="8" spans="1:16" ht="18.75" customHeight="1">
      <c r="A8" s="757" t="s">
        <v>43</v>
      </c>
      <c r="B8" s="758"/>
      <c r="C8" s="758"/>
      <c r="D8" s="758"/>
      <c r="E8" s="758"/>
      <c r="F8" s="759"/>
      <c r="G8" s="757" t="s">
        <v>44</v>
      </c>
      <c r="H8" s="758"/>
      <c r="I8" s="758"/>
      <c r="J8" s="759"/>
      <c r="K8" s="760" t="s">
        <v>3</v>
      </c>
      <c r="L8" s="761"/>
      <c r="M8" s="761"/>
      <c r="N8" s="762"/>
      <c r="O8" s="288"/>
    </row>
    <row r="9" spans="1:16" ht="18.75" customHeight="1">
      <c r="A9" s="289" t="s">
        <v>1</v>
      </c>
      <c r="B9" s="290"/>
      <c r="C9" s="758" t="s">
        <v>36</v>
      </c>
      <c r="D9" s="758"/>
      <c r="E9" s="758"/>
      <c r="F9" s="759"/>
      <c r="G9" s="763" t="s">
        <v>45</v>
      </c>
      <c r="H9" s="764"/>
      <c r="I9" s="764"/>
      <c r="J9" s="765"/>
      <c r="K9" s="766" t="e">
        <f ca="1">●道路橋りょう費!J246</f>
        <v>#DIV/0!</v>
      </c>
      <c r="L9" s="767"/>
      <c r="M9" s="767"/>
      <c r="N9" s="768"/>
      <c r="O9" s="288" t="s">
        <v>37</v>
      </c>
    </row>
    <row r="10" spans="1:16" ht="18.75" customHeight="1">
      <c r="A10" s="289" t="s">
        <v>17</v>
      </c>
      <c r="B10" s="290"/>
      <c r="C10" s="758" t="s">
        <v>21</v>
      </c>
      <c r="D10" s="758"/>
      <c r="E10" s="758"/>
      <c r="F10" s="759"/>
      <c r="G10" s="763" t="s">
        <v>46</v>
      </c>
      <c r="H10" s="764"/>
      <c r="I10" s="764"/>
      <c r="J10" s="765"/>
      <c r="K10" s="766" t="e">
        <f>●河川費!J127</f>
        <v>#DIV/0!</v>
      </c>
      <c r="L10" s="767"/>
      <c r="M10" s="767"/>
      <c r="N10" s="768"/>
      <c r="O10" s="288" t="s">
        <v>26</v>
      </c>
    </row>
    <row r="11" spans="1:16" ht="18.75" customHeight="1">
      <c r="A11" s="291" t="s">
        <v>22</v>
      </c>
      <c r="B11" s="290">
        <v>1</v>
      </c>
      <c r="C11" s="758" t="s">
        <v>16</v>
      </c>
      <c r="D11" s="758"/>
      <c r="E11" s="758"/>
      <c r="F11" s="759"/>
      <c r="G11" s="763" t="s">
        <v>47</v>
      </c>
      <c r="H11" s="764"/>
      <c r="I11" s="764"/>
      <c r="J11" s="765"/>
      <c r="K11" s="769">
        <f>+'●港湾費（港湾）'!J37</f>
        <v>0</v>
      </c>
      <c r="L11" s="770"/>
      <c r="M11" s="770"/>
      <c r="N11" s="771"/>
      <c r="O11" s="288" t="s">
        <v>18</v>
      </c>
    </row>
    <row r="12" spans="1:16" ht="18.75" customHeight="1">
      <c r="A12" s="292"/>
      <c r="B12" s="290">
        <v>2</v>
      </c>
      <c r="C12" s="758" t="s">
        <v>19</v>
      </c>
      <c r="D12" s="758"/>
      <c r="E12" s="758"/>
      <c r="F12" s="759"/>
      <c r="G12" s="763" t="s">
        <v>47</v>
      </c>
      <c r="H12" s="764"/>
      <c r="I12" s="764"/>
      <c r="J12" s="765"/>
      <c r="K12" s="769">
        <f>+'●港湾費（漁港）'!J37</f>
        <v>0</v>
      </c>
      <c r="L12" s="770"/>
      <c r="M12" s="770"/>
      <c r="N12" s="771"/>
      <c r="O12" s="288" t="s">
        <v>20</v>
      </c>
    </row>
    <row r="13" spans="1:16" ht="18.75" customHeight="1">
      <c r="A13" s="289" t="s">
        <v>23</v>
      </c>
      <c r="B13" s="290"/>
      <c r="C13" s="758" t="s">
        <v>48</v>
      </c>
      <c r="D13" s="758"/>
      <c r="E13" s="758"/>
      <c r="F13" s="759"/>
      <c r="G13" s="763" t="s">
        <v>49</v>
      </c>
      <c r="H13" s="764"/>
      <c r="I13" s="764"/>
      <c r="J13" s="765"/>
      <c r="K13" s="766">
        <f>+●高等学校費!J36</f>
        <v>0</v>
      </c>
      <c r="L13" s="767"/>
      <c r="M13" s="767"/>
      <c r="N13" s="768"/>
      <c r="O13" s="288" t="s">
        <v>50</v>
      </c>
      <c r="P13" s="293"/>
    </row>
    <row r="14" spans="1:16" ht="18.75" customHeight="1">
      <c r="A14" s="289" t="s">
        <v>24</v>
      </c>
      <c r="B14" s="290"/>
      <c r="C14" s="758" t="s">
        <v>51</v>
      </c>
      <c r="D14" s="758"/>
      <c r="E14" s="758"/>
      <c r="F14" s="759"/>
      <c r="G14" s="763" t="s">
        <v>52</v>
      </c>
      <c r="H14" s="764"/>
      <c r="I14" s="764"/>
      <c r="J14" s="765"/>
      <c r="K14" s="769">
        <f>●衛生費!K234</f>
        <v>0</v>
      </c>
      <c r="L14" s="770"/>
      <c r="M14" s="770"/>
      <c r="N14" s="771"/>
      <c r="O14" s="288" t="s">
        <v>53</v>
      </c>
    </row>
    <row r="15" spans="1:16" ht="18.75" customHeight="1">
      <c r="A15" s="289" t="s">
        <v>28</v>
      </c>
      <c r="B15" s="290"/>
      <c r="C15" s="758" t="s">
        <v>54</v>
      </c>
      <c r="D15" s="758"/>
      <c r="E15" s="758"/>
      <c r="F15" s="759"/>
      <c r="G15" s="763" t="s">
        <v>55</v>
      </c>
      <c r="H15" s="764"/>
      <c r="I15" s="764"/>
      <c r="J15" s="765"/>
      <c r="K15" s="769">
        <f>●高齢者保健福祉費!J19</f>
        <v>0</v>
      </c>
      <c r="L15" s="770"/>
      <c r="M15" s="770"/>
      <c r="N15" s="771"/>
      <c r="O15" s="288" t="s">
        <v>34</v>
      </c>
    </row>
    <row r="16" spans="1:16" ht="18.75" customHeight="1">
      <c r="A16" s="289" t="s">
        <v>25</v>
      </c>
      <c r="B16" s="290"/>
      <c r="C16" s="758" t="s">
        <v>27</v>
      </c>
      <c r="D16" s="758"/>
      <c r="E16" s="758"/>
      <c r="F16" s="759"/>
      <c r="G16" s="763" t="s">
        <v>56</v>
      </c>
      <c r="H16" s="764"/>
      <c r="I16" s="764"/>
      <c r="J16" s="765"/>
      <c r="K16" s="766" t="e">
        <f>'●農業行政費(2)'!J157</f>
        <v>#DIV/0!</v>
      </c>
      <c r="L16" s="767"/>
      <c r="M16" s="767"/>
      <c r="N16" s="768"/>
      <c r="O16" s="288" t="s">
        <v>31</v>
      </c>
    </row>
    <row r="17" spans="1:15" ht="18.75" customHeight="1">
      <c r="A17" s="289" t="s">
        <v>29</v>
      </c>
      <c r="B17" s="290"/>
      <c r="C17" s="758" t="s">
        <v>32</v>
      </c>
      <c r="D17" s="758"/>
      <c r="E17" s="758"/>
      <c r="F17" s="759"/>
      <c r="G17" s="763" t="s">
        <v>57</v>
      </c>
      <c r="H17" s="764"/>
      <c r="I17" s="764"/>
      <c r="J17" s="765"/>
      <c r="K17" s="766" t="e">
        <f>●林野行政費!J81</f>
        <v>#DIV/0!</v>
      </c>
      <c r="L17" s="767"/>
      <c r="M17" s="767"/>
      <c r="N17" s="768"/>
      <c r="O17" s="288" t="s">
        <v>33</v>
      </c>
    </row>
    <row r="18" spans="1:15" ht="18.75" customHeight="1">
      <c r="A18" s="289" t="s">
        <v>30</v>
      </c>
      <c r="B18" s="290"/>
      <c r="C18" s="758" t="s">
        <v>58</v>
      </c>
      <c r="D18" s="758"/>
      <c r="E18" s="758"/>
      <c r="F18" s="759"/>
      <c r="G18" s="763" t="s">
        <v>52</v>
      </c>
      <c r="H18" s="764"/>
      <c r="I18" s="764"/>
      <c r="J18" s="765"/>
      <c r="K18" s="766" t="e">
        <f>+●地域振興費・その３!J504</f>
        <v>#DIV/0!</v>
      </c>
      <c r="L18" s="767"/>
      <c r="M18" s="767"/>
      <c r="N18" s="768"/>
      <c r="O18" s="288" t="s">
        <v>35</v>
      </c>
    </row>
    <row r="19" spans="1:15" ht="18.75" customHeight="1" thickBot="1">
      <c r="A19" s="289" t="s">
        <v>59</v>
      </c>
      <c r="B19" s="290"/>
      <c r="C19" s="758" t="s">
        <v>60</v>
      </c>
      <c r="D19" s="758"/>
      <c r="E19" s="758"/>
      <c r="F19" s="759"/>
      <c r="G19" s="782"/>
      <c r="H19" s="783"/>
      <c r="I19" s="783"/>
      <c r="J19" s="784"/>
      <c r="K19" s="785" t="e">
        <f>K41</f>
        <v>#DIV/0!</v>
      </c>
      <c r="L19" s="786"/>
      <c r="M19" s="786"/>
      <c r="N19" s="787"/>
      <c r="O19" s="288" t="s">
        <v>61</v>
      </c>
    </row>
    <row r="20" spans="1:15" ht="18.75" customHeight="1" thickBot="1">
      <c r="A20" s="294"/>
      <c r="B20" s="294"/>
      <c r="C20" s="295"/>
      <c r="D20" s="295"/>
      <c r="E20" s="295"/>
      <c r="F20" s="295"/>
      <c r="G20" s="772" t="s">
        <v>62</v>
      </c>
      <c r="H20" s="773"/>
      <c r="I20" s="773"/>
      <c r="J20" s="774"/>
      <c r="K20" s="775" t="e">
        <f ca="1">SUM(K9:N19)</f>
        <v>#DIV/0!</v>
      </c>
      <c r="L20" s="776"/>
      <c r="M20" s="776"/>
      <c r="N20" s="777"/>
      <c r="O20" s="288"/>
    </row>
    <row r="23" spans="1:15" ht="18.75" customHeight="1">
      <c r="A23" s="1" t="s">
        <v>63</v>
      </c>
    </row>
    <row r="24" spans="1:15" ht="18.75" customHeight="1">
      <c r="A24" s="297">
        <v>10</v>
      </c>
      <c r="B24" s="290">
        <v>1</v>
      </c>
      <c r="C24" s="778" t="s">
        <v>2</v>
      </c>
      <c r="D24" s="778"/>
      <c r="E24" s="778"/>
      <c r="F24" s="778"/>
      <c r="G24" s="778"/>
      <c r="H24" s="778"/>
      <c r="I24" s="778"/>
      <c r="J24" s="779"/>
      <c r="K24" s="766" t="e">
        <f>+●災害復旧費!AC15</f>
        <v>#DIV/0!</v>
      </c>
      <c r="L24" s="780"/>
      <c r="M24" s="780"/>
      <c r="N24" s="781"/>
      <c r="O24" s="288" t="s">
        <v>4</v>
      </c>
    </row>
    <row r="25" spans="1:15" ht="18.75" customHeight="1">
      <c r="A25" s="298"/>
      <c r="B25" s="290">
        <v>2</v>
      </c>
      <c r="C25" s="778" t="s">
        <v>64</v>
      </c>
      <c r="D25" s="778"/>
      <c r="E25" s="778"/>
      <c r="F25" s="778"/>
      <c r="G25" s="778"/>
      <c r="H25" s="778"/>
      <c r="I25" s="778"/>
      <c r="J25" s="779"/>
      <c r="K25" s="766">
        <f>+'●補正（10以前）'!J17</f>
        <v>0</v>
      </c>
      <c r="L25" s="780"/>
      <c r="M25" s="780"/>
      <c r="N25" s="781"/>
      <c r="O25" s="288" t="s">
        <v>5</v>
      </c>
    </row>
    <row r="26" spans="1:15" ht="18.75" customHeight="1">
      <c r="A26" s="298"/>
      <c r="B26" s="290">
        <v>3</v>
      </c>
      <c r="C26" s="778" t="s">
        <v>65</v>
      </c>
      <c r="D26" s="778"/>
      <c r="E26" s="778"/>
      <c r="F26" s="778"/>
      <c r="G26" s="778"/>
      <c r="H26" s="778"/>
      <c r="I26" s="778"/>
      <c r="J26" s="779"/>
      <c r="K26" s="766">
        <f>+'●補正（11以降）'!J40</f>
        <v>0</v>
      </c>
      <c r="L26" s="780"/>
      <c r="M26" s="780"/>
      <c r="N26" s="781"/>
      <c r="O26" s="288" t="s">
        <v>6</v>
      </c>
    </row>
    <row r="27" spans="1:15" ht="18.75" customHeight="1">
      <c r="A27" s="298"/>
      <c r="B27" s="290">
        <v>4</v>
      </c>
      <c r="C27" s="778" t="s">
        <v>700</v>
      </c>
      <c r="D27" s="778"/>
      <c r="E27" s="778"/>
      <c r="F27" s="778"/>
      <c r="G27" s="778"/>
      <c r="H27" s="778"/>
      <c r="I27" s="778"/>
      <c r="J27" s="779"/>
      <c r="K27" s="766">
        <f>+●減収補填債!J30</f>
        <v>0</v>
      </c>
      <c r="L27" s="780"/>
      <c r="M27" s="780"/>
      <c r="N27" s="781"/>
      <c r="O27" s="288" t="s">
        <v>7</v>
      </c>
    </row>
    <row r="28" spans="1:15" ht="18.75" customHeight="1">
      <c r="A28" s="298"/>
      <c r="B28" s="290">
        <v>5</v>
      </c>
      <c r="C28" s="778" t="s">
        <v>8</v>
      </c>
      <c r="D28" s="778"/>
      <c r="E28" s="778"/>
      <c r="F28" s="778"/>
      <c r="G28" s="778"/>
      <c r="H28" s="778"/>
      <c r="I28" s="778"/>
      <c r="J28" s="779"/>
      <c r="K28" s="788"/>
      <c r="L28" s="789"/>
      <c r="M28" s="789"/>
      <c r="N28" s="790"/>
      <c r="O28" s="288"/>
    </row>
    <row r="29" spans="1:15" ht="18.75" customHeight="1">
      <c r="A29" s="298"/>
      <c r="B29" s="290">
        <v>6</v>
      </c>
      <c r="C29" s="778" t="s">
        <v>66</v>
      </c>
      <c r="D29" s="778"/>
      <c r="E29" s="778"/>
      <c r="F29" s="778"/>
      <c r="G29" s="778"/>
      <c r="H29" s="778"/>
      <c r="I29" s="778"/>
      <c r="J29" s="779"/>
      <c r="K29" s="766">
        <f>+●臨時財政特例!J10</f>
        <v>0</v>
      </c>
      <c r="L29" s="780"/>
      <c r="M29" s="780"/>
      <c r="N29" s="781"/>
      <c r="O29" s="288" t="s">
        <v>949</v>
      </c>
    </row>
    <row r="30" spans="1:15" ht="18.75" customHeight="1">
      <c r="A30" s="298"/>
      <c r="B30" s="290">
        <v>7</v>
      </c>
      <c r="C30" s="778" t="s">
        <v>9</v>
      </c>
      <c r="D30" s="778"/>
      <c r="E30" s="778"/>
      <c r="F30" s="778"/>
      <c r="G30" s="778"/>
      <c r="H30" s="778"/>
      <c r="I30" s="778"/>
      <c r="J30" s="779"/>
      <c r="K30" s="766">
        <f>+●財源対策債!J34</f>
        <v>0</v>
      </c>
      <c r="L30" s="780"/>
      <c r="M30" s="780"/>
      <c r="N30" s="781"/>
      <c r="O30" s="288" t="s">
        <v>948</v>
      </c>
    </row>
    <row r="31" spans="1:15" ht="18.75" customHeight="1">
      <c r="A31" s="298"/>
      <c r="B31" s="290">
        <v>8</v>
      </c>
      <c r="C31" s="778" t="s">
        <v>698</v>
      </c>
      <c r="D31" s="778"/>
      <c r="E31" s="778"/>
      <c r="F31" s="778"/>
      <c r="G31" s="778"/>
      <c r="H31" s="778"/>
      <c r="I31" s="778"/>
      <c r="J31" s="779"/>
      <c r="K31" s="766">
        <f>+●減税補填債!J20</f>
        <v>0</v>
      </c>
      <c r="L31" s="780"/>
      <c r="M31" s="780"/>
      <c r="N31" s="781"/>
      <c r="O31" s="288" t="s">
        <v>947</v>
      </c>
    </row>
    <row r="32" spans="1:15" ht="18.75" customHeight="1">
      <c r="A32" s="298"/>
      <c r="B32" s="290">
        <v>9</v>
      </c>
      <c r="C32" s="778" t="s">
        <v>699</v>
      </c>
      <c r="D32" s="778"/>
      <c r="E32" s="778"/>
      <c r="F32" s="778"/>
      <c r="G32" s="778"/>
      <c r="H32" s="778"/>
      <c r="I32" s="778"/>
      <c r="J32" s="779"/>
      <c r="K32" s="766">
        <f>+●臨時税収補填・臨時財政対策!J10</f>
        <v>0</v>
      </c>
      <c r="L32" s="780"/>
      <c r="M32" s="780"/>
      <c r="N32" s="781"/>
      <c r="O32" s="288" t="s">
        <v>946</v>
      </c>
    </row>
    <row r="33" spans="1:15" ht="18.75" customHeight="1">
      <c r="A33" s="298"/>
      <c r="B33" s="290">
        <v>10</v>
      </c>
      <c r="C33" s="778" t="s">
        <v>10</v>
      </c>
      <c r="D33" s="778"/>
      <c r="E33" s="778"/>
      <c r="F33" s="778"/>
      <c r="G33" s="778"/>
      <c r="H33" s="778"/>
      <c r="I33" s="778"/>
      <c r="J33" s="779"/>
      <c r="K33" s="766">
        <f>+●臨時税収補填・臨時財政対策!J34</f>
        <v>0</v>
      </c>
      <c r="L33" s="780"/>
      <c r="M33" s="780"/>
      <c r="N33" s="781"/>
      <c r="O33" s="288" t="s">
        <v>945</v>
      </c>
    </row>
    <row r="34" spans="1:15" ht="18.75" customHeight="1">
      <c r="A34" s="298"/>
      <c r="B34" s="290">
        <v>11</v>
      </c>
      <c r="C34" s="778" t="s">
        <v>1025</v>
      </c>
      <c r="D34" s="778"/>
      <c r="E34" s="778"/>
      <c r="F34" s="778"/>
      <c r="G34" s="778"/>
      <c r="H34" s="778"/>
      <c r="I34" s="778"/>
      <c r="J34" s="779"/>
      <c r="K34" s="766">
        <f>●緊防債!J18</f>
        <v>0</v>
      </c>
      <c r="L34" s="780"/>
      <c r="M34" s="780"/>
      <c r="N34" s="781"/>
      <c r="O34" s="288" t="s">
        <v>944</v>
      </c>
    </row>
    <row r="35" spans="1:15" ht="18.75" customHeight="1">
      <c r="A35" s="298"/>
      <c r="B35" s="290">
        <v>12</v>
      </c>
      <c r="C35" s="778" t="s">
        <v>67</v>
      </c>
      <c r="D35" s="778"/>
      <c r="E35" s="778"/>
      <c r="F35" s="778"/>
      <c r="G35" s="778"/>
      <c r="H35" s="778"/>
      <c r="I35" s="778"/>
      <c r="J35" s="779"/>
      <c r="K35" s="766">
        <f>+●その他公債費!J5</f>
        <v>0</v>
      </c>
      <c r="L35" s="780"/>
      <c r="M35" s="780"/>
      <c r="N35" s="781"/>
      <c r="O35" s="288" t="s">
        <v>943</v>
      </c>
    </row>
    <row r="36" spans="1:15" ht="18.75" customHeight="1">
      <c r="A36" s="298"/>
      <c r="B36" s="290">
        <v>13</v>
      </c>
      <c r="C36" s="778" t="s">
        <v>68</v>
      </c>
      <c r="D36" s="778"/>
      <c r="E36" s="778"/>
      <c r="F36" s="778"/>
      <c r="G36" s="778"/>
      <c r="H36" s="778"/>
      <c r="I36" s="778"/>
      <c r="J36" s="779"/>
      <c r="K36" s="766">
        <f>+●その他公債費!J11</f>
        <v>0</v>
      </c>
      <c r="L36" s="780"/>
      <c r="M36" s="780"/>
      <c r="N36" s="781"/>
      <c r="O36" s="288" t="s">
        <v>942</v>
      </c>
    </row>
    <row r="37" spans="1:15" ht="18.75" customHeight="1">
      <c r="A37" s="298"/>
      <c r="B37" s="290">
        <v>14</v>
      </c>
      <c r="C37" s="778" t="s">
        <v>69</v>
      </c>
      <c r="D37" s="778"/>
      <c r="E37" s="778"/>
      <c r="F37" s="778"/>
      <c r="G37" s="778"/>
      <c r="H37" s="778"/>
      <c r="I37" s="778"/>
      <c r="J37" s="779"/>
      <c r="K37" s="766">
        <f>+●その他公債費!J17</f>
        <v>0</v>
      </c>
      <c r="L37" s="780"/>
      <c r="M37" s="780"/>
      <c r="N37" s="781"/>
      <c r="O37" s="288" t="s">
        <v>941</v>
      </c>
    </row>
    <row r="38" spans="1:15" ht="18.75" customHeight="1">
      <c r="A38" s="298"/>
      <c r="B38" s="290">
        <v>15</v>
      </c>
      <c r="C38" s="778" t="s">
        <v>70</v>
      </c>
      <c r="D38" s="778"/>
      <c r="E38" s="778"/>
      <c r="F38" s="778"/>
      <c r="G38" s="778"/>
      <c r="H38" s="778"/>
      <c r="I38" s="778"/>
      <c r="J38" s="779"/>
      <c r="K38" s="766">
        <f>+●その他公債費!J23</f>
        <v>0</v>
      </c>
      <c r="L38" s="780"/>
      <c r="M38" s="780"/>
      <c r="N38" s="781"/>
      <c r="O38" s="288" t="s">
        <v>940</v>
      </c>
    </row>
    <row r="39" spans="1:15" ht="18.75" customHeight="1">
      <c r="A39" s="298"/>
      <c r="B39" s="290">
        <v>16</v>
      </c>
      <c r="C39" s="778" t="s">
        <v>71</v>
      </c>
      <c r="D39" s="778"/>
      <c r="E39" s="778"/>
      <c r="F39" s="778"/>
      <c r="G39" s="778"/>
      <c r="H39" s="778"/>
      <c r="I39" s="778"/>
      <c r="J39" s="779"/>
      <c r="K39" s="766">
        <f>+●その他公債費!J29</f>
        <v>0</v>
      </c>
      <c r="L39" s="780"/>
      <c r="M39" s="780"/>
      <c r="N39" s="781"/>
      <c r="O39" s="288" t="s">
        <v>939</v>
      </c>
    </row>
    <row r="40" spans="1:15" ht="18.75" customHeight="1" thickBot="1">
      <c r="A40" s="298"/>
      <c r="B40" s="299">
        <v>17</v>
      </c>
      <c r="C40" s="794" t="s">
        <v>72</v>
      </c>
      <c r="D40" s="794"/>
      <c r="E40" s="794"/>
      <c r="F40" s="794"/>
      <c r="G40" s="794"/>
      <c r="H40" s="794"/>
      <c r="I40" s="794"/>
      <c r="J40" s="795"/>
      <c r="K40" s="796">
        <f>+●その他公債費!J35</f>
        <v>0</v>
      </c>
      <c r="L40" s="797"/>
      <c r="M40" s="797"/>
      <c r="N40" s="798"/>
      <c r="O40" s="288" t="s">
        <v>938</v>
      </c>
    </row>
    <row r="41" spans="1:15" ht="18.75" customHeight="1" thickBot="1">
      <c r="A41" s="757" t="s">
        <v>73</v>
      </c>
      <c r="B41" s="758"/>
      <c r="C41" s="758"/>
      <c r="D41" s="758"/>
      <c r="E41" s="758"/>
      <c r="F41" s="758"/>
      <c r="G41" s="758"/>
      <c r="H41" s="758"/>
      <c r="I41" s="758"/>
      <c r="J41" s="791"/>
      <c r="K41" s="775" t="e">
        <f>SUM(K24:N40)</f>
        <v>#DIV/0!</v>
      </c>
      <c r="L41" s="792"/>
      <c r="M41" s="792"/>
      <c r="N41" s="793"/>
      <c r="O41" s="288" t="s">
        <v>61</v>
      </c>
    </row>
  </sheetData>
  <customSheetViews>
    <customSheetView guid="{E8C7F1C9-9D7F-4A64-A2AD-2F44BD3A3BD2}" showPageBreaks="1" showGridLines="0" printArea="1" view="pageBreakPreview">
      <selection activeCell="K9" sqref="K9:N9"/>
      <pageMargins left="0.78700000000000003" right="0.78700000000000003" top="0.98399999999999999" bottom="0.98399999999999999" header="0.51200000000000001" footer="0.51200000000000001"/>
      <pageSetup paperSize="9" orientation="portrait" r:id="rId1"/>
      <headerFooter alignWithMargins="0"/>
    </customSheetView>
    <customSheetView guid="{186D98DC-D35D-4B9E-8825-364C651E4C67}" showPageBreaks="1" showGridLines="0" printArea="1" view="pageBreakPreview">
      <selection activeCell="G9" sqref="G9:J9"/>
      <pageMargins left="0.78700000000000003" right="0.78700000000000003" top="0.98399999999999999" bottom="0.98399999999999999" header="0.51200000000000001" footer="0.51200000000000001"/>
      <pageSetup paperSize="9" orientation="portrait" r:id="rId2"/>
      <headerFooter alignWithMargins="0"/>
    </customSheetView>
    <customSheetView guid="{B561B137-3699-4FA9-8524-BB68B904777D}" showPageBreaks="1" showGridLines="0" printArea="1" view="pageBreakPreview">
      <selection activeCell="C3" sqref="C3"/>
      <pageMargins left="0.78700000000000003" right="0.78700000000000003" top="0.98399999999999999" bottom="0.98399999999999999" header="0.51200000000000001" footer="0.51200000000000001"/>
      <pageSetup paperSize="9" orientation="portrait" r:id="rId3"/>
      <headerFooter alignWithMargins="0"/>
    </customSheetView>
    <customSheetView guid="{67DAEC92-6E56-40F2-8420-1A0C9C11A227}" showPageBreaks="1" showGridLines="0" printArea="1" view="pageBreakPreview">
      <selection activeCell="AC33" sqref="AC33"/>
      <pageMargins left="0.78700000000000003" right="0.78700000000000003" top="0.98399999999999999" bottom="0.98399999999999999" header="0.51200000000000001" footer="0.51200000000000001"/>
      <pageSetup paperSize="9" orientation="portrait" r:id="rId4"/>
      <headerFooter alignWithMargins="0"/>
    </customSheetView>
    <customSheetView guid="{E5AAB5D4-866A-40A4-BD2A-91E3D1522FB7}" showPageBreaks="1" showGridLines="0" printArea="1" view="pageBreakPreview">
      <selection activeCell="AC33" sqref="AC33"/>
      <pageMargins left="0.78700000000000003" right="0.78700000000000003" top="0.98399999999999999" bottom="0.98399999999999999" header="0.51200000000000001" footer="0.51200000000000001"/>
      <pageSetup paperSize="9" orientation="portrait" r:id="rId5"/>
      <headerFooter alignWithMargins="0"/>
    </customSheetView>
    <customSheetView guid="{9ECE7ECB-A6AB-4CE1-B785-06EDCCF0D87B}" showPageBreaks="1" showGridLines="0" printArea="1" view="pageBreakPreview">
      <selection activeCell="K9" sqref="K9:N9"/>
      <pageMargins left="0.78700000000000003" right="0.78700000000000003" top="0.98399999999999999" bottom="0.98399999999999999" header="0.51200000000000001" footer="0.51200000000000001"/>
      <pageSetup paperSize="9" orientation="portrait" r:id="rId6"/>
      <headerFooter alignWithMargins="0"/>
    </customSheetView>
    <customSheetView guid="{85D9440D-E941-4118-8A88-6E3224C6294C}" showPageBreaks="1" showGridLines="0" printArea="1" view="pageBreakPreview">
      <selection activeCell="K10" sqref="K10:N10"/>
      <pageMargins left="0.78700000000000003" right="0.78700000000000003" top="0.98399999999999999" bottom="0.98399999999999999" header="0.51200000000000001" footer="0.51200000000000001"/>
      <pageSetup paperSize="9" orientation="portrait" r:id="rId7"/>
      <headerFooter alignWithMargins="0"/>
    </customSheetView>
    <customSheetView guid="{091C5B97-CD32-4120-8AA6-C8A4EB877CC4}" showPageBreaks="1" showGridLines="0" printArea="1" view="pageBreakPreview">
      <selection activeCell="H6" sqref="H6"/>
      <pageMargins left="0.78700000000000003" right="0.78700000000000003" top="0.98399999999999999" bottom="0.98399999999999999" header="0.51200000000000001" footer="0.51200000000000001"/>
      <pageSetup paperSize="9" orientation="portrait" r:id="rId8"/>
      <headerFooter alignWithMargins="0"/>
    </customSheetView>
  </customSheetViews>
  <mergeCells count="84">
    <mergeCell ref="A41:J41"/>
    <mergeCell ref="K41:N41"/>
    <mergeCell ref="C38:J38"/>
    <mergeCell ref="K38:N38"/>
    <mergeCell ref="C39:J39"/>
    <mergeCell ref="K39:N39"/>
    <mergeCell ref="C40:J40"/>
    <mergeCell ref="K40:N40"/>
    <mergeCell ref="C37:J37"/>
    <mergeCell ref="K37:N37"/>
    <mergeCell ref="C31:J31"/>
    <mergeCell ref="K31:N31"/>
    <mergeCell ref="C32:J32"/>
    <mergeCell ref="K32:N32"/>
    <mergeCell ref="C33:J33"/>
    <mergeCell ref="K33:N33"/>
    <mergeCell ref="C35:J35"/>
    <mergeCell ref="K35:N35"/>
    <mergeCell ref="C36:J36"/>
    <mergeCell ref="K36:N36"/>
    <mergeCell ref="C29:J29"/>
    <mergeCell ref="K29:N29"/>
    <mergeCell ref="C30:J30"/>
    <mergeCell ref="K30:N30"/>
    <mergeCell ref="C34:J34"/>
    <mergeCell ref="K34:N34"/>
    <mergeCell ref="C27:J27"/>
    <mergeCell ref="K27:N27"/>
    <mergeCell ref="C28:J28"/>
    <mergeCell ref="K28:N28"/>
    <mergeCell ref="C25:J25"/>
    <mergeCell ref="K25:N25"/>
    <mergeCell ref="C26:J26"/>
    <mergeCell ref="K26:N26"/>
    <mergeCell ref="G20:J20"/>
    <mergeCell ref="K20:N20"/>
    <mergeCell ref="C24:J24"/>
    <mergeCell ref="K24:N24"/>
    <mergeCell ref="C18:F18"/>
    <mergeCell ref="G18:J18"/>
    <mergeCell ref="K18:N18"/>
    <mergeCell ref="C19:F19"/>
    <mergeCell ref="G19:J19"/>
    <mergeCell ref="K19:N19"/>
    <mergeCell ref="C16:F16"/>
    <mergeCell ref="G16:J16"/>
    <mergeCell ref="K16:N16"/>
    <mergeCell ref="C17:F17"/>
    <mergeCell ref="G17:J17"/>
    <mergeCell ref="K17:N17"/>
    <mergeCell ref="C14:F14"/>
    <mergeCell ref="G14:J14"/>
    <mergeCell ref="K14:N14"/>
    <mergeCell ref="C15:F15"/>
    <mergeCell ref="G15:J15"/>
    <mergeCell ref="K15:N15"/>
    <mergeCell ref="C12:F12"/>
    <mergeCell ref="G12:J12"/>
    <mergeCell ref="K12:N12"/>
    <mergeCell ref="C13:F13"/>
    <mergeCell ref="G13:J13"/>
    <mergeCell ref="K13:N13"/>
    <mergeCell ref="C10:F10"/>
    <mergeCell ref="G10:J10"/>
    <mergeCell ref="K10:N10"/>
    <mergeCell ref="C11:F11"/>
    <mergeCell ref="G11:J11"/>
    <mergeCell ref="K11:N11"/>
    <mergeCell ref="A8:F8"/>
    <mergeCell ref="G8:J8"/>
    <mergeCell ref="K8:N8"/>
    <mergeCell ref="C9:F9"/>
    <mergeCell ref="G9:J9"/>
    <mergeCell ref="K9:N9"/>
    <mergeCell ref="N3:O3"/>
    <mergeCell ref="F4:G5"/>
    <mergeCell ref="H4:I5"/>
    <mergeCell ref="J4:K5"/>
    <mergeCell ref="L4:M5"/>
    <mergeCell ref="N4:O5"/>
    <mergeCell ref="F3:G3"/>
    <mergeCell ref="H3:I3"/>
    <mergeCell ref="J3:K3"/>
    <mergeCell ref="L3:M3"/>
  </mergeCells>
  <phoneticPr fontId="2"/>
  <printOptions horizontalCentered="1"/>
  <pageMargins left="0.78740157480314965" right="0.78740157480314965" top="0.98425196850393704" bottom="0.98425196850393704" header="0.51181102362204722" footer="0.51181102362204722"/>
  <pageSetup paperSize="9" scale="98" orientation="portrait" r:id="rId9"/>
  <headerFooter alignWithMargins="0"/>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33"/>
  <sheetViews>
    <sheetView view="pageBreakPreview" topLeftCell="A16" zoomScaleNormal="100" zoomScaleSheetLayoutView="100" workbookViewId="0">
      <selection activeCell="M14" sqref="M14:M15"/>
    </sheetView>
  </sheetViews>
  <sheetFormatPr defaultColWidth="9" defaultRowHeight="13.2"/>
  <cols>
    <col min="1" max="16384" width="9" style="285"/>
  </cols>
  <sheetData>
    <row r="1" spans="1:9" ht="16.5" customHeight="1">
      <c r="A1" s="285" t="s">
        <v>241</v>
      </c>
    </row>
    <row r="2" spans="1:9" ht="16.5" customHeight="1">
      <c r="A2" s="944" t="s">
        <v>1506</v>
      </c>
      <c r="B2" s="944"/>
      <c r="C2" s="944"/>
      <c r="D2" s="944"/>
      <c r="E2" s="944"/>
      <c r="F2" s="944"/>
      <c r="G2" s="944"/>
      <c r="H2" s="944"/>
      <c r="I2" s="944"/>
    </row>
    <row r="3" spans="1:9" ht="16.5" customHeight="1">
      <c r="A3" s="944" t="s">
        <v>240</v>
      </c>
      <c r="B3" s="944"/>
      <c r="C3" s="944"/>
      <c r="D3" s="944"/>
      <c r="E3" s="944"/>
      <c r="F3" s="944"/>
      <c r="G3" s="944"/>
      <c r="H3" s="944"/>
      <c r="I3" s="944"/>
    </row>
    <row r="4" spans="1:9" ht="16.5" customHeight="1">
      <c r="A4" s="944" t="s">
        <v>1481</v>
      </c>
      <c r="B4" s="944"/>
      <c r="C4" s="944"/>
      <c r="D4" s="944"/>
      <c r="E4" s="944"/>
      <c r="F4" s="944"/>
      <c r="G4" s="944"/>
      <c r="H4" s="944"/>
      <c r="I4" s="944"/>
    </row>
    <row r="5" spans="1:9" ht="16.5" customHeight="1">
      <c r="A5" s="680" t="s">
        <v>1482</v>
      </c>
      <c r="B5" s="680"/>
      <c r="C5" s="680"/>
      <c r="D5" s="680"/>
      <c r="E5" s="680"/>
      <c r="F5" s="680"/>
      <c r="G5" s="680"/>
    </row>
    <row r="6" spans="1:9" ht="16.5" customHeight="1">
      <c r="A6" s="285" t="s">
        <v>239</v>
      </c>
      <c r="B6" s="680"/>
      <c r="C6" s="680"/>
      <c r="D6" s="680"/>
      <c r="E6" s="680"/>
      <c r="F6" s="680"/>
      <c r="G6" s="680"/>
    </row>
    <row r="7" spans="1:9" ht="16.5" customHeight="1">
      <c r="A7" s="285" t="s">
        <v>645</v>
      </c>
      <c r="B7" s="680"/>
      <c r="C7" s="680"/>
      <c r="D7" s="680"/>
      <c r="E7" s="680"/>
      <c r="F7" s="680"/>
      <c r="G7" s="680"/>
    </row>
    <row r="8" spans="1:9" ht="16.5" customHeight="1">
      <c r="B8" s="680"/>
      <c r="C8" s="680"/>
      <c r="D8" s="680"/>
      <c r="E8" s="680"/>
      <c r="F8" s="680"/>
      <c r="G8" s="680"/>
    </row>
    <row r="9" spans="1:9" ht="16.5" customHeight="1">
      <c r="A9" s="944" t="s">
        <v>1507</v>
      </c>
      <c r="B9" s="944"/>
      <c r="C9" s="944"/>
      <c r="D9" s="944"/>
      <c r="E9" s="944"/>
      <c r="F9" s="944"/>
      <c r="G9" s="944"/>
      <c r="H9" s="944"/>
      <c r="I9" s="944"/>
    </row>
    <row r="10" spans="1:9" ht="16.5" customHeight="1">
      <c r="A10" s="944" t="s">
        <v>238</v>
      </c>
      <c r="B10" s="944"/>
      <c r="C10" s="944"/>
      <c r="D10" s="944"/>
      <c r="E10" s="944"/>
      <c r="F10" s="944"/>
      <c r="G10" s="944"/>
      <c r="H10" s="944"/>
      <c r="I10" s="944"/>
    </row>
    <row r="11" spans="1:9" ht="16.5" customHeight="1">
      <c r="A11" s="944" t="s">
        <v>237</v>
      </c>
      <c r="B11" s="944"/>
      <c r="C11" s="944"/>
      <c r="D11" s="944"/>
      <c r="E11" s="944"/>
      <c r="F11" s="944"/>
      <c r="G11" s="944"/>
      <c r="H11" s="944"/>
      <c r="I11" s="944"/>
    </row>
    <row r="12" spans="1:9" ht="16.5" customHeight="1">
      <c r="A12" s="680"/>
      <c r="B12" s="680"/>
      <c r="C12" s="680"/>
      <c r="D12" s="680"/>
      <c r="E12" s="680"/>
      <c r="F12" s="680"/>
      <c r="G12" s="680"/>
    </row>
    <row r="13" spans="1:9" ht="16.5" customHeight="1">
      <c r="A13" s="944" t="s">
        <v>1483</v>
      </c>
      <c r="B13" s="944"/>
      <c r="C13" s="944"/>
      <c r="D13" s="944"/>
      <c r="E13" s="944"/>
      <c r="F13" s="944"/>
      <c r="G13" s="944"/>
      <c r="H13" s="944"/>
      <c r="I13" s="944"/>
    </row>
    <row r="14" spans="1:9" ht="16.5" customHeight="1">
      <c r="A14" s="944" t="s">
        <v>1484</v>
      </c>
      <c r="B14" s="944"/>
      <c r="C14" s="944"/>
      <c r="D14" s="944"/>
      <c r="E14" s="944"/>
      <c r="F14" s="944"/>
      <c r="G14" s="944"/>
      <c r="H14" s="944"/>
      <c r="I14" s="944"/>
    </row>
    <row r="15" spans="1:9" ht="16.5" customHeight="1">
      <c r="A15" s="681"/>
      <c r="B15" s="681"/>
      <c r="C15" s="681"/>
      <c r="D15" s="681"/>
      <c r="E15" s="681"/>
      <c r="F15" s="681"/>
      <c r="G15" s="681"/>
    </row>
    <row r="16" spans="1:9" ht="16.5" customHeight="1">
      <c r="A16" s="945" t="s">
        <v>1485</v>
      </c>
      <c r="B16" s="945"/>
      <c r="C16" s="945"/>
      <c r="D16" s="945"/>
      <c r="E16" s="945"/>
      <c r="F16" s="945"/>
      <c r="G16" s="945"/>
      <c r="H16" s="945"/>
      <c r="I16" s="945"/>
    </row>
    <row r="17" spans="1:9" ht="16.5" customHeight="1">
      <c r="A17" s="944" t="s">
        <v>1486</v>
      </c>
      <c r="B17" s="944"/>
      <c r="C17" s="944"/>
      <c r="D17" s="944"/>
      <c r="E17" s="944"/>
      <c r="F17" s="944"/>
      <c r="G17" s="944"/>
      <c r="H17" s="944"/>
      <c r="I17" s="944"/>
    </row>
    <row r="18" spans="1:9" ht="16.5" customHeight="1"/>
    <row r="19" spans="1:9" ht="16.5" customHeight="1">
      <c r="A19" s="285" t="s">
        <v>1508</v>
      </c>
    </row>
    <row r="20" spans="1:9" ht="16.5" customHeight="1">
      <c r="A20" s="285" t="s">
        <v>1487</v>
      </c>
    </row>
    <row r="21" spans="1:9" ht="16.5" customHeight="1">
      <c r="A21" s="944" t="s">
        <v>1488</v>
      </c>
      <c r="B21" s="944"/>
      <c r="C21" s="944"/>
      <c r="D21" s="944"/>
      <c r="E21" s="944"/>
      <c r="F21" s="944"/>
      <c r="G21" s="944"/>
      <c r="H21" s="944"/>
      <c r="I21" s="944"/>
    </row>
    <row r="22" spans="1:9" ht="16.5" customHeight="1"/>
    <row r="23" spans="1:9" ht="16.5" customHeight="1">
      <c r="A23" s="285" t="s">
        <v>1489</v>
      </c>
    </row>
    <row r="24" spans="1:9" ht="16.5" customHeight="1">
      <c r="A24" s="945" t="s">
        <v>1490</v>
      </c>
      <c r="B24" s="945"/>
      <c r="C24" s="945"/>
      <c r="D24" s="945"/>
      <c r="E24" s="945"/>
      <c r="F24" s="945"/>
      <c r="G24" s="945"/>
      <c r="H24" s="945"/>
      <c r="I24" s="945"/>
    </row>
    <row r="25" spans="1:9" ht="16.5" customHeight="1">
      <c r="A25" s="285" t="s">
        <v>1491</v>
      </c>
    </row>
    <row r="26" spans="1:9" ht="16.5" customHeight="1"/>
    <row r="27" spans="1:9" ht="16.5" customHeight="1">
      <c r="A27" s="285" t="s">
        <v>1509</v>
      </c>
    </row>
    <row r="28" spans="1:9" ht="16.5" customHeight="1">
      <c r="A28" s="944" t="s">
        <v>236</v>
      </c>
      <c r="B28" s="944"/>
      <c r="C28" s="944"/>
      <c r="D28" s="944"/>
      <c r="E28" s="944"/>
      <c r="F28" s="944"/>
      <c r="G28" s="944"/>
      <c r="H28" s="944"/>
      <c r="I28" s="944"/>
    </row>
    <row r="29" spans="1:9" ht="16.5" customHeight="1">
      <c r="A29" s="944" t="s">
        <v>235</v>
      </c>
      <c r="B29" s="944"/>
      <c r="C29" s="944"/>
      <c r="D29" s="944"/>
      <c r="E29" s="944"/>
      <c r="F29" s="944"/>
      <c r="G29" s="944"/>
      <c r="H29" s="944"/>
      <c r="I29" s="944"/>
    </row>
    <row r="30" spans="1:9" ht="16.5" customHeight="1"/>
    <row r="31" spans="1:9" ht="16.5" customHeight="1">
      <c r="A31" s="285" t="s">
        <v>1492</v>
      </c>
    </row>
    <row r="32" spans="1:9" ht="16.5" customHeight="1">
      <c r="A32" s="944" t="s">
        <v>1490</v>
      </c>
      <c r="B32" s="944"/>
      <c r="C32" s="944"/>
      <c r="D32" s="944"/>
      <c r="E32" s="944"/>
      <c r="F32" s="944"/>
      <c r="G32" s="944"/>
      <c r="H32" s="944"/>
      <c r="I32" s="944"/>
    </row>
    <row r="33" spans="1:1" ht="16.5" customHeight="1">
      <c r="A33" s="285" t="s">
        <v>1493</v>
      </c>
    </row>
  </sheetData>
  <mergeCells count="15">
    <mergeCell ref="A11:I11"/>
    <mergeCell ref="A28:I28"/>
    <mergeCell ref="A29:I29"/>
    <mergeCell ref="A32:I32"/>
    <mergeCell ref="A13:I13"/>
    <mergeCell ref="A14:I14"/>
    <mergeCell ref="A16:I16"/>
    <mergeCell ref="A17:I17"/>
    <mergeCell ref="A21:I21"/>
    <mergeCell ref="A24:I24"/>
    <mergeCell ref="A2:I2"/>
    <mergeCell ref="A3:I3"/>
    <mergeCell ref="A4:I4"/>
    <mergeCell ref="A9:I9"/>
    <mergeCell ref="A10:I10"/>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0"/>
  <sheetViews>
    <sheetView showGridLines="0" view="pageBreakPreview" zoomScaleNormal="100" zoomScaleSheetLayoutView="100" workbookViewId="0">
      <selection activeCell="J19" sqref="J18:J19"/>
    </sheetView>
  </sheetViews>
  <sheetFormatPr defaultColWidth="9" defaultRowHeight="18.75" customHeight="1"/>
  <cols>
    <col min="1" max="1" width="3.77734375" style="570" customWidth="1"/>
    <col min="2" max="2" width="5.77734375" style="571" customWidth="1"/>
    <col min="3" max="3" width="7.44140625" style="570" bestFit="1" customWidth="1"/>
    <col min="4" max="4" width="3" style="570" bestFit="1" customWidth="1"/>
    <col min="5" max="5" width="12" style="570" customWidth="1"/>
    <col min="6" max="6" width="11.88671875" style="570" customWidth="1"/>
    <col min="7" max="7" width="2.21875" style="570" bestFit="1" customWidth="1"/>
    <col min="8" max="8" width="11.88671875" style="570" customWidth="1"/>
    <col min="9" max="9" width="2.21875" style="570" bestFit="1" customWidth="1"/>
    <col min="10" max="10" width="11.88671875" style="570" customWidth="1"/>
    <col min="11" max="11" width="3.109375" style="570" customWidth="1"/>
    <col min="12" max="69" width="9" style="570"/>
    <col min="70" max="16384" width="9" style="50"/>
  </cols>
  <sheetData>
    <row r="1" spans="1:69" ht="18.75" customHeight="1">
      <c r="A1" s="870" t="s">
        <v>159</v>
      </c>
      <c r="B1" s="871"/>
      <c r="C1" s="947" t="s">
        <v>243</v>
      </c>
      <c r="D1" s="948"/>
      <c r="E1" s="949"/>
      <c r="H1" s="622" t="s">
        <v>0</v>
      </c>
      <c r="I1" s="877">
        <f>●総括表!H4</f>
        <v>0</v>
      </c>
      <c r="J1" s="877"/>
      <c r="K1" s="877"/>
    </row>
    <row r="2" spans="1:69" ht="18.75" customHeight="1">
      <c r="J2" s="572"/>
    </row>
    <row r="3" spans="1:69" ht="15" customHeight="1">
      <c r="A3" s="573"/>
    </row>
    <row r="4" spans="1:69" ht="18.75" customHeight="1">
      <c r="A4" s="574"/>
      <c r="B4" s="575" t="s">
        <v>1242</v>
      </c>
      <c r="L4" s="576"/>
    </row>
    <row r="5" spans="1:69" ht="11.25" customHeight="1">
      <c r="A5" s="573"/>
      <c r="L5" s="576"/>
    </row>
    <row r="6" spans="1:69" ht="18.75" customHeight="1">
      <c r="A6" s="573"/>
      <c r="B6" s="878" t="s">
        <v>117</v>
      </c>
      <c r="C6" s="879"/>
      <c r="D6" s="878" t="s">
        <v>116</v>
      </c>
      <c r="E6" s="879"/>
      <c r="F6" s="620" t="s">
        <v>115</v>
      </c>
      <c r="G6" s="620"/>
      <c r="H6" s="577" t="s">
        <v>114</v>
      </c>
      <c r="I6" s="620"/>
      <c r="J6" s="620" t="s">
        <v>3</v>
      </c>
      <c r="K6" s="576"/>
      <c r="L6" s="576"/>
    </row>
    <row r="7" spans="1:69" ht="21" customHeight="1">
      <c r="A7" s="573"/>
      <c r="B7" s="578"/>
      <c r="C7" s="617"/>
      <c r="D7" s="579"/>
      <c r="E7" s="618"/>
      <c r="F7" s="619"/>
      <c r="G7" s="619"/>
      <c r="H7" s="619"/>
      <c r="I7" s="619"/>
      <c r="J7" s="580" t="s">
        <v>1243</v>
      </c>
      <c r="K7" s="576"/>
      <c r="L7" s="576"/>
    </row>
    <row r="8" spans="1:69" s="1" customFormat="1" ht="18" customHeight="1">
      <c r="A8" s="581"/>
      <c r="B8" s="615">
        <v>1</v>
      </c>
      <c r="C8" s="582" t="s">
        <v>106</v>
      </c>
      <c r="D8" s="868"/>
      <c r="E8" s="869"/>
      <c r="F8" s="583"/>
      <c r="G8" s="616" t="s">
        <v>1244</v>
      </c>
      <c r="H8" s="64">
        <v>0.68500000000000005</v>
      </c>
      <c r="I8" s="616" t="s">
        <v>1245</v>
      </c>
      <c r="J8" s="584">
        <f t="shared" ref="J8:J15" si="0">ROUND(F8*H8,0)</f>
        <v>0</v>
      </c>
      <c r="K8" s="576" t="s">
        <v>1246</v>
      </c>
      <c r="L8" s="581"/>
      <c r="M8" s="581"/>
      <c r="N8" s="581"/>
      <c r="O8" s="581"/>
      <c r="P8" s="581"/>
      <c r="Q8" s="581"/>
      <c r="R8" s="581"/>
      <c r="S8" s="581"/>
      <c r="T8" s="581"/>
      <c r="U8" s="581"/>
      <c r="V8" s="581"/>
      <c r="W8" s="581"/>
      <c r="X8" s="581"/>
      <c r="Y8" s="581"/>
      <c r="Z8" s="581"/>
      <c r="AA8" s="581"/>
      <c r="AB8" s="581"/>
      <c r="AC8" s="581"/>
      <c r="AD8" s="581"/>
      <c r="AE8" s="581"/>
      <c r="AF8" s="581"/>
      <c r="AG8" s="581"/>
      <c r="AH8" s="581"/>
      <c r="AI8" s="581"/>
      <c r="AJ8" s="581"/>
      <c r="AK8" s="581"/>
      <c r="AL8" s="581"/>
      <c r="AM8" s="581"/>
      <c r="AN8" s="581"/>
      <c r="AO8" s="581"/>
      <c r="AP8" s="581"/>
      <c r="AQ8" s="581"/>
      <c r="AR8" s="581"/>
      <c r="AS8" s="581"/>
      <c r="AT8" s="581"/>
      <c r="AU8" s="581"/>
      <c r="AV8" s="581"/>
      <c r="AW8" s="581"/>
      <c r="AX8" s="581"/>
      <c r="AY8" s="581"/>
      <c r="AZ8" s="581"/>
      <c r="BA8" s="581"/>
      <c r="BB8" s="581"/>
      <c r="BC8" s="581"/>
      <c r="BD8" s="581"/>
      <c r="BE8" s="581"/>
      <c r="BF8" s="581"/>
      <c r="BG8" s="581"/>
      <c r="BH8" s="581"/>
      <c r="BI8" s="581"/>
      <c r="BJ8" s="581"/>
      <c r="BK8" s="581"/>
      <c r="BL8" s="581"/>
      <c r="BM8" s="581"/>
      <c r="BN8" s="581"/>
      <c r="BO8" s="581"/>
      <c r="BP8" s="581"/>
      <c r="BQ8" s="581"/>
    </row>
    <row r="9" spans="1:69" s="1" customFormat="1" ht="18" customHeight="1">
      <c r="A9" s="581"/>
      <c r="B9" s="615">
        <v>2</v>
      </c>
      <c r="C9" s="582" t="s">
        <v>104</v>
      </c>
      <c r="D9" s="868"/>
      <c r="E9" s="869"/>
      <c r="F9" s="583"/>
      <c r="G9" s="616" t="s">
        <v>1247</v>
      </c>
      <c r="H9" s="64">
        <v>0.74299999999999999</v>
      </c>
      <c r="I9" s="616" t="s">
        <v>1248</v>
      </c>
      <c r="J9" s="584">
        <f t="shared" si="0"/>
        <v>0</v>
      </c>
      <c r="K9" s="576" t="s">
        <v>1249</v>
      </c>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1"/>
      <c r="AY9" s="581"/>
      <c r="AZ9" s="581"/>
      <c r="BA9" s="581"/>
      <c r="BB9" s="581"/>
      <c r="BC9" s="581"/>
      <c r="BD9" s="581"/>
      <c r="BE9" s="581"/>
      <c r="BF9" s="581"/>
      <c r="BG9" s="581"/>
      <c r="BH9" s="581"/>
      <c r="BI9" s="581"/>
      <c r="BJ9" s="581"/>
      <c r="BK9" s="581"/>
      <c r="BL9" s="581"/>
      <c r="BM9" s="581"/>
      <c r="BN9" s="581"/>
      <c r="BO9" s="581"/>
      <c r="BP9" s="581"/>
      <c r="BQ9" s="581"/>
    </row>
    <row r="10" spans="1:69" s="1" customFormat="1" ht="18" customHeight="1">
      <c r="A10" s="581"/>
      <c r="B10" s="615">
        <v>3</v>
      </c>
      <c r="C10" s="582" t="s">
        <v>102</v>
      </c>
      <c r="D10" s="868"/>
      <c r="E10" s="869"/>
      <c r="F10" s="583"/>
      <c r="G10" s="616" t="s">
        <v>1247</v>
      </c>
      <c r="H10" s="64">
        <v>0.79300000000000004</v>
      </c>
      <c r="I10" s="616" t="s">
        <v>1248</v>
      </c>
      <c r="J10" s="584">
        <f t="shared" si="0"/>
        <v>0</v>
      </c>
      <c r="K10" s="576" t="s">
        <v>1250</v>
      </c>
      <c r="L10" s="581"/>
      <c r="M10" s="581"/>
      <c r="N10" s="581"/>
      <c r="O10" s="581"/>
      <c r="P10" s="581"/>
      <c r="Q10" s="581"/>
      <c r="R10" s="581"/>
      <c r="S10" s="581"/>
      <c r="T10" s="581"/>
      <c r="U10" s="581"/>
      <c r="V10" s="581"/>
      <c r="W10" s="581"/>
      <c r="X10" s="581"/>
      <c r="Y10" s="581"/>
      <c r="Z10" s="581"/>
      <c r="AA10" s="581"/>
      <c r="AB10" s="581"/>
      <c r="AC10" s="581"/>
      <c r="AD10" s="581"/>
      <c r="AE10" s="581"/>
      <c r="AF10" s="581"/>
      <c r="AG10" s="581"/>
      <c r="AH10" s="581"/>
      <c r="AI10" s="581"/>
      <c r="AJ10" s="581"/>
      <c r="AK10" s="581"/>
      <c r="AL10" s="581"/>
      <c r="AM10" s="581"/>
      <c r="AN10" s="581"/>
      <c r="AO10" s="581"/>
      <c r="AP10" s="581"/>
      <c r="AQ10" s="581"/>
      <c r="AR10" s="581"/>
      <c r="AS10" s="581"/>
      <c r="AT10" s="581"/>
      <c r="AU10" s="581"/>
      <c r="AV10" s="581"/>
      <c r="AW10" s="581"/>
      <c r="AX10" s="581"/>
      <c r="AY10" s="581"/>
      <c r="AZ10" s="581"/>
      <c r="BA10" s="581"/>
      <c r="BB10" s="581"/>
      <c r="BC10" s="581"/>
      <c r="BD10" s="581"/>
      <c r="BE10" s="581"/>
      <c r="BF10" s="581"/>
      <c r="BG10" s="581"/>
      <c r="BH10" s="581"/>
      <c r="BI10" s="581"/>
      <c r="BJ10" s="581"/>
      <c r="BK10" s="581"/>
      <c r="BL10" s="581"/>
      <c r="BM10" s="581"/>
      <c r="BN10" s="581"/>
      <c r="BO10" s="581"/>
      <c r="BP10" s="581"/>
      <c r="BQ10" s="581"/>
    </row>
    <row r="11" spans="1:69" s="1" customFormat="1" ht="18" customHeight="1">
      <c r="A11" s="581"/>
      <c r="B11" s="615">
        <v>4</v>
      </c>
      <c r="C11" s="582" t="s">
        <v>497</v>
      </c>
      <c r="D11" s="868"/>
      <c r="E11" s="950"/>
      <c r="F11" s="583"/>
      <c r="G11" s="616" t="s">
        <v>1247</v>
      </c>
      <c r="H11" s="64">
        <v>0.86299999999999999</v>
      </c>
      <c r="I11" s="616" t="s">
        <v>1248</v>
      </c>
      <c r="J11" s="584">
        <f t="shared" si="0"/>
        <v>0</v>
      </c>
      <c r="K11" s="576" t="s">
        <v>1251</v>
      </c>
      <c r="L11" s="581"/>
      <c r="M11" s="581"/>
      <c r="N11" s="581"/>
      <c r="O11" s="581"/>
      <c r="P11" s="581"/>
      <c r="Q11" s="581"/>
      <c r="R11" s="581"/>
      <c r="S11" s="581"/>
      <c r="T11" s="581"/>
      <c r="U11" s="581"/>
      <c r="V11" s="581"/>
      <c r="W11" s="581"/>
      <c r="X11" s="581"/>
      <c r="Y11" s="581"/>
      <c r="Z11" s="581"/>
      <c r="AA11" s="581"/>
      <c r="AB11" s="581"/>
      <c r="AC11" s="581"/>
      <c r="AD11" s="581"/>
      <c r="AE11" s="581"/>
      <c r="AF11" s="581"/>
      <c r="AG11" s="581"/>
      <c r="AH11" s="581"/>
      <c r="AI11" s="581"/>
      <c r="AJ11" s="581"/>
      <c r="AK11" s="581"/>
      <c r="AL11" s="581"/>
      <c r="AM11" s="581"/>
      <c r="AN11" s="581"/>
      <c r="AO11" s="581"/>
      <c r="AP11" s="581"/>
      <c r="AQ11" s="581"/>
      <c r="AR11" s="581"/>
      <c r="AS11" s="581"/>
      <c r="AT11" s="581"/>
      <c r="AU11" s="581"/>
      <c r="AV11" s="581"/>
      <c r="AW11" s="581"/>
      <c r="AX11" s="581"/>
      <c r="AY11" s="581"/>
      <c r="AZ11" s="581"/>
      <c r="BA11" s="581"/>
      <c r="BB11" s="581"/>
      <c r="BC11" s="581"/>
      <c r="BD11" s="581"/>
      <c r="BE11" s="581"/>
      <c r="BF11" s="581"/>
      <c r="BG11" s="581"/>
      <c r="BH11" s="581"/>
      <c r="BI11" s="581"/>
      <c r="BJ11" s="581"/>
      <c r="BK11" s="581"/>
      <c r="BL11" s="581"/>
      <c r="BM11" s="581"/>
      <c r="BN11" s="581"/>
      <c r="BO11" s="581"/>
      <c r="BP11" s="581"/>
      <c r="BQ11" s="581"/>
    </row>
    <row r="12" spans="1:69" s="1" customFormat="1" ht="18" customHeight="1">
      <c r="A12" s="581"/>
      <c r="B12" s="21">
        <v>5</v>
      </c>
      <c r="C12" s="20" t="s">
        <v>519</v>
      </c>
      <c r="D12" s="841"/>
      <c r="E12" s="946"/>
      <c r="F12" s="19"/>
      <c r="G12" s="18" t="s">
        <v>1247</v>
      </c>
      <c r="H12" s="64">
        <v>0.91600000000000004</v>
      </c>
      <c r="I12" s="18" t="s">
        <v>1248</v>
      </c>
      <c r="J12" s="17">
        <f t="shared" si="0"/>
        <v>0</v>
      </c>
      <c r="K12" s="9" t="s">
        <v>1252</v>
      </c>
      <c r="L12" s="581"/>
      <c r="M12" s="581"/>
      <c r="N12" s="581"/>
      <c r="O12" s="581"/>
      <c r="P12" s="581"/>
      <c r="Q12" s="581"/>
      <c r="R12" s="581"/>
      <c r="S12" s="581"/>
      <c r="T12" s="581"/>
      <c r="U12" s="581"/>
      <c r="V12" s="581"/>
      <c r="W12" s="581"/>
      <c r="X12" s="581"/>
      <c r="Y12" s="581"/>
      <c r="Z12" s="581"/>
      <c r="AA12" s="581"/>
      <c r="AB12" s="581"/>
      <c r="AC12" s="581"/>
      <c r="AD12" s="581"/>
      <c r="AE12" s="581"/>
      <c r="AF12" s="581"/>
      <c r="AG12" s="581"/>
      <c r="AH12" s="581"/>
      <c r="AI12" s="581"/>
      <c r="AJ12" s="581"/>
      <c r="AK12" s="581"/>
      <c r="AL12" s="581"/>
      <c r="AM12" s="581"/>
      <c r="AN12" s="581"/>
      <c r="AO12" s="581"/>
      <c r="AP12" s="581"/>
      <c r="AQ12" s="581"/>
      <c r="AR12" s="581"/>
      <c r="AS12" s="581"/>
      <c r="AT12" s="581"/>
      <c r="AU12" s="581"/>
      <c r="AV12" s="581"/>
      <c r="AW12" s="581"/>
      <c r="AX12" s="581"/>
      <c r="AY12" s="581"/>
      <c r="AZ12" s="581"/>
      <c r="BA12" s="581"/>
      <c r="BB12" s="581"/>
      <c r="BC12" s="581"/>
      <c r="BD12" s="581"/>
      <c r="BE12" s="581"/>
      <c r="BF12" s="581"/>
      <c r="BG12" s="581"/>
      <c r="BH12" s="581"/>
      <c r="BI12" s="581"/>
      <c r="BJ12" s="581"/>
      <c r="BK12" s="581"/>
      <c r="BL12" s="581"/>
      <c r="BM12" s="581"/>
      <c r="BN12" s="581"/>
      <c r="BO12" s="581"/>
      <c r="BP12" s="581"/>
      <c r="BQ12" s="581"/>
    </row>
    <row r="13" spans="1:69" s="1" customFormat="1" ht="18" customHeight="1">
      <c r="A13" s="581"/>
      <c r="B13" s="21">
        <v>6</v>
      </c>
      <c r="C13" s="20" t="s">
        <v>605</v>
      </c>
      <c r="D13" s="841"/>
      <c r="E13" s="946"/>
      <c r="F13" s="19"/>
      <c r="G13" s="18" t="s">
        <v>1247</v>
      </c>
      <c r="H13" s="64">
        <v>0.95899999999999996</v>
      </c>
      <c r="I13" s="18" t="s">
        <v>1248</v>
      </c>
      <c r="J13" s="17">
        <f t="shared" si="0"/>
        <v>0</v>
      </c>
      <c r="K13" s="9" t="s">
        <v>1253</v>
      </c>
      <c r="L13" s="581"/>
      <c r="M13" s="581"/>
      <c r="N13" s="581"/>
      <c r="O13" s="581"/>
      <c r="P13" s="581"/>
      <c r="Q13" s="581"/>
      <c r="R13" s="581"/>
      <c r="S13" s="581"/>
      <c r="T13" s="581"/>
      <c r="U13" s="581"/>
      <c r="V13" s="581"/>
      <c r="W13" s="581"/>
      <c r="X13" s="581"/>
      <c r="Y13" s="581"/>
      <c r="Z13" s="581"/>
      <c r="AA13" s="581"/>
      <c r="AB13" s="581"/>
      <c r="AC13" s="581"/>
      <c r="AD13" s="581"/>
      <c r="AE13" s="581"/>
      <c r="AF13" s="581"/>
      <c r="AG13" s="581"/>
      <c r="AH13" s="581"/>
      <c r="AI13" s="581"/>
      <c r="AJ13" s="581"/>
      <c r="AK13" s="581"/>
      <c r="AL13" s="581"/>
      <c r="AM13" s="581"/>
      <c r="AN13" s="581"/>
      <c r="AO13" s="581"/>
      <c r="AP13" s="581"/>
      <c r="AQ13" s="581"/>
      <c r="AR13" s="581"/>
      <c r="AS13" s="581"/>
      <c r="AT13" s="581"/>
      <c r="AU13" s="581"/>
      <c r="AV13" s="581"/>
      <c r="AW13" s="581"/>
      <c r="AX13" s="581"/>
      <c r="AY13" s="581"/>
      <c r="AZ13" s="581"/>
      <c r="BA13" s="581"/>
      <c r="BB13" s="581"/>
      <c r="BC13" s="581"/>
      <c r="BD13" s="581"/>
      <c r="BE13" s="581"/>
      <c r="BF13" s="581"/>
      <c r="BG13" s="581"/>
      <c r="BH13" s="581"/>
      <c r="BI13" s="581"/>
      <c r="BJ13" s="581"/>
      <c r="BK13" s="581"/>
      <c r="BL13" s="581"/>
      <c r="BM13" s="581"/>
      <c r="BN13" s="581"/>
      <c r="BO13" s="581"/>
      <c r="BP13" s="581"/>
      <c r="BQ13" s="581"/>
    </row>
    <row r="14" spans="1:69" s="1" customFormat="1" ht="18" customHeight="1">
      <c r="A14" s="581"/>
      <c r="B14" s="21">
        <v>7</v>
      </c>
      <c r="C14" s="20" t="s">
        <v>775</v>
      </c>
      <c r="D14" s="841"/>
      <c r="E14" s="946"/>
      <c r="F14" s="19"/>
      <c r="G14" s="18" t="s">
        <v>1247</v>
      </c>
      <c r="H14" s="64">
        <v>0.7</v>
      </c>
      <c r="I14" s="18" t="s">
        <v>1248</v>
      </c>
      <c r="J14" s="17">
        <f t="shared" si="0"/>
        <v>0</v>
      </c>
      <c r="K14" s="9" t="s">
        <v>1254</v>
      </c>
      <c r="L14" s="581"/>
      <c r="M14" s="581"/>
      <c r="N14" s="581"/>
      <c r="O14" s="581"/>
      <c r="P14" s="581"/>
      <c r="Q14" s="581"/>
      <c r="R14" s="581"/>
      <c r="S14" s="581"/>
      <c r="T14" s="581"/>
      <c r="U14" s="581"/>
      <c r="V14" s="581"/>
      <c r="W14" s="581"/>
      <c r="X14" s="581"/>
      <c r="Y14" s="581"/>
      <c r="Z14" s="581"/>
      <c r="AA14" s="581"/>
      <c r="AB14" s="581"/>
      <c r="AC14" s="581"/>
      <c r="AD14" s="581"/>
      <c r="AE14" s="581"/>
      <c r="AF14" s="581"/>
      <c r="AG14" s="581"/>
      <c r="AH14" s="581"/>
      <c r="AI14" s="581"/>
      <c r="AJ14" s="581"/>
      <c r="AK14" s="581"/>
      <c r="AL14" s="581"/>
      <c r="AM14" s="581"/>
      <c r="AN14" s="581"/>
      <c r="AO14" s="581"/>
      <c r="AP14" s="581"/>
      <c r="AQ14" s="581"/>
      <c r="AR14" s="581"/>
      <c r="AS14" s="581"/>
      <c r="AT14" s="581"/>
      <c r="AU14" s="581"/>
      <c r="AV14" s="581"/>
      <c r="AW14" s="581"/>
      <c r="AX14" s="581"/>
      <c r="AY14" s="581"/>
      <c r="AZ14" s="581"/>
      <c r="BA14" s="581"/>
      <c r="BB14" s="581"/>
      <c r="BC14" s="581"/>
      <c r="BD14" s="581"/>
      <c r="BE14" s="581"/>
      <c r="BF14" s="581"/>
      <c r="BG14" s="581"/>
      <c r="BH14" s="581"/>
      <c r="BI14" s="581"/>
      <c r="BJ14" s="581"/>
      <c r="BK14" s="581"/>
      <c r="BL14" s="581"/>
      <c r="BM14" s="581"/>
      <c r="BN14" s="581"/>
      <c r="BO14" s="581"/>
      <c r="BP14" s="581"/>
      <c r="BQ14" s="581"/>
    </row>
    <row r="15" spans="1:69" s="1" customFormat="1" ht="18" customHeight="1">
      <c r="A15" s="581"/>
      <c r="B15" s="21">
        <v>8</v>
      </c>
      <c r="C15" s="20" t="s">
        <v>917</v>
      </c>
      <c r="D15" s="841"/>
      <c r="E15" s="946"/>
      <c r="F15" s="19"/>
      <c r="G15" s="18" t="s">
        <v>1247</v>
      </c>
      <c r="H15" s="64">
        <v>0.7</v>
      </c>
      <c r="I15" s="18" t="s">
        <v>1248</v>
      </c>
      <c r="J15" s="17">
        <f t="shared" si="0"/>
        <v>0</v>
      </c>
      <c r="K15" s="9" t="s">
        <v>1255</v>
      </c>
      <c r="L15" s="581"/>
      <c r="M15" s="581"/>
      <c r="N15" s="581"/>
      <c r="O15" s="581"/>
      <c r="P15" s="581"/>
      <c r="Q15" s="581"/>
      <c r="R15" s="581"/>
      <c r="S15" s="581"/>
      <c r="T15" s="581"/>
      <c r="U15" s="581"/>
      <c r="V15" s="581"/>
      <c r="W15" s="581"/>
      <c r="X15" s="581"/>
      <c r="Y15" s="581"/>
      <c r="Z15" s="581"/>
      <c r="AA15" s="581"/>
      <c r="AB15" s="581"/>
      <c r="AC15" s="581"/>
      <c r="AD15" s="581"/>
      <c r="AE15" s="581"/>
      <c r="AF15" s="581"/>
      <c r="AG15" s="581"/>
      <c r="AH15" s="581"/>
      <c r="AI15" s="581"/>
      <c r="AJ15" s="581"/>
      <c r="AK15" s="581"/>
      <c r="AL15" s="581"/>
      <c r="AM15" s="581"/>
      <c r="AN15" s="581"/>
      <c r="AO15" s="581"/>
      <c r="AP15" s="581"/>
      <c r="AQ15" s="581"/>
      <c r="AR15" s="581"/>
      <c r="AS15" s="581"/>
      <c r="AT15" s="581"/>
      <c r="AU15" s="581"/>
      <c r="AV15" s="581"/>
      <c r="AW15" s="581"/>
      <c r="AX15" s="581"/>
      <c r="AY15" s="581"/>
      <c r="AZ15" s="581"/>
      <c r="BA15" s="581"/>
      <c r="BB15" s="581"/>
      <c r="BC15" s="581"/>
      <c r="BD15" s="581"/>
      <c r="BE15" s="581"/>
      <c r="BF15" s="581"/>
      <c r="BG15" s="581"/>
      <c r="BH15" s="581"/>
      <c r="BI15" s="581"/>
      <c r="BJ15" s="581"/>
      <c r="BK15" s="581"/>
      <c r="BL15" s="581"/>
      <c r="BM15" s="581"/>
      <c r="BN15" s="581"/>
      <c r="BO15" s="581"/>
      <c r="BP15" s="581"/>
      <c r="BQ15" s="581"/>
    </row>
    <row r="16" spans="1:69" s="1" customFormat="1" ht="18" customHeight="1">
      <c r="A16" s="581"/>
      <c r="B16" s="21">
        <v>9</v>
      </c>
      <c r="C16" s="20" t="s">
        <v>1041</v>
      </c>
      <c r="D16" s="841"/>
      <c r="E16" s="946"/>
      <c r="F16" s="19"/>
      <c r="G16" s="18" t="s">
        <v>1247</v>
      </c>
      <c r="H16" s="64">
        <v>0.7</v>
      </c>
      <c r="I16" s="18" t="s">
        <v>1248</v>
      </c>
      <c r="J16" s="17">
        <f>ROUND(F16*H16,0)</f>
        <v>0</v>
      </c>
      <c r="K16" s="9" t="s">
        <v>1256</v>
      </c>
      <c r="L16" s="581"/>
      <c r="M16" s="581"/>
      <c r="N16" s="581"/>
      <c r="O16" s="581"/>
      <c r="P16" s="581"/>
      <c r="Q16" s="581"/>
      <c r="R16" s="581"/>
      <c r="S16" s="581"/>
      <c r="T16" s="581"/>
      <c r="U16" s="581"/>
      <c r="V16" s="581"/>
      <c r="W16" s="581"/>
      <c r="X16" s="581"/>
      <c r="Y16" s="581"/>
      <c r="Z16" s="581"/>
      <c r="AA16" s="581"/>
      <c r="AB16" s="581"/>
      <c r="AC16" s="581"/>
      <c r="AD16" s="581"/>
      <c r="AE16" s="581"/>
      <c r="AF16" s="581"/>
      <c r="AG16" s="581"/>
      <c r="AH16" s="581"/>
      <c r="AI16" s="581"/>
      <c r="AJ16" s="581"/>
      <c r="AK16" s="581"/>
      <c r="AL16" s="581"/>
      <c r="AM16" s="581"/>
      <c r="AN16" s="581"/>
      <c r="AO16" s="581"/>
      <c r="AP16" s="581"/>
      <c r="AQ16" s="581"/>
      <c r="AR16" s="581"/>
      <c r="AS16" s="581"/>
      <c r="AT16" s="581"/>
      <c r="AU16" s="581"/>
      <c r="AV16" s="581"/>
      <c r="AW16" s="581"/>
      <c r="AX16" s="581"/>
      <c r="AY16" s="581"/>
      <c r="AZ16" s="581"/>
      <c r="BA16" s="581"/>
      <c r="BB16" s="581"/>
      <c r="BC16" s="581"/>
      <c r="BD16" s="581"/>
      <c r="BE16" s="581"/>
      <c r="BF16" s="581"/>
      <c r="BG16" s="581"/>
      <c r="BH16" s="581"/>
      <c r="BI16" s="581"/>
      <c r="BJ16" s="581"/>
      <c r="BK16" s="581"/>
      <c r="BL16" s="581"/>
      <c r="BM16" s="581"/>
      <c r="BN16" s="581"/>
      <c r="BO16" s="581"/>
      <c r="BP16" s="581"/>
      <c r="BQ16" s="581"/>
    </row>
    <row r="17" spans="1:69" s="1" customFormat="1" ht="18" customHeight="1" thickBot="1">
      <c r="A17" s="581"/>
      <c r="B17" s="21">
        <v>10</v>
      </c>
      <c r="C17" s="20" t="s">
        <v>1112</v>
      </c>
      <c r="D17" s="841"/>
      <c r="E17" s="946"/>
      <c r="F17" s="19"/>
      <c r="G17" s="18" t="s">
        <v>1247</v>
      </c>
      <c r="H17" s="64">
        <v>0.7</v>
      </c>
      <c r="I17" s="18" t="s">
        <v>1248</v>
      </c>
      <c r="J17" s="17">
        <f>ROUND(F17*H17,0)</f>
        <v>0</v>
      </c>
      <c r="K17" s="9" t="s">
        <v>1257</v>
      </c>
      <c r="L17" s="581"/>
      <c r="M17" s="581"/>
      <c r="N17" s="581"/>
      <c r="O17" s="581"/>
      <c r="P17" s="581"/>
      <c r="Q17" s="581"/>
      <c r="R17" s="581"/>
      <c r="S17" s="581"/>
      <c r="T17" s="581"/>
      <c r="U17" s="581"/>
      <c r="V17" s="581"/>
      <c r="W17" s="581"/>
      <c r="X17" s="581"/>
      <c r="Y17" s="581"/>
      <c r="Z17" s="581"/>
      <c r="AA17" s="581"/>
      <c r="AB17" s="581"/>
      <c r="AC17" s="581"/>
      <c r="AD17" s="581"/>
      <c r="AE17" s="581"/>
      <c r="AF17" s="581"/>
      <c r="AG17" s="581"/>
      <c r="AH17" s="581"/>
      <c r="AI17" s="581"/>
      <c r="AJ17" s="581"/>
      <c r="AK17" s="581"/>
      <c r="AL17" s="581"/>
      <c r="AM17" s="581"/>
      <c r="AN17" s="581"/>
      <c r="AO17" s="581"/>
      <c r="AP17" s="581"/>
      <c r="AQ17" s="581"/>
      <c r="AR17" s="581"/>
      <c r="AS17" s="581"/>
      <c r="AT17" s="581"/>
      <c r="AU17" s="581"/>
      <c r="AV17" s="581"/>
      <c r="AW17" s="581"/>
      <c r="AX17" s="581"/>
      <c r="AY17" s="581"/>
      <c r="AZ17" s="581"/>
      <c r="BA17" s="581"/>
      <c r="BB17" s="581"/>
      <c r="BC17" s="581"/>
      <c r="BD17" s="581"/>
      <c r="BE17" s="581"/>
      <c r="BF17" s="581"/>
      <c r="BG17" s="581"/>
      <c r="BH17" s="581"/>
      <c r="BI17" s="581"/>
      <c r="BJ17" s="581"/>
      <c r="BK17" s="581"/>
      <c r="BL17" s="581"/>
      <c r="BM17" s="581"/>
      <c r="BN17" s="581"/>
      <c r="BO17" s="581"/>
      <c r="BP17" s="581"/>
      <c r="BQ17" s="581"/>
    </row>
    <row r="18" spans="1:69" s="1" customFormat="1" ht="15" customHeight="1">
      <c r="A18" s="581"/>
      <c r="B18" s="585"/>
      <c r="C18" s="586"/>
      <c r="D18" s="587"/>
      <c r="E18" s="587"/>
      <c r="F18" s="588"/>
      <c r="G18" s="621"/>
      <c r="H18" s="837" t="s">
        <v>1258</v>
      </c>
      <c r="I18" s="838"/>
      <c r="J18" s="589"/>
      <c r="K18" s="576"/>
      <c r="L18" s="581"/>
      <c r="M18" s="581"/>
      <c r="N18" s="581"/>
      <c r="O18" s="581"/>
      <c r="P18" s="581"/>
      <c r="Q18" s="581"/>
      <c r="R18" s="581"/>
      <c r="S18" s="581"/>
      <c r="T18" s="581"/>
      <c r="U18" s="581"/>
      <c r="V18" s="581"/>
      <c r="W18" s="581"/>
      <c r="X18" s="581"/>
      <c r="Y18" s="581"/>
      <c r="Z18" s="581"/>
      <c r="AA18" s="581"/>
      <c r="AB18" s="581"/>
      <c r="AC18" s="581"/>
      <c r="AD18" s="581"/>
      <c r="AE18" s="581"/>
      <c r="AF18" s="581"/>
      <c r="AG18" s="581"/>
      <c r="AH18" s="581"/>
      <c r="AI18" s="581"/>
      <c r="AJ18" s="581"/>
      <c r="AK18" s="581"/>
      <c r="AL18" s="581"/>
      <c r="AM18" s="581"/>
      <c r="AN18" s="581"/>
      <c r="AO18" s="581"/>
      <c r="AP18" s="581"/>
      <c r="AQ18" s="581"/>
      <c r="AR18" s="581"/>
      <c r="AS18" s="581"/>
      <c r="AT18" s="581"/>
      <c r="AU18" s="581"/>
      <c r="AV18" s="581"/>
      <c r="AW18" s="581"/>
      <c r="AX18" s="581"/>
      <c r="AY18" s="581"/>
      <c r="AZ18" s="581"/>
      <c r="BA18" s="581"/>
      <c r="BB18" s="581"/>
      <c r="BC18" s="581"/>
      <c r="BD18" s="581"/>
      <c r="BE18" s="581"/>
      <c r="BF18" s="581"/>
      <c r="BG18" s="581"/>
      <c r="BH18" s="581"/>
      <c r="BI18" s="581"/>
      <c r="BJ18" s="581"/>
      <c r="BK18" s="581"/>
      <c r="BL18" s="581"/>
      <c r="BM18" s="581"/>
      <c r="BN18" s="581"/>
      <c r="BO18" s="581"/>
      <c r="BP18" s="581"/>
      <c r="BQ18" s="581"/>
    </row>
    <row r="19" spans="1:69" s="1" customFormat="1" ht="15" customHeight="1" thickBot="1">
      <c r="A19" s="581"/>
      <c r="B19" s="590"/>
      <c r="C19" s="576"/>
      <c r="D19" s="576"/>
      <c r="E19" s="576"/>
      <c r="F19" s="576"/>
      <c r="G19" s="576"/>
      <c r="H19" s="882" t="s">
        <v>242</v>
      </c>
      <c r="I19" s="883"/>
      <c r="J19" s="591">
        <f>SUM(J8:J17)</f>
        <v>0</v>
      </c>
      <c r="K19" s="576" t="s">
        <v>1259</v>
      </c>
      <c r="L19" s="581"/>
      <c r="M19" s="581"/>
      <c r="N19" s="581"/>
      <c r="O19" s="581"/>
      <c r="P19" s="581"/>
      <c r="Q19" s="581"/>
      <c r="R19" s="581"/>
      <c r="S19" s="581"/>
      <c r="T19" s="581"/>
      <c r="U19" s="581"/>
      <c r="V19" s="581"/>
      <c r="W19" s="581"/>
      <c r="X19" s="581"/>
      <c r="Y19" s="581"/>
      <c r="Z19" s="581"/>
      <c r="AA19" s="581"/>
      <c r="AB19" s="581"/>
      <c r="AC19" s="581"/>
      <c r="AD19" s="581"/>
      <c r="AE19" s="581"/>
      <c r="AF19" s="581"/>
      <c r="AG19" s="581"/>
      <c r="AH19" s="581"/>
      <c r="AI19" s="581"/>
      <c r="AJ19" s="581"/>
      <c r="AK19" s="581"/>
      <c r="AL19" s="581"/>
      <c r="AM19" s="581"/>
      <c r="AN19" s="581"/>
      <c r="AO19" s="581"/>
      <c r="AP19" s="581"/>
      <c r="AQ19" s="581"/>
      <c r="AR19" s="581"/>
      <c r="AS19" s="581"/>
      <c r="AT19" s="581"/>
      <c r="AU19" s="581"/>
      <c r="AV19" s="581"/>
      <c r="AW19" s="581"/>
      <c r="AX19" s="581"/>
      <c r="AY19" s="581"/>
      <c r="AZ19" s="581"/>
      <c r="BA19" s="581"/>
      <c r="BB19" s="581"/>
      <c r="BC19" s="581"/>
      <c r="BD19" s="581"/>
      <c r="BE19" s="581"/>
      <c r="BF19" s="581"/>
      <c r="BG19" s="581"/>
      <c r="BH19" s="581"/>
      <c r="BI19" s="581"/>
      <c r="BJ19" s="581"/>
      <c r="BK19" s="581"/>
      <c r="BL19" s="581"/>
      <c r="BM19" s="581"/>
      <c r="BN19" s="581"/>
      <c r="BO19" s="581"/>
      <c r="BP19" s="581"/>
      <c r="BQ19" s="581"/>
    </row>
    <row r="20" spans="1:69" s="1" customFormat="1" ht="18.75" customHeight="1">
      <c r="A20" s="581"/>
      <c r="B20" s="575"/>
      <c r="C20" s="581"/>
      <c r="D20" s="581"/>
      <c r="E20" s="581"/>
      <c r="F20" s="581"/>
      <c r="G20" s="581"/>
      <c r="H20" s="581"/>
      <c r="I20" s="581"/>
      <c r="J20" s="581"/>
      <c r="K20" s="581"/>
      <c r="L20" s="581"/>
      <c r="M20" s="581"/>
      <c r="N20" s="581"/>
      <c r="O20" s="581"/>
      <c r="P20" s="581"/>
      <c r="Q20" s="581"/>
      <c r="R20" s="581"/>
      <c r="S20" s="581"/>
      <c r="T20" s="581"/>
      <c r="U20" s="581"/>
      <c r="V20" s="581"/>
      <c r="W20" s="581"/>
      <c r="X20" s="581"/>
      <c r="Y20" s="581"/>
      <c r="Z20" s="581"/>
      <c r="AA20" s="581"/>
      <c r="AB20" s="581"/>
      <c r="AC20" s="581"/>
      <c r="AD20" s="581"/>
      <c r="AE20" s="581"/>
      <c r="AF20" s="581"/>
      <c r="AG20" s="581"/>
      <c r="AH20" s="581"/>
      <c r="AI20" s="581"/>
      <c r="AJ20" s="581"/>
      <c r="AK20" s="581"/>
      <c r="AL20" s="581"/>
      <c r="AM20" s="581"/>
      <c r="AN20" s="581"/>
      <c r="AO20" s="581"/>
      <c r="AP20" s="581"/>
      <c r="AQ20" s="581"/>
      <c r="AR20" s="581"/>
      <c r="AS20" s="581"/>
      <c r="AT20" s="581"/>
      <c r="AU20" s="581"/>
      <c r="AV20" s="581"/>
      <c r="AW20" s="581"/>
      <c r="AX20" s="581"/>
      <c r="AY20" s="581"/>
      <c r="AZ20" s="581"/>
      <c r="BA20" s="581"/>
      <c r="BB20" s="581"/>
      <c r="BC20" s="581"/>
      <c r="BD20" s="581"/>
      <c r="BE20" s="581"/>
      <c r="BF20" s="581"/>
      <c r="BG20" s="581"/>
      <c r="BH20" s="581"/>
      <c r="BI20" s="581"/>
      <c r="BJ20" s="581"/>
      <c r="BK20" s="581"/>
      <c r="BL20" s="581"/>
      <c r="BM20" s="581"/>
      <c r="BN20" s="581"/>
      <c r="BO20" s="581"/>
      <c r="BP20" s="581"/>
      <c r="BQ20" s="581"/>
    </row>
  </sheetData>
  <mergeCells count="17">
    <mergeCell ref="D14:E14"/>
    <mergeCell ref="A1:B1"/>
    <mergeCell ref="C1:E1"/>
    <mergeCell ref="I1:K1"/>
    <mergeCell ref="B6:C6"/>
    <mergeCell ref="D6:E6"/>
    <mergeCell ref="D8:E8"/>
    <mergeCell ref="D9:E9"/>
    <mergeCell ref="D10:E10"/>
    <mergeCell ref="D11:E11"/>
    <mergeCell ref="D12:E12"/>
    <mergeCell ref="D13:E13"/>
    <mergeCell ref="D15:E15"/>
    <mergeCell ref="D16:E16"/>
    <mergeCell ref="D17:E17"/>
    <mergeCell ref="H18:I18"/>
    <mergeCell ref="H19:I19"/>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BQ100"/>
  <sheetViews>
    <sheetView showGridLines="0" view="pageBreakPreview" topLeftCell="A82" zoomScaleNormal="100" zoomScaleSheetLayoutView="100" workbookViewId="0">
      <selection activeCell="P85" sqref="P85"/>
    </sheetView>
  </sheetViews>
  <sheetFormatPr defaultColWidth="9" defaultRowHeight="18.75" customHeight="1"/>
  <cols>
    <col min="1" max="1" width="3.77734375" style="453" customWidth="1"/>
    <col min="2" max="2" width="5" style="453" customWidth="1"/>
    <col min="3" max="3" width="7.44140625" style="453" bestFit="1" customWidth="1"/>
    <col min="4" max="4" width="3" style="453" bestFit="1" customWidth="1"/>
    <col min="5" max="5" width="12" style="454" customWidth="1"/>
    <col min="6" max="6" width="3" style="453" bestFit="1" customWidth="1"/>
    <col min="7" max="7" width="11.88671875" style="453" customWidth="1"/>
    <col min="8" max="8" width="2.21875" style="453" bestFit="1" customWidth="1"/>
    <col min="9" max="9" width="11.88671875" style="344" customWidth="1"/>
    <col min="10" max="10" width="2.21875" style="453" bestFit="1" customWidth="1"/>
    <col min="11" max="11" width="11.88671875" style="453" customWidth="1"/>
    <col min="12" max="12" width="3.109375" style="453" customWidth="1"/>
    <col min="13" max="13" width="4.21875" style="453" customWidth="1"/>
    <col min="14" max="69" width="9" style="453"/>
    <col min="70" max="16384" width="9" style="1"/>
  </cols>
  <sheetData>
    <row r="1" spans="1:69" ht="18.75" customHeight="1">
      <c r="A1" s="958" t="s">
        <v>159</v>
      </c>
      <c r="B1" s="959"/>
      <c r="C1" s="958" t="s">
        <v>27</v>
      </c>
      <c r="D1" s="960"/>
      <c r="E1" s="959"/>
      <c r="F1" s="371"/>
      <c r="G1" s="308"/>
      <c r="H1" s="308"/>
      <c r="I1" s="370" t="s">
        <v>0</v>
      </c>
      <c r="J1" s="961">
        <f>●総括表!H4</f>
        <v>0</v>
      </c>
      <c r="K1" s="961"/>
      <c r="L1" s="961"/>
      <c r="M1" s="308"/>
      <c r="N1" s="308"/>
      <c r="O1" s="308"/>
      <c r="P1" s="308"/>
      <c r="Q1" s="308"/>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row>
    <row r="2" spans="1:69" ht="18.75" customHeight="1">
      <c r="A2" s="308"/>
      <c r="B2" s="308"/>
      <c r="C2" s="308"/>
      <c r="D2" s="308"/>
      <c r="E2" s="343"/>
      <c r="F2" s="308"/>
      <c r="G2" s="308"/>
      <c r="H2" s="308"/>
      <c r="J2" s="308"/>
      <c r="K2" s="369"/>
      <c r="L2" s="308"/>
      <c r="M2" s="308"/>
      <c r="N2" s="308"/>
      <c r="O2" s="308"/>
      <c r="P2" s="308"/>
      <c r="Q2" s="308"/>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row>
    <row r="3" spans="1:69" ht="18.75" customHeight="1">
      <c r="A3" s="493" t="s">
        <v>862</v>
      </c>
      <c r="B3" s="453" t="s">
        <v>249</v>
      </c>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1.25" customHeight="1">
      <c r="A4" s="493"/>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69" ht="18.75" customHeight="1">
      <c r="A5" s="493"/>
      <c r="B5" s="453" t="s">
        <v>248</v>
      </c>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11.25" customHeight="1">
      <c r="A6" s="493"/>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row>
    <row r="7" spans="1:69" ht="15" customHeight="1">
      <c r="A7" s="493"/>
      <c r="B7" s="867" t="s">
        <v>1193</v>
      </c>
      <c r="C7" s="867"/>
      <c r="D7" s="867"/>
      <c r="E7" s="867"/>
      <c r="F7" s="543"/>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row>
    <row r="8" spans="1:69" ht="15" customHeight="1" thickBot="1">
      <c r="A8" s="493"/>
      <c r="B8" s="867"/>
      <c r="C8" s="867"/>
      <c r="D8" s="867"/>
      <c r="E8" s="867"/>
      <c r="F8" s="543"/>
      <c r="G8" s="362" t="s">
        <v>246</v>
      </c>
      <c r="I8" s="344" t="s">
        <v>171</v>
      </c>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row>
    <row r="9" spans="1:69" ht="18.75" customHeight="1" thickBot="1">
      <c r="A9" s="493"/>
      <c r="B9" s="365"/>
      <c r="C9" s="365"/>
      <c r="D9" s="365"/>
      <c r="E9" s="361"/>
      <c r="F9" s="548" t="s">
        <v>863</v>
      </c>
      <c r="G9" s="368">
        <f>K12</f>
        <v>0</v>
      </c>
      <c r="H9" s="548" t="s">
        <v>98</v>
      </c>
      <c r="I9" s="360">
        <v>0.35</v>
      </c>
      <c r="J9" s="548" t="s">
        <v>864</v>
      </c>
      <c r="K9" s="457">
        <f>ROUND(E9*G9*I9,0)</f>
        <v>0</v>
      </c>
      <c r="L9" s="453" t="s">
        <v>595</v>
      </c>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row>
    <row r="10" spans="1:69" ht="18.75" customHeight="1">
      <c r="A10" s="493"/>
      <c r="C10" s="543"/>
      <c r="D10" s="543"/>
      <c r="E10" s="359"/>
      <c r="F10" s="543"/>
      <c r="G10" s="515"/>
      <c r="H10" s="548"/>
      <c r="I10" s="347"/>
      <c r="J10" s="548"/>
      <c r="K10" s="515"/>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row>
    <row r="11" spans="1:69" ht="18.75" customHeight="1">
      <c r="A11" s="493"/>
      <c r="B11" s="953" t="s">
        <v>1194</v>
      </c>
      <c r="C11" s="953"/>
      <c r="D11" s="953"/>
      <c r="E11" s="953"/>
      <c r="F11" s="953"/>
      <c r="G11" s="953"/>
      <c r="H11" s="954"/>
      <c r="I11" s="358"/>
      <c r="J11" s="955" t="s">
        <v>601</v>
      </c>
      <c r="K11" s="357" t="s">
        <v>244</v>
      </c>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row>
    <row r="12" spans="1:69" ht="18.75" customHeight="1">
      <c r="A12" s="493"/>
      <c r="B12" s="355"/>
      <c r="C12" s="355"/>
      <c r="D12" s="355"/>
      <c r="E12" s="356"/>
      <c r="F12" s="355"/>
      <c r="G12" s="355"/>
      <c r="H12" s="354"/>
      <c r="I12" s="364"/>
      <c r="J12" s="955"/>
      <c r="K12" s="352">
        <f>IF(I13=0,0,IF(I11/I13&gt;1,1,ROUND(I11/I13,3)))</f>
        <v>0</v>
      </c>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row>
    <row r="13" spans="1:69" ht="18.75" customHeight="1">
      <c r="A13" s="493"/>
      <c r="C13" s="956" t="s">
        <v>1195</v>
      </c>
      <c r="D13" s="956"/>
      <c r="E13" s="956"/>
      <c r="F13" s="956"/>
      <c r="G13" s="956"/>
      <c r="H13" s="957"/>
      <c r="I13" s="351"/>
      <c r="J13" s="955"/>
      <c r="K13" s="515"/>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11.25" customHeight="1">
      <c r="A14" s="493"/>
      <c r="Q14" s="548"/>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15" customHeight="1">
      <c r="A15" s="493"/>
      <c r="B15" s="867" t="s">
        <v>1196</v>
      </c>
      <c r="C15" s="867"/>
      <c r="D15" s="867"/>
      <c r="E15" s="867"/>
      <c r="F15" s="543"/>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row>
    <row r="16" spans="1:69" ht="15" customHeight="1" thickBot="1">
      <c r="A16" s="493"/>
      <c r="B16" s="867"/>
      <c r="C16" s="867"/>
      <c r="D16" s="867"/>
      <c r="E16" s="867"/>
      <c r="F16" s="543"/>
      <c r="G16" s="362" t="s">
        <v>246</v>
      </c>
      <c r="I16" s="344" t="s">
        <v>171</v>
      </c>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row>
    <row r="17" spans="1:69" ht="18.75" customHeight="1" thickBot="1">
      <c r="A17" s="493"/>
      <c r="B17" s="951" t="s">
        <v>245</v>
      </c>
      <c r="C17" s="951"/>
      <c r="D17" s="952"/>
      <c r="E17" s="361"/>
      <c r="F17" s="548" t="s">
        <v>865</v>
      </c>
      <c r="G17" s="341">
        <f>K20</f>
        <v>0</v>
      </c>
      <c r="H17" s="548" t="s">
        <v>863</v>
      </c>
      <c r="I17" s="360">
        <v>0.35</v>
      </c>
      <c r="J17" s="548" t="s">
        <v>866</v>
      </c>
      <c r="K17" s="457">
        <f>ROUND(E17*G17*I17,0)</f>
        <v>0</v>
      </c>
      <c r="L17" s="453" t="s">
        <v>867</v>
      </c>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row>
    <row r="18" spans="1:69" ht="18.75" customHeight="1">
      <c r="A18" s="493"/>
      <c r="C18" s="543"/>
      <c r="D18" s="543"/>
      <c r="E18" s="359"/>
      <c r="F18" s="543"/>
      <c r="G18" s="515"/>
      <c r="H18" s="548"/>
      <c r="I18" s="347"/>
      <c r="J18" s="548"/>
      <c r="K18" s="515"/>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row>
    <row r="19" spans="1:69" ht="18.75" customHeight="1">
      <c r="A19" s="493"/>
      <c r="B19" s="953" t="s">
        <v>1194</v>
      </c>
      <c r="C19" s="953"/>
      <c r="D19" s="953"/>
      <c r="E19" s="953"/>
      <c r="F19" s="953"/>
      <c r="G19" s="953"/>
      <c r="H19" s="954"/>
      <c r="I19" s="358"/>
      <c r="J19" s="955" t="s">
        <v>868</v>
      </c>
      <c r="K19" s="357" t="s">
        <v>244</v>
      </c>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row>
    <row r="20" spans="1:69" ht="18.75" customHeight="1">
      <c r="A20" s="493"/>
      <c r="B20" s="355"/>
      <c r="C20" s="355"/>
      <c r="D20" s="355"/>
      <c r="E20" s="356"/>
      <c r="F20" s="355"/>
      <c r="G20" s="355"/>
      <c r="H20" s="354"/>
      <c r="I20" s="364"/>
      <c r="J20" s="955"/>
      <c r="K20" s="352">
        <f>IF(I21=0,0,IF(I19/I21&gt;1,1,ROUND(I19/I21,3)))</f>
        <v>0</v>
      </c>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18.75" customHeight="1">
      <c r="A21" s="493"/>
      <c r="C21" s="956" t="s">
        <v>1195</v>
      </c>
      <c r="D21" s="956"/>
      <c r="E21" s="956"/>
      <c r="F21" s="956"/>
      <c r="G21" s="956"/>
      <c r="H21" s="957"/>
      <c r="I21" s="351"/>
      <c r="J21" s="955"/>
      <c r="K21" s="515"/>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row>
    <row r="22" spans="1:69" ht="11.25" customHeight="1">
      <c r="A22" s="493"/>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row>
    <row r="23" spans="1:69" ht="15" customHeight="1">
      <c r="A23" s="493"/>
      <c r="B23" s="867" t="s">
        <v>1197</v>
      </c>
      <c r="C23" s="867"/>
      <c r="D23" s="867"/>
      <c r="E23" s="867"/>
      <c r="F23" s="543"/>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row>
    <row r="24" spans="1:69" ht="15" customHeight="1" thickBot="1">
      <c r="A24" s="493"/>
      <c r="B24" s="867"/>
      <c r="C24" s="867"/>
      <c r="D24" s="867"/>
      <c r="E24" s="867"/>
      <c r="F24" s="543"/>
      <c r="G24" s="362" t="s">
        <v>246</v>
      </c>
      <c r="I24" s="344" t="s">
        <v>171</v>
      </c>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row>
    <row r="25" spans="1:69" ht="18.75" customHeight="1" thickBot="1">
      <c r="A25" s="493"/>
      <c r="B25" s="951" t="s">
        <v>245</v>
      </c>
      <c r="C25" s="951"/>
      <c r="D25" s="952"/>
      <c r="E25" s="361"/>
      <c r="F25" s="548" t="s">
        <v>869</v>
      </c>
      <c r="G25" s="341">
        <f>K28</f>
        <v>0</v>
      </c>
      <c r="H25" s="548" t="s">
        <v>870</v>
      </c>
      <c r="I25" s="360">
        <v>0.35</v>
      </c>
      <c r="J25" s="548" t="s">
        <v>871</v>
      </c>
      <c r="K25" s="457">
        <f>ROUND(E25*G25*I25,0)</f>
        <v>0</v>
      </c>
      <c r="L25" s="453" t="s">
        <v>872</v>
      </c>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ht="18.75" customHeight="1">
      <c r="A26" s="493"/>
      <c r="C26" s="543"/>
      <c r="D26" s="543"/>
      <c r="E26" s="359"/>
      <c r="F26" s="543"/>
      <c r="G26" s="515"/>
      <c r="H26" s="548"/>
      <c r="I26" s="367"/>
      <c r="J26" s="548"/>
      <c r="K26" s="515"/>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ht="18.75" customHeight="1">
      <c r="A27" s="493"/>
      <c r="B27" s="953" t="s">
        <v>1194</v>
      </c>
      <c r="C27" s="953"/>
      <c r="D27" s="953"/>
      <c r="E27" s="953"/>
      <c r="F27" s="953"/>
      <c r="G27" s="953"/>
      <c r="H27" s="954"/>
      <c r="I27" s="358"/>
      <c r="J27" s="955" t="s">
        <v>873</v>
      </c>
      <c r="K27" s="357" t="s">
        <v>244</v>
      </c>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row>
    <row r="28" spans="1:69" ht="18.75" customHeight="1">
      <c r="A28" s="493"/>
      <c r="B28" s="355"/>
      <c r="C28" s="355"/>
      <c r="D28" s="355"/>
      <c r="E28" s="356"/>
      <c r="F28" s="355"/>
      <c r="G28" s="355"/>
      <c r="H28" s="354"/>
      <c r="I28" s="364"/>
      <c r="J28" s="955"/>
      <c r="K28" s="366">
        <f>IF(I29=0,0,IF(I27/I29&gt;1,1,ROUND(I27/I29,3)))</f>
        <v>0</v>
      </c>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row>
    <row r="29" spans="1:69" ht="18.75" customHeight="1">
      <c r="A29" s="493"/>
      <c r="C29" s="956" t="s">
        <v>1195</v>
      </c>
      <c r="D29" s="956"/>
      <c r="E29" s="956"/>
      <c r="F29" s="956"/>
      <c r="G29" s="956"/>
      <c r="H29" s="957"/>
      <c r="I29" s="351"/>
      <c r="J29" s="955"/>
      <c r="K29" s="515"/>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row>
    <row r="30" spans="1:69" ht="11.25" customHeight="1">
      <c r="A30" s="493"/>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row>
    <row r="31" spans="1:69" ht="18.75" customHeight="1">
      <c r="A31" s="493"/>
      <c r="B31" s="453" t="s">
        <v>247</v>
      </c>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row>
    <row r="32" spans="1:69" ht="11.25" customHeight="1">
      <c r="A32" s="493"/>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row>
    <row r="33" spans="1:69" ht="15" customHeight="1">
      <c r="A33" s="493"/>
      <c r="B33" s="867" t="s">
        <v>1193</v>
      </c>
      <c r="C33" s="867"/>
      <c r="D33" s="867"/>
      <c r="E33" s="867"/>
      <c r="F33" s="543"/>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row>
    <row r="34" spans="1:69" ht="15" customHeight="1" thickBot="1">
      <c r="A34" s="493"/>
      <c r="B34" s="867"/>
      <c r="C34" s="867"/>
      <c r="D34" s="867"/>
      <c r="E34" s="867"/>
      <c r="F34" s="543"/>
      <c r="G34" s="362" t="s">
        <v>246</v>
      </c>
      <c r="I34" s="344" t="s">
        <v>171</v>
      </c>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row>
    <row r="35" spans="1:69" ht="18.75" customHeight="1" thickBot="1">
      <c r="A35" s="493"/>
      <c r="B35" s="365"/>
      <c r="C35" s="365"/>
      <c r="D35" s="365"/>
      <c r="E35" s="361"/>
      <c r="F35" s="548" t="s">
        <v>874</v>
      </c>
      <c r="G35" s="341">
        <f>K38</f>
        <v>0</v>
      </c>
      <c r="H35" s="548" t="s">
        <v>875</v>
      </c>
      <c r="I35" s="360">
        <v>0.45</v>
      </c>
      <c r="J35" s="548" t="s">
        <v>871</v>
      </c>
      <c r="K35" s="457">
        <f>ROUND(E35*G35*I35,0)</f>
        <v>0</v>
      </c>
      <c r="L35" s="453" t="s">
        <v>876</v>
      </c>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row>
    <row r="36" spans="1:69" ht="18.75" customHeight="1">
      <c r="A36" s="493"/>
      <c r="C36" s="543"/>
      <c r="D36" s="543"/>
      <c r="E36" s="359"/>
      <c r="F36" s="543"/>
      <c r="G36" s="515"/>
      <c r="H36" s="548"/>
      <c r="I36" s="347"/>
      <c r="J36" s="548"/>
      <c r="K36" s="515"/>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row>
    <row r="37" spans="1:69" ht="18.75" customHeight="1">
      <c r="A37" s="493"/>
      <c r="B37" s="953" t="s">
        <v>1194</v>
      </c>
      <c r="C37" s="953"/>
      <c r="D37" s="953"/>
      <c r="E37" s="953"/>
      <c r="F37" s="953"/>
      <c r="G37" s="953"/>
      <c r="H37" s="954"/>
      <c r="I37" s="358"/>
      <c r="J37" s="955" t="s">
        <v>877</v>
      </c>
      <c r="K37" s="357" t="s">
        <v>244</v>
      </c>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row>
    <row r="38" spans="1:69" ht="18.75" customHeight="1">
      <c r="A38" s="493"/>
      <c r="B38" s="355"/>
      <c r="C38" s="355"/>
      <c r="D38" s="355"/>
      <c r="E38" s="356"/>
      <c r="F38" s="355"/>
      <c r="G38" s="355"/>
      <c r="H38" s="354"/>
      <c r="I38" s="364"/>
      <c r="J38" s="955"/>
      <c r="K38" s="352">
        <f>IF(I39=0,0,IF(I37/I39&gt;1,1,ROUND(I37/I39,3)))</f>
        <v>0</v>
      </c>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row>
    <row r="39" spans="1:69" ht="18.75" customHeight="1">
      <c r="A39" s="493"/>
      <c r="C39" s="956" t="s">
        <v>1195</v>
      </c>
      <c r="D39" s="956"/>
      <c r="E39" s="956"/>
      <c r="F39" s="956"/>
      <c r="G39" s="956"/>
      <c r="H39" s="957"/>
      <c r="I39" s="351"/>
      <c r="J39" s="955"/>
      <c r="K39" s="515"/>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row>
    <row r="40" spans="1:69" ht="11.25" customHeight="1">
      <c r="A40" s="493"/>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row>
    <row r="41" spans="1:69" ht="15" customHeight="1">
      <c r="A41" s="493"/>
      <c r="B41" s="867" t="s">
        <v>1197</v>
      </c>
      <c r="C41" s="867"/>
      <c r="D41" s="867"/>
      <c r="E41" s="867"/>
      <c r="F41" s="543"/>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row>
    <row r="42" spans="1:69" ht="15" customHeight="1" thickBot="1">
      <c r="A42" s="493"/>
      <c r="B42" s="867"/>
      <c r="C42" s="867"/>
      <c r="D42" s="867"/>
      <c r="E42" s="867"/>
      <c r="F42" s="543"/>
      <c r="G42" s="362" t="s">
        <v>246</v>
      </c>
      <c r="I42" s="344" t="s">
        <v>171</v>
      </c>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row>
    <row r="43" spans="1:69" ht="18.75" customHeight="1" thickBot="1">
      <c r="A43" s="493"/>
      <c r="B43" s="951" t="s">
        <v>245</v>
      </c>
      <c r="C43" s="951"/>
      <c r="D43" s="952"/>
      <c r="E43" s="361"/>
      <c r="F43" s="548" t="s">
        <v>863</v>
      </c>
      <c r="G43" s="341">
        <f>K46</f>
        <v>0</v>
      </c>
      <c r="H43" s="548" t="s">
        <v>863</v>
      </c>
      <c r="I43" s="360">
        <v>0.45</v>
      </c>
      <c r="J43" s="548" t="s">
        <v>878</v>
      </c>
      <c r="K43" s="457">
        <f>ROUND(E43*G43*I43,0)</f>
        <v>0</v>
      </c>
      <c r="L43" s="453" t="s">
        <v>879</v>
      </c>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row>
    <row r="44" spans="1:69" ht="18.75" customHeight="1">
      <c r="A44" s="493"/>
      <c r="C44" s="543"/>
      <c r="D44" s="543"/>
      <c r="E44" s="359"/>
      <c r="F44" s="543"/>
      <c r="G44" s="515"/>
      <c r="H44" s="548"/>
      <c r="I44" s="347"/>
      <c r="J44" s="548"/>
      <c r="K44" s="515"/>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row>
    <row r="45" spans="1:69" ht="18.75" customHeight="1">
      <c r="A45" s="493"/>
      <c r="B45" s="953" t="s">
        <v>1194</v>
      </c>
      <c r="C45" s="953"/>
      <c r="D45" s="953"/>
      <c r="E45" s="953"/>
      <c r="F45" s="953"/>
      <c r="G45" s="953"/>
      <c r="H45" s="954"/>
      <c r="I45" s="358"/>
      <c r="J45" s="955" t="s">
        <v>877</v>
      </c>
      <c r="K45" s="357" t="s">
        <v>244</v>
      </c>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row>
    <row r="46" spans="1:69" ht="18.75" customHeight="1">
      <c r="A46" s="493"/>
      <c r="B46" s="535"/>
      <c r="C46" s="535"/>
      <c r="D46" s="535"/>
      <c r="E46" s="536"/>
      <c r="F46" s="535"/>
      <c r="G46" s="535"/>
      <c r="H46" s="537"/>
      <c r="I46" s="364"/>
      <c r="J46" s="955"/>
      <c r="K46" s="352">
        <f>IF(I47=0,0,IF(I45/I47&gt;1,1,ROUND(I45/I47,3)))</f>
        <v>0</v>
      </c>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row>
    <row r="47" spans="1:69" ht="18.75" customHeight="1">
      <c r="A47" s="493"/>
      <c r="B47" s="1"/>
      <c r="C47" s="956" t="s">
        <v>1195</v>
      </c>
      <c r="D47" s="956"/>
      <c r="E47" s="956"/>
      <c r="F47" s="956"/>
      <c r="G47" s="956"/>
      <c r="H47" s="957"/>
      <c r="I47" s="351"/>
      <c r="J47" s="955"/>
      <c r="K47" s="515"/>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row>
    <row r="48" spans="1:69" ht="11.25" customHeight="1">
      <c r="A48" s="493"/>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row>
    <row r="49" spans="1:69" ht="18.75" customHeight="1">
      <c r="A49" s="493"/>
      <c r="B49" s="453" t="s">
        <v>1021</v>
      </c>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row>
    <row r="50" spans="1:69" ht="11.25" customHeight="1">
      <c r="A50" s="493"/>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row>
    <row r="51" spans="1:69" ht="15" customHeight="1">
      <c r="A51" s="493"/>
      <c r="B51" s="867" t="s">
        <v>1193</v>
      </c>
      <c r="C51" s="867"/>
      <c r="D51" s="867"/>
      <c r="E51" s="867"/>
      <c r="F51" s="543"/>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row>
    <row r="52" spans="1:69" ht="15" customHeight="1" thickBot="1">
      <c r="A52" s="493"/>
      <c r="B52" s="867"/>
      <c r="C52" s="867"/>
      <c r="D52" s="867"/>
      <c r="E52" s="867"/>
      <c r="F52" s="543"/>
      <c r="G52" s="362" t="s">
        <v>246</v>
      </c>
      <c r="I52" s="344" t="s">
        <v>171</v>
      </c>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row>
    <row r="53" spans="1:69" ht="18.75" customHeight="1" thickBot="1">
      <c r="A53" s="493"/>
      <c r="B53" s="365"/>
      <c r="C53" s="365"/>
      <c r="D53" s="365"/>
      <c r="E53" s="361"/>
      <c r="F53" s="548" t="s">
        <v>869</v>
      </c>
      <c r="G53" s="341">
        <f>K56</f>
        <v>0</v>
      </c>
      <c r="H53" s="548" t="s">
        <v>863</v>
      </c>
      <c r="I53" s="360">
        <v>0.3</v>
      </c>
      <c r="J53" s="548" t="s">
        <v>871</v>
      </c>
      <c r="K53" s="457">
        <f>ROUND(E53*G53*I53,0)</f>
        <v>0</v>
      </c>
      <c r="L53" s="453" t="s">
        <v>880</v>
      </c>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row>
    <row r="54" spans="1:69" ht="18.75" customHeight="1">
      <c r="A54" s="493"/>
      <c r="C54" s="543"/>
      <c r="D54" s="543"/>
      <c r="E54" s="359"/>
      <c r="F54" s="543"/>
      <c r="G54" s="515"/>
      <c r="H54" s="548"/>
      <c r="I54" s="347"/>
      <c r="J54" s="548"/>
      <c r="K54" s="515"/>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row>
    <row r="55" spans="1:69" ht="18.75" customHeight="1">
      <c r="A55" s="493"/>
      <c r="B55" s="953" t="s">
        <v>1194</v>
      </c>
      <c r="C55" s="953"/>
      <c r="D55" s="953"/>
      <c r="E55" s="953"/>
      <c r="F55" s="953"/>
      <c r="G55" s="953"/>
      <c r="H55" s="954"/>
      <c r="I55" s="358"/>
      <c r="J55" s="955" t="s">
        <v>877</v>
      </c>
      <c r="K55" s="357" t="s">
        <v>244</v>
      </c>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row>
    <row r="56" spans="1:69" ht="18.75" customHeight="1">
      <c r="A56" s="493"/>
      <c r="B56" s="535"/>
      <c r="C56" s="535"/>
      <c r="D56" s="535"/>
      <c r="E56" s="536"/>
      <c r="F56" s="535"/>
      <c r="G56" s="535"/>
      <c r="H56" s="537"/>
      <c r="I56" s="364"/>
      <c r="J56" s="955"/>
      <c r="K56" s="363">
        <f>IF(I57=0,0,IF(I55/I57&gt;1,1,ROUND(I55/I57,3)))</f>
        <v>0</v>
      </c>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row>
    <row r="57" spans="1:69" ht="18.75" customHeight="1">
      <c r="A57" s="493"/>
      <c r="B57" s="1"/>
      <c r="C57" s="956" t="s">
        <v>1195</v>
      </c>
      <c r="D57" s="956"/>
      <c r="E57" s="956"/>
      <c r="F57" s="956"/>
      <c r="G57" s="956"/>
      <c r="H57" s="957"/>
      <c r="I57" s="351"/>
      <c r="J57" s="955"/>
      <c r="K57" s="515"/>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row>
    <row r="58" spans="1:69" ht="11.25" customHeight="1">
      <c r="A58" s="493"/>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row>
    <row r="59" spans="1:69" ht="15" customHeight="1">
      <c r="A59" s="493"/>
      <c r="B59" s="867" t="s">
        <v>1196</v>
      </c>
      <c r="C59" s="867"/>
      <c r="D59" s="867"/>
      <c r="E59" s="867"/>
      <c r="F59" s="543"/>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row>
    <row r="60" spans="1:69" ht="15" customHeight="1" thickBot="1">
      <c r="A60" s="493"/>
      <c r="B60" s="867"/>
      <c r="C60" s="867"/>
      <c r="D60" s="867"/>
      <c r="E60" s="867"/>
      <c r="F60" s="543"/>
      <c r="G60" s="362" t="s">
        <v>246</v>
      </c>
      <c r="I60" s="344" t="s">
        <v>171</v>
      </c>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row>
    <row r="61" spans="1:69" ht="18.75" customHeight="1" thickBot="1">
      <c r="A61" s="493"/>
      <c r="B61" s="951" t="s">
        <v>245</v>
      </c>
      <c r="C61" s="951"/>
      <c r="D61" s="952"/>
      <c r="E61" s="361"/>
      <c r="F61" s="548" t="s">
        <v>863</v>
      </c>
      <c r="G61" s="341">
        <f>K64</f>
        <v>0</v>
      </c>
      <c r="H61" s="548" t="s">
        <v>863</v>
      </c>
      <c r="I61" s="360">
        <v>0.3</v>
      </c>
      <c r="J61" s="548" t="s">
        <v>871</v>
      </c>
      <c r="K61" s="457">
        <f>ROUND(E61*G61*I61,0)</f>
        <v>0</v>
      </c>
      <c r="L61" s="453" t="s">
        <v>881</v>
      </c>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row>
    <row r="62" spans="1:69" ht="18.75" customHeight="1">
      <c r="A62" s="493"/>
      <c r="C62" s="543"/>
      <c r="D62" s="543"/>
      <c r="E62" s="359"/>
      <c r="F62" s="543"/>
      <c r="G62" s="515"/>
      <c r="H62" s="548"/>
      <c r="I62" s="347"/>
      <c r="J62" s="548"/>
      <c r="K62" s="515"/>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row>
    <row r="63" spans="1:69" ht="18.75" customHeight="1">
      <c r="A63" s="493"/>
      <c r="B63" s="953" t="s">
        <v>1194</v>
      </c>
      <c r="C63" s="953"/>
      <c r="D63" s="953"/>
      <c r="E63" s="953"/>
      <c r="F63" s="953"/>
      <c r="G63" s="953"/>
      <c r="H63" s="954"/>
      <c r="I63" s="358"/>
      <c r="J63" s="955" t="s">
        <v>877</v>
      </c>
      <c r="K63" s="357" t="s">
        <v>244</v>
      </c>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row>
    <row r="64" spans="1:69" ht="18.75" customHeight="1">
      <c r="A64" s="493"/>
      <c r="B64" s="535"/>
      <c r="C64" s="535"/>
      <c r="D64" s="535"/>
      <c r="E64" s="536"/>
      <c r="F64" s="535"/>
      <c r="G64" s="535"/>
      <c r="H64" s="537"/>
      <c r="I64" s="364"/>
      <c r="J64" s="955"/>
      <c r="K64" s="363">
        <f>IF(I65=0,0,IF(I63/I65&gt;1,1,ROUND(I63/I65,3)))</f>
        <v>0</v>
      </c>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row>
    <row r="65" spans="1:69" ht="18.75" customHeight="1">
      <c r="A65" s="493"/>
      <c r="B65" s="1"/>
      <c r="C65" s="956" t="s">
        <v>1195</v>
      </c>
      <c r="D65" s="956"/>
      <c r="E65" s="956"/>
      <c r="F65" s="956"/>
      <c r="G65" s="956"/>
      <c r="H65" s="957"/>
      <c r="I65" s="351"/>
      <c r="J65" s="955"/>
      <c r="K65" s="515"/>
    </row>
    <row r="66" spans="1:69" ht="11.25" customHeight="1">
      <c r="A66" s="493"/>
    </row>
    <row r="67" spans="1:69" ht="15" customHeight="1">
      <c r="A67" s="493"/>
      <c r="B67" s="867" t="s">
        <v>1197</v>
      </c>
      <c r="C67" s="867"/>
      <c r="D67" s="867"/>
      <c r="E67" s="867"/>
      <c r="F67" s="543"/>
    </row>
    <row r="68" spans="1:69" ht="15" customHeight="1" thickBot="1">
      <c r="A68" s="493"/>
      <c r="B68" s="867"/>
      <c r="C68" s="867"/>
      <c r="D68" s="867"/>
      <c r="E68" s="867"/>
      <c r="F68" s="543"/>
      <c r="G68" s="362" t="s">
        <v>246</v>
      </c>
      <c r="I68" s="344" t="s">
        <v>171</v>
      </c>
    </row>
    <row r="69" spans="1:69" ht="18.75" customHeight="1" thickBot="1">
      <c r="A69" s="493"/>
      <c r="B69" s="951" t="s">
        <v>245</v>
      </c>
      <c r="C69" s="951"/>
      <c r="D69" s="952"/>
      <c r="E69" s="361"/>
      <c r="F69" s="548" t="s">
        <v>863</v>
      </c>
      <c r="G69" s="341">
        <f>K72</f>
        <v>0</v>
      </c>
      <c r="H69" s="548" t="s">
        <v>869</v>
      </c>
      <c r="I69" s="360">
        <v>0.3</v>
      </c>
      <c r="J69" s="548" t="s">
        <v>871</v>
      </c>
      <c r="K69" s="457">
        <f>ROUND(E69*G69*I69,0)</f>
        <v>0</v>
      </c>
      <c r="L69" s="453" t="s">
        <v>882</v>
      </c>
    </row>
    <row r="70" spans="1:69" ht="18.75" customHeight="1">
      <c r="A70" s="493"/>
      <c r="C70" s="543"/>
      <c r="D70" s="543"/>
      <c r="E70" s="359"/>
      <c r="F70" s="543"/>
      <c r="G70" s="515"/>
      <c r="H70" s="548"/>
      <c r="I70" s="347"/>
      <c r="J70" s="548"/>
      <c r="K70" s="515"/>
    </row>
    <row r="71" spans="1:69" ht="18.75" customHeight="1">
      <c r="A71" s="493"/>
      <c r="B71" s="953" t="s">
        <v>1194</v>
      </c>
      <c r="C71" s="953"/>
      <c r="D71" s="953"/>
      <c r="E71" s="953"/>
      <c r="F71" s="953"/>
      <c r="G71" s="953"/>
      <c r="H71" s="954"/>
      <c r="I71" s="358"/>
      <c r="J71" s="955" t="s">
        <v>883</v>
      </c>
      <c r="K71" s="357" t="s">
        <v>244</v>
      </c>
    </row>
    <row r="72" spans="1:69" ht="18.75" customHeight="1">
      <c r="A72" s="493"/>
      <c r="B72" s="535"/>
      <c r="C72" s="535"/>
      <c r="D72" s="535"/>
      <c r="E72" s="536"/>
      <c r="F72" s="535"/>
      <c r="G72" s="535"/>
      <c r="H72" s="537"/>
      <c r="I72" s="353"/>
      <c r="J72" s="955"/>
      <c r="K72" s="352">
        <f>IF(I73=0,0,IF(I71/I73&gt;1,1,ROUND(I71/I73,3)))</f>
        <v>0</v>
      </c>
    </row>
    <row r="73" spans="1:69" ht="18.75" customHeight="1">
      <c r="A73" s="493"/>
      <c r="B73" s="1"/>
      <c r="C73" s="956" t="s">
        <v>1195</v>
      </c>
      <c r="D73" s="956"/>
      <c r="E73" s="956"/>
      <c r="F73" s="956"/>
      <c r="G73" s="956"/>
      <c r="H73" s="957"/>
      <c r="I73" s="351"/>
      <c r="J73" s="955"/>
      <c r="K73" s="515"/>
    </row>
    <row r="74" spans="1:69" s="2" customFormat="1" ht="11.25" customHeight="1">
      <c r="A74" s="350"/>
      <c r="B74" s="348"/>
      <c r="C74" s="348"/>
      <c r="D74" s="348"/>
      <c r="E74" s="349"/>
      <c r="F74" s="348"/>
      <c r="G74" s="515"/>
      <c r="H74" s="346"/>
      <c r="I74" s="347"/>
      <c r="J74" s="346"/>
      <c r="K74" s="515"/>
      <c r="L74" s="344"/>
      <c r="M74" s="344"/>
      <c r="N74" s="344"/>
      <c r="O74" s="344"/>
      <c r="P74" s="344"/>
      <c r="Q74" s="344"/>
      <c r="R74" s="344"/>
      <c r="S74" s="344"/>
      <c r="T74" s="344"/>
      <c r="U74" s="344"/>
      <c r="V74" s="344"/>
      <c r="W74" s="344"/>
      <c r="X74" s="344"/>
      <c r="Y74" s="344"/>
      <c r="Z74" s="344"/>
      <c r="AA74" s="344"/>
      <c r="AB74" s="344"/>
      <c r="AC74" s="344"/>
      <c r="AD74" s="344"/>
      <c r="AE74" s="344"/>
      <c r="AF74" s="344"/>
      <c r="AG74" s="344"/>
      <c r="AH74" s="344"/>
      <c r="AI74" s="344"/>
      <c r="AJ74" s="344"/>
      <c r="AK74" s="344"/>
      <c r="AL74" s="344"/>
      <c r="AM74" s="344"/>
      <c r="AN74" s="344"/>
      <c r="AO74" s="344"/>
      <c r="AP74" s="344"/>
      <c r="AQ74" s="344"/>
      <c r="AR74" s="344"/>
      <c r="AS74" s="344"/>
      <c r="AT74" s="344"/>
      <c r="AU74" s="344"/>
      <c r="AV74" s="344"/>
      <c r="AW74" s="344"/>
      <c r="AX74" s="344"/>
      <c r="AY74" s="344"/>
      <c r="AZ74" s="344"/>
      <c r="BA74" s="344"/>
      <c r="BB74" s="344"/>
      <c r="BC74" s="344"/>
      <c r="BD74" s="344"/>
      <c r="BE74" s="344"/>
      <c r="BF74" s="344"/>
      <c r="BG74" s="344"/>
      <c r="BH74" s="344"/>
      <c r="BI74" s="344"/>
      <c r="BJ74" s="344"/>
      <c r="BK74" s="344"/>
      <c r="BL74" s="344"/>
      <c r="BM74" s="344"/>
      <c r="BN74" s="344"/>
      <c r="BO74" s="344"/>
      <c r="BP74" s="344"/>
      <c r="BQ74" s="344"/>
    </row>
    <row r="75" spans="1:69" ht="18.75" customHeight="1">
      <c r="A75" s="493"/>
      <c r="B75" s="453" t="s">
        <v>1022</v>
      </c>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row>
    <row r="76" spans="1:69" ht="11.25" customHeight="1">
      <c r="A76" s="493"/>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row>
    <row r="77" spans="1:69" ht="15" customHeight="1">
      <c r="A77" s="493"/>
      <c r="B77" s="867" t="s">
        <v>1193</v>
      </c>
      <c r="C77" s="867"/>
      <c r="D77" s="867"/>
      <c r="E77" s="867"/>
      <c r="F77" s="554"/>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row>
    <row r="78" spans="1:69" ht="15" customHeight="1" thickBot="1">
      <c r="A78" s="493"/>
      <c r="B78" s="867"/>
      <c r="C78" s="867"/>
      <c r="D78" s="867"/>
      <c r="E78" s="867"/>
      <c r="F78" s="554"/>
      <c r="G78" s="362" t="s">
        <v>246</v>
      </c>
      <c r="I78" s="344" t="s">
        <v>171</v>
      </c>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row>
    <row r="79" spans="1:69" ht="18.75" customHeight="1" thickBot="1">
      <c r="A79" s="493"/>
      <c r="B79" s="365"/>
      <c r="C79" s="365"/>
      <c r="D79" s="365"/>
      <c r="E79" s="361"/>
      <c r="F79" s="555" t="s">
        <v>98</v>
      </c>
      <c r="G79" s="341">
        <f>K82</f>
        <v>0</v>
      </c>
      <c r="H79" s="555" t="s">
        <v>98</v>
      </c>
      <c r="I79" s="360">
        <v>0.2</v>
      </c>
      <c r="J79" s="555" t="s">
        <v>101</v>
      </c>
      <c r="K79" s="457">
        <f>ROUND(E79*G79*I79,0)</f>
        <v>0</v>
      </c>
      <c r="L79" s="453" t="s">
        <v>1028</v>
      </c>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row>
    <row r="80" spans="1:69" ht="18.75" customHeight="1">
      <c r="A80" s="493"/>
      <c r="C80" s="554"/>
      <c r="D80" s="554"/>
      <c r="E80" s="359"/>
      <c r="F80" s="554"/>
      <c r="G80" s="515"/>
      <c r="H80" s="555"/>
      <c r="I80" s="347"/>
      <c r="J80" s="555"/>
      <c r="K80" s="515"/>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row>
    <row r="81" spans="1:69" ht="18.75" customHeight="1">
      <c r="A81" s="493"/>
      <c r="B81" s="953" t="s">
        <v>1194</v>
      </c>
      <c r="C81" s="953"/>
      <c r="D81" s="953"/>
      <c r="E81" s="953"/>
      <c r="F81" s="953"/>
      <c r="G81" s="953"/>
      <c r="H81" s="954"/>
      <c r="I81" s="358"/>
      <c r="J81" s="955" t="s">
        <v>601</v>
      </c>
      <c r="K81" s="357" t="s">
        <v>244</v>
      </c>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row>
    <row r="82" spans="1:69" ht="18.75" customHeight="1">
      <c r="A82" s="493"/>
      <c r="B82" s="535"/>
      <c r="C82" s="535"/>
      <c r="D82" s="535"/>
      <c r="E82" s="536"/>
      <c r="F82" s="535"/>
      <c r="G82" s="535"/>
      <c r="H82" s="537"/>
      <c r="I82" s="364"/>
      <c r="J82" s="955"/>
      <c r="K82" s="363">
        <f>IF(I83=0,0,IF(I81/I83&gt;1,1,ROUND(I81/I83,3)))</f>
        <v>0</v>
      </c>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row>
    <row r="83" spans="1:69" ht="18.75" customHeight="1">
      <c r="A83" s="493"/>
      <c r="B83" s="1"/>
      <c r="C83" s="956" t="s">
        <v>1195</v>
      </c>
      <c r="D83" s="956"/>
      <c r="E83" s="956"/>
      <c r="F83" s="956"/>
      <c r="G83" s="956"/>
      <c r="H83" s="957"/>
      <c r="I83" s="351"/>
      <c r="J83" s="955"/>
      <c r="K83" s="515"/>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row>
    <row r="84" spans="1:69" ht="11.25" customHeight="1">
      <c r="A84" s="493"/>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row>
    <row r="85" spans="1:69" ht="15" customHeight="1">
      <c r="A85" s="493"/>
      <c r="B85" s="867" t="s">
        <v>1196</v>
      </c>
      <c r="C85" s="867"/>
      <c r="D85" s="867"/>
      <c r="E85" s="867"/>
      <c r="F85" s="554"/>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row>
    <row r="86" spans="1:69" ht="15" customHeight="1" thickBot="1">
      <c r="A86" s="493"/>
      <c r="B86" s="867"/>
      <c r="C86" s="867"/>
      <c r="D86" s="867"/>
      <c r="E86" s="867"/>
      <c r="F86" s="554"/>
      <c r="G86" s="362" t="s">
        <v>246</v>
      </c>
      <c r="I86" s="344" t="s">
        <v>171</v>
      </c>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row>
    <row r="87" spans="1:69" ht="18.75" customHeight="1" thickBot="1">
      <c r="A87" s="493"/>
      <c r="B87" s="951" t="s">
        <v>245</v>
      </c>
      <c r="C87" s="951"/>
      <c r="D87" s="952"/>
      <c r="E87" s="361"/>
      <c r="F87" s="555" t="s">
        <v>98</v>
      </c>
      <c r="G87" s="341">
        <f>K90</f>
        <v>0</v>
      </c>
      <c r="H87" s="555" t="s">
        <v>98</v>
      </c>
      <c r="I87" s="360">
        <v>0.2</v>
      </c>
      <c r="J87" s="555" t="s">
        <v>101</v>
      </c>
      <c r="K87" s="457">
        <f>ROUND(E87*G87*I87,0)</f>
        <v>0</v>
      </c>
      <c r="L87" s="453" t="s">
        <v>1029</v>
      </c>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row>
    <row r="88" spans="1:69" ht="18.75" customHeight="1">
      <c r="A88" s="493"/>
      <c r="C88" s="554"/>
      <c r="D88" s="554"/>
      <c r="E88" s="359"/>
      <c r="F88" s="554"/>
      <c r="G88" s="515"/>
      <c r="H88" s="555"/>
      <c r="I88" s="347"/>
      <c r="J88" s="555"/>
      <c r="K88" s="515"/>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row>
    <row r="89" spans="1:69" ht="18.75" customHeight="1">
      <c r="A89" s="493"/>
      <c r="B89" s="953" t="s">
        <v>1194</v>
      </c>
      <c r="C89" s="953"/>
      <c r="D89" s="953"/>
      <c r="E89" s="953"/>
      <c r="F89" s="953"/>
      <c r="G89" s="953"/>
      <c r="H89" s="954"/>
      <c r="I89" s="358"/>
      <c r="J89" s="955" t="s">
        <v>601</v>
      </c>
      <c r="K89" s="357" t="s">
        <v>244</v>
      </c>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row>
    <row r="90" spans="1:69" ht="18.75" customHeight="1">
      <c r="A90" s="493"/>
      <c r="B90" s="535"/>
      <c r="C90" s="535"/>
      <c r="D90" s="535"/>
      <c r="E90" s="536"/>
      <c r="F90" s="535"/>
      <c r="G90" s="535"/>
      <c r="H90" s="537"/>
      <c r="I90" s="364"/>
      <c r="J90" s="955"/>
      <c r="K90" s="363">
        <f>IF(I91=0,0,IF(I89/I91&gt;1,1,ROUND(I89/I91,3)))</f>
        <v>0</v>
      </c>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row>
    <row r="91" spans="1:69" ht="18.75" customHeight="1">
      <c r="A91" s="493"/>
      <c r="B91" s="1"/>
      <c r="C91" s="956" t="s">
        <v>1195</v>
      </c>
      <c r="D91" s="956"/>
      <c r="E91" s="956"/>
      <c r="F91" s="956"/>
      <c r="G91" s="956"/>
      <c r="H91" s="957"/>
      <c r="I91" s="351"/>
      <c r="J91" s="955"/>
      <c r="K91" s="515"/>
    </row>
    <row r="92" spans="1:69" ht="11.25" customHeight="1">
      <c r="A92" s="493"/>
    </row>
    <row r="93" spans="1:69" ht="15" customHeight="1">
      <c r="A93" s="493"/>
      <c r="B93" s="867" t="s">
        <v>1197</v>
      </c>
      <c r="C93" s="867"/>
      <c r="D93" s="867"/>
      <c r="E93" s="867"/>
      <c r="F93" s="554"/>
    </row>
    <row r="94" spans="1:69" ht="15" customHeight="1" thickBot="1">
      <c r="A94" s="493"/>
      <c r="B94" s="867"/>
      <c r="C94" s="867"/>
      <c r="D94" s="867"/>
      <c r="E94" s="867"/>
      <c r="F94" s="554"/>
      <c r="G94" s="362" t="s">
        <v>246</v>
      </c>
      <c r="I94" s="344" t="s">
        <v>171</v>
      </c>
    </row>
    <row r="95" spans="1:69" ht="18.75" customHeight="1" thickBot="1">
      <c r="A95" s="493"/>
      <c r="B95" s="951" t="s">
        <v>245</v>
      </c>
      <c r="C95" s="951"/>
      <c r="D95" s="952"/>
      <c r="E95" s="361"/>
      <c r="F95" s="555" t="s">
        <v>98</v>
      </c>
      <c r="G95" s="341">
        <f>K98</f>
        <v>0</v>
      </c>
      <c r="H95" s="555" t="s">
        <v>98</v>
      </c>
      <c r="I95" s="360">
        <v>0.2</v>
      </c>
      <c r="J95" s="555" t="s">
        <v>101</v>
      </c>
      <c r="K95" s="457">
        <f>ROUND(E95*G95*I95,0)</f>
        <v>0</v>
      </c>
      <c r="L95" s="453" t="s">
        <v>1030</v>
      </c>
    </row>
    <row r="96" spans="1:69" ht="18.75" customHeight="1">
      <c r="A96" s="493"/>
      <c r="C96" s="554"/>
      <c r="D96" s="554"/>
      <c r="E96" s="359"/>
      <c r="F96" s="554"/>
      <c r="G96" s="515"/>
      <c r="H96" s="555"/>
      <c r="I96" s="347"/>
      <c r="J96" s="555"/>
      <c r="K96" s="515"/>
    </row>
    <row r="97" spans="1:69" ht="18.75" customHeight="1">
      <c r="A97" s="493"/>
      <c r="B97" s="953" t="s">
        <v>1194</v>
      </c>
      <c r="C97" s="953"/>
      <c r="D97" s="953"/>
      <c r="E97" s="953"/>
      <c r="F97" s="953"/>
      <c r="G97" s="953"/>
      <c r="H97" s="954"/>
      <c r="I97" s="358"/>
      <c r="J97" s="955" t="s">
        <v>601</v>
      </c>
      <c r="K97" s="357" t="s">
        <v>244</v>
      </c>
    </row>
    <row r="98" spans="1:69" ht="18.75" customHeight="1">
      <c r="A98" s="493"/>
      <c r="B98" s="535"/>
      <c r="C98" s="535"/>
      <c r="D98" s="535"/>
      <c r="E98" s="536"/>
      <c r="F98" s="535"/>
      <c r="G98" s="535"/>
      <c r="H98" s="537"/>
      <c r="I98" s="353"/>
      <c r="J98" s="955"/>
      <c r="K98" s="352">
        <f>IF(I99=0,0,IF(I97/I99&gt;1,1,ROUND(I97/I99,3)))</f>
        <v>0</v>
      </c>
    </row>
    <row r="99" spans="1:69" ht="18.75" customHeight="1">
      <c r="A99" s="493"/>
      <c r="B99" s="1"/>
      <c r="C99" s="956" t="s">
        <v>1195</v>
      </c>
      <c r="D99" s="956"/>
      <c r="E99" s="956"/>
      <c r="F99" s="956"/>
      <c r="G99" s="956"/>
      <c r="H99" s="957"/>
      <c r="I99" s="351"/>
      <c r="J99" s="955"/>
      <c r="K99" s="515"/>
    </row>
    <row r="100" spans="1:69" s="2" customFormat="1" ht="11.25" customHeight="1">
      <c r="A100" s="350"/>
      <c r="B100" s="348"/>
      <c r="C100" s="348"/>
      <c r="D100" s="348"/>
      <c r="E100" s="349"/>
      <c r="F100" s="348"/>
      <c r="G100" s="515"/>
      <c r="H100" s="346"/>
      <c r="I100" s="347"/>
      <c r="J100" s="346"/>
      <c r="K100" s="515"/>
      <c r="L100" s="344"/>
      <c r="M100" s="344"/>
      <c r="N100" s="344"/>
      <c r="O100" s="344"/>
      <c r="P100" s="344"/>
      <c r="Q100" s="344"/>
      <c r="R100" s="344"/>
      <c r="S100" s="344"/>
      <c r="T100" s="344"/>
      <c r="U100" s="344"/>
      <c r="V100" s="344"/>
      <c r="W100" s="344"/>
      <c r="X100" s="344"/>
      <c r="Y100" s="344"/>
      <c r="Z100" s="344"/>
      <c r="AA100" s="344"/>
      <c r="AB100" s="344"/>
      <c r="AC100" s="344"/>
      <c r="AD100" s="344"/>
      <c r="AE100" s="344"/>
      <c r="AF100" s="344"/>
      <c r="AG100" s="344"/>
      <c r="AH100" s="344"/>
      <c r="AI100" s="344"/>
      <c r="AJ100" s="344"/>
      <c r="AK100" s="344"/>
      <c r="AL100" s="344"/>
      <c r="AM100" s="344"/>
      <c r="AN100" s="344"/>
      <c r="AO100" s="344"/>
      <c r="AP100" s="344"/>
      <c r="AQ100" s="344"/>
      <c r="AR100" s="344"/>
      <c r="AS100" s="344"/>
      <c r="AT100" s="344"/>
      <c r="AU100" s="344"/>
      <c r="AV100" s="344"/>
      <c r="AW100" s="344"/>
      <c r="AX100" s="344"/>
      <c r="AY100" s="344"/>
      <c r="AZ100" s="344"/>
      <c r="BA100" s="344"/>
      <c r="BB100" s="344"/>
      <c r="BC100" s="344"/>
      <c r="BD100" s="344"/>
      <c r="BE100" s="344"/>
      <c r="BF100" s="344"/>
      <c r="BG100" s="344"/>
      <c r="BH100" s="344"/>
      <c r="BI100" s="344"/>
      <c r="BJ100" s="344"/>
      <c r="BK100" s="344"/>
      <c r="BL100" s="344"/>
      <c r="BM100" s="344"/>
      <c r="BN100" s="344"/>
      <c r="BO100" s="344"/>
      <c r="BP100" s="344"/>
      <c r="BQ100" s="344"/>
    </row>
  </sheetData>
  <mergeCells count="54">
    <mergeCell ref="B95:D95"/>
    <mergeCell ref="B97:H97"/>
    <mergeCell ref="J97:J99"/>
    <mergeCell ref="C99:H99"/>
    <mergeCell ref="B87:D87"/>
    <mergeCell ref="B89:H89"/>
    <mergeCell ref="J89:J91"/>
    <mergeCell ref="C91:H91"/>
    <mergeCell ref="B93:E94"/>
    <mergeCell ref="B77:E78"/>
    <mergeCell ref="B81:H81"/>
    <mergeCell ref="J81:J83"/>
    <mergeCell ref="C83:H83"/>
    <mergeCell ref="B85:E86"/>
    <mergeCell ref="A1:B1"/>
    <mergeCell ref="C1:E1"/>
    <mergeCell ref="J1:L1"/>
    <mergeCell ref="B7:E8"/>
    <mergeCell ref="B11:H11"/>
    <mergeCell ref="J11:J13"/>
    <mergeCell ref="C13:H13"/>
    <mergeCell ref="B37:H37"/>
    <mergeCell ref="J37:J39"/>
    <mergeCell ref="C39:H39"/>
    <mergeCell ref="B15:E16"/>
    <mergeCell ref="B17:D17"/>
    <mergeCell ref="B19:H19"/>
    <mergeCell ref="J19:J21"/>
    <mergeCell ref="C21:H21"/>
    <mergeCell ref="B23:E24"/>
    <mergeCell ref="B25:D25"/>
    <mergeCell ref="B27:H27"/>
    <mergeCell ref="J27:J29"/>
    <mergeCell ref="C29:H29"/>
    <mergeCell ref="B33:E34"/>
    <mergeCell ref="B63:H63"/>
    <mergeCell ref="J63:J65"/>
    <mergeCell ref="C65:H65"/>
    <mergeCell ref="B41:E42"/>
    <mergeCell ref="B43:D43"/>
    <mergeCell ref="B45:H45"/>
    <mergeCell ref="J45:J47"/>
    <mergeCell ref="C47:H47"/>
    <mergeCell ref="B51:E52"/>
    <mergeCell ref="B55:H55"/>
    <mergeCell ref="J55:J57"/>
    <mergeCell ref="C57:H57"/>
    <mergeCell ref="B59:E60"/>
    <mergeCell ref="B61:D61"/>
    <mergeCell ref="B67:E68"/>
    <mergeCell ref="B69:D69"/>
    <mergeCell ref="B71:H71"/>
    <mergeCell ref="J71:J73"/>
    <mergeCell ref="C73:H73"/>
  </mergeCells>
  <phoneticPr fontId="2"/>
  <pageMargins left="0.78740157480314965" right="0.78740157480314965" top="0.74803149606299213" bottom="0.98425196850393704" header="0.51181102362204722" footer="0.51181102362204722"/>
  <pageSetup paperSize="9" scale="87" fitToHeight="0" orientation="portrait" r:id="rId1"/>
  <headerFooter alignWithMargins="0"/>
  <rowBreaks count="1" manualBreakCount="1">
    <brk id="48" max="1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BQ157"/>
  <sheetViews>
    <sheetView showGridLines="0" view="pageBreakPreview" topLeftCell="A145" zoomScaleNormal="100" zoomScaleSheetLayoutView="100" workbookViewId="0">
      <selection activeCell="X127" sqref="X127"/>
    </sheetView>
  </sheetViews>
  <sheetFormatPr defaultColWidth="9" defaultRowHeight="18.75" customHeight="1"/>
  <cols>
    <col min="1" max="1" width="3.77734375" style="308" customWidth="1"/>
    <col min="2" max="2" width="5" style="308" customWidth="1"/>
    <col min="3" max="3" width="7.44140625" style="308" bestFit="1" customWidth="1"/>
    <col min="4" max="4" width="3" style="308" bestFit="1" customWidth="1"/>
    <col min="5" max="5" width="12" style="308" customWidth="1"/>
    <col min="6" max="6" width="11.88671875" style="343" customWidth="1"/>
    <col min="7" max="7" width="2.21875" style="308" bestFit="1" customWidth="1"/>
    <col min="8" max="8" width="13.88671875" style="344" customWidth="1"/>
    <col min="9" max="9" width="2.21875" style="308" bestFit="1" customWidth="1"/>
    <col min="10" max="10" width="11.88671875" style="343" customWidth="1"/>
    <col min="11" max="11" width="3.109375" style="308" customWidth="1"/>
    <col min="12" max="12" width="4.21875" style="308" customWidth="1"/>
    <col min="13" max="69" width="9" style="308"/>
    <col min="70" max="16384" width="9" style="1"/>
  </cols>
  <sheetData>
    <row r="1" spans="1:69" ht="18.75" customHeight="1">
      <c r="A1" s="334" t="s">
        <v>594</v>
      </c>
      <c r="B1" s="374" t="s">
        <v>847</v>
      </c>
      <c r="C1" s="374"/>
      <c r="D1" s="374"/>
      <c r="E1" s="374"/>
      <c r="F1" s="375"/>
      <c r="G1" s="374"/>
      <c r="H1" s="345"/>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row>
    <row r="2" spans="1:69" ht="9" customHeight="1">
      <c r="A2" s="334"/>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row>
    <row r="3" spans="1:69" ht="18.75" customHeight="1">
      <c r="A3" s="334"/>
      <c r="B3" s="878" t="s">
        <v>117</v>
      </c>
      <c r="C3" s="879"/>
      <c r="D3" s="878" t="s">
        <v>116</v>
      </c>
      <c r="E3" s="879"/>
      <c r="F3" s="331" t="s">
        <v>115</v>
      </c>
      <c r="G3" s="318"/>
      <c r="H3" s="372" t="s">
        <v>114</v>
      </c>
      <c r="I3" s="318"/>
      <c r="J3" s="331" t="s">
        <v>3</v>
      </c>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5" customHeight="1">
      <c r="A4" s="334"/>
      <c r="B4" s="329"/>
      <c r="C4" s="328"/>
      <c r="D4" s="327"/>
      <c r="E4" s="326"/>
      <c r="F4" s="325"/>
      <c r="G4" s="324"/>
      <c r="H4" s="339"/>
      <c r="I4" s="324"/>
      <c r="J4" s="323" t="s">
        <v>547</v>
      </c>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69" ht="15" customHeight="1">
      <c r="B5" s="22">
        <v>1</v>
      </c>
      <c r="C5" s="20" t="s">
        <v>106</v>
      </c>
      <c r="D5" s="841"/>
      <c r="E5" s="842"/>
      <c r="F5" s="19"/>
      <c r="G5" s="18" t="s">
        <v>884</v>
      </c>
      <c r="H5" s="428">
        <v>6.6000000000000003E-2</v>
      </c>
      <c r="I5" s="18" t="s">
        <v>885</v>
      </c>
      <c r="J5" s="17">
        <f t="shared" ref="J5:J10" si="0">ROUND(F5*H5,0)</f>
        <v>0</v>
      </c>
      <c r="K5" s="9" t="s">
        <v>207</v>
      </c>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15" customHeight="1">
      <c r="B6" s="22">
        <v>2</v>
      </c>
      <c r="C6" s="23" t="s">
        <v>104</v>
      </c>
      <c r="D6" s="841"/>
      <c r="E6" s="842"/>
      <c r="F6" s="19"/>
      <c r="G6" s="18" t="s">
        <v>884</v>
      </c>
      <c r="H6" s="428">
        <v>0.13</v>
      </c>
      <c r="I6" s="18" t="s">
        <v>885</v>
      </c>
      <c r="J6" s="17">
        <f t="shared" si="0"/>
        <v>0</v>
      </c>
      <c r="K6" s="9" t="s">
        <v>206</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row>
    <row r="7" spans="1:69" ht="15" customHeight="1">
      <c r="B7" s="22">
        <v>3</v>
      </c>
      <c r="C7" s="23" t="s">
        <v>102</v>
      </c>
      <c r="D7" s="841"/>
      <c r="E7" s="842"/>
      <c r="F7" s="19"/>
      <c r="G7" s="18" t="s">
        <v>884</v>
      </c>
      <c r="H7" s="428">
        <v>0.193</v>
      </c>
      <c r="I7" s="18" t="s">
        <v>885</v>
      </c>
      <c r="J7" s="17">
        <f t="shared" si="0"/>
        <v>0</v>
      </c>
      <c r="K7" s="9" t="s">
        <v>205</v>
      </c>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row>
    <row r="8" spans="1:69" ht="15" customHeight="1">
      <c r="B8" s="22">
        <v>4</v>
      </c>
      <c r="C8" s="20" t="s">
        <v>497</v>
      </c>
      <c r="D8" s="841"/>
      <c r="E8" s="842"/>
      <c r="F8" s="19"/>
      <c r="G8" s="18" t="s">
        <v>884</v>
      </c>
      <c r="H8" s="428">
        <v>0.254</v>
      </c>
      <c r="I8" s="18" t="s">
        <v>885</v>
      </c>
      <c r="J8" s="17">
        <f t="shared" si="0"/>
        <v>0</v>
      </c>
      <c r="K8" s="9" t="s">
        <v>204</v>
      </c>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row>
    <row r="9" spans="1:69" ht="15" customHeight="1">
      <c r="B9" s="22">
        <v>5</v>
      </c>
      <c r="C9" s="20" t="s">
        <v>519</v>
      </c>
      <c r="D9" s="841"/>
      <c r="E9" s="842"/>
      <c r="F9" s="19"/>
      <c r="G9" s="18" t="s">
        <v>884</v>
      </c>
      <c r="H9" s="428">
        <v>0.42199999999999999</v>
      </c>
      <c r="I9" s="18" t="s">
        <v>885</v>
      </c>
      <c r="J9" s="17">
        <f t="shared" si="0"/>
        <v>0</v>
      </c>
      <c r="K9" s="9" t="s">
        <v>203</v>
      </c>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row>
    <row r="10" spans="1:69" ht="15" customHeight="1">
      <c r="B10" s="22">
        <v>6</v>
      </c>
      <c r="C10" s="20" t="s">
        <v>605</v>
      </c>
      <c r="D10" s="841"/>
      <c r="E10" s="842"/>
      <c r="F10" s="19"/>
      <c r="G10" s="18" t="s">
        <v>884</v>
      </c>
      <c r="H10" s="428">
        <v>0.46100000000000002</v>
      </c>
      <c r="I10" s="18" t="s">
        <v>885</v>
      </c>
      <c r="J10" s="17">
        <f t="shared" si="0"/>
        <v>0</v>
      </c>
      <c r="K10" s="9" t="s">
        <v>177</v>
      </c>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row>
    <row r="11" spans="1:69" ht="15" customHeight="1">
      <c r="B11" s="22">
        <v>7</v>
      </c>
      <c r="C11" s="20" t="s">
        <v>775</v>
      </c>
      <c r="D11" s="841"/>
      <c r="E11" s="842"/>
      <c r="F11" s="19"/>
      <c r="G11" s="18" t="s">
        <v>884</v>
      </c>
      <c r="H11" s="428">
        <v>0.5</v>
      </c>
      <c r="I11" s="18" t="s">
        <v>885</v>
      </c>
      <c r="J11" s="17">
        <f>ROUND(F11*H11,0)</f>
        <v>0</v>
      </c>
      <c r="K11" s="9" t="s">
        <v>176</v>
      </c>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row>
    <row r="12" spans="1:69" ht="15" customHeight="1">
      <c r="A12" s="453"/>
      <c r="B12" s="22">
        <v>8</v>
      </c>
      <c r="C12" s="20" t="s">
        <v>917</v>
      </c>
      <c r="D12" s="841"/>
      <c r="E12" s="842"/>
      <c r="F12" s="19"/>
      <c r="G12" s="18" t="s">
        <v>884</v>
      </c>
      <c r="H12" s="428">
        <v>0.5</v>
      </c>
      <c r="I12" s="18" t="s">
        <v>885</v>
      </c>
      <c r="J12" s="17">
        <f>ROUND(F12*H12,0)</f>
        <v>0</v>
      </c>
      <c r="K12" s="9" t="s">
        <v>175</v>
      </c>
      <c r="L12" s="453"/>
      <c r="M12" s="453"/>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row>
    <row r="13" spans="1:69" ht="15" customHeight="1">
      <c r="B13" s="21">
        <v>9</v>
      </c>
      <c r="C13" s="20" t="s">
        <v>1041</v>
      </c>
      <c r="D13" s="841"/>
      <c r="E13" s="842"/>
      <c r="F13" s="19"/>
      <c r="G13" s="18" t="s">
        <v>884</v>
      </c>
      <c r="H13" s="428">
        <v>0.5</v>
      </c>
      <c r="I13" s="18" t="s">
        <v>885</v>
      </c>
      <c r="J13" s="17">
        <f>ROUND(F13*H13,0)</f>
        <v>0</v>
      </c>
      <c r="K13" s="9" t="s">
        <v>174</v>
      </c>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15" customHeight="1" thickBot="1">
      <c r="A14" s="453"/>
      <c r="B14" s="21">
        <v>10</v>
      </c>
      <c r="C14" s="20" t="s">
        <v>1112</v>
      </c>
      <c r="D14" s="841"/>
      <c r="E14" s="842"/>
      <c r="F14" s="19"/>
      <c r="G14" s="18" t="s">
        <v>98</v>
      </c>
      <c r="H14" s="428">
        <v>0.5</v>
      </c>
      <c r="I14" s="18" t="s">
        <v>101</v>
      </c>
      <c r="J14" s="17">
        <f>ROUND(F14*H14,0)</f>
        <v>0</v>
      </c>
      <c r="K14" s="9" t="s">
        <v>1119</v>
      </c>
      <c r="L14" s="453"/>
      <c r="M14" s="453"/>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15" customHeight="1">
      <c r="B15" s="314"/>
      <c r="C15" s="315"/>
      <c r="D15" s="314"/>
      <c r="E15" s="314"/>
      <c r="F15" s="312"/>
      <c r="G15" s="313"/>
      <c r="H15" s="837" t="s">
        <v>1120</v>
      </c>
      <c r="I15" s="838"/>
      <c r="J15" s="309"/>
      <c r="K15" s="306"/>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row>
    <row r="16" spans="1:69" ht="15" customHeight="1" thickBot="1">
      <c r="B16" s="306"/>
      <c r="C16" s="306"/>
      <c r="D16" s="306"/>
      <c r="E16" s="306"/>
      <c r="F16" s="337"/>
      <c r="G16" s="306"/>
      <c r="H16" s="875" t="s">
        <v>99</v>
      </c>
      <c r="I16" s="876"/>
      <c r="J16" s="307">
        <f>SUM(J5:J14)</f>
        <v>0</v>
      </c>
      <c r="K16" s="306" t="s">
        <v>1031</v>
      </c>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row>
    <row r="17" spans="1:69" ht="13.5" customHeight="1">
      <c r="K17" s="306"/>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row>
    <row r="18" spans="1:69" ht="18.75" customHeight="1">
      <c r="A18" s="334" t="s">
        <v>585</v>
      </c>
      <c r="B18" s="308" t="s">
        <v>680</v>
      </c>
      <c r="K18" s="306"/>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row>
    <row r="19" spans="1:69" ht="9" customHeight="1">
      <c r="A19" s="334"/>
      <c r="K19" s="306"/>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row>
    <row r="20" spans="1:69" ht="18.75" customHeight="1">
      <c r="A20" s="334"/>
      <c r="B20" s="878" t="s">
        <v>117</v>
      </c>
      <c r="C20" s="879"/>
      <c r="D20" s="878" t="s">
        <v>116</v>
      </c>
      <c r="E20" s="879"/>
      <c r="F20" s="465" t="s">
        <v>115</v>
      </c>
      <c r="G20" s="544"/>
      <c r="H20" s="463" t="s">
        <v>114</v>
      </c>
      <c r="I20" s="544"/>
      <c r="J20" s="465" t="s">
        <v>3</v>
      </c>
      <c r="K20" s="534"/>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15" customHeight="1">
      <c r="A21" s="334"/>
      <c r="B21" s="498"/>
      <c r="C21" s="546"/>
      <c r="D21" s="466"/>
      <c r="E21" s="547"/>
      <c r="F21" s="325"/>
      <c r="G21" s="545"/>
      <c r="H21" s="470"/>
      <c r="I21" s="545"/>
      <c r="J21" s="472" t="s">
        <v>886</v>
      </c>
      <c r="K21" s="534"/>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row>
    <row r="22" spans="1:69" ht="15" customHeight="1">
      <c r="B22" s="430">
        <v>1</v>
      </c>
      <c r="C22" s="429" t="s">
        <v>672</v>
      </c>
      <c r="D22" s="962"/>
      <c r="E22" s="963"/>
      <c r="F22" s="19"/>
      <c r="G22" s="431" t="s">
        <v>884</v>
      </c>
      <c r="H22" s="428">
        <v>2.7E-2</v>
      </c>
      <c r="I22" s="431" t="s">
        <v>885</v>
      </c>
      <c r="J22" s="17">
        <f t="shared" ref="J22:J34" si="1">ROUND(F22*H22,0)</f>
        <v>0</v>
      </c>
      <c r="K22" s="9" t="s">
        <v>887</v>
      </c>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row>
    <row r="23" spans="1:69" ht="15" customHeight="1">
      <c r="B23" s="22">
        <v>2</v>
      </c>
      <c r="C23" s="429" t="s">
        <v>673</v>
      </c>
      <c r="D23" s="841"/>
      <c r="E23" s="842"/>
      <c r="F23" s="19"/>
      <c r="G23" s="18" t="s">
        <v>884</v>
      </c>
      <c r="H23" s="428">
        <v>8.5999999999999993E-2</v>
      </c>
      <c r="I23" s="18" t="s">
        <v>885</v>
      </c>
      <c r="J23" s="17">
        <f t="shared" si="1"/>
        <v>0</v>
      </c>
      <c r="K23" s="9" t="s">
        <v>888</v>
      </c>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row>
    <row r="24" spans="1:69" ht="15" customHeight="1">
      <c r="B24" s="22">
        <v>3</v>
      </c>
      <c r="C24" s="429" t="s">
        <v>674</v>
      </c>
      <c r="D24" s="841"/>
      <c r="E24" s="842"/>
      <c r="F24" s="19"/>
      <c r="G24" s="18" t="s">
        <v>884</v>
      </c>
      <c r="H24" s="428">
        <v>0.13400000000000001</v>
      </c>
      <c r="I24" s="18" t="s">
        <v>885</v>
      </c>
      <c r="J24" s="17">
        <f t="shared" si="1"/>
        <v>0</v>
      </c>
      <c r="K24" s="9" t="s">
        <v>889</v>
      </c>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row>
    <row r="25" spans="1:69" ht="15" customHeight="1">
      <c r="B25" s="22">
        <v>4</v>
      </c>
      <c r="C25" s="429" t="s">
        <v>675</v>
      </c>
      <c r="D25" s="841"/>
      <c r="E25" s="842"/>
      <c r="F25" s="19"/>
      <c r="G25" s="18" t="s">
        <v>884</v>
      </c>
      <c r="H25" s="428">
        <v>0.17499999999999999</v>
      </c>
      <c r="I25" s="18" t="s">
        <v>885</v>
      </c>
      <c r="J25" s="17">
        <f t="shared" si="1"/>
        <v>0</v>
      </c>
      <c r="K25" s="9" t="s">
        <v>890</v>
      </c>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ht="15" customHeight="1">
      <c r="B26" s="22">
        <v>5</v>
      </c>
      <c r="C26" s="429" t="s">
        <v>676</v>
      </c>
      <c r="D26" s="841"/>
      <c r="E26" s="842"/>
      <c r="F26" s="19"/>
      <c r="G26" s="18" t="s">
        <v>884</v>
      </c>
      <c r="H26" s="428">
        <v>0.222</v>
      </c>
      <c r="I26" s="18" t="s">
        <v>885</v>
      </c>
      <c r="J26" s="17">
        <f t="shared" si="1"/>
        <v>0</v>
      </c>
      <c r="K26" s="9" t="s">
        <v>891</v>
      </c>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ht="15" customHeight="1">
      <c r="B27" s="22">
        <v>6</v>
      </c>
      <c r="C27" s="429" t="s">
        <v>677</v>
      </c>
      <c r="D27" s="841"/>
      <c r="E27" s="842"/>
      <c r="F27" s="19"/>
      <c r="G27" s="18" t="s">
        <v>884</v>
      </c>
      <c r="H27" s="428">
        <v>0.26300000000000001</v>
      </c>
      <c r="I27" s="18" t="s">
        <v>885</v>
      </c>
      <c r="J27" s="17">
        <f t="shared" si="1"/>
        <v>0</v>
      </c>
      <c r="K27" s="9" t="s">
        <v>892</v>
      </c>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row>
    <row r="28" spans="1:69" ht="15" customHeight="1">
      <c r="B28" s="22">
        <v>7</v>
      </c>
      <c r="C28" s="429" t="s">
        <v>678</v>
      </c>
      <c r="D28" s="841"/>
      <c r="E28" s="842"/>
      <c r="F28" s="19"/>
      <c r="G28" s="18" t="s">
        <v>884</v>
      </c>
      <c r="H28" s="428">
        <v>0.30399999999999999</v>
      </c>
      <c r="I28" s="18" t="s">
        <v>885</v>
      </c>
      <c r="J28" s="17">
        <f t="shared" si="1"/>
        <v>0</v>
      </c>
      <c r="K28" s="9" t="s">
        <v>893</v>
      </c>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row>
    <row r="29" spans="1:69" ht="15" customHeight="1">
      <c r="B29" s="22">
        <v>8</v>
      </c>
      <c r="C29" s="429" t="s">
        <v>512</v>
      </c>
      <c r="D29" s="841"/>
      <c r="E29" s="842"/>
      <c r="F29" s="19"/>
      <c r="G29" s="18" t="s">
        <v>884</v>
      </c>
      <c r="H29" s="428">
        <v>0.34300000000000003</v>
      </c>
      <c r="I29" s="18" t="s">
        <v>885</v>
      </c>
      <c r="J29" s="17">
        <f t="shared" si="1"/>
        <v>0</v>
      </c>
      <c r="K29" s="9" t="s">
        <v>894</v>
      </c>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row>
    <row r="30" spans="1:69" ht="15" customHeight="1">
      <c r="B30" s="21">
        <v>9</v>
      </c>
      <c r="C30" s="429" t="s">
        <v>538</v>
      </c>
      <c r="D30" s="841"/>
      <c r="E30" s="842"/>
      <c r="F30" s="19"/>
      <c r="G30" s="18" t="s">
        <v>884</v>
      </c>
      <c r="H30" s="428">
        <v>0.38200000000000001</v>
      </c>
      <c r="I30" s="18" t="s">
        <v>885</v>
      </c>
      <c r="J30" s="17">
        <f t="shared" si="1"/>
        <v>0</v>
      </c>
      <c r="K30" s="9" t="s">
        <v>895</v>
      </c>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row>
    <row r="31" spans="1:69" ht="15" customHeight="1">
      <c r="B31" s="22">
        <v>10</v>
      </c>
      <c r="C31" s="429" t="s">
        <v>644</v>
      </c>
      <c r="D31" s="841"/>
      <c r="E31" s="842"/>
      <c r="F31" s="19"/>
      <c r="G31" s="18" t="s">
        <v>884</v>
      </c>
      <c r="H31" s="428">
        <v>0.42199999999999999</v>
      </c>
      <c r="I31" s="18" t="s">
        <v>885</v>
      </c>
      <c r="J31" s="17">
        <f t="shared" si="1"/>
        <v>0</v>
      </c>
      <c r="K31" s="9" t="s">
        <v>896</v>
      </c>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row>
    <row r="32" spans="1:69" ht="15" customHeight="1">
      <c r="B32" s="21">
        <v>11</v>
      </c>
      <c r="C32" s="429" t="s">
        <v>605</v>
      </c>
      <c r="D32" s="841"/>
      <c r="E32" s="842"/>
      <c r="F32" s="19"/>
      <c r="G32" s="18" t="s">
        <v>884</v>
      </c>
      <c r="H32" s="428">
        <v>0.48</v>
      </c>
      <c r="I32" s="18" t="s">
        <v>885</v>
      </c>
      <c r="J32" s="17">
        <f t="shared" si="1"/>
        <v>0</v>
      </c>
      <c r="K32" s="9" t="s">
        <v>897</v>
      </c>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row>
    <row r="33" spans="1:69" ht="15" customHeight="1">
      <c r="A33" s="453"/>
      <c r="B33" s="21">
        <v>12</v>
      </c>
      <c r="C33" s="429" t="s">
        <v>775</v>
      </c>
      <c r="D33" s="841"/>
      <c r="E33" s="842"/>
      <c r="F33" s="19"/>
      <c r="G33" s="18" t="s">
        <v>884</v>
      </c>
      <c r="H33" s="428">
        <v>0.5</v>
      </c>
      <c r="I33" s="18" t="s">
        <v>885</v>
      </c>
      <c r="J33" s="17">
        <f>ROUND(F33*H33,0)</f>
        <v>0</v>
      </c>
      <c r="K33" s="9" t="s">
        <v>898</v>
      </c>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row>
    <row r="34" spans="1:69" ht="15" customHeight="1">
      <c r="B34" s="21">
        <v>13</v>
      </c>
      <c r="C34" s="20" t="s">
        <v>917</v>
      </c>
      <c r="D34" s="841"/>
      <c r="E34" s="842"/>
      <c r="F34" s="19"/>
      <c r="G34" s="18" t="s">
        <v>884</v>
      </c>
      <c r="H34" s="428">
        <v>0.5</v>
      </c>
      <c r="I34" s="18" t="s">
        <v>885</v>
      </c>
      <c r="J34" s="17">
        <f t="shared" si="1"/>
        <v>0</v>
      </c>
      <c r="K34" s="9" t="s">
        <v>899</v>
      </c>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row>
    <row r="35" spans="1:69" ht="15" customHeight="1">
      <c r="A35" s="453"/>
      <c r="B35" s="21">
        <v>14</v>
      </c>
      <c r="C35" s="20" t="s">
        <v>1041</v>
      </c>
      <c r="D35" s="841"/>
      <c r="E35" s="842"/>
      <c r="F35" s="19"/>
      <c r="G35" s="18" t="s">
        <v>884</v>
      </c>
      <c r="H35" s="428">
        <v>0.5</v>
      </c>
      <c r="I35" s="18" t="s">
        <v>885</v>
      </c>
      <c r="J35" s="17">
        <f>ROUND(F35*H35,0)</f>
        <v>0</v>
      </c>
      <c r="K35" s="9" t="s">
        <v>900</v>
      </c>
      <c r="L35" s="453"/>
      <c r="M35" s="453"/>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row>
    <row r="36" spans="1:69" ht="15" customHeight="1" thickBot="1">
      <c r="A36" s="453"/>
      <c r="B36" s="21">
        <v>15</v>
      </c>
      <c r="C36" s="20" t="s">
        <v>1112</v>
      </c>
      <c r="D36" s="841"/>
      <c r="E36" s="842"/>
      <c r="F36" s="19"/>
      <c r="G36" s="18" t="s">
        <v>98</v>
      </c>
      <c r="H36" s="428">
        <v>0.5</v>
      </c>
      <c r="I36" s="18" t="s">
        <v>101</v>
      </c>
      <c r="J36" s="17">
        <f>ROUND(F36*H36,0)</f>
        <v>0</v>
      </c>
      <c r="K36" s="9" t="s">
        <v>1040</v>
      </c>
      <c r="L36" s="453"/>
      <c r="M36" s="453"/>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row>
    <row r="37" spans="1:69" ht="15" customHeight="1">
      <c r="B37" s="15"/>
      <c r="C37" s="16"/>
      <c r="D37" s="15"/>
      <c r="E37" s="15"/>
      <c r="F37" s="14"/>
      <c r="G37" s="13"/>
      <c r="H37" s="837" t="s">
        <v>1198</v>
      </c>
      <c r="I37" s="838"/>
      <c r="J37" s="11"/>
      <c r="K37" s="9"/>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row>
    <row r="38" spans="1:69" ht="15" customHeight="1" thickBot="1">
      <c r="B38" s="306"/>
      <c r="C38" s="306"/>
      <c r="D38" s="306"/>
      <c r="E38" s="306"/>
      <c r="F38" s="337"/>
      <c r="G38" s="306"/>
      <c r="H38" s="875" t="s">
        <v>99</v>
      </c>
      <c r="I38" s="876"/>
      <c r="J38" s="307">
        <f>SUM(J22:J36)</f>
        <v>0</v>
      </c>
      <c r="K38" s="306" t="s">
        <v>1032</v>
      </c>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row>
    <row r="39" spans="1:69" ht="13.5" customHeight="1">
      <c r="H39" s="347"/>
      <c r="I39" s="347"/>
      <c r="J39" s="373"/>
      <c r="K39" s="306"/>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row>
    <row r="40" spans="1:69" ht="18.75" customHeight="1">
      <c r="A40" s="334" t="s">
        <v>572</v>
      </c>
      <c r="B40" s="308" t="s">
        <v>848</v>
      </c>
      <c r="K40" s="306"/>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row>
    <row r="41" spans="1:69" ht="9" customHeight="1">
      <c r="A41" s="334"/>
      <c r="K41" s="306"/>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row>
    <row r="42" spans="1:69" ht="18.75" customHeight="1">
      <c r="A42" s="334"/>
      <c r="B42" s="878" t="s">
        <v>117</v>
      </c>
      <c r="C42" s="879"/>
      <c r="D42" s="878" t="s">
        <v>116</v>
      </c>
      <c r="E42" s="879"/>
      <c r="F42" s="465" t="s">
        <v>115</v>
      </c>
      <c r="G42" s="544"/>
      <c r="H42" s="463" t="s">
        <v>114</v>
      </c>
      <c r="I42" s="544"/>
      <c r="J42" s="465" t="s">
        <v>3</v>
      </c>
      <c r="K42" s="306"/>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row>
    <row r="43" spans="1:69" ht="15" customHeight="1">
      <c r="A43" s="334"/>
      <c r="B43" s="498"/>
      <c r="C43" s="546"/>
      <c r="D43" s="466"/>
      <c r="E43" s="547"/>
      <c r="F43" s="325"/>
      <c r="G43" s="545"/>
      <c r="H43" s="470"/>
      <c r="I43" s="545"/>
      <c r="J43" s="472" t="s">
        <v>886</v>
      </c>
      <c r="K43" s="306"/>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row>
    <row r="44" spans="1:69" ht="15" customHeight="1">
      <c r="B44" s="22">
        <v>1</v>
      </c>
      <c r="C44" s="20" t="s">
        <v>106</v>
      </c>
      <c r="D44" s="841"/>
      <c r="E44" s="842"/>
      <c r="F44" s="19"/>
      <c r="G44" s="18" t="s">
        <v>884</v>
      </c>
      <c r="H44" s="428">
        <v>6.6000000000000003E-2</v>
      </c>
      <c r="I44" s="18" t="s">
        <v>885</v>
      </c>
      <c r="J44" s="17">
        <f t="shared" ref="J44:J50" si="2">ROUND(F44*H44,0)</f>
        <v>0</v>
      </c>
      <c r="K44" s="9" t="s">
        <v>207</v>
      </c>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row>
    <row r="45" spans="1:69" ht="15" customHeight="1">
      <c r="B45" s="22">
        <v>2</v>
      </c>
      <c r="C45" s="23" t="s">
        <v>104</v>
      </c>
      <c r="D45" s="841"/>
      <c r="E45" s="842"/>
      <c r="F45" s="19"/>
      <c r="G45" s="18" t="s">
        <v>884</v>
      </c>
      <c r="H45" s="428">
        <v>0.13</v>
      </c>
      <c r="I45" s="18" t="s">
        <v>885</v>
      </c>
      <c r="J45" s="17">
        <f t="shared" si="2"/>
        <v>0</v>
      </c>
      <c r="K45" s="9" t="s">
        <v>206</v>
      </c>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row>
    <row r="46" spans="1:69" ht="15" customHeight="1">
      <c r="B46" s="22">
        <v>3</v>
      </c>
      <c r="C46" s="23" t="s">
        <v>102</v>
      </c>
      <c r="D46" s="841"/>
      <c r="E46" s="842"/>
      <c r="F46" s="19"/>
      <c r="G46" s="18" t="s">
        <v>884</v>
      </c>
      <c r="H46" s="428">
        <v>0.193</v>
      </c>
      <c r="I46" s="18" t="s">
        <v>885</v>
      </c>
      <c r="J46" s="17">
        <f t="shared" si="2"/>
        <v>0</v>
      </c>
      <c r="K46" s="9" t="s">
        <v>205</v>
      </c>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row>
    <row r="47" spans="1:69" ht="15" customHeight="1">
      <c r="B47" s="22">
        <v>4</v>
      </c>
      <c r="C47" s="20" t="s">
        <v>497</v>
      </c>
      <c r="D47" s="841"/>
      <c r="E47" s="842"/>
      <c r="F47" s="19"/>
      <c r="G47" s="18" t="s">
        <v>884</v>
      </c>
      <c r="H47" s="428">
        <v>0.254</v>
      </c>
      <c r="I47" s="18" t="s">
        <v>885</v>
      </c>
      <c r="J47" s="17">
        <f t="shared" si="2"/>
        <v>0</v>
      </c>
      <c r="K47" s="9" t="s">
        <v>204</v>
      </c>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row>
    <row r="48" spans="1:69" ht="15" customHeight="1">
      <c r="B48" s="22">
        <v>5</v>
      </c>
      <c r="C48" s="20" t="s">
        <v>519</v>
      </c>
      <c r="D48" s="841"/>
      <c r="E48" s="842"/>
      <c r="F48" s="19"/>
      <c r="G48" s="18" t="s">
        <v>884</v>
      </c>
      <c r="H48" s="428">
        <v>0.42199999999999999</v>
      </c>
      <c r="I48" s="18" t="s">
        <v>885</v>
      </c>
      <c r="J48" s="17">
        <f t="shared" si="2"/>
        <v>0</v>
      </c>
      <c r="K48" s="9" t="s">
        <v>203</v>
      </c>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row>
    <row r="49" spans="1:69" ht="15" customHeight="1">
      <c r="B49" s="21">
        <v>6</v>
      </c>
      <c r="C49" s="20" t="s">
        <v>605</v>
      </c>
      <c r="D49" s="841"/>
      <c r="E49" s="842"/>
      <c r="F49" s="19"/>
      <c r="G49" s="18" t="s">
        <v>884</v>
      </c>
      <c r="H49" s="428">
        <v>0.46100000000000002</v>
      </c>
      <c r="I49" s="18" t="s">
        <v>885</v>
      </c>
      <c r="J49" s="17">
        <f t="shared" si="2"/>
        <v>0</v>
      </c>
      <c r="K49" s="9" t="s">
        <v>177</v>
      </c>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row>
    <row r="50" spans="1:69" ht="15" customHeight="1">
      <c r="B50" s="21">
        <v>7</v>
      </c>
      <c r="C50" s="20" t="s">
        <v>775</v>
      </c>
      <c r="D50" s="841"/>
      <c r="E50" s="842"/>
      <c r="F50" s="19"/>
      <c r="G50" s="18" t="s">
        <v>884</v>
      </c>
      <c r="H50" s="428">
        <v>0.5</v>
      </c>
      <c r="I50" s="18" t="s">
        <v>885</v>
      </c>
      <c r="J50" s="17">
        <f t="shared" si="2"/>
        <v>0</v>
      </c>
      <c r="K50" s="9" t="s">
        <v>176</v>
      </c>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row>
    <row r="51" spans="1:69" ht="15" customHeight="1">
      <c r="A51" s="453"/>
      <c r="B51" s="21">
        <v>8</v>
      </c>
      <c r="C51" s="20" t="s">
        <v>917</v>
      </c>
      <c r="D51" s="841"/>
      <c r="E51" s="842"/>
      <c r="F51" s="19"/>
      <c r="G51" s="18" t="s">
        <v>884</v>
      </c>
      <c r="H51" s="428">
        <v>0.5</v>
      </c>
      <c r="I51" s="18" t="s">
        <v>885</v>
      </c>
      <c r="J51" s="17">
        <f>ROUND(F51*H51,0)</f>
        <v>0</v>
      </c>
      <c r="K51" s="9" t="s">
        <v>175</v>
      </c>
      <c r="L51" s="453"/>
      <c r="M51" s="453"/>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row>
    <row r="52" spans="1:69" ht="15" customHeight="1">
      <c r="B52" s="21">
        <v>9</v>
      </c>
      <c r="C52" s="20" t="s">
        <v>1041</v>
      </c>
      <c r="D52" s="841"/>
      <c r="E52" s="842"/>
      <c r="F52" s="19"/>
      <c r="G52" s="18" t="s">
        <v>884</v>
      </c>
      <c r="H52" s="428">
        <v>0.5</v>
      </c>
      <c r="I52" s="18" t="s">
        <v>885</v>
      </c>
      <c r="J52" s="17">
        <f>ROUND(F52*H52,0)</f>
        <v>0</v>
      </c>
      <c r="K52" s="9" t="s">
        <v>174</v>
      </c>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row>
    <row r="53" spans="1:69" ht="15" customHeight="1" thickBot="1">
      <c r="A53" s="453"/>
      <c r="B53" s="21">
        <v>10</v>
      </c>
      <c r="C53" s="20" t="s">
        <v>1112</v>
      </c>
      <c r="D53" s="841"/>
      <c r="E53" s="842"/>
      <c r="F53" s="19"/>
      <c r="G53" s="18" t="s">
        <v>98</v>
      </c>
      <c r="H53" s="428">
        <v>0.5</v>
      </c>
      <c r="I53" s="18" t="s">
        <v>101</v>
      </c>
      <c r="J53" s="17">
        <f>ROUND(F53*H53,0)</f>
        <v>0</v>
      </c>
      <c r="K53" s="9" t="s">
        <v>202</v>
      </c>
      <c r="L53" s="453"/>
      <c r="M53" s="453"/>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row>
    <row r="54" spans="1:69" ht="15" customHeight="1">
      <c r="B54" s="15"/>
      <c r="C54" s="16"/>
      <c r="D54" s="15"/>
      <c r="E54" s="15"/>
      <c r="F54" s="14"/>
      <c r="G54" s="13"/>
      <c r="H54" s="837" t="s">
        <v>1120</v>
      </c>
      <c r="I54" s="838"/>
      <c r="J54" s="11"/>
      <c r="K54" s="9"/>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row>
    <row r="55" spans="1:69" ht="15" customHeight="1" thickBot="1">
      <c r="B55" s="306"/>
      <c r="C55" s="306"/>
      <c r="D55" s="306"/>
      <c r="E55" s="306"/>
      <c r="F55" s="337"/>
      <c r="G55" s="306"/>
      <c r="H55" s="875" t="s">
        <v>99</v>
      </c>
      <c r="I55" s="876"/>
      <c r="J55" s="307">
        <f>SUM(J44:J53)</f>
        <v>0</v>
      </c>
      <c r="K55" s="306" t="s">
        <v>1033</v>
      </c>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row>
    <row r="56" spans="1:69" ht="13.5" customHeight="1">
      <c r="H56" s="347"/>
      <c r="I56" s="347"/>
      <c r="J56" s="373"/>
      <c r="K56" s="306"/>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row>
    <row r="57" spans="1:69" ht="18.75" customHeight="1">
      <c r="A57" s="334" t="s">
        <v>567</v>
      </c>
      <c r="B57" s="308" t="s">
        <v>681</v>
      </c>
      <c r="K57" s="306"/>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row>
    <row r="58" spans="1:69" ht="9" customHeight="1">
      <c r="A58" s="334"/>
      <c r="K58" s="306"/>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row>
    <row r="59" spans="1:69" ht="18.75" customHeight="1">
      <c r="A59" s="334"/>
      <c r="B59" s="878" t="s">
        <v>117</v>
      </c>
      <c r="C59" s="879"/>
      <c r="D59" s="878" t="s">
        <v>116</v>
      </c>
      <c r="E59" s="879"/>
      <c r="F59" s="465" t="s">
        <v>115</v>
      </c>
      <c r="G59" s="544"/>
      <c r="H59" s="463" t="s">
        <v>114</v>
      </c>
      <c r="I59" s="544"/>
      <c r="J59" s="465" t="s">
        <v>3</v>
      </c>
      <c r="K59" s="534"/>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row>
    <row r="60" spans="1:69" ht="15" customHeight="1">
      <c r="A60" s="334"/>
      <c r="B60" s="498"/>
      <c r="C60" s="546"/>
      <c r="D60" s="466"/>
      <c r="E60" s="547"/>
      <c r="F60" s="325"/>
      <c r="G60" s="545"/>
      <c r="H60" s="470"/>
      <c r="I60" s="545"/>
      <c r="J60" s="472" t="s">
        <v>886</v>
      </c>
      <c r="K60" s="534"/>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row>
    <row r="61" spans="1:69" ht="15" customHeight="1">
      <c r="B61" s="22">
        <v>1</v>
      </c>
      <c r="C61" s="23" t="s">
        <v>672</v>
      </c>
      <c r="D61" s="841"/>
      <c r="E61" s="842"/>
      <c r="F61" s="19"/>
      <c r="G61" s="18" t="s">
        <v>884</v>
      </c>
      <c r="H61" s="428">
        <v>2.7E-2</v>
      </c>
      <c r="I61" s="18" t="s">
        <v>885</v>
      </c>
      <c r="J61" s="17">
        <f t="shared" ref="J61:J73" si="3">ROUND(F61*H61,0)</f>
        <v>0</v>
      </c>
      <c r="K61" s="9" t="s">
        <v>887</v>
      </c>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row>
    <row r="62" spans="1:69" ht="15" customHeight="1">
      <c r="B62" s="22">
        <v>2</v>
      </c>
      <c r="C62" s="23" t="s">
        <v>673</v>
      </c>
      <c r="D62" s="841"/>
      <c r="E62" s="842"/>
      <c r="F62" s="19"/>
      <c r="G62" s="18" t="s">
        <v>884</v>
      </c>
      <c r="H62" s="428">
        <v>8.5999999999999993E-2</v>
      </c>
      <c r="I62" s="18" t="s">
        <v>885</v>
      </c>
      <c r="J62" s="17">
        <f t="shared" si="3"/>
        <v>0</v>
      </c>
      <c r="K62" s="9" t="s">
        <v>888</v>
      </c>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row>
    <row r="63" spans="1:69" ht="15" customHeight="1">
      <c r="B63" s="22">
        <v>3</v>
      </c>
      <c r="C63" s="23" t="s">
        <v>674</v>
      </c>
      <c r="D63" s="841"/>
      <c r="E63" s="842"/>
      <c r="F63" s="19"/>
      <c r="G63" s="18" t="s">
        <v>884</v>
      </c>
      <c r="H63" s="428">
        <v>0.13400000000000001</v>
      </c>
      <c r="I63" s="18" t="s">
        <v>885</v>
      </c>
      <c r="J63" s="17">
        <f t="shared" si="3"/>
        <v>0</v>
      </c>
      <c r="K63" s="9" t="s">
        <v>889</v>
      </c>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row>
    <row r="64" spans="1:69" ht="15" customHeight="1">
      <c r="B64" s="22">
        <v>4</v>
      </c>
      <c r="C64" s="23" t="s">
        <v>675</v>
      </c>
      <c r="D64" s="841"/>
      <c r="E64" s="842"/>
      <c r="F64" s="19"/>
      <c r="G64" s="18" t="s">
        <v>884</v>
      </c>
      <c r="H64" s="428">
        <v>0.17499999999999999</v>
      </c>
      <c r="I64" s="18" t="s">
        <v>885</v>
      </c>
      <c r="J64" s="17">
        <f t="shared" si="3"/>
        <v>0</v>
      </c>
      <c r="K64" s="9" t="s">
        <v>890</v>
      </c>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row>
    <row r="65" spans="1:69" ht="15" customHeight="1">
      <c r="B65" s="22">
        <v>5</v>
      </c>
      <c r="C65" s="23" t="s">
        <v>676</v>
      </c>
      <c r="D65" s="841"/>
      <c r="E65" s="842"/>
      <c r="F65" s="19"/>
      <c r="G65" s="18" t="s">
        <v>884</v>
      </c>
      <c r="H65" s="428">
        <v>0.222</v>
      </c>
      <c r="I65" s="18" t="s">
        <v>885</v>
      </c>
      <c r="J65" s="17">
        <f t="shared" si="3"/>
        <v>0</v>
      </c>
      <c r="K65" s="9" t="s">
        <v>891</v>
      </c>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row>
    <row r="66" spans="1:69" ht="15" customHeight="1">
      <c r="B66" s="22">
        <v>6</v>
      </c>
      <c r="C66" s="20" t="s">
        <v>677</v>
      </c>
      <c r="D66" s="841"/>
      <c r="E66" s="842"/>
      <c r="F66" s="19"/>
      <c r="G66" s="18" t="s">
        <v>884</v>
      </c>
      <c r="H66" s="428">
        <v>0.26300000000000001</v>
      </c>
      <c r="I66" s="18" t="s">
        <v>885</v>
      </c>
      <c r="J66" s="17">
        <f t="shared" si="3"/>
        <v>0</v>
      </c>
      <c r="K66" s="9" t="s">
        <v>892</v>
      </c>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row>
    <row r="67" spans="1:69" ht="15" customHeight="1">
      <c r="B67" s="22">
        <v>7</v>
      </c>
      <c r="C67" s="23" t="s">
        <v>678</v>
      </c>
      <c r="D67" s="841"/>
      <c r="E67" s="842"/>
      <c r="F67" s="19"/>
      <c r="G67" s="18" t="s">
        <v>884</v>
      </c>
      <c r="H67" s="428">
        <v>0.30399999999999999</v>
      </c>
      <c r="I67" s="18" t="s">
        <v>885</v>
      </c>
      <c r="J67" s="17">
        <f t="shared" si="3"/>
        <v>0</v>
      </c>
      <c r="K67" s="9" t="s">
        <v>893</v>
      </c>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row>
    <row r="68" spans="1:69" ht="15" customHeight="1">
      <c r="B68" s="21">
        <v>8</v>
      </c>
      <c r="C68" s="20" t="s">
        <v>512</v>
      </c>
      <c r="D68" s="841"/>
      <c r="E68" s="842"/>
      <c r="F68" s="19"/>
      <c r="G68" s="18" t="s">
        <v>884</v>
      </c>
      <c r="H68" s="428">
        <v>0.34300000000000003</v>
      </c>
      <c r="I68" s="18" t="s">
        <v>885</v>
      </c>
      <c r="J68" s="17">
        <f t="shared" si="3"/>
        <v>0</v>
      </c>
      <c r="K68" s="9" t="s">
        <v>894</v>
      </c>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row>
    <row r="69" spans="1:69" ht="15" customHeight="1">
      <c r="B69" s="21">
        <v>9</v>
      </c>
      <c r="C69" s="20" t="s">
        <v>538</v>
      </c>
      <c r="D69" s="841"/>
      <c r="E69" s="842"/>
      <c r="F69" s="19"/>
      <c r="G69" s="18" t="s">
        <v>884</v>
      </c>
      <c r="H69" s="428">
        <v>0.38200000000000001</v>
      </c>
      <c r="I69" s="18" t="s">
        <v>885</v>
      </c>
      <c r="J69" s="17">
        <f t="shared" si="3"/>
        <v>0</v>
      </c>
      <c r="K69" s="9" t="s">
        <v>895</v>
      </c>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row>
    <row r="70" spans="1:69" ht="15" customHeight="1">
      <c r="B70" s="21">
        <v>10</v>
      </c>
      <c r="C70" s="20" t="s">
        <v>644</v>
      </c>
      <c r="D70" s="841"/>
      <c r="E70" s="842"/>
      <c r="F70" s="19"/>
      <c r="G70" s="18" t="s">
        <v>884</v>
      </c>
      <c r="H70" s="428">
        <v>0.42199999999999999</v>
      </c>
      <c r="I70" s="18" t="s">
        <v>885</v>
      </c>
      <c r="J70" s="17">
        <f t="shared" si="3"/>
        <v>0</v>
      </c>
      <c r="K70" s="9" t="s">
        <v>896</v>
      </c>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row>
    <row r="71" spans="1:69" ht="15" customHeight="1">
      <c r="B71" s="21">
        <v>11</v>
      </c>
      <c r="C71" s="20" t="s">
        <v>605</v>
      </c>
      <c r="D71" s="841"/>
      <c r="E71" s="842"/>
      <c r="F71" s="19"/>
      <c r="G71" s="18" t="s">
        <v>884</v>
      </c>
      <c r="H71" s="428">
        <v>0.48</v>
      </c>
      <c r="I71" s="18" t="s">
        <v>885</v>
      </c>
      <c r="J71" s="17">
        <f t="shared" si="3"/>
        <v>0</v>
      </c>
      <c r="K71" s="9" t="s">
        <v>897</v>
      </c>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row>
    <row r="72" spans="1:69" ht="15" customHeight="1">
      <c r="A72" s="453"/>
      <c r="B72" s="21">
        <v>12</v>
      </c>
      <c r="C72" s="20" t="s">
        <v>775</v>
      </c>
      <c r="D72" s="841"/>
      <c r="E72" s="842"/>
      <c r="F72" s="19"/>
      <c r="G72" s="18" t="s">
        <v>884</v>
      </c>
      <c r="H72" s="428">
        <v>0.5</v>
      </c>
      <c r="I72" s="18" t="s">
        <v>885</v>
      </c>
      <c r="J72" s="17">
        <f t="shared" si="3"/>
        <v>0</v>
      </c>
      <c r="K72" s="9" t="s">
        <v>898</v>
      </c>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row>
    <row r="73" spans="1:69" ht="15" customHeight="1">
      <c r="B73" s="21">
        <v>13</v>
      </c>
      <c r="C73" s="20" t="s">
        <v>917</v>
      </c>
      <c r="D73" s="841"/>
      <c r="E73" s="842"/>
      <c r="F73" s="19"/>
      <c r="G73" s="18" t="s">
        <v>884</v>
      </c>
      <c r="H73" s="428">
        <v>0.5</v>
      </c>
      <c r="I73" s="18" t="s">
        <v>885</v>
      </c>
      <c r="J73" s="17">
        <f t="shared" si="3"/>
        <v>0</v>
      </c>
      <c r="K73" s="9" t="s">
        <v>899</v>
      </c>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row>
    <row r="74" spans="1:69" ht="15" customHeight="1">
      <c r="A74" s="453"/>
      <c r="B74" s="21">
        <v>14</v>
      </c>
      <c r="C74" s="20" t="s">
        <v>1041</v>
      </c>
      <c r="D74" s="841"/>
      <c r="E74" s="842"/>
      <c r="F74" s="19"/>
      <c r="G74" s="18" t="s">
        <v>884</v>
      </c>
      <c r="H74" s="428">
        <v>0.5</v>
      </c>
      <c r="I74" s="18" t="s">
        <v>885</v>
      </c>
      <c r="J74" s="17">
        <f>ROUND(F74*H74,0)</f>
        <v>0</v>
      </c>
      <c r="K74" s="9" t="s">
        <v>900</v>
      </c>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row>
    <row r="75" spans="1:69" ht="15" customHeight="1" thickBot="1">
      <c r="A75" s="453"/>
      <c r="B75" s="21">
        <v>15</v>
      </c>
      <c r="C75" s="20" t="s">
        <v>1112</v>
      </c>
      <c r="D75" s="841"/>
      <c r="E75" s="842"/>
      <c r="F75" s="19"/>
      <c r="G75" s="18" t="s">
        <v>98</v>
      </c>
      <c r="H75" s="428">
        <v>0.5</v>
      </c>
      <c r="I75" s="18" t="s">
        <v>101</v>
      </c>
      <c r="J75" s="17">
        <f>ROUND(F75*H75,0)</f>
        <v>0</v>
      </c>
      <c r="K75" s="9" t="s">
        <v>1040</v>
      </c>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row>
    <row r="76" spans="1:69" ht="15" customHeight="1">
      <c r="A76" s="453"/>
      <c r="B76" s="15"/>
      <c r="C76" s="16"/>
      <c r="D76" s="15"/>
      <c r="E76" s="15"/>
      <c r="F76" s="14"/>
      <c r="G76" s="13"/>
      <c r="H76" s="837" t="s">
        <v>1198</v>
      </c>
      <c r="I76" s="838"/>
      <c r="J76" s="11"/>
      <c r="K76" s="9"/>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row>
    <row r="77" spans="1:69" ht="15" customHeight="1" thickBot="1">
      <c r="B77" s="306"/>
      <c r="C77" s="306"/>
      <c r="D77" s="306"/>
      <c r="E77" s="306"/>
      <c r="F77" s="337"/>
      <c r="G77" s="306"/>
      <c r="H77" s="875" t="s">
        <v>99</v>
      </c>
      <c r="I77" s="876"/>
      <c r="J77" s="307">
        <f>SUM(J61:J75)</f>
        <v>0</v>
      </c>
      <c r="K77" s="306" t="s">
        <v>1034</v>
      </c>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row>
    <row r="78" spans="1:69" ht="13.5" customHeight="1">
      <c r="H78" s="347"/>
      <c r="I78" s="347"/>
      <c r="J78" s="373"/>
      <c r="K78" s="306"/>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row>
    <row r="79" spans="1:69" ht="18.75" customHeight="1">
      <c r="A79" s="334" t="s">
        <v>559</v>
      </c>
      <c r="B79" s="308" t="s">
        <v>682</v>
      </c>
      <c r="K79" s="306"/>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row>
    <row r="80" spans="1:69" ht="9" customHeight="1">
      <c r="A80" s="334"/>
      <c r="K80" s="306"/>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row>
    <row r="81" spans="1:69" ht="18.75" customHeight="1">
      <c r="A81" s="334"/>
      <c r="B81" s="878" t="s">
        <v>117</v>
      </c>
      <c r="C81" s="879"/>
      <c r="D81" s="878" t="s">
        <v>116</v>
      </c>
      <c r="E81" s="879"/>
      <c r="F81" s="465" t="s">
        <v>115</v>
      </c>
      <c r="G81" s="544"/>
      <c r="H81" s="463" t="s">
        <v>114</v>
      </c>
      <c r="I81" s="544"/>
      <c r="J81" s="465" t="s">
        <v>3</v>
      </c>
      <c r="K81" s="534"/>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row>
    <row r="82" spans="1:69" ht="15" customHeight="1">
      <c r="A82" s="334"/>
      <c r="B82" s="498"/>
      <c r="C82" s="546"/>
      <c r="D82" s="466"/>
      <c r="E82" s="547"/>
      <c r="F82" s="325"/>
      <c r="G82" s="545"/>
      <c r="H82" s="470"/>
      <c r="I82" s="545"/>
      <c r="J82" s="472" t="s">
        <v>886</v>
      </c>
      <c r="K82" s="534"/>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row>
    <row r="83" spans="1:69" ht="15" customHeight="1">
      <c r="B83" s="22">
        <v>1</v>
      </c>
      <c r="C83" s="23" t="s">
        <v>106</v>
      </c>
      <c r="D83" s="841"/>
      <c r="E83" s="842"/>
      <c r="F83" s="19"/>
      <c r="G83" s="18" t="s">
        <v>884</v>
      </c>
      <c r="H83" s="428">
        <v>6.6000000000000003E-2</v>
      </c>
      <c r="I83" s="18" t="s">
        <v>885</v>
      </c>
      <c r="J83" s="17">
        <f t="shared" ref="J83:J90" si="4">ROUND(F83*H83,0)</f>
        <v>0</v>
      </c>
      <c r="K83" s="9" t="s">
        <v>207</v>
      </c>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row>
    <row r="84" spans="1:69" ht="15" customHeight="1">
      <c r="B84" s="22">
        <v>2</v>
      </c>
      <c r="C84" s="23" t="s">
        <v>104</v>
      </c>
      <c r="D84" s="841"/>
      <c r="E84" s="842"/>
      <c r="F84" s="19"/>
      <c r="G84" s="18" t="s">
        <v>884</v>
      </c>
      <c r="H84" s="428">
        <v>0.13</v>
      </c>
      <c r="I84" s="18" t="s">
        <v>885</v>
      </c>
      <c r="J84" s="17">
        <f t="shared" si="4"/>
        <v>0</v>
      </c>
      <c r="K84" s="9" t="s">
        <v>206</v>
      </c>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row>
    <row r="85" spans="1:69" ht="15" customHeight="1">
      <c r="B85" s="22">
        <v>3</v>
      </c>
      <c r="C85" s="20" t="s">
        <v>102</v>
      </c>
      <c r="D85" s="841"/>
      <c r="E85" s="842"/>
      <c r="F85" s="19"/>
      <c r="G85" s="18" t="s">
        <v>884</v>
      </c>
      <c r="H85" s="428">
        <v>0.193</v>
      </c>
      <c r="I85" s="18" t="s">
        <v>885</v>
      </c>
      <c r="J85" s="17">
        <f t="shared" si="4"/>
        <v>0</v>
      </c>
      <c r="K85" s="9" t="s">
        <v>205</v>
      </c>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row>
    <row r="86" spans="1:69" ht="15" customHeight="1">
      <c r="B86" s="22">
        <v>4</v>
      </c>
      <c r="C86" s="20" t="s">
        <v>497</v>
      </c>
      <c r="D86" s="841"/>
      <c r="E86" s="842"/>
      <c r="F86" s="19"/>
      <c r="G86" s="18" t="s">
        <v>884</v>
      </c>
      <c r="H86" s="428">
        <v>0.254</v>
      </c>
      <c r="I86" s="18" t="s">
        <v>885</v>
      </c>
      <c r="J86" s="17">
        <f t="shared" si="4"/>
        <v>0</v>
      </c>
      <c r="K86" s="9" t="s">
        <v>204</v>
      </c>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row>
    <row r="87" spans="1:69" ht="15" customHeight="1">
      <c r="B87" s="21">
        <v>5</v>
      </c>
      <c r="C87" s="20" t="s">
        <v>519</v>
      </c>
      <c r="D87" s="841"/>
      <c r="E87" s="842"/>
      <c r="F87" s="19"/>
      <c r="G87" s="18" t="s">
        <v>884</v>
      </c>
      <c r="H87" s="428">
        <v>0.42199999999999999</v>
      </c>
      <c r="I87" s="18" t="s">
        <v>885</v>
      </c>
      <c r="J87" s="17">
        <f t="shared" si="4"/>
        <v>0</v>
      </c>
      <c r="K87" s="9" t="s">
        <v>203</v>
      </c>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row>
    <row r="88" spans="1:69" ht="15" customHeight="1">
      <c r="B88" s="21">
        <v>6</v>
      </c>
      <c r="C88" s="20" t="s">
        <v>605</v>
      </c>
      <c r="D88" s="841"/>
      <c r="E88" s="842"/>
      <c r="F88" s="19"/>
      <c r="G88" s="18" t="s">
        <v>884</v>
      </c>
      <c r="H88" s="428">
        <v>0.46100000000000002</v>
      </c>
      <c r="I88" s="18" t="s">
        <v>885</v>
      </c>
      <c r="J88" s="17">
        <f t="shared" si="4"/>
        <v>0</v>
      </c>
      <c r="K88" s="9" t="s">
        <v>177</v>
      </c>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row>
    <row r="89" spans="1:69" ht="15" customHeight="1">
      <c r="A89" s="453"/>
      <c r="B89" s="21">
        <v>7</v>
      </c>
      <c r="C89" s="20" t="s">
        <v>775</v>
      </c>
      <c r="D89" s="841"/>
      <c r="E89" s="842"/>
      <c r="F89" s="19"/>
      <c r="G89" s="18" t="s">
        <v>884</v>
      </c>
      <c r="H89" s="428">
        <v>0.5</v>
      </c>
      <c r="I89" s="18" t="s">
        <v>885</v>
      </c>
      <c r="J89" s="17">
        <f>ROUND(F89*H89,0)</f>
        <v>0</v>
      </c>
      <c r="K89" s="9" t="s">
        <v>176</v>
      </c>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row>
    <row r="90" spans="1:69" ht="15" customHeight="1">
      <c r="B90" s="21">
        <v>8</v>
      </c>
      <c r="C90" s="20" t="s">
        <v>917</v>
      </c>
      <c r="D90" s="841"/>
      <c r="E90" s="842"/>
      <c r="F90" s="19"/>
      <c r="G90" s="18" t="s">
        <v>884</v>
      </c>
      <c r="H90" s="428">
        <v>0.5</v>
      </c>
      <c r="I90" s="18" t="s">
        <v>885</v>
      </c>
      <c r="J90" s="17">
        <f t="shared" si="4"/>
        <v>0</v>
      </c>
      <c r="K90" s="9" t="s">
        <v>175</v>
      </c>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row>
    <row r="91" spans="1:69" ht="15" customHeight="1">
      <c r="A91" s="453"/>
      <c r="B91" s="21">
        <v>9</v>
      </c>
      <c r="C91" s="20" t="s">
        <v>1041</v>
      </c>
      <c r="D91" s="841"/>
      <c r="E91" s="842"/>
      <c r="F91" s="19"/>
      <c r="G91" s="18" t="s">
        <v>98</v>
      </c>
      <c r="H91" s="428">
        <v>0.5</v>
      </c>
      <c r="I91" s="18" t="s">
        <v>101</v>
      </c>
      <c r="J91" s="17">
        <f>ROUND(F91*H91,0)</f>
        <v>0</v>
      </c>
      <c r="K91" s="9" t="s">
        <v>174</v>
      </c>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row>
    <row r="92" spans="1:69" ht="15" customHeight="1" thickBot="1">
      <c r="A92" s="453"/>
      <c r="B92" s="21">
        <v>10</v>
      </c>
      <c r="C92" s="20" t="s">
        <v>1112</v>
      </c>
      <c r="D92" s="841"/>
      <c r="E92" s="842"/>
      <c r="F92" s="19"/>
      <c r="G92" s="18" t="s">
        <v>98</v>
      </c>
      <c r="H92" s="428">
        <v>0.5</v>
      </c>
      <c r="I92" s="18" t="s">
        <v>101</v>
      </c>
      <c r="J92" s="17">
        <f>ROUND(F92*H92,0)</f>
        <v>0</v>
      </c>
      <c r="K92" s="9" t="s">
        <v>1119</v>
      </c>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row>
    <row r="93" spans="1:69" ht="15" customHeight="1">
      <c r="B93" s="15"/>
      <c r="C93" s="16"/>
      <c r="D93" s="15"/>
      <c r="E93" s="15"/>
      <c r="F93" s="14"/>
      <c r="G93" s="13"/>
      <c r="H93" s="837" t="s">
        <v>1120</v>
      </c>
      <c r="I93" s="838"/>
      <c r="J93" s="11"/>
      <c r="K93" s="9"/>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row>
    <row r="94" spans="1:69" ht="15" customHeight="1" thickBot="1">
      <c r="B94" s="306"/>
      <c r="C94" s="306"/>
      <c r="D94" s="306"/>
      <c r="E94" s="306"/>
      <c r="F94" s="337"/>
      <c r="G94" s="306"/>
      <c r="H94" s="875" t="s">
        <v>99</v>
      </c>
      <c r="I94" s="876"/>
      <c r="J94" s="307">
        <f>SUM(J83:J92)</f>
        <v>0</v>
      </c>
      <c r="K94" s="306" t="s">
        <v>1035</v>
      </c>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row>
    <row r="95" spans="1:69" ht="13.5" customHeight="1">
      <c r="H95" s="347"/>
      <c r="I95" s="347"/>
      <c r="J95" s="373"/>
      <c r="K95" s="306"/>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row>
    <row r="96" spans="1:69" ht="18.75" customHeight="1">
      <c r="A96" s="334" t="s">
        <v>556</v>
      </c>
      <c r="B96" s="308" t="s">
        <v>256</v>
      </c>
      <c r="K96" s="306"/>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row>
    <row r="97" spans="1:69" ht="9" customHeight="1">
      <c r="A97" s="334"/>
      <c r="K97" s="306"/>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row>
    <row r="98" spans="1:69" ht="18.75" customHeight="1">
      <c r="A98" s="334"/>
      <c r="B98" s="878" t="s">
        <v>162</v>
      </c>
      <c r="C98" s="879"/>
      <c r="D98" s="878" t="s">
        <v>116</v>
      </c>
      <c r="E98" s="879"/>
      <c r="F98" s="331" t="s">
        <v>255</v>
      </c>
      <c r="G98" s="318"/>
      <c r="H98" s="372" t="s">
        <v>114</v>
      </c>
      <c r="I98" s="318"/>
      <c r="J98" s="331" t="s">
        <v>3</v>
      </c>
      <c r="K98" s="306"/>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row>
    <row r="99" spans="1:69" ht="15" customHeight="1">
      <c r="A99" s="334"/>
      <c r="B99" s="329"/>
      <c r="C99" s="328"/>
      <c r="D99" s="327"/>
      <c r="E99" s="326"/>
      <c r="F99" s="325"/>
      <c r="G99" s="324"/>
      <c r="H99" s="339"/>
      <c r="I99" s="324"/>
      <c r="J99" s="323" t="s">
        <v>547</v>
      </c>
      <c r="K99" s="306"/>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row>
    <row r="100" spans="1:69" ht="15" customHeight="1" thickBot="1">
      <c r="B100" s="21">
        <v>1</v>
      </c>
      <c r="C100" s="20" t="s">
        <v>123</v>
      </c>
      <c r="D100" s="841"/>
      <c r="E100" s="842"/>
      <c r="F100" s="19"/>
      <c r="G100" s="18" t="s">
        <v>541</v>
      </c>
      <c r="H100" s="432">
        <v>1.7999999999999999E-2</v>
      </c>
      <c r="I100" s="18" t="s">
        <v>545</v>
      </c>
      <c r="J100" s="17">
        <f>ROUND(F100*H100,0)</f>
        <v>0</v>
      </c>
      <c r="K100" s="9" t="s">
        <v>207</v>
      </c>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row>
    <row r="101" spans="1:69" ht="15" customHeight="1">
      <c r="B101" s="15"/>
      <c r="C101" s="16"/>
      <c r="D101" s="15"/>
      <c r="E101" s="15"/>
      <c r="F101" s="14"/>
      <c r="G101" s="13"/>
      <c r="H101" s="837" t="s">
        <v>1199</v>
      </c>
      <c r="I101" s="838"/>
      <c r="J101" s="11"/>
      <c r="K101" s="9"/>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row>
    <row r="102" spans="1:69" ht="15" customHeight="1" thickBot="1">
      <c r="B102" s="306"/>
      <c r="C102" s="306"/>
      <c r="D102" s="306"/>
      <c r="E102" s="306"/>
      <c r="F102" s="337"/>
      <c r="G102" s="306"/>
      <c r="H102" s="875" t="s">
        <v>99</v>
      </c>
      <c r="I102" s="876"/>
      <c r="J102" s="307">
        <f>SUM(J100:J100)</f>
        <v>0</v>
      </c>
      <c r="K102" s="306" t="s">
        <v>1036</v>
      </c>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row>
    <row r="103" spans="1:69" ht="13.5" customHeight="1">
      <c r="H103" s="347"/>
      <c r="I103" s="347"/>
      <c r="J103" s="373"/>
      <c r="K103" s="306"/>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row>
    <row r="104" spans="1:69" ht="18.75" customHeight="1">
      <c r="A104" s="334" t="s">
        <v>554</v>
      </c>
      <c r="B104" s="308" t="s">
        <v>604</v>
      </c>
      <c r="K104" s="306"/>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row>
    <row r="105" spans="1:69" ht="9" customHeight="1">
      <c r="A105" s="334"/>
      <c r="K105" s="306"/>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row>
    <row r="106" spans="1:69" ht="18.75" customHeight="1">
      <c r="A106" s="334"/>
      <c r="B106" s="878" t="s">
        <v>117</v>
      </c>
      <c r="C106" s="879"/>
      <c r="D106" s="878" t="s">
        <v>116</v>
      </c>
      <c r="E106" s="879"/>
      <c r="F106" s="331" t="s">
        <v>115</v>
      </c>
      <c r="G106" s="318"/>
      <c r="H106" s="372" t="s">
        <v>114</v>
      </c>
      <c r="I106" s="318"/>
      <c r="J106" s="331" t="s">
        <v>3</v>
      </c>
      <c r="K106" s="306"/>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row>
    <row r="107" spans="1:69" ht="15" customHeight="1">
      <c r="A107" s="334"/>
      <c r="B107" s="329"/>
      <c r="C107" s="328"/>
      <c r="D107" s="327"/>
      <c r="E107" s="326"/>
      <c r="F107" s="325"/>
      <c r="G107" s="324"/>
      <c r="H107" s="339"/>
      <c r="I107" s="324"/>
      <c r="J107" s="323" t="s">
        <v>547</v>
      </c>
      <c r="K107" s="306"/>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row>
    <row r="108" spans="1:69" ht="15" customHeight="1">
      <c r="A108" s="1"/>
      <c r="B108" s="22">
        <v>1</v>
      </c>
      <c r="C108" s="23" t="s">
        <v>138</v>
      </c>
      <c r="D108" s="841"/>
      <c r="E108" s="842"/>
      <c r="F108" s="19"/>
      <c r="G108" s="18" t="s">
        <v>541</v>
      </c>
      <c r="H108" s="428">
        <v>8.0000000000000002E-3</v>
      </c>
      <c r="I108" s="18" t="s">
        <v>545</v>
      </c>
      <c r="J108" s="17">
        <f t="shared" ref="J108:J113" si="5">ROUND(F108*H108,0)</f>
        <v>0</v>
      </c>
      <c r="K108" s="9" t="s">
        <v>1200</v>
      </c>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row>
    <row r="109" spans="1:69" ht="15" customHeight="1">
      <c r="A109" s="1"/>
      <c r="B109" s="22">
        <v>2</v>
      </c>
      <c r="C109" s="23" t="s">
        <v>137</v>
      </c>
      <c r="D109" s="841"/>
      <c r="E109" s="842"/>
      <c r="F109" s="19"/>
      <c r="G109" s="18" t="s">
        <v>541</v>
      </c>
      <c r="H109" s="428">
        <v>1.6E-2</v>
      </c>
      <c r="I109" s="18" t="s">
        <v>545</v>
      </c>
      <c r="J109" s="17">
        <f t="shared" si="5"/>
        <v>0</v>
      </c>
      <c r="K109" s="9" t="s">
        <v>206</v>
      </c>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row>
    <row r="110" spans="1:69" ht="15" customHeight="1">
      <c r="A110" s="1"/>
      <c r="B110" s="22">
        <v>3</v>
      </c>
      <c r="C110" s="23" t="s">
        <v>136</v>
      </c>
      <c r="D110" s="841"/>
      <c r="E110" s="842"/>
      <c r="F110" s="19"/>
      <c r="G110" s="18" t="s">
        <v>541</v>
      </c>
      <c r="H110" s="428">
        <v>1.7000000000000001E-2</v>
      </c>
      <c r="I110" s="18" t="s">
        <v>545</v>
      </c>
      <c r="J110" s="17">
        <f t="shared" si="5"/>
        <v>0</v>
      </c>
      <c r="K110" s="9" t="s">
        <v>205</v>
      </c>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row>
    <row r="111" spans="1:69" ht="15" customHeight="1">
      <c r="A111" s="1"/>
      <c r="B111" s="22">
        <v>4</v>
      </c>
      <c r="C111" s="23" t="s">
        <v>135</v>
      </c>
      <c r="D111" s="841"/>
      <c r="E111" s="842"/>
      <c r="F111" s="19"/>
      <c r="G111" s="18" t="s">
        <v>541</v>
      </c>
      <c r="H111" s="428">
        <v>0.06</v>
      </c>
      <c r="I111" s="18" t="s">
        <v>545</v>
      </c>
      <c r="J111" s="17">
        <f t="shared" si="5"/>
        <v>0</v>
      </c>
      <c r="K111" s="9" t="s">
        <v>204</v>
      </c>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row>
    <row r="112" spans="1:69" ht="15" customHeight="1">
      <c r="A112" s="1"/>
      <c r="B112" s="22">
        <v>5</v>
      </c>
      <c r="C112" s="23" t="s">
        <v>124</v>
      </c>
      <c r="D112" s="841"/>
      <c r="E112" s="842"/>
      <c r="F112" s="19"/>
      <c r="G112" s="18" t="s">
        <v>541</v>
      </c>
      <c r="H112" s="428">
        <v>5.0999999999999997E-2</v>
      </c>
      <c r="I112" s="18" t="s">
        <v>545</v>
      </c>
      <c r="J112" s="17">
        <f t="shared" si="5"/>
        <v>0</v>
      </c>
      <c r="K112" s="9" t="s">
        <v>203</v>
      </c>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row>
    <row r="113" spans="1:69" ht="15" customHeight="1">
      <c r="A113" s="1"/>
      <c r="B113" s="22">
        <v>6</v>
      </c>
      <c r="C113" s="23" t="s">
        <v>123</v>
      </c>
      <c r="D113" s="841"/>
      <c r="E113" s="842"/>
      <c r="F113" s="19"/>
      <c r="G113" s="18" t="s">
        <v>541</v>
      </c>
      <c r="H113" s="428">
        <v>9.5000000000000001E-2</v>
      </c>
      <c r="I113" s="18" t="s">
        <v>545</v>
      </c>
      <c r="J113" s="17">
        <f t="shared" si="5"/>
        <v>0</v>
      </c>
      <c r="K113" s="9" t="s">
        <v>177</v>
      </c>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row>
    <row r="114" spans="1:69" ht="15" customHeight="1">
      <c r="A114" s="1"/>
      <c r="B114" s="849" t="s">
        <v>140</v>
      </c>
      <c r="C114" s="850"/>
      <c r="D114" s="841"/>
      <c r="E114" s="842"/>
      <c r="F114" s="41"/>
      <c r="G114" s="40"/>
      <c r="H114" s="433"/>
      <c r="I114" s="40"/>
      <c r="J114" s="39">
        <f>SUM(J108:J113)</f>
        <v>0</v>
      </c>
      <c r="K114" s="9" t="s">
        <v>176</v>
      </c>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row>
    <row r="115" spans="1:69" ht="13.2">
      <c r="A115" s="1"/>
      <c r="B115" s="851"/>
      <c r="C115" s="852"/>
      <c r="D115" s="851"/>
      <c r="E115" s="852"/>
      <c r="F115" s="38" t="s">
        <v>1548</v>
      </c>
      <c r="G115" s="33"/>
      <c r="H115" s="434" t="s">
        <v>1158</v>
      </c>
      <c r="I115" s="33"/>
      <c r="J115" s="38"/>
      <c r="K115" s="9"/>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row>
    <row r="116" spans="1:69" ht="15" customHeight="1">
      <c r="A116" s="1"/>
      <c r="B116" s="853"/>
      <c r="C116" s="854"/>
      <c r="D116" s="853"/>
      <c r="E116" s="854"/>
      <c r="F116" s="36">
        <f>J114</f>
        <v>0</v>
      </c>
      <c r="G116" s="37" t="s">
        <v>541</v>
      </c>
      <c r="H116" s="435" t="e">
        <f>●財政力附表!S28</f>
        <v>#DIV/0!</v>
      </c>
      <c r="I116" s="37" t="s">
        <v>545</v>
      </c>
      <c r="J116" s="36" t="e">
        <f>ROUND(F116*H116,0)</f>
        <v>#DIV/0!</v>
      </c>
      <c r="K116" s="9" t="s">
        <v>1121</v>
      </c>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row>
    <row r="117" spans="1:69" ht="13.2">
      <c r="A117" s="1"/>
      <c r="B117" s="855"/>
      <c r="C117" s="856"/>
      <c r="D117" s="855"/>
      <c r="E117" s="856"/>
      <c r="F117" s="35"/>
      <c r="G117" s="26"/>
      <c r="H117" s="436" t="s">
        <v>145</v>
      </c>
      <c r="I117" s="437"/>
      <c r="J117" s="438"/>
      <c r="K117" s="9"/>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row>
    <row r="118" spans="1:69" ht="15" customHeight="1">
      <c r="A118" s="1"/>
      <c r="B118" s="22">
        <v>9</v>
      </c>
      <c r="C118" s="23" t="s">
        <v>122</v>
      </c>
      <c r="D118" s="841"/>
      <c r="E118" s="842"/>
      <c r="F118" s="19"/>
      <c r="G118" s="18" t="s">
        <v>884</v>
      </c>
      <c r="H118" s="428">
        <v>0.11600000000000001</v>
      </c>
      <c r="I118" s="18" t="s">
        <v>885</v>
      </c>
      <c r="J118" s="17">
        <f t="shared" ref="J118:J128" si="6">ROUND(F118*H118,0)</f>
        <v>0</v>
      </c>
      <c r="K118" s="9" t="s">
        <v>1201</v>
      </c>
      <c r="L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row>
    <row r="119" spans="1:69" ht="15" customHeight="1">
      <c r="A119" s="1"/>
      <c r="B119" s="22">
        <v>10</v>
      </c>
      <c r="C119" s="23" t="s">
        <v>112</v>
      </c>
      <c r="D119" s="841"/>
      <c r="E119" s="842"/>
      <c r="F119" s="19"/>
      <c r="G119" s="18" t="s">
        <v>884</v>
      </c>
      <c r="H119" s="428">
        <v>0.14299999999999999</v>
      </c>
      <c r="I119" s="18" t="s">
        <v>885</v>
      </c>
      <c r="J119" s="17">
        <f t="shared" si="6"/>
        <v>0</v>
      </c>
      <c r="K119" s="9" t="s">
        <v>202</v>
      </c>
      <c r="L119" s="1"/>
      <c r="M119" s="9"/>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row>
    <row r="120" spans="1:69" ht="15" customHeight="1">
      <c r="A120" s="1"/>
      <c r="B120" s="22">
        <v>11</v>
      </c>
      <c r="C120" s="20" t="s">
        <v>110</v>
      </c>
      <c r="D120" s="841"/>
      <c r="E120" s="842"/>
      <c r="F120" s="19"/>
      <c r="G120" s="18" t="s">
        <v>884</v>
      </c>
      <c r="H120" s="428">
        <v>0.159</v>
      </c>
      <c r="I120" s="18" t="s">
        <v>885</v>
      </c>
      <c r="J120" s="17">
        <f t="shared" si="6"/>
        <v>0</v>
      </c>
      <c r="K120" s="9" t="s">
        <v>181</v>
      </c>
      <c r="L120" s="1"/>
      <c r="M120" s="9"/>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row>
    <row r="121" spans="1:69" ht="15" customHeight="1">
      <c r="A121" s="1"/>
      <c r="B121" s="22">
        <v>12</v>
      </c>
      <c r="C121" s="20" t="s">
        <v>108</v>
      </c>
      <c r="D121" s="841"/>
      <c r="E121" s="842"/>
      <c r="F121" s="19"/>
      <c r="G121" s="18" t="s">
        <v>884</v>
      </c>
      <c r="H121" s="428">
        <v>0.187</v>
      </c>
      <c r="I121" s="18" t="s">
        <v>885</v>
      </c>
      <c r="J121" s="17">
        <f t="shared" si="6"/>
        <v>0</v>
      </c>
      <c r="K121" s="9" t="s">
        <v>201</v>
      </c>
      <c r="L121" s="1"/>
      <c r="M121" s="9"/>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row>
    <row r="122" spans="1:69" ht="15" customHeight="1">
      <c r="A122" s="1"/>
      <c r="B122" s="21">
        <v>13</v>
      </c>
      <c r="C122" s="20" t="s">
        <v>106</v>
      </c>
      <c r="D122" s="841"/>
      <c r="E122" s="842"/>
      <c r="F122" s="19"/>
      <c r="G122" s="18" t="s">
        <v>884</v>
      </c>
      <c r="H122" s="428">
        <v>0.20599999999999999</v>
      </c>
      <c r="I122" s="18" t="s">
        <v>885</v>
      </c>
      <c r="J122" s="17">
        <f t="shared" si="6"/>
        <v>0</v>
      </c>
      <c r="K122" s="9" t="s">
        <v>200</v>
      </c>
      <c r="L122" s="1"/>
      <c r="M122" s="9"/>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row>
    <row r="123" spans="1:69" ht="15" customHeight="1">
      <c r="B123" s="21">
        <v>14</v>
      </c>
      <c r="C123" s="20" t="s">
        <v>104</v>
      </c>
      <c r="D123" s="841"/>
      <c r="E123" s="842"/>
      <c r="F123" s="19"/>
      <c r="G123" s="18" t="s">
        <v>884</v>
      </c>
      <c r="H123" s="428">
        <v>0.223</v>
      </c>
      <c r="I123" s="18" t="s">
        <v>885</v>
      </c>
      <c r="J123" s="17">
        <f t="shared" si="6"/>
        <v>0</v>
      </c>
      <c r="K123" s="9" t="s">
        <v>199</v>
      </c>
      <c r="L123" s="1"/>
      <c r="M123" s="9"/>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row>
    <row r="124" spans="1:69" ht="15" customHeight="1">
      <c r="B124" s="21">
        <v>15</v>
      </c>
      <c r="C124" s="20" t="s">
        <v>102</v>
      </c>
      <c r="D124" s="841"/>
      <c r="E124" s="842"/>
      <c r="F124" s="19"/>
      <c r="G124" s="18" t="s">
        <v>884</v>
      </c>
      <c r="H124" s="428">
        <v>0.23799999999999999</v>
      </c>
      <c r="I124" s="18" t="s">
        <v>885</v>
      </c>
      <c r="J124" s="17">
        <f t="shared" si="6"/>
        <v>0</v>
      </c>
      <c r="K124" s="9" t="s">
        <v>198</v>
      </c>
      <c r="L124" s="1"/>
      <c r="M124" s="9"/>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row>
    <row r="125" spans="1:69" ht="15" customHeight="1">
      <c r="B125" s="21">
        <v>16</v>
      </c>
      <c r="C125" s="20" t="s">
        <v>497</v>
      </c>
      <c r="D125" s="841"/>
      <c r="E125" s="842"/>
      <c r="F125" s="19"/>
      <c r="G125" s="18" t="s">
        <v>884</v>
      </c>
      <c r="H125" s="428">
        <v>0.25900000000000001</v>
      </c>
      <c r="I125" s="18" t="s">
        <v>885</v>
      </c>
      <c r="J125" s="17">
        <f t="shared" si="6"/>
        <v>0</v>
      </c>
      <c r="K125" s="9" t="s">
        <v>197</v>
      </c>
      <c r="L125" s="1"/>
      <c r="M125" s="9"/>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row>
    <row r="126" spans="1:69" ht="15" customHeight="1">
      <c r="A126" s="453"/>
      <c r="B126" s="21">
        <v>17</v>
      </c>
      <c r="C126" s="20" t="s">
        <v>519</v>
      </c>
      <c r="D126" s="841"/>
      <c r="E126" s="842"/>
      <c r="F126" s="19"/>
      <c r="G126" s="18" t="s">
        <v>884</v>
      </c>
      <c r="H126" s="428">
        <v>0.27500000000000002</v>
      </c>
      <c r="I126" s="18" t="s">
        <v>885</v>
      </c>
      <c r="J126" s="17">
        <f>ROUND(F126*H126,0)</f>
        <v>0</v>
      </c>
      <c r="K126" s="9" t="s">
        <v>196</v>
      </c>
      <c r="L126" s="1"/>
      <c r="M126" s="9"/>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row>
    <row r="127" spans="1:69" ht="15" customHeight="1">
      <c r="B127" s="21">
        <v>18</v>
      </c>
      <c r="C127" s="20" t="s">
        <v>605</v>
      </c>
      <c r="D127" s="841"/>
      <c r="E127" s="842"/>
      <c r="F127" s="19"/>
      <c r="G127" s="18" t="s">
        <v>884</v>
      </c>
      <c r="H127" s="428">
        <v>0.28799999999999998</v>
      </c>
      <c r="I127" s="18" t="s">
        <v>885</v>
      </c>
      <c r="J127" s="17">
        <f t="shared" si="6"/>
        <v>0</v>
      </c>
      <c r="K127" s="9" t="s">
        <v>195</v>
      </c>
      <c r="L127" s="1"/>
      <c r="M127" s="9"/>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row>
    <row r="128" spans="1:69" ht="15" customHeight="1" thickBot="1">
      <c r="A128" s="453"/>
      <c r="B128" s="21">
        <v>19</v>
      </c>
      <c r="C128" s="20" t="s">
        <v>775</v>
      </c>
      <c r="D128" s="841"/>
      <c r="E128" s="842"/>
      <c r="F128" s="19"/>
      <c r="G128" s="18" t="s">
        <v>884</v>
      </c>
      <c r="H128" s="428">
        <v>0.3</v>
      </c>
      <c r="I128" s="18" t="s">
        <v>885</v>
      </c>
      <c r="J128" s="17">
        <f t="shared" si="6"/>
        <v>0</v>
      </c>
      <c r="K128" s="9" t="s">
        <v>194</v>
      </c>
      <c r="L128" s="1"/>
      <c r="M128" s="9"/>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row>
    <row r="129" spans="1:69" ht="15" customHeight="1">
      <c r="B129" s="15"/>
      <c r="C129" s="16"/>
      <c r="D129" s="15"/>
      <c r="E129" s="15"/>
      <c r="F129" s="14"/>
      <c r="G129" s="13"/>
      <c r="H129" s="837" t="s">
        <v>1202</v>
      </c>
      <c r="I129" s="838"/>
      <c r="J129" s="11"/>
      <c r="K129" s="9"/>
      <c r="L129" s="1"/>
      <c r="M129" s="9"/>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row>
    <row r="130" spans="1:69" ht="15" customHeight="1" thickBot="1">
      <c r="B130" s="306"/>
      <c r="C130" s="306"/>
      <c r="D130" s="306"/>
      <c r="E130" s="306"/>
      <c r="F130" s="337"/>
      <c r="G130" s="306"/>
      <c r="H130" s="875" t="s">
        <v>99</v>
      </c>
      <c r="I130" s="876"/>
      <c r="J130" s="307" t="e">
        <f>J116+SUM(J118:J128)</f>
        <v>#DIV/0!</v>
      </c>
      <c r="K130" s="306" t="s">
        <v>1037</v>
      </c>
      <c r="L130" s="1"/>
      <c r="M130" s="9"/>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row>
    <row r="131" spans="1:69" ht="13.5" customHeight="1">
      <c r="H131" s="347"/>
      <c r="I131" s="347"/>
      <c r="J131" s="373"/>
      <c r="K131" s="306"/>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row>
    <row r="132" spans="1:69" ht="18.75" customHeight="1">
      <c r="A132" s="334" t="s">
        <v>552</v>
      </c>
      <c r="B132" s="308" t="s">
        <v>603</v>
      </c>
      <c r="K132" s="306"/>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row>
    <row r="133" spans="1:69" ht="11.25" customHeight="1">
      <c r="A133" s="334"/>
      <c r="K133" s="306"/>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row>
    <row r="134" spans="1:69" ht="18.75" customHeight="1">
      <c r="A134" s="334"/>
      <c r="B134" s="878" t="s">
        <v>117</v>
      </c>
      <c r="C134" s="879"/>
      <c r="D134" s="878" t="s">
        <v>116</v>
      </c>
      <c r="E134" s="879"/>
      <c r="F134" s="331" t="s">
        <v>115</v>
      </c>
      <c r="G134" s="318"/>
      <c r="H134" s="372" t="s">
        <v>114</v>
      </c>
      <c r="I134" s="318"/>
      <c r="J134" s="331" t="s">
        <v>3</v>
      </c>
      <c r="K134" s="306"/>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row>
    <row r="135" spans="1:69" ht="15" customHeight="1">
      <c r="A135" s="334"/>
      <c r="B135" s="329"/>
      <c r="C135" s="328"/>
      <c r="D135" s="327"/>
      <c r="E135" s="326"/>
      <c r="F135" s="325"/>
      <c r="G135" s="324"/>
      <c r="H135" s="339"/>
      <c r="I135" s="324"/>
      <c r="J135" s="323" t="s">
        <v>547</v>
      </c>
      <c r="K135" s="306"/>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row>
    <row r="136" spans="1:69" ht="15" customHeight="1">
      <c r="B136" s="22">
        <v>1</v>
      </c>
      <c r="C136" s="23" t="s">
        <v>138</v>
      </c>
      <c r="D136" s="841"/>
      <c r="E136" s="842"/>
      <c r="F136" s="19"/>
      <c r="G136" s="18" t="s">
        <v>884</v>
      </c>
      <c r="H136" s="428">
        <v>2.5999999999999999E-2</v>
      </c>
      <c r="I136" s="18" t="s">
        <v>885</v>
      </c>
      <c r="J136" s="17">
        <f t="shared" ref="J136:J152" si="7">ROUND(F136*H136,0)</f>
        <v>0</v>
      </c>
      <c r="K136" s="9" t="s">
        <v>887</v>
      </c>
      <c r="L136" s="1"/>
      <c r="M136" s="1"/>
      <c r="N136" s="1" t="s">
        <v>679</v>
      </c>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row>
    <row r="137" spans="1:69" ht="15" customHeight="1">
      <c r="B137" s="22">
        <v>2</v>
      </c>
      <c r="C137" s="23" t="s">
        <v>137</v>
      </c>
      <c r="D137" s="841"/>
      <c r="E137" s="842"/>
      <c r="F137" s="19"/>
      <c r="G137" s="18" t="s">
        <v>884</v>
      </c>
      <c r="H137" s="428">
        <v>5.1999999999999998E-2</v>
      </c>
      <c r="I137" s="18" t="s">
        <v>885</v>
      </c>
      <c r="J137" s="17">
        <f t="shared" si="7"/>
        <v>0</v>
      </c>
      <c r="K137" s="9" t="s">
        <v>888</v>
      </c>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row>
    <row r="138" spans="1:69" ht="15" customHeight="1">
      <c r="B138" s="22">
        <v>3</v>
      </c>
      <c r="C138" s="23" t="s">
        <v>136</v>
      </c>
      <c r="D138" s="841"/>
      <c r="E138" s="842"/>
      <c r="F138" s="19"/>
      <c r="G138" s="18" t="s">
        <v>884</v>
      </c>
      <c r="H138" s="428">
        <v>5.7000000000000002E-2</v>
      </c>
      <c r="I138" s="18" t="s">
        <v>885</v>
      </c>
      <c r="J138" s="17">
        <f t="shared" si="7"/>
        <v>0</v>
      </c>
      <c r="K138" s="9" t="s">
        <v>889</v>
      </c>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row>
    <row r="139" spans="1:69" ht="15" customHeight="1">
      <c r="B139" s="22">
        <v>4</v>
      </c>
      <c r="C139" s="23" t="s">
        <v>135</v>
      </c>
      <c r="D139" s="841"/>
      <c r="E139" s="842"/>
      <c r="F139" s="19"/>
      <c r="G139" s="18" t="s">
        <v>884</v>
      </c>
      <c r="H139" s="428">
        <v>0.20100000000000001</v>
      </c>
      <c r="I139" s="18" t="s">
        <v>885</v>
      </c>
      <c r="J139" s="17">
        <f t="shared" si="7"/>
        <v>0</v>
      </c>
      <c r="K139" s="9" t="s">
        <v>890</v>
      </c>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row>
    <row r="140" spans="1:69" ht="15" customHeight="1">
      <c r="B140" s="22">
        <v>5</v>
      </c>
      <c r="C140" s="23" t="s">
        <v>124</v>
      </c>
      <c r="D140" s="841"/>
      <c r="E140" s="842"/>
      <c r="F140" s="19"/>
      <c r="G140" s="18" t="s">
        <v>884</v>
      </c>
      <c r="H140" s="428">
        <v>0.17</v>
      </c>
      <c r="I140" s="18" t="s">
        <v>885</v>
      </c>
      <c r="J140" s="17">
        <f t="shared" si="7"/>
        <v>0</v>
      </c>
      <c r="K140" s="9" t="s">
        <v>891</v>
      </c>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row>
    <row r="141" spans="1:69" ht="15" customHeight="1">
      <c r="A141" s="1"/>
      <c r="B141" s="22">
        <v>6</v>
      </c>
      <c r="C141" s="23" t="s">
        <v>123</v>
      </c>
      <c r="D141" s="841"/>
      <c r="E141" s="842"/>
      <c r="F141" s="19"/>
      <c r="G141" s="18" t="s">
        <v>884</v>
      </c>
      <c r="H141" s="428">
        <v>0.316</v>
      </c>
      <c r="I141" s="18" t="s">
        <v>885</v>
      </c>
      <c r="J141" s="17">
        <f t="shared" si="7"/>
        <v>0</v>
      </c>
      <c r="K141" s="9" t="s">
        <v>892</v>
      </c>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row>
    <row r="142" spans="1:69" ht="15" customHeight="1">
      <c r="A142" s="1"/>
      <c r="B142" s="22">
        <v>7</v>
      </c>
      <c r="C142" s="23" t="s">
        <v>122</v>
      </c>
      <c r="D142" s="841"/>
      <c r="E142" s="842"/>
      <c r="F142" s="19"/>
      <c r="G142" s="18" t="s">
        <v>884</v>
      </c>
      <c r="H142" s="428">
        <v>0.19400000000000001</v>
      </c>
      <c r="I142" s="18" t="s">
        <v>885</v>
      </c>
      <c r="J142" s="17">
        <f t="shared" si="7"/>
        <v>0</v>
      </c>
      <c r="K142" s="9" t="s">
        <v>893</v>
      </c>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row>
    <row r="143" spans="1:69" ht="15" customHeight="1">
      <c r="A143" s="1"/>
      <c r="B143" s="22">
        <v>8</v>
      </c>
      <c r="C143" s="23" t="s">
        <v>112</v>
      </c>
      <c r="D143" s="841"/>
      <c r="E143" s="842"/>
      <c r="F143" s="19"/>
      <c r="G143" s="18" t="s">
        <v>884</v>
      </c>
      <c r="H143" s="428">
        <v>0.23799999999999999</v>
      </c>
      <c r="I143" s="18" t="s">
        <v>885</v>
      </c>
      <c r="J143" s="17">
        <f t="shared" si="7"/>
        <v>0</v>
      </c>
      <c r="K143" s="9" t="s">
        <v>894</v>
      </c>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row>
    <row r="144" spans="1:69" ht="15" customHeight="1">
      <c r="A144" s="1"/>
      <c r="B144" s="22">
        <v>9</v>
      </c>
      <c r="C144" s="20" t="s">
        <v>110</v>
      </c>
      <c r="D144" s="841"/>
      <c r="E144" s="842"/>
      <c r="F144" s="19"/>
      <c r="G144" s="18" t="s">
        <v>884</v>
      </c>
      <c r="H144" s="428">
        <v>0.26500000000000001</v>
      </c>
      <c r="I144" s="18" t="s">
        <v>885</v>
      </c>
      <c r="J144" s="17">
        <f t="shared" si="7"/>
        <v>0</v>
      </c>
      <c r="K144" s="9" t="s">
        <v>895</v>
      </c>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row>
    <row r="145" spans="1:69" ht="15" customHeight="1">
      <c r="A145" s="1"/>
      <c r="B145" s="22">
        <v>10</v>
      </c>
      <c r="C145" s="20" t="s">
        <v>108</v>
      </c>
      <c r="D145" s="841"/>
      <c r="E145" s="842"/>
      <c r="F145" s="19"/>
      <c r="G145" s="18" t="s">
        <v>884</v>
      </c>
      <c r="H145" s="428">
        <v>0.312</v>
      </c>
      <c r="I145" s="18" t="s">
        <v>885</v>
      </c>
      <c r="J145" s="17">
        <f t="shared" si="7"/>
        <v>0</v>
      </c>
      <c r="K145" s="9" t="s">
        <v>896</v>
      </c>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row>
    <row r="146" spans="1:69" ht="15" customHeight="1">
      <c r="A146" s="1"/>
      <c r="B146" s="21">
        <v>11</v>
      </c>
      <c r="C146" s="20" t="s">
        <v>106</v>
      </c>
      <c r="D146" s="841"/>
      <c r="E146" s="842"/>
      <c r="F146" s="19"/>
      <c r="G146" s="18" t="s">
        <v>884</v>
      </c>
      <c r="H146" s="428">
        <v>0.34300000000000003</v>
      </c>
      <c r="I146" s="18" t="s">
        <v>885</v>
      </c>
      <c r="J146" s="17">
        <f t="shared" si="7"/>
        <v>0</v>
      </c>
      <c r="K146" s="9" t="s">
        <v>897</v>
      </c>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row>
    <row r="147" spans="1:69" ht="15" customHeight="1">
      <c r="A147" s="1"/>
      <c r="B147" s="21">
        <v>12</v>
      </c>
      <c r="C147" s="20" t="s">
        <v>104</v>
      </c>
      <c r="D147" s="841"/>
      <c r="E147" s="842"/>
      <c r="F147" s="19"/>
      <c r="G147" s="18" t="s">
        <v>884</v>
      </c>
      <c r="H147" s="428">
        <v>0.372</v>
      </c>
      <c r="I147" s="18" t="s">
        <v>885</v>
      </c>
      <c r="J147" s="17">
        <f t="shared" si="7"/>
        <v>0</v>
      </c>
      <c r="K147" s="9" t="s">
        <v>898</v>
      </c>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row>
    <row r="148" spans="1:69" ht="15" customHeight="1">
      <c r="A148" s="1"/>
      <c r="B148" s="21">
        <v>13</v>
      </c>
      <c r="C148" s="20" t="s">
        <v>102</v>
      </c>
      <c r="D148" s="841"/>
      <c r="E148" s="842"/>
      <c r="F148" s="19"/>
      <c r="G148" s="18" t="s">
        <v>884</v>
      </c>
      <c r="H148" s="428">
        <v>0.39600000000000002</v>
      </c>
      <c r="I148" s="18" t="s">
        <v>885</v>
      </c>
      <c r="J148" s="17">
        <f t="shared" si="7"/>
        <v>0</v>
      </c>
      <c r="K148" s="9" t="s">
        <v>899</v>
      </c>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row>
    <row r="149" spans="1:69" ht="15" customHeight="1">
      <c r="A149" s="1"/>
      <c r="B149" s="21">
        <v>14</v>
      </c>
      <c r="C149" s="20" t="s">
        <v>497</v>
      </c>
      <c r="D149" s="841"/>
      <c r="E149" s="842"/>
      <c r="F149" s="19"/>
      <c r="G149" s="18" t="s">
        <v>884</v>
      </c>
      <c r="H149" s="428">
        <v>0.432</v>
      </c>
      <c r="I149" s="18" t="s">
        <v>885</v>
      </c>
      <c r="J149" s="17">
        <f t="shared" si="7"/>
        <v>0</v>
      </c>
      <c r="K149" s="9" t="s">
        <v>900</v>
      </c>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row>
    <row r="150" spans="1:69" ht="15" customHeight="1">
      <c r="A150" s="1"/>
      <c r="B150" s="21">
        <v>15</v>
      </c>
      <c r="C150" s="20" t="s">
        <v>519</v>
      </c>
      <c r="D150" s="841"/>
      <c r="E150" s="842"/>
      <c r="F150" s="19"/>
      <c r="G150" s="18" t="s">
        <v>884</v>
      </c>
      <c r="H150" s="428">
        <v>0.45800000000000002</v>
      </c>
      <c r="I150" s="18" t="s">
        <v>885</v>
      </c>
      <c r="J150" s="17">
        <f>ROUND(F150*H150,0)</f>
        <v>0</v>
      </c>
      <c r="K150" s="9" t="s">
        <v>901</v>
      </c>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row>
    <row r="151" spans="1:69" ht="15" customHeight="1">
      <c r="A151" s="1"/>
      <c r="B151" s="21">
        <v>16</v>
      </c>
      <c r="C151" s="20" t="s">
        <v>605</v>
      </c>
      <c r="D151" s="841"/>
      <c r="E151" s="842"/>
      <c r="F151" s="19"/>
      <c r="G151" s="18" t="s">
        <v>884</v>
      </c>
      <c r="H151" s="428">
        <v>0.47899999999999998</v>
      </c>
      <c r="I151" s="18" t="s">
        <v>885</v>
      </c>
      <c r="J151" s="17">
        <f t="shared" si="7"/>
        <v>0</v>
      </c>
      <c r="K151" s="9" t="s">
        <v>902</v>
      </c>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row>
    <row r="152" spans="1:69" ht="15" customHeight="1" thickBot="1">
      <c r="A152" s="1"/>
      <c r="B152" s="21">
        <v>17</v>
      </c>
      <c r="C152" s="20" t="s">
        <v>775</v>
      </c>
      <c r="D152" s="841"/>
      <c r="E152" s="842"/>
      <c r="F152" s="19"/>
      <c r="G152" s="18" t="s">
        <v>884</v>
      </c>
      <c r="H152" s="428">
        <v>0.5</v>
      </c>
      <c r="I152" s="18" t="s">
        <v>885</v>
      </c>
      <c r="J152" s="17">
        <f t="shared" si="7"/>
        <v>0</v>
      </c>
      <c r="K152" s="9" t="s">
        <v>1026</v>
      </c>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row>
    <row r="153" spans="1:69" ht="15" customHeight="1">
      <c r="A153" s="1"/>
      <c r="B153" s="15"/>
      <c r="C153" s="16"/>
      <c r="D153" s="15"/>
      <c r="E153" s="15"/>
      <c r="F153" s="14"/>
      <c r="G153" s="13"/>
      <c r="H153" s="837" t="s">
        <v>1027</v>
      </c>
      <c r="I153" s="838"/>
      <c r="J153" s="11"/>
      <c r="K153" s="9"/>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row>
    <row r="154" spans="1:69" ht="15" customHeight="1" thickBot="1">
      <c r="A154" s="1"/>
      <c r="B154" s="306"/>
      <c r="C154" s="306"/>
      <c r="D154" s="306"/>
      <c r="E154" s="306"/>
      <c r="F154" s="337"/>
      <c r="G154" s="306"/>
      <c r="H154" s="875" t="s">
        <v>99</v>
      </c>
      <c r="I154" s="876"/>
      <c r="J154" s="307">
        <f>SUM(J136:J152)</f>
        <v>0</v>
      </c>
      <c r="K154" s="306" t="s">
        <v>1038</v>
      </c>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row>
    <row r="155" spans="1:69" ht="15.75" customHeight="1" thickBot="1">
      <c r="A155" s="1"/>
      <c r="K155" s="306"/>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row>
    <row r="156" spans="1:69" ht="15" customHeight="1">
      <c r="A156" s="1"/>
      <c r="G156" s="345"/>
      <c r="H156" s="880" t="s">
        <v>1039</v>
      </c>
      <c r="I156" s="881"/>
      <c r="J156" s="309"/>
      <c r="K156" s="306"/>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row>
    <row r="157" spans="1:69" ht="15" customHeight="1" thickBot="1">
      <c r="A157" s="1"/>
      <c r="H157" s="882" t="s">
        <v>250</v>
      </c>
      <c r="I157" s="883"/>
      <c r="J157" s="307" t="e">
        <f>'●農業行政費(1)'!K9+'●農業行政費(1)'!K17+'●農業行政費(1)'!K25+'●農業行政費(1)'!K35+'●農業行政費(1)'!K43+'●農業行政費(1)'!K53+'●農業行政費(1)'!K61+'●農業行政費(1)'!K69+'●農業行政費(1)'!K79+'●農業行政費(1)'!K87+'●農業行政費(1)'!K95+J16+J38+J55+J77+J94+J130+J154+J102</f>
        <v>#DIV/0!</v>
      </c>
      <c r="K157" s="306" t="s">
        <v>602</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row>
  </sheetData>
  <mergeCells count="133">
    <mergeCell ref="H15:I15"/>
    <mergeCell ref="D12:E12"/>
    <mergeCell ref="D14:E14"/>
    <mergeCell ref="B3:C3"/>
    <mergeCell ref="D3:E3"/>
    <mergeCell ref="D5:E5"/>
    <mergeCell ref="D6:E6"/>
    <mergeCell ref="D7:E7"/>
    <mergeCell ref="D8:E8"/>
    <mergeCell ref="H38:I38"/>
    <mergeCell ref="D34:E34"/>
    <mergeCell ref="D23:E23"/>
    <mergeCell ref="D24:E24"/>
    <mergeCell ref="D25:E25"/>
    <mergeCell ref="D26:E26"/>
    <mergeCell ref="D27:E27"/>
    <mergeCell ref="D28:E28"/>
    <mergeCell ref="H16:I16"/>
    <mergeCell ref="H37:I37"/>
    <mergeCell ref="D36:E36"/>
    <mergeCell ref="B20:C20"/>
    <mergeCell ref="D20:E20"/>
    <mergeCell ref="D22:E22"/>
    <mergeCell ref="D13:E13"/>
    <mergeCell ref="D9:E9"/>
    <mergeCell ref="D10:E10"/>
    <mergeCell ref="D44:E44"/>
    <mergeCell ref="D45:E45"/>
    <mergeCell ref="D46:E46"/>
    <mergeCell ref="D11:E11"/>
    <mergeCell ref="D47:E47"/>
    <mergeCell ref="D48:E48"/>
    <mergeCell ref="D49:E49"/>
    <mergeCell ref="B42:C42"/>
    <mergeCell ref="D42:E42"/>
    <mergeCell ref="D29:E29"/>
    <mergeCell ref="D30:E30"/>
    <mergeCell ref="D31:E31"/>
    <mergeCell ref="D32:E32"/>
    <mergeCell ref="D33:E33"/>
    <mergeCell ref="D35:E35"/>
    <mergeCell ref="D50:E50"/>
    <mergeCell ref="H54:I54"/>
    <mergeCell ref="H55:I55"/>
    <mergeCell ref="B59:C59"/>
    <mergeCell ref="D59:E59"/>
    <mergeCell ref="D61:E61"/>
    <mergeCell ref="D52:E52"/>
    <mergeCell ref="D51:E51"/>
    <mergeCell ref="D53:E53"/>
    <mergeCell ref="H76:I76"/>
    <mergeCell ref="H77:I77"/>
    <mergeCell ref="D73:E73"/>
    <mergeCell ref="D62:E62"/>
    <mergeCell ref="D63:E63"/>
    <mergeCell ref="D64:E64"/>
    <mergeCell ref="D65:E65"/>
    <mergeCell ref="D66:E66"/>
    <mergeCell ref="D67:E67"/>
    <mergeCell ref="D72:E72"/>
    <mergeCell ref="D86:E86"/>
    <mergeCell ref="D87:E87"/>
    <mergeCell ref="D88:E88"/>
    <mergeCell ref="B81:C81"/>
    <mergeCell ref="D81:E81"/>
    <mergeCell ref="D68:E68"/>
    <mergeCell ref="D69:E69"/>
    <mergeCell ref="D70:E70"/>
    <mergeCell ref="D71:E71"/>
    <mergeCell ref="D75:E75"/>
    <mergeCell ref="D74:E74"/>
    <mergeCell ref="D83:E83"/>
    <mergeCell ref="D84:E84"/>
    <mergeCell ref="D85:E85"/>
    <mergeCell ref="H101:I101"/>
    <mergeCell ref="H102:I102"/>
    <mergeCell ref="B106:C106"/>
    <mergeCell ref="D106:E106"/>
    <mergeCell ref="H93:I93"/>
    <mergeCell ref="D89:E89"/>
    <mergeCell ref="H94:I94"/>
    <mergeCell ref="B98:C98"/>
    <mergeCell ref="D98:E98"/>
    <mergeCell ref="D90:E90"/>
    <mergeCell ref="D92:E92"/>
    <mergeCell ref="D91:E91"/>
    <mergeCell ref="B114:C114"/>
    <mergeCell ref="D114:E114"/>
    <mergeCell ref="B115:C117"/>
    <mergeCell ref="D115:E117"/>
    <mergeCell ref="B134:C134"/>
    <mergeCell ref="D127:E127"/>
    <mergeCell ref="D126:E126"/>
    <mergeCell ref="D118:E118"/>
    <mergeCell ref="D121:E121"/>
    <mergeCell ref="D128:E128"/>
    <mergeCell ref="D134:E134"/>
    <mergeCell ref="H157:I157"/>
    <mergeCell ref="D151:E151"/>
    <mergeCell ref="D150:E150"/>
    <mergeCell ref="D142:E142"/>
    <mergeCell ref="D143:E143"/>
    <mergeCell ref="H153:I153"/>
    <mergeCell ref="D146:E146"/>
    <mergeCell ref="H156:I156"/>
    <mergeCell ref="D122:E122"/>
    <mergeCell ref="D123:E123"/>
    <mergeCell ref="H154:I154"/>
    <mergeCell ref="H129:I129"/>
    <mergeCell ref="H130:I130"/>
    <mergeCell ref="D140:E140"/>
    <mergeCell ref="D141:E141"/>
    <mergeCell ref="D144:E144"/>
    <mergeCell ref="D145:E145"/>
    <mergeCell ref="D137:E137"/>
    <mergeCell ref="D124:E124"/>
    <mergeCell ref="D125:E125"/>
    <mergeCell ref="D136:E136"/>
    <mergeCell ref="D147:E147"/>
    <mergeCell ref="D138:E138"/>
    <mergeCell ref="D139:E139"/>
    <mergeCell ref="D152:E152"/>
    <mergeCell ref="D148:E148"/>
    <mergeCell ref="D149:E149"/>
    <mergeCell ref="D108:E108"/>
    <mergeCell ref="D109:E109"/>
    <mergeCell ref="D110:E110"/>
    <mergeCell ref="D111:E111"/>
    <mergeCell ref="D112:E112"/>
    <mergeCell ref="D100:E100"/>
    <mergeCell ref="D113:E113"/>
    <mergeCell ref="D119:E119"/>
    <mergeCell ref="D120:E120"/>
  </mergeCells>
  <phoneticPr fontId="2"/>
  <pageMargins left="0.78740157480314965" right="0.78740157480314965" top="0.76" bottom="0.98425196850393704" header="0.51181102362204722" footer="0.51181102362204722"/>
  <pageSetup paperSize="9" scale="87" orientation="portrait" r:id="rId1"/>
  <headerFooter alignWithMargins="0"/>
  <rowBreaks count="2" manualBreakCount="2">
    <brk id="56" max="11" man="1"/>
    <brk id="103"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81"/>
  <sheetViews>
    <sheetView showGridLines="0" view="pageBreakPreview" topLeftCell="A40" zoomScaleNormal="100" zoomScaleSheetLayoutView="100" workbookViewId="0">
      <selection activeCell="J81" sqref="J81"/>
    </sheetView>
  </sheetViews>
  <sheetFormatPr defaultColWidth="9" defaultRowHeight="18.75" customHeight="1"/>
  <cols>
    <col min="1" max="1" width="3.77734375" style="581" customWidth="1"/>
    <col min="2" max="2" width="5.77734375" style="575" customWidth="1"/>
    <col min="3" max="3" width="7.44140625" style="581" bestFit="1" customWidth="1"/>
    <col min="4" max="4" width="3" style="581" bestFit="1" customWidth="1"/>
    <col min="5" max="5" width="12" style="581" customWidth="1"/>
    <col min="6" max="6" width="11.88671875" style="454" customWidth="1"/>
    <col min="7" max="7" width="2.21875" style="581" bestFit="1" customWidth="1"/>
    <col min="8" max="8" width="11.88671875" style="581" customWidth="1"/>
    <col min="9" max="9" width="2.21875" style="581" bestFit="1" customWidth="1"/>
    <col min="10" max="10" width="11.88671875" style="454" customWidth="1"/>
    <col min="11" max="11" width="3.109375" style="581" customWidth="1"/>
    <col min="12" max="12" width="4.21875" style="581" customWidth="1"/>
    <col min="13" max="69" width="9" style="581"/>
    <col min="70" max="256" width="9" style="1"/>
    <col min="257" max="257" width="3.77734375" style="1" customWidth="1"/>
    <col min="258" max="258" width="5.77734375" style="1" customWidth="1"/>
    <col min="259" max="259" width="7.44140625" style="1" bestFit="1" customWidth="1"/>
    <col min="260" max="260" width="3" style="1" bestFit="1" customWidth="1"/>
    <col min="261" max="261" width="12" style="1" customWidth="1"/>
    <col min="262" max="262" width="11.88671875" style="1" customWidth="1"/>
    <col min="263" max="263" width="2.21875" style="1" bestFit="1" customWidth="1"/>
    <col min="264" max="264" width="11.88671875" style="1" customWidth="1"/>
    <col min="265" max="265" width="2.21875" style="1" bestFit="1" customWidth="1"/>
    <col min="266" max="266" width="11.88671875" style="1" customWidth="1"/>
    <col min="267" max="267" width="3.109375" style="1" customWidth="1"/>
    <col min="268" max="268" width="4.21875" style="1" customWidth="1"/>
    <col min="269" max="512" width="9" style="1"/>
    <col min="513" max="513" width="3.77734375" style="1" customWidth="1"/>
    <col min="514" max="514" width="5.77734375" style="1" customWidth="1"/>
    <col min="515" max="515" width="7.44140625" style="1" bestFit="1" customWidth="1"/>
    <col min="516" max="516" width="3" style="1" bestFit="1" customWidth="1"/>
    <col min="517" max="517" width="12" style="1" customWidth="1"/>
    <col min="518" max="518" width="11.88671875" style="1" customWidth="1"/>
    <col min="519" max="519" width="2.21875" style="1" bestFit="1" customWidth="1"/>
    <col min="520" max="520" width="11.88671875" style="1" customWidth="1"/>
    <col min="521" max="521" width="2.21875" style="1" bestFit="1" customWidth="1"/>
    <col min="522" max="522" width="11.88671875" style="1" customWidth="1"/>
    <col min="523" max="523" width="3.109375" style="1" customWidth="1"/>
    <col min="524" max="524" width="4.21875" style="1" customWidth="1"/>
    <col min="525" max="768" width="9" style="1"/>
    <col min="769" max="769" width="3.77734375" style="1" customWidth="1"/>
    <col min="770" max="770" width="5.77734375" style="1" customWidth="1"/>
    <col min="771" max="771" width="7.44140625" style="1" bestFit="1" customWidth="1"/>
    <col min="772" max="772" width="3" style="1" bestFit="1" customWidth="1"/>
    <col min="773" max="773" width="12" style="1" customWidth="1"/>
    <col min="774" max="774" width="11.88671875" style="1" customWidth="1"/>
    <col min="775" max="775" width="2.21875" style="1" bestFit="1" customWidth="1"/>
    <col min="776" max="776" width="11.88671875" style="1" customWidth="1"/>
    <col min="777" max="777" width="2.21875" style="1" bestFit="1" customWidth="1"/>
    <col min="778" max="778" width="11.88671875" style="1" customWidth="1"/>
    <col min="779" max="779" width="3.109375" style="1" customWidth="1"/>
    <col min="780" max="780" width="4.21875" style="1" customWidth="1"/>
    <col min="781" max="1024" width="9" style="1"/>
    <col min="1025" max="1025" width="3.77734375" style="1" customWidth="1"/>
    <col min="1026" max="1026" width="5.77734375" style="1" customWidth="1"/>
    <col min="1027" max="1027" width="7.44140625" style="1" bestFit="1" customWidth="1"/>
    <col min="1028" max="1028" width="3" style="1" bestFit="1" customWidth="1"/>
    <col min="1029" max="1029" width="12" style="1" customWidth="1"/>
    <col min="1030" max="1030" width="11.88671875" style="1" customWidth="1"/>
    <col min="1031" max="1031" width="2.21875" style="1" bestFit="1" customWidth="1"/>
    <col min="1032" max="1032" width="11.88671875" style="1" customWidth="1"/>
    <col min="1033" max="1033" width="2.21875" style="1" bestFit="1" customWidth="1"/>
    <col min="1034" max="1034" width="11.88671875" style="1" customWidth="1"/>
    <col min="1035" max="1035" width="3.109375" style="1" customWidth="1"/>
    <col min="1036" max="1036" width="4.21875" style="1" customWidth="1"/>
    <col min="1037" max="1280" width="9" style="1"/>
    <col min="1281" max="1281" width="3.77734375" style="1" customWidth="1"/>
    <col min="1282" max="1282" width="5.77734375" style="1" customWidth="1"/>
    <col min="1283" max="1283" width="7.44140625" style="1" bestFit="1" customWidth="1"/>
    <col min="1284" max="1284" width="3" style="1" bestFit="1" customWidth="1"/>
    <col min="1285" max="1285" width="12" style="1" customWidth="1"/>
    <col min="1286" max="1286" width="11.88671875" style="1" customWidth="1"/>
    <col min="1287" max="1287" width="2.21875" style="1" bestFit="1" customWidth="1"/>
    <col min="1288" max="1288" width="11.88671875" style="1" customWidth="1"/>
    <col min="1289" max="1289" width="2.21875" style="1" bestFit="1" customWidth="1"/>
    <col min="1290" max="1290" width="11.88671875" style="1" customWidth="1"/>
    <col min="1291" max="1291" width="3.109375" style="1" customWidth="1"/>
    <col min="1292" max="1292" width="4.21875" style="1" customWidth="1"/>
    <col min="1293" max="1536" width="9" style="1"/>
    <col min="1537" max="1537" width="3.77734375" style="1" customWidth="1"/>
    <col min="1538" max="1538" width="5.77734375" style="1" customWidth="1"/>
    <col min="1539" max="1539" width="7.44140625" style="1" bestFit="1" customWidth="1"/>
    <col min="1540" max="1540" width="3" style="1" bestFit="1" customWidth="1"/>
    <col min="1541" max="1541" width="12" style="1" customWidth="1"/>
    <col min="1542" max="1542" width="11.88671875" style="1" customWidth="1"/>
    <col min="1543" max="1543" width="2.21875" style="1" bestFit="1" customWidth="1"/>
    <col min="1544" max="1544" width="11.88671875" style="1" customWidth="1"/>
    <col min="1545" max="1545" width="2.21875" style="1" bestFit="1" customWidth="1"/>
    <col min="1546" max="1546" width="11.88671875" style="1" customWidth="1"/>
    <col min="1547" max="1547" width="3.109375" style="1" customWidth="1"/>
    <col min="1548" max="1548" width="4.21875" style="1" customWidth="1"/>
    <col min="1549" max="1792" width="9" style="1"/>
    <col min="1793" max="1793" width="3.77734375" style="1" customWidth="1"/>
    <col min="1794" max="1794" width="5.77734375" style="1" customWidth="1"/>
    <col min="1795" max="1795" width="7.44140625" style="1" bestFit="1" customWidth="1"/>
    <col min="1796" max="1796" width="3" style="1" bestFit="1" customWidth="1"/>
    <col min="1797" max="1797" width="12" style="1" customWidth="1"/>
    <col min="1798" max="1798" width="11.88671875" style="1" customWidth="1"/>
    <col min="1799" max="1799" width="2.21875" style="1" bestFit="1" customWidth="1"/>
    <col min="1800" max="1800" width="11.88671875" style="1" customWidth="1"/>
    <col min="1801" max="1801" width="2.21875" style="1" bestFit="1" customWidth="1"/>
    <col min="1802" max="1802" width="11.88671875" style="1" customWidth="1"/>
    <col min="1803" max="1803" width="3.109375" style="1" customWidth="1"/>
    <col min="1804" max="1804" width="4.21875" style="1" customWidth="1"/>
    <col min="1805" max="2048" width="9" style="1"/>
    <col min="2049" max="2049" width="3.77734375" style="1" customWidth="1"/>
    <col min="2050" max="2050" width="5.77734375" style="1" customWidth="1"/>
    <col min="2051" max="2051" width="7.44140625" style="1" bestFit="1" customWidth="1"/>
    <col min="2052" max="2052" width="3" style="1" bestFit="1" customWidth="1"/>
    <col min="2053" max="2053" width="12" style="1" customWidth="1"/>
    <col min="2054" max="2054" width="11.88671875" style="1" customWidth="1"/>
    <col min="2055" max="2055" width="2.21875" style="1" bestFit="1" customWidth="1"/>
    <col min="2056" max="2056" width="11.88671875" style="1" customWidth="1"/>
    <col min="2057" max="2057" width="2.21875" style="1" bestFit="1" customWidth="1"/>
    <col min="2058" max="2058" width="11.88671875" style="1" customWidth="1"/>
    <col min="2059" max="2059" width="3.109375" style="1" customWidth="1"/>
    <col min="2060" max="2060" width="4.21875" style="1" customWidth="1"/>
    <col min="2061" max="2304" width="9" style="1"/>
    <col min="2305" max="2305" width="3.77734375" style="1" customWidth="1"/>
    <col min="2306" max="2306" width="5.77734375" style="1" customWidth="1"/>
    <col min="2307" max="2307" width="7.44140625" style="1" bestFit="1" customWidth="1"/>
    <col min="2308" max="2308" width="3" style="1" bestFit="1" customWidth="1"/>
    <col min="2309" max="2309" width="12" style="1" customWidth="1"/>
    <col min="2310" max="2310" width="11.88671875" style="1" customWidth="1"/>
    <col min="2311" max="2311" width="2.21875" style="1" bestFit="1" customWidth="1"/>
    <col min="2312" max="2312" width="11.88671875" style="1" customWidth="1"/>
    <col min="2313" max="2313" width="2.21875" style="1" bestFit="1" customWidth="1"/>
    <col min="2314" max="2314" width="11.88671875" style="1" customWidth="1"/>
    <col min="2315" max="2315" width="3.109375" style="1" customWidth="1"/>
    <col min="2316" max="2316" width="4.21875" style="1" customWidth="1"/>
    <col min="2317" max="2560" width="9" style="1"/>
    <col min="2561" max="2561" width="3.77734375" style="1" customWidth="1"/>
    <col min="2562" max="2562" width="5.77734375" style="1" customWidth="1"/>
    <col min="2563" max="2563" width="7.44140625" style="1" bestFit="1" customWidth="1"/>
    <col min="2564" max="2564" width="3" style="1" bestFit="1" customWidth="1"/>
    <col min="2565" max="2565" width="12" style="1" customWidth="1"/>
    <col min="2566" max="2566" width="11.88671875" style="1" customWidth="1"/>
    <col min="2567" max="2567" width="2.21875" style="1" bestFit="1" customWidth="1"/>
    <col min="2568" max="2568" width="11.88671875" style="1" customWidth="1"/>
    <col min="2569" max="2569" width="2.21875" style="1" bestFit="1" customWidth="1"/>
    <col min="2570" max="2570" width="11.88671875" style="1" customWidth="1"/>
    <col min="2571" max="2571" width="3.109375" style="1" customWidth="1"/>
    <col min="2572" max="2572" width="4.21875" style="1" customWidth="1"/>
    <col min="2573" max="2816" width="9" style="1"/>
    <col min="2817" max="2817" width="3.77734375" style="1" customWidth="1"/>
    <col min="2818" max="2818" width="5.77734375" style="1" customWidth="1"/>
    <col min="2819" max="2819" width="7.44140625" style="1" bestFit="1" customWidth="1"/>
    <col min="2820" max="2820" width="3" style="1" bestFit="1" customWidth="1"/>
    <col min="2821" max="2821" width="12" style="1" customWidth="1"/>
    <col min="2822" max="2822" width="11.88671875" style="1" customWidth="1"/>
    <col min="2823" max="2823" width="2.21875" style="1" bestFit="1" customWidth="1"/>
    <col min="2824" max="2824" width="11.88671875" style="1" customWidth="1"/>
    <col min="2825" max="2825" width="2.21875" style="1" bestFit="1" customWidth="1"/>
    <col min="2826" max="2826" width="11.88671875" style="1" customWidth="1"/>
    <col min="2827" max="2827" width="3.109375" style="1" customWidth="1"/>
    <col min="2828" max="2828" width="4.21875" style="1" customWidth="1"/>
    <col min="2829" max="3072" width="9" style="1"/>
    <col min="3073" max="3073" width="3.77734375" style="1" customWidth="1"/>
    <col min="3074" max="3074" width="5.77734375" style="1" customWidth="1"/>
    <col min="3075" max="3075" width="7.44140625" style="1" bestFit="1" customWidth="1"/>
    <col min="3076" max="3076" width="3" style="1" bestFit="1" customWidth="1"/>
    <col min="3077" max="3077" width="12" style="1" customWidth="1"/>
    <col min="3078" max="3078" width="11.88671875" style="1" customWidth="1"/>
    <col min="3079" max="3079" width="2.21875" style="1" bestFit="1" customWidth="1"/>
    <col min="3080" max="3080" width="11.88671875" style="1" customWidth="1"/>
    <col min="3081" max="3081" width="2.21875" style="1" bestFit="1" customWidth="1"/>
    <col min="3082" max="3082" width="11.88671875" style="1" customWidth="1"/>
    <col min="3083" max="3083" width="3.109375" style="1" customWidth="1"/>
    <col min="3084" max="3084" width="4.21875" style="1" customWidth="1"/>
    <col min="3085" max="3328" width="9" style="1"/>
    <col min="3329" max="3329" width="3.77734375" style="1" customWidth="1"/>
    <col min="3330" max="3330" width="5.77734375" style="1" customWidth="1"/>
    <col min="3331" max="3331" width="7.44140625" style="1" bestFit="1" customWidth="1"/>
    <col min="3332" max="3332" width="3" style="1" bestFit="1" customWidth="1"/>
    <col min="3333" max="3333" width="12" style="1" customWidth="1"/>
    <col min="3334" max="3334" width="11.88671875" style="1" customWidth="1"/>
    <col min="3335" max="3335" width="2.21875" style="1" bestFit="1" customWidth="1"/>
    <col min="3336" max="3336" width="11.88671875" style="1" customWidth="1"/>
    <col min="3337" max="3337" width="2.21875" style="1" bestFit="1" customWidth="1"/>
    <col min="3338" max="3338" width="11.88671875" style="1" customWidth="1"/>
    <col min="3339" max="3339" width="3.109375" style="1" customWidth="1"/>
    <col min="3340" max="3340" width="4.21875" style="1" customWidth="1"/>
    <col min="3341" max="3584" width="9" style="1"/>
    <col min="3585" max="3585" width="3.77734375" style="1" customWidth="1"/>
    <col min="3586" max="3586" width="5.77734375" style="1" customWidth="1"/>
    <col min="3587" max="3587" width="7.44140625" style="1" bestFit="1" customWidth="1"/>
    <col min="3588" max="3588" width="3" style="1" bestFit="1" customWidth="1"/>
    <col min="3589" max="3589" width="12" style="1" customWidth="1"/>
    <col min="3590" max="3590" width="11.88671875" style="1" customWidth="1"/>
    <col min="3591" max="3591" width="2.21875" style="1" bestFit="1" customWidth="1"/>
    <col min="3592" max="3592" width="11.88671875" style="1" customWidth="1"/>
    <col min="3593" max="3593" width="2.21875" style="1" bestFit="1" customWidth="1"/>
    <col min="3594" max="3594" width="11.88671875" style="1" customWidth="1"/>
    <col min="3595" max="3595" width="3.109375" style="1" customWidth="1"/>
    <col min="3596" max="3596" width="4.21875" style="1" customWidth="1"/>
    <col min="3597" max="3840" width="9" style="1"/>
    <col min="3841" max="3841" width="3.77734375" style="1" customWidth="1"/>
    <col min="3842" max="3842" width="5.77734375" style="1" customWidth="1"/>
    <col min="3843" max="3843" width="7.44140625" style="1" bestFit="1" customWidth="1"/>
    <col min="3844" max="3844" width="3" style="1" bestFit="1" customWidth="1"/>
    <col min="3845" max="3845" width="12" style="1" customWidth="1"/>
    <col min="3846" max="3846" width="11.88671875" style="1" customWidth="1"/>
    <col min="3847" max="3847" width="2.21875" style="1" bestFit="1" customWidth="1"/>
    <col min="3848" max="3848" width="11.88671875" style="1" customWidth="1"/>
    <col min="3849" max="3849" width="2.21875" style="1" bestFit="1" customWidth="1"/>
    <col min="3850" max="3850" width="11.88671875" style="1" customWidth="1"/>
    <col min="3851" max="3851" width="3.109375" style="1" customWidth="1"/>
    <col min="3852" max="3852" width="4.21875" style="1" customWidth="1"/>
    <col min="3853" max="4096" width="9" style="1"/>
    <col min="4097" max="4097" width="3.77734375" style="1" customWidth="1"/>
    <col min="4098" max="4098" width="5.77734375" style="1" customWidth="1"/>
    <col min="4099" max="4099" width="7.44140625" style="1" bestFit="1" customWidth="1"/>
    <col min="4100" max="4100" width="3" style="1" bestFit="1" customWidth="1"/>
    <col min="4101" max="4101" width="12" style="1" customWidth="1"/>
    <col min="4102" max="4102" width="11.88671875" style="1" customWidth="1"/>
    <col min="4103" max="4103" width="2.21875" style="1" bestFit="1" customWidth="1"/>
    <col min="4104" max="4104" width="11.88671875" style="1" customWidth="1"/>
    <col min="4105" max="4105" width="2.21875" style="1" bestFit="1" customWidth="1"/>
    <col min="4106" max="4106" width="11.88671875" style="1" customWidth="1"/>
    <col min="4107" max="4107" width="3.109375" style="1" customWidth="1"/>
    <col min="4108" max="4108" width="4.21875" style="1" customWidth="1"/>
    <col min="4109" max="4352" width="9" style="1"/>
    <col min="4353" max="4353" width="3.77734375" style="1" customWidth="1"/>
    <col min="4354" max="4354" width="5.77734375" style="1" customWidth="1"/>
    <col min="4355" max="4355" width="7.44140625" style="1" bestFit="1" customWidth="1"/>
    <col min="4356" max="4356" width="3" style="1" bestFit="1" customWidth="1"/>
    <col min="4357" max="4357" width="12" style="1" customWidth="1"/>
    <col min="4358" max="4358" width="11.88671875" style="1" customWidth="1"/>
    <col min="4359" max="4359" width="2.21875" style="1" bestFit="1" customWidth="1"/>
    <col min="4360" max="4360" width="11.88671875" style="1" customWidth="1"/>
    <col min="4361" max="4361" width="2.21875" style="1" bestFit="1" customWidth="1"/>
    <col min="4362" max="4362" width="11.88671875" style="1" customWidth="1"/>
    <col min="4363" max="4363" width="3.109375" style="1" customWidth="1"/>
    <col min="4364" max="4364" width="4.21875" style="1" customWidth="1"/>
    <col min="4365" max="4608" width="9" style="1"/>
    <col min="4609" max="4609" width="3.77734375" style="1" customWidth="1"/>
    <col min="4610" max="4610" width="5.77734375" style="1" customWidth="1"/>
    <col min="4611" max="4611" width="7.44140625" style="1" bestFit="1" customWidth="1"/>
    <col min="4612" max="4612" width="3" style="1" bestFit="1" customWidth="1"/>
    <col min="4613" max="4613" width="12" style="1" customWidth="1"/>
    <col min="4614" max="4614" width="11.88671875" style="1" customWidth="1"/>
    <col min="4615" max="4615" width="2.21875" style="1" bestFit="1" customWidth="1"/>
    <col min="4616" max="4616" width="11.88671875" style="1" customWidth="1"/>
    <col min="4617" max="4617" width="2.21875" style="1" bestFit="1" customWidth="1"/>
    <col min="4618" max="4618" width="11.88671875" style="1" customWidth="1"/>
    <col min="4619" max="4619" width="3.109375" style="1" customWidth="1"/>
    <col min="4620" max="4620" width="4.21875" style="1" customWidth="1"/>
    <col min="4621" max="4864" width="9" style="1"/>
    <col min="4865" max="4865" width="3.77734375" style="1" customWidth="1"/>
    <col min="4866" max="4866" width="5.77734375" style="1" customWidth="1"/>
    <col min="4867" max="4867" width="7.44140625" style="1" bestFit="1" customWidth="1"/>
    <col min="4868" max="4868" width="3" style="1" bestFit="1" customWidth="1"/>
    <col min="4869" max="4869" width="12" style="1" customWidth="1"/>
    <col min="4870" max="4870" width="11.88671875" style="1" customWidth="1"/>
    <col min="4871" max="4871" width="2.21875" style="1" bestFit="1" customWidth="1"/>
    <col min="4872" max="4872" width="11.88671875" style="1" customWidth="1"/>
    <col min="4873" max="4873" width="2.21875" style="1" bestFit="1" customWidth="1"/>
    <col min="4874" max="4874" width="11.88671875" style="1" customWidth="1"/>
    <col min="4875" max="4875" width="3.109375" style="1" customWidth="1"/>
    <col min="4876" max="4876" width="4.21875" style="1" customWidth="1"/>
    <col min="4877" max="5120" width="9" style="1"/>
    <col min="5121" max="5121" width="3.77734375" style="1" customWidth="1"/>
    <col min="5122" max="5122" width="5.77734375" style="1" customWidth="1"/>
    <col min="5123" max="5123" width="7.44140625" style="1" bestFit="1" customWidth="1"/>
    <col min="5124" max="5124" width="3" style="1" bestFit="1" customWidth="1"/>
    <col min="5125" max="5125" width="12" style="1" customWidth="1"/>
    <col min="5126" max="5126" width="11.88671875" style="1" customWidth="1"/>
    <col min="5127" max="5127" width="2.21875" style="1" bestFit="1" customWidth="1"/>
    <col min="5128" max="5128" width="11.88671875" style="1" customWidth="1"/>
    <col min="5129" max="5129" width="2.21875" style="1" bestFit="1" customWidth="1"/>
    <col min="5130" max="5130" width="11.88671875" style="1" customWidth="1"/>
    <col min="5131" max="5131" width="3.109375" style="1" customWidth="1"/>
    <col min="5132" max="5132" width="4.21875" style="1" customWidth="1"/>
    <col min="5133" max="5376" width="9" style="1"/>
    <col min="5377" max="5377" width="3.77734375" style="1" customWidth="1"/>
    <col min="5378" max="5378" width="5.77734375" style="1" customWidth="1"/>
    <col min="5379" max="5379" width="7.44140625" style="1" bestFit="1" customWidth="1"/>
    <col min="5380" max="5380" width="3" style="1" bestFit="1" customWidth="1"/>
    <col min="5381" max="5381" width="12" style="1" customWidth="1"/>
    <col min="5382" max="5382" width="11.88671875" style="1" customWidth="1"/>
    <col min="5383" max="5383" width="2.21875" style="1" bestFit="1" customWidth="1"/>
    <col min="5384" max="5384" width="11.88671875" style="1" customWidth="1"/>
    <col min="5385" max="5385" width="2.21875" style="1" bestFit="1" customWidth="1"/>
    <col min="5386" max="5386" width="11.88671875" style="1" customWidth="1"/>
    <col min="5387" max="5387" width="3.109375" style="1" customWidth="1"/>
    <col min="5388" max="5388" width="4.21875" style="1" customWidth="1"/>
    <col min="5389" max="5632" width="9" style="1"/>
    <col min="5633" max="5633" width="3.77734375" style="1" customWidth="1"/>
    <col min="5634" max="5634" width="5.77734375" style="1" customWidth="1"/>
    <col min="5635" max="5635" width="7.44140625" style="1" bestFit="1" customWidth="1"/>
    <col min="5636" max="5636" width="3" style="1" bestFit="1" customWidth="1"/>
    <col min="5637" max="5637" width="12" style="1" customWidth="1"/>
    <col min="5638" max="5638" width="11.88671875" style="1" customWidth="1"/>
    <col min="5639" max="5639" width="2.21875" style="1" bestFit="1" customWidth="1"/>
    <col min="5640" max="5640" width="11.88671875" style="1" customWidth="1"/>
    <col min="5641" max="5641" width="2.21875" style="1" bestFit="1" customWidth="1"/>
    <col min="5642" max="5642" width="11.88671875" style="1" customWidth="1"/>
    <col min="5643" max="5643" width="3.109375" style="1" customWidth="1"/>
    <col min="5644" max="5644" width="4.21875" style="1" customWidth="1"/>
    <col min="5645" max="5888" width="9" style="1"/>
    <col min="5889" max="5889" width="3.77734375" style="1" customWidth="1"/>
    <col min="5890" max="5890" width="5.77734375" style="1" customWidth="1"/>
    <col min="5891" max="5891" width="7.44140625" style="1" bestFit="1" customWidth="1"/>
    <col min="5892" max="5892" width="3" style="1" bestFit="1" customWidth="1"/>
    <col min="5893" max="5893" width="12" style="1" customWidth="1"/>
    <col min="5894" max="5894" width="11.88671875" style="1" customWidth="1"/>
    <col min="5895" max="5895" width="2.21875" style="1" bestFit="1" customWidth="1"/>
    <col min="5896" max="5896" width="11.88671875" style="1" customWidth="1"/>
    <col min="5897" max="5897" width="2.21875" style="1" bestFit="1" customWidth="1"/>
    <col min="5898" max="5898" width="11.88671875" style="1" customWidth="1"/>
    <col min="5899" max="5899" width="3.109375" style="1" customWidth="1"/>
    <col min="5900" max="5900" width="4.21875" style="1" customWidth="1"/>
    <col min="5901" max="6144" width="9" style="1"/>
    <col min="6145" max="6145" width="3.77734375" style="1" customWidth="1"/>
    <col min="6146" max="6146" width="5.77734375" style="1" customWidth="1"/>
    <col min="6147" max="6147" width="7.44140625" style="1" bestFit="1" customWidth="1"/>
    <col min="6148" max="6148" width="3" style="1" bestFit="1" customWidth="1"/>
    <col min="6149" max="6149" width="12" style="1" customWidth="1"/>
    <col min="6150" max="6150" width="11.88671875" style="1" customWidth="1"/>
    <col min="6151" max="6151" width="2.21875" style="1" bestFit="1" customWidth="1"/>
    <col min="6152" max="6152" width="11.88671875" style="1" customWidth="1"/>
    <col min="6153" max="6153" width="2.21875" style="1" bestFit="1" customWidth="1"/>
    <col min="6154" max="6154" width="11.88671875" style="1" customWidth="1"/>
    <col min="6155" max="6155" width="3.109375" style="1" customWidth="1"/>
    <col min="6156" max="6156" width="4.21875" style="1" customWidth="1"/>
    <col min="6157" max="6400" width="9" style="1"/>
    <col min="6401" max="6401" width="3.77734375" style="1" customWidth="1"/>
    <col min="6402" max="6402" width="5.77734375" style="1" customWidth="1"/>
    <col min="6403" max="6403" width="7.44140625" style="1" bestFit="1" customWidth="1"/>
    <col min="6404" max="6404" width="3" style="1" bestFit="1" customWidth="1"/>
    <col min="6405" max="6405" width="12" style="1" customWidth="1"/>
    <col min="6406" max="6406" width="11.88671875" style="1" customWidth="1"/>
    <col min="6407" max="6407" width="2.21875" style="1" bestFit="1" customWidth="1"/>
    <col min="6408" max="6408" width="11.88671875" style="1" customWidth="1"/>
    <col min="6409" max="6409" width="2.21875" style="1" bestFit="1" customWidth="1"/>
    <col min="6410" max="6410" width="11.88671875" style="1" customWidth="1"/>
    <col min="6411" max="6411" width="3.109375" style="1" customWidth="1"/>
    <col min="6412" max="6412" width="4.21875" style="1" customWidth="1"/>
    <col min="6413" max="6656" width="9" style="1"/>
    <col min="6657" max="6657" width="3.77734375" style="1" customWidth="1"/>
    <col min="6658" max="6658" width="5.77734375" style="1" customWidth="1"/>
    <col min="6659" max="6659" width="7.44140625" style="1" bestFit="1" customWidth="1"/>
    <col min="6660" max="6660" width="3" style="1" bestFit="1" customWidth="1"/>
    <col min="6661" max="6661" width="12" style="1" customWidth="1"/>
    <col min="6662" max="6662" width="11.88671875" style="1" customWidth="1"/>
    <col min="6663" max="6663" width="2.21875" style="1" bestFit="1" customWidth="1"/>
    <col min="6664" max="6664" width="11.88671875" style="1" customWidth="1"/>
    <col min="6665" max="6665" width="2.21875" style="1" bestFit="1" customWidth="1"/>
    <col min="6666" max="6666" width="11.88671875" style="1" customWidth="1"/>
    <col min="6667" max="6667" width="3.109375" style="1" customWidth="1"/>
    <col min="6668" max="6668" width="4.21875" style="1" customWidth="1"/>
    <col min="6669" max="6912" width="9" style="1"/>
    <col min="6913" max="6913" width="3.77734375" style="1" customWidth="1"/>
    <col min="6914" max="6914" width="5.77734375" style="1" customWidth="1"/>
    <col min="6915" max="6915" width="7.44140625" style="1" bestFit="1" customWidth="1"/>
    <col min="6916" max="6916" width="3" style="1" bestFit="1" customWidth="1"/>
    <col min="6917" max="6917" width="12" style="1" customWidth="1"/>
    <col min="6918" max="6918" width="11.88671875" style="1" customWidth="1"/>
    <col min="6919" max="6919" width="2.21875" style="1" bestFit="1" customWidth="1"/>
    <col min="6920" max="6920" width="11.88671875" style="1" customWidth="1"/>
    <col min="6921" max="6921" width="2.21875" style="1" bestFit="1" customWidth="1"/>
    <col min="6922" max="6922" width="11.88671875" style="1" customWidth="1"/>
    <col min="6923" max="6923" width="3.109375" style="1" customWidth="1"/>
    <col min="6924" max="6924" width="4.21875" style="1" customWidth="1"/>
    <col min="6925" max="7168" width="9" style="1"/>
    <col min="7169" max="7169" width="3.77734375" style="1" customWidth="1"/>
    <col min="7170" max="7170" width="5.77734375" style="1" customWidth="1"/>
    <col min="7171" max="7171" width="7.44140625" style="1" bestFit="1" customWidth="1"/>
    <col min="7172" max="7172" width="3" style="1" bestFit="1" customWidth="1"/>
    <col min="7173" max="7173" width="12" style="1" customWidth="1"/>
    <col min="7174" max="7174" width="11.88671875" style="1" customWidth="1"/>
    <col min="7175" max="7175" width="2.21875" style="1" bestFit="1" customWidth="1"/>
    <col min="7176" max="7176" width="11.88671875" style="1" customWidth="1"/>
    <col min="7177" max="7177" width="2.21875" style="1" bestFit="1" customWidth="1"/>
    <col min="7178" max="7178" width="11.88671875" style="1" customWidth="1"/>
    <col min="7179" max="7179" width="3.109375" style="1" customWidth="1"/>
    <col min="7180" max="7180" width="4.21875" style="1" customWidth="1"/>
    <col min="7181" max="7424" width="9" style="1"/>
    <col min="7425" max="7425" width="3.77734375" style="1" customWidth="1"/>
    <col min="7426" max="7426" width="5.77734375" style="1" customWidth="1"/>
    <col min="7427" max="7427" width="7.44140625" style="1" bestFit="1" customWidth="1"/>
    <col min="7428" max="7428" width="3" style="1" bestFit="1" customWidth="1"/>
    <col min="7429" max="7429" width="12" style="1" customWidth="1"/>
    <col min="7430" max="7430" width="11.88671875" style="1" customWidth="1"/>
    <col min="7431" max="7431" width="2.21875" style="1" bestFit="1" customWidth="1"/>
    <col min="7432" max="7432" width="11.88671875" style="1" customWidth="1"/>
    <col min="7433" max="7433" width="2.21875" style="1" bestFit="1" customWidth="1"/>
    <col min="7434" max="7434" width="11.88671875" style="1" customWidth="1"/>
    <col min="7435" max="7435" width="3.109375" style="1" customWidth="1"/>
    <col min="7436" max="7436" width="4.21875" style="1" customWidth="1"/>
    <col min="7437" max="7680" width="9" style="1"/>
    <col min="7681" max="7681" width="3.77734375" style="1" customWidth="1"/>
    <col min="7682" max="7682" width="5.77734375" style="1" customWidth="1"/>
    <col min="7683" max="7683" width="7.44140625" style="1" bestFit="1" customWidth="1"/>
    <col min="7684" max="7684" width="3" style="1" bestFit="1" customWidth="1"/>
    <col min="7685" max="7685" width="12" style="1" customWidth="1"/>
    <col min="7686" max="7686" width="11.88671875" style="1" customWidth="1"/>
    <col min="7687" max="7687" width="2.21875" style="1" bestFit="1" customWidth="1"/>
    <col min="7688" max="7688" width="11.88671875" style="1" customWidth="1"/>
    <col min="7689" max="7689" width="2.21875" style="1" bestFit="1" customWidth="1"/>
    <col min="7690" max="7690" width="11.88671875" style="1" customWidth="1"/>
    <col min="7691" max="7691" width="3.109375" style="1" customWidth="1"/>
    <col min="7692" max="7692" width="4.21875" style="1" customWidth="1"/>
    <col min="7693" max="7936" width="9" style="1"/>
    <col min="7937" max="7937" width="3.77734375" style="1" customWidth="1"/>
    <col min="7938" max="7938" width="5.77734375" style="1" customWidth="1"/>
    <col min="7939" max="7939" width="7.44140625" style="1" bestFit="1" customWidth="1"/>
    <col min="7940" max="7940" width="3" style="1" bestFit="1" customWidth="1"/>
    <col min="7941" max="7941" width="12" style="1" customWidth="1"/>
    <col min="7942" max="7942" width="11.88671875" style="1" customWidth="1"/>
    <col min="7943" max="7943" width="2.21875" style="1" bestFit="1" customWidth="1"/>
    <col min="7944" max="7944" width="11.88671875" style="1" customWidth="1"/>
    <col min="7945" max="7945" width="2.21875" style="1" bestFit="1" customWidth="1"/>
    <col min="7946" max="7946" width="11.88671875" style="1" customWidth="1"/>
    <col min="7947" max="7947" width="3.109375" style="1" customWidth="1"/>
    <col min="7948" max="7948" width="4.21875" style="1" customWidth="1"/>
    <col min="7949" max="8192" width="9" style="1"/>
    <col min="8193" max="8193" width="3.77734375" style="1" customWidth="1"/>
    <col min="8194" max="8194" width="5.77734375" style="1" customWidth="1"/>
    <col min="8195" max="8195" width="7.44140625" style="1" bestFit="1" customWidth="1"/>
    <col min="8196" max="8196" width="3" style="1" bestFit="1" customWidth="1"/>
    <col min="8197" max="8197" width="12" style="1" customWidth="1"/>
    <col min="8198" max="8198" width="11.88671875" style="1" customWidth="1"/>
    <col min="8199" max="8199" width="2.21875" style="1" bestFit="1" customWidth="1"/>
    <col min="8200" max="8200" width="11.88671875" style="1" customWidth="1"/>
    <col min="8201" max="8201" width="2.21875" style="1" bestFit="1" customWidth="1"/>
    <col min="8202" max="8202" width="11.88671875" style="1" customWidth="1"/>
    <col min="8203" max="8203" width="3.109375" style="1" customWidth="1"/>
    <col min="8204" max="8204" width="4.21875" style="1" customWidth="1"/>
    <col min="8205" max="8448" width="9" style="1"/>
    <col min="8449" max="8449" width="3.77734375" style="1" customWidth="1"/>
    <col min="8450" max="8450" width="5.77734375" style="1" customWidth="1"/>
    <col min="8451" max="8451" width="7.44140625" style="1" bestFit="1" customWidth="1"/>
    <col min="8452" max="8452" width="3" style="1" bestFit="1" customWidth="1"/>
    <col min="8453" max="8453" width="12" style="1" customWidth="1"/>
    <col min="8454" max="8454" width="11.88671875" style="1" customWidth="1"/>
    <col min="8455" max="8455" width="2.21875" style="1" bestFit="1" customWidth="1"/>
    <col min="8456" max="8456" width="11.88671875" style="1" customWidth="1"/>
    <col min="8457" max="8457" width="2.21875" style="1" bestFit="1" customWidth="1"/>
    <col min="8458" max="8458" width="11.88671875" style="1" customWidth="1"/>
    <col min="8459" max="8459" width="3.109375" style="1" customWidth="1"/>
    <col min="8460" max="8460" width="4.21875" style="1" customWidth="1"/>
    <col min="8461" max="8704" width="9" style="1"/>
    <col min="8705" max="8705" width="3.77734375" style="1" customWidth="1"/>
    <col min="8706" max="8706" width="5.77734375" style="1" customWidth="1"/>
    <col min="8707" max="8707" width="7.44140625" style="1" bestFit="1" customWidth="1"/>
    <col min="8708" max="8708" width="3" style="1" bestFit="1" customWidth="1"/>
    <col min="8709" max="8709" width="12" style="1" customWidth="1"/>
    <col min="8710" max="8710" width="11.88671875" style="1" customWidth="1"/>
    <col min="8711" max="8711" width="2.21875" style="1" bestFit="1" customWidth="1"/>
    <col min="8712" max="8712" width="11.88671875" style="1" customWidth="1"/>
    <col min="8713" max="8713" width="2.21875" style="1" bestFit="1" customWidth="1"/>
    <col min="8714" max="8714" width="11.88671875" style="1" customWidth="1"/>
    <col min="8715" max="8715" width="3.109375" style="1" customWidth="1"/>
    <col min="8716" max="8716" width="4.21875" style="1" customWidth="1"/>
    <col min="8717" max="8960" width="9" style="1"/>
    <col min="8961" max="8961" width="3.77734375" style="1" customWidth="1"/>
    <col min="8962" max="8962" width="5.77734375" style="1" customWidth="1"/>
    <col min="8963" max="8963" width="7.44140625" style="1" bestFit="1" customWidth="1"/>
    <col min="8964" max="8964" width="3" style="1" bestFit="1" customWidth="1"/>
    <col min="8965" max="8965" width="12" style="1" customWidth="1"/>
    <col min="8966" max="8966" width="11.88671875" style="1" customWidth="1"/>
    <col min="8967" max="8967" width="2.21875" style="1" bestFit="1" customWidth="1"/>
    <col min="8968" max="8968" width="11.88671875" style="1" customWidth="1"/>
    <col min="8969" max="8969" width="2.21875" style="1" bestFit="1" customWidth="1"/>
    <col min="8970" max="8970" width="11.88671875" style="1" customWidth="1"/>
    <col min="8971" max="8971" width="3.109375" style="1" customWidth="1"/>
    <col min="8972" max="8972" width="4.21875" style="1" customWidth="1"/>
    <col min="8973" max="9216" width="9" style="1"/>
    <col min="9217" max="9217" width="3.77734375" style="1" customWidth="1"/>
    <col min="9218" max="9218" width="5.77734375" style="1" customWidth="1"/>
    <col min="9219" max="9219" width="7.44140625" style="1" bestFit="1" customWidth="1"/>
    <col min="9220" max="9220" width="3" style="1" bestFit="1" customWidth="1"/>
    <col min="9221" max="9221" width="12" style="1" customWidth="1"/>
    <col min="9222" max="9222" width="11.88671875" style="1" customWidth="1"/>
    <col min="9223" max="9223" width="2.21875" style="1" bestFit="1" customWidth="1"/>
    <col min="9224" max="9224" width="11.88671875" style="1" customWidth="1"/>
    <col min="9225" max="9225" width="2.21875" style="1" bestFit="1" customWidth="1"/>
    <col min="9226" max="9226" width="11.88671875" style="1" customWidth="1"/>
    <col min="9227" max="9227" width="3.109375" style="1" customWidth="1"/>
    <col min="9228" max="9228" width="4.21875" style="1" customWidth="1"/>
    <col min="9229" max="9472" width="9" style="1"/>
    <col min="9473" max="9473" width="3.77734375" style="1" customWidth="1"/>
    <col min="9474" max="9474" width="5.77734375" style="1" customWidth="1"/>
    <col min="9475" max="9475" width="7.44140625" style="1" bestFit="1" customWidth="1"/>
    <col min="9476" max="9476" width="3" style="1" bestFit="1" customWidth="1"/>
    <col min="9477" max="9477" width="12" style="1" customWidth="1"/>
    <col min="9478" max="9478" width="11.88671875" style="1" customWidth="1"/>
    <col min="9479" max="9479" width="2.21875" style="1" bestFit="1" customWidth="1"/>
    <col min="9480" max="9480" width="11.88671875" style="1" customWidth="1"/>
    <col min="9481" max="9481" width="2.21875" style="1" bestFit="1" customWidth="1"/>
    <col min="9482" max="9482" width="11.88671875" style="1" customWidth="1"/>
    <col min="9483" max="9483" width="3.109375" style="1" customWidth="1"/>
    <col min="9484" max="9484" width="4.21875" style="1" customWidth="1"/>
    <col min="9485" max="9728" width="9" style="1"/>
    <col min="9729" max="9729" width="3.77734375" style="1" customWidth="1"/>
    <col min="9730" max="9730" width="5.77734375" style="1" customWidth="1"/>
    <col min="9731" max="9731" width="7.44140625" style="1" bestFit="1" customWidth="1"/>
    <col min="9732" max="9732" width="3" style="1" bestFit="1" customWidth="1"/>
    <col min="9733" max="9733" width="12" style="1" customWidth="1"/>
    <col min="9734" max="9734" width="11.88671875" style="1" customWidth="1"/>
    <col min="9735" max="9735" width="2.21875" style="1" bestFit="1" customWidth="1"/>
    <col min="9736" max="9736" width="11.88671875" style="1" customWidth="1"/>
    <col min="9737" max="9737" width="2.21875" style="1" bestFit="1" customWidth="1"/>
    <col min="9738" max="9738" width="11.88671875" style="1" customWidth="1"/>
    <col min="9739" max="9739" width="3.109375" style="1" customWidth="1"/>
    <col min="9740" max="9740" width="4.21875" style="1" customWidth="1"/>
    <col min="9741" max="9984" width="9" style="1"/>
    <col min="9985" max="9985" width="3.77734375" style="1" customWidth="1"/>
    <col min="9986" max="9986" width="5.77734375" style="1" customWidth="1"/>
    <col min="9987" max="9987" width="7.44140625" style="1" bestFit="1" customWidth="1"/>
    <col min="9988" max="9988" width="3" style="1" bestFit="1" customWidth="1"/>
    <col min="9989" max="9989" width="12" style="1" customWidth="1"/>
    <col min="9990" max="9990" width="11.88671875" style="1" customWidth="1"/>
    <col min="9991" max="9991" width="2.21875" style="1" bestFit="1" customWidth="1"/>
    <col min="9992" max="9992" width="11.88671875" style="1" customWidth="1"/>
    <col min="9993" max="9993" width="2.21875" style="1" bestFit="1" customWidth="1"/>
    <col min="9994" max="9994" width="11.88671875" style="1" customWidth="1"/>
    <col min="9995" max="9995" width="3.109375" style="1" customWidth="1"/>
    <col min="9996" max="9996" width="4.21875" style="1" customWidth="1"/>
    <col min="9997" max="10240" width="9" style="1"/>
    <col min="10241" max="10241" width="3.77734375" style="1" customWidth="1"/>
    <col min="10242" max="10242" width="5.77734375" style="1" customWidth="1"/>
    <col min="10243" max="10243" width="7.44140625" style="1" bestFit="1" customWidth="1"/>
    <col min="10244" max="10244" width="3" style="1" bestFit="1" customWidth="1"/>
    <col min="10245" max="10245" width="12" style="1" customWidth="1"/>
    <col min="10246" max="10246" width="11.88671875" style="1" customWidth="1"/>
    <col min="10247" max="10247" width="2.21875" style="1" bestFit="1" customWidth="1"/>
    <col min="10248" max="10248" width="11.88671875" style="1" customWidth="1"/>
    <col min="10249" max="10249" width="2.21875" style="1" bestFit="1" customWidth="1"/>
    <col min="10250" max="10250" width="11.88671875" style="1" customWidth="1"/>
    <col min="10251" max="10251" width="3.109375" style="1" customWidth="1"/>
    <col min="10252" max="10252" width="4.21875" style="1" customWidth="1"/>
    <col min="10253" max="10496" width="9" style="1"/>
    <col min="10497" max="10497" width="3.77734375" style="1" customWidth="1"/>
    <col min="10498" max="10498" width="5.77734375" style="1" customWidth="1"/>
    <col min="10499" max="10499" width="7.44140625" style="1" bestFit="1" customWidth="1"/>
    <col min="10500" max="10500" width="3" style="1" bestFit="1" customWidth="1"/>
    <col min="10501" max="10501" width="12" style="1" customWidth="1"/>
    <col min="10502" max="10502" width="11.88671875" style="1" customWidth="1"/>
    <col min="10503" max="10503" width="2.21875" style="1" bestFit="1" customWidth="1"/>
    <col min="10504" max="10504" width="11.88671875" style="1" customWidth="1"/>
    <col min="10505" max="10505" width="2.21875" style="1" bestFit="1" customWidth="1"/>
    <col min="10506" max="10506" width="11.88671875" style="1" customWidth="1"/>
    <col min="10507" max="10507" width="3.109375" style="1" customWidth="1"/>
    <col min="10508" max="10508" width="4.21875" style="1" customWidth="1"/>
    <col min="10509" max="10752" width="9" style="1"/>
    <col min="10753" max="10753" width="3.77734375" style="1" customWidth="1"/>
    <col min="10754" max="10754" width="5.77734375" style="1" customWidth="1"/>
    <col min="10755" max="10755" width="7.44140625" style="1" bestFit="1" customWidth="1"/>
    <col min="10756" max="10756" width="3" style="1" bestFit="1" customWidth="1"/>
    <col min="10757" max="10757" width="12" style="1" customWidth="1"/>
    <col min="10758" max="10758" width="11.88671875" style="1" customWidth="1"/>
    <col min="10759" max="10759" width="2.21875" style="1" bestFit="1" customWidth="1"/>
    <col min="10760" max="10760" width="11.88671875" style="1" customWidth="1"/>
    <col min="10761" max="10761" width="2.21875" style="1" bestFit="1" customWidth="1"/>
    <col min="10762" max="10762" width="11.88671875" style="1" customWidth="1"/>
    <col min="10763" max="10763" width="3.109375" style="1" customWidth="1"/>
    <col min="10764" max="10764" width="4.21875" style="1" customWidth="1"/>
    <col min="10765" max="11008" width="9" style="1"/>
    <col min="11009" max="11009" width="3.77734375" style="1" customWidth="1"/>
    <col min="11010" max="11010" width="5.77734375" style="1" customWidth="1"/>
    <col min="11011" max="11011" width="7.44140625" style="1" bestFit="1" customWidth="1"/>
    <col min="11012" max="11012" width="3" style="1" bestFit="1" customWidth="1"/>
    <col min="11013" max="11013" width="12" style="1" customWidth="1"/>
    <col min="11014" max="11014" width="11.88671875" style="1" customWidth="1"/>
    <col min="11015" max="11015" width="2.21875" style="1" bestFit="1" customWidth="1"/>
    <col min="11016" max="11016" width="11.88671875" style="1" customWidth="1"/>
    <col min="11017" max="11017" width="2.21875" style="1" bestFit="1" customWidth="1"/>
    <col min="11018" max="11018" width="11.88671875" style="1" customWidth="1"/>
    <col min="11019" max="11019" width="3.109375" style="1" customWidth="1"/>
    <col min="11020" max="11020" width="4.21875" style="1" customWidth="1"/>
    <col min="11021" max="11264" width="9" style="1"/>
    <col min="11265" max="11265" width="3.77734375" style="1" customWidth="1"/>
    <col min="11266" max="11266" width="5.77734375" style="1" customWidth="1"/>
    <col min="11267" max="11267" width="7.44140625" style="1" bestFit="1" customWidth="1"/>
    <col min="11268" max="11268" width="3" style="1" bestFit="1" customWidth="1"/>
    <col min="11269" max="11269" width="12" style="1" customWidth="1"/>
    <col min="11270" max="11270" width="11.88671875" style="1" customWidth="1"/>
    <col min="11271" max="11271" width="2.21875" style="1" bestFit="1" customWidth="1"/>
    <col min="11272" max="11272" width="11.88671875" style="1" customWidth="1"/>
    <col min="11273" max="11273" width="2.21875" style="1" bestFit="1" customWidth="1"/>
    <col min="11274" max="11274" width="11.88671875" style="1" customWidth="1"/>
    <col min="11275" max="11275" width="3.109375" style="1" customWidth="1"/>
    <col min="11276" max="11276" width="4.21875" style="1" customWidth="1"/>
    <col min="11277" max="11520" width="9" style="1"/>
    <col min="11521" max="11521" width="3.77734375" style="1" customWidth="1"/>
    <col min="11522" max="11522" width="5.77734375" style="1" customWidth="1"/>
    <col min="11523" max="11523" width="7.44140625" style="1" bestFit="1" customWidth="1"/>
    <col min="11524" max="11524" width="3" style="1" bestFit="1" customWidth="1"/>
    <col min="11525" max="11525" width="12" style="1" customWidth="1"/>
    <col min="11526" max="11526" width="11.88671875" style="1" customWidth="1"/>
    <col min="11527" max="11527" width="2.21875" style="1" bestFit="1" customWidth="1"/>
    <col min="11528" max="11528" width="11.88671875" style="1" customWidth="1"/>
    <col min="11529" max="11529" width="2.21875" style="1" bestFit="1" customWidth="1"/>
    <col min="11530" max="11530" width="11.88671875" style="1" customWidth="1"/>
    <col min="11531" max="11531" width="3.109375" style="1" customWidth="1"/>
    <col min="11532" max="11532" width="4.21875" style="1" customWidth="1"/>
    <col min="11533" max="11776" width="9" style="1"/>
    <col min="11777" max="11777" width="3.77734375" style="1" customWidth="1"/>
    <col min="11778" max="11778" width="5.77734375" style="1" customWidth="1"/>
    <col min="11779" max="11779" width="7.44140625" style="1" bestFit="1" customWidth="1"/>
    <col min="11780" max="11780" width="3" style="1" bestFit="1" customWidth="1"/>
    <col min="11781" max="11781" width="12" style="1" customWidth="1"/>
    <col min="11782" max="11782" width="11.88671875" style="1" customWidth="1"/>
    <col min="11783" max="11783" width="2.21875" style="1" bestFit="1" customWidth="1"/>
    <col min="11784" max="11784" width="11.88671875" style="1" customWidth="1"/>
    <col min="11785" max="11785" width="2.21875" style="1" bestFit="1" customWidth="1"/>
    <col min="11786" max="11786" width="11.88671875" style="1" customWidth="1"/>
    <col min="11787" max="11787" width="3.109375" style="1" customWidth="1"/>
    <col min="11788" max="11788" width="4.21875" style="1" customWidth="1"/>
    <col min="11789" max="12032" width="9" style="1"/>
    <col min="12033" max="12033" width="3.77734375" style="1" customWidth="1"/>
    <col min="12034" max="12034" width="5.77734375" style="1" customWidth="1"/>
    <col min="12035" max="12035" width="7.44140625" style="1" bestFit="1" customWidth="1"/>
    <col min="12036" max="12036" width="3" style="1" bestFit="1" customWidth="1"/>
    <col min="12037" max="12037" width="12" style="1" customWidth="1"/>
    <col min="12038" max="12038" width="11.88671875" style="1" customWidth="1"/>
    <col min="12039" max="12039" width="2.21875" style="1" bestFit="1" customWidth="1"/>
    <col min="12040" max="12040" width="11.88671875" style="1" customWidth="1"/>
    <col min="12041" max="12041" width="2.21875" style="1" bestFit="1" customWidth="1"/>
    <col min="12042" max="12042" width="11.88671875" style="1" customWidth="1"/>
    <col min="12043" max="12043" width="3.109375" style="1" customWidth="1"/>
    <col min="12044" max="12044" width="4.21875" style="1" customWidth="1"/>
    <col min="12045" max="12288" width="9" style="1"/>
    <col min="12289" max="12289" width="3.77734375" style="1" customWidth="1"/>
    <col min="12290" max="12290" width="5.77734375" style="1" customWidth="1"/>
    <col min="12291" max="12291" width="7.44140625" style="1" bestFit="1" customWidth="1"/>
    <col min="12292" max="12292" width="3" style="1" bestFit="1" customWidth="1"/>
    <col min="12293" max="12293" width="12" style="1" customWidth="1"/>
    <col min="12294" max="12294" width="11.88671875" style="1" customWidth="1"/>
    <col min="12295" max="12295" width="2.21875" style="1" bestFit="1" customWidth="1"/>
    <col min="12296" max="12296" width="11.88671875" style="1" customWidth="1"/>
    <col min="12297" max="12297" width="2.21875" style="1" bestFit="1" customWidth="1"/>
    <col min="12298" max="12298" width="11.88671875" style="1" customWidth="1"/>
    <col min="12299" max="12299" width="3.109375" style="1" customWidth="1"/>
    <col min="12300" max="12300" width="4.21875" style="1" customWidth="1"/>
    <col min="12301" max="12544" width="9" style="1"/>
    <col min="12545" max="12545" width="3.77734375" style="1" customWidth="1"/>
    <col min="12546" max="12546" width="5.77734375" style="1" customWidth="1"/>
    <col min="12547" max="12547" width="7.44140625" style="1" bestFit="1" customWidth="1"/>
    <col min="12548" max="12548" width="3" style="1" bestFit="1" customWidth="1"/>
    <col min="12549" max="12549" width="12" style="1" customWidth="1"/>
    <col min="12550" max="12550" width="11.88671875" style="1" customWidth="1"/>
    <col min="12551" max="12551" width="2.21875" style="1" bestFit="1" customWidth="1"/>
    <col min="12552" max="12552" width="11.88671875" style="1" customWidth="1"/>
    <col min="12553" max="12553" width="2.21875" style="1" bestFit="1" customWidth="1"/>
    <col min="12554" max="12554" width="11.88671875" style="1" customWidth="1"/>
    <col min="12555" max="12555" width="3.109375" style="1" customWidth="1"/>
    <col min="12556" max="12556" width="4.21875" style="1" customWidth="1"/>
    <col min="12557" max="12800" width="9" style="1"/>
    <col min="12801" max="12801" width="3.77734375" style="1" customWidth="1"/>
    <col min="12802" max="12802" width="5.77734375" style="1" customWidth="1"/>
    <col min="12803" max="12803" width="7.44140625" style="1" bestFit="1" customWidth="1"/>
    <col min="12804" max="12804" width="3" style="1" bestFit="1" customWidth="1"/>
    <col min="12805" max="12805" width="12" style="1" customWidth="1"/>
    <col min="12806" max="12806" width="11.88671875" style="1" customWidth="1"/>
    <col min="12807" max="12807" width="2.21875" style="1" bestFit="1" customWidth="1"/>
    <col min="12808" max="12808" width="11.88671875" style="1" customWidth="1"/>
    <col min="12809" max="12809" width="2.21875" style="1" bestFit="1" customWidth="1"/>
    <col min="12810" max="12810" width="11.88671875" style="1" customWidth="1"/>
    <col min="12811" max="12811" width="3.109375" style="1" customWidth="1"/>
    <col min="12812" max="12812" width="4.21875" style="1" customWidth="1"/>
    <col min="12813" max="13056" width="9" style="1"/>
    <col min="13057" max="13057" width="3.77734375" style="1" customWidth="1"/>
    <col min="13058" max="13058" width="5.77734375" style="1" customWidth="1"/>
    <col min="13059" max="13059" width="7.44140625" style="1" bestFit="1" customWidth="1"/>
    <col min="13060" max="13060" width="3" style="1" bestFit="1" customWidth="1"/>
    <col min="13061" max="13061" width="12" style="1" customWidth="1"/>
    <col min="13062" max="13062" width="11.88671875" style="1" customWidth="1"/>
    <col min="13063" max="13063" width="2.21875" style="1" bestFit="1" customWidth="1"/>
    <col min="13064" max="13064" width="11.88671875" style="1" customWidth="1"/>
    <col min="13065" max="13065" width="2.21875" style="1" bestFit="1" customWidth="1"/>
    <col min="13066" max="13066" width="11.88671875" style="1" customWidth="1"/>
    <col min="13067" max="13067" width="3.109375" style="1" customWidth="1"/>
    <col min="13068" max="13068" width="4.21875" style="1" customWidth="1"/>
    <col min="13069" max="13312" width="9" style="1"/>
    <col min="13313" max="13313" width="3.77734375" style="1" customWidth="1"/>
    <col min="13314" max="13314" width="5.77734375" style="1" customWidth="1"/>
    <col min="13315" max="13315" width="7.44140625" style="1" bestFit="1" customWidth="1"/>
    <col min="13316" max="13316" width="3" style="1" bestFit="1" customWidth="1"/>
    <col min="13317" max="13317" width="12" style="1" customWidth="1"/>
    <col min="13318" max="13318" width="11.88671875" style="1" customWidth="1"/>
    <col min="13319" max="13319" width="2.21875" style="1" bestFit="1" customWidth="1"/>
    <col min="13320" max="13320" width="11.88671875" style="1" customWidth="1"/>
    <col min="13321" max="13321" width="2.21875" style="1" bestFit="1" customWidth="1"/>
    <col min="13322" max="13322" width="11.88671875" style="1" customWidth="1"/>
    <col min="13323" max="13323" width="3.109375" style="1" customWidth="1"/>
    <col min="13324" max="13324" width="4.21875" style="1" customWidth="1"/>
    <col min="13325" max="13568" width="9" style="1"/>
    <col min="13569" max="13569" width="3.77734375" style="1" customWidth="1"/>
    <col min="13570" max="13570" width="5.77734375" style="1" customWidth="1"/>
    <col min="13571" max="13571" width="7.44140625" style="1" bestFit="1" customWidth="1"/>
    <col min="13572" max="13572" width="3" style="1" bestFit="1" customWidth="1"/>
    <col min="13573" max="13573" width="12" style="1" customWidth="1"/>
    <col min="13574" max="13574" width="11.88671875" style="1" customWidth="1"/>
    <col min="13575" max="13575" width="2.21875" style="1" bestFit="1" customWidth="1"/>
    <col min="13576" max="13576" width="11.88671875" style="1" customWidth="1"/>
    <col min="13577" max="13577" width="2.21875" style="1" bestFit="1" customWidth="1"/>
    <col min="13578" max="13578" width="11.88671875" style="1" customWidth="1"/>
    <col min="13579" max="13579" width="3.109375" style="1" customWidth="1"/>
    <col min="13580" max="13580" width="4.21875" style="1" customWidth="1"/>
    <col min="13581" max="13824" width="9" style="1"/>
    <col min="13825" max="13825" width="3.77734375" style="1" customWidth="1"/>
    <col min="13826" max="13826" width="5.77734375" style="1" customWidth="1"/>
    <col min="13827" max="13827" width="7.44140625" style="1" bestFit="1" customWidth="1"/>
    <col min="13828" max="13828" width="3" style="1" bestFit="1" customWidth="1"/>
    <col min="13829" max="13829" width="12" style="1" customWidth="1"/>
    <col min="13830" max="13830" width="11.88671875" style="1" customWidth="1"/>
    <col min="13831" max="13831" width="2.21875" style="1" bestFit="1" customWidth="1"/>
    <col min="13832" max="13832" width="11.88671875" style="1" customWidth="1"/>
    <col min="13833" max="13833" width="2.21875" style="1" bestFit="1" customWidth="1"/>
    <col min="13834" max="13834" width="11.88671875" style="1" customWidth="1"/>
    <col min="13835" max="13835" width="3.109375" style="1" customWidth="1"/>
    <col min="13836" max="13836" width="4.21875" style="1" customWidth="1"/>
    <col min="13837" max="14080" width="9" style="1"/>
    <col min="14081" max="14081" width="3.77734375" style="1" customWidth="1"/>
    <col min="14082" max="14082" width="5.77734375" style="1" customWidth="1"/>
    <col min="14083" max="14083" width="7.44140625" style="1" bestFit="1" customWidth="1"/>
    <col min="14084" max="14084" width="3" style="1" bestFit="1" customWidth="1"/>
    <col min="14085" max="14085" width="12" style="1" customWidth="1"/>
    <col min="14086" max="14086" width="11.88671875" style="1" customWidth="1"/>
    <col min="14087" max="14087" width="2.21875" style="1" bestFit="1" customWidth="1"/>
    <col min="14088" max="14088" width="11.88671875" style="1" customWidth="1"/>
    <col min="14089" max="14089" width="2.21875" style="1" bestFit="1" customWidth="1"/>
    <col min="14090" max="14090" width="11.88671875" style="1" customWidth="1"/>
    <col min="14091" max="14091" width="3.109375" style="1" customWidth="1"/>
    <col min="14092" max="14092" width="4.21875" style="1" customWidth="1"/>
    <col min="14093" max="14336" width="9" style="1"/>
    <col min="14337" max="14337" width="3.77734375" style="1" customWidth="1"/>
    <col min="14338" max="14338" width="5.77734375" style="1" customWidth="1"/>
    <col min="14339" max="14339" width="7.44140625" style="1" bestFit="1" customWidth="1"/>
    <col min="14340" max="14340" width="3" style="1" bestFit="1" customWidth="1"/>
    <col min="14341" max="14341" width="12" style="1" customWidth="1"/>
    <col min="14342" max="14342" width="11.88671875" style="1" customWidth="1"/>
    <col min="14343" max="14343" width="2.21875" style="1" bestFit="1" customWidth="1"/>
    <col min="14344" max="14344" width="11.88671875" style="1" customWidth="1"/>
    <col min="14345" max="14345" width="2.21875" style="1" bestFit="1" customWidth="1"/>
    <col min="14346" max="14346" width="11.88671875" style="1" customWidth="1"/>
    <col min="14347" max="14347" width="3.109375" style="1" customWidth="1"/>
    <col min="14348" max="14348" width="4.21875" style="1" customWidth="1"/>
    <col min="14349" max="14592" width="9" style="1"/>
    <col min="14593" max="14593" width="3.77734375" style="1" customWidth="1"/>
    <col min="14594" max="14594" width="5.77734375" style="1" customWidth="1"/>
    <col min="14595" max="14595" width="7.44140625" style="1" bestFit="1" customWidth="1"/>
    <col min="14596" max="14596" width="3" style="1" bestFit="1" customWidth="1"/>
    <col min="14597" max="14597" width="12" style="1" customWidth="1"/>
    <col min="14598" max="14598" width="11.88671875" style="1" customWidth="1"/>
    <col min="14599" max="14599" width="2.21875" style="1" bestFit="1" customWidth="1"/>
    <col min="14600" max="14600" width="11.88671875" style="1" customWidth="1"/>
    <col min="14601" max="14601" width="2.21875" style="1" bestFit="1" customWidth="1"/>
    <col min="14602" max="14602" width="11.88671875" style="1" customWidth="1"/>
    <col min="14603" max="14603" width="3.109375" style="1" customWidth="1"/>
    <col min="14604" max="14604" width="4.21875" style="1" customWidth="1"/>
    <col min="14605" max="14848" width="9" style="1"/>
    <col min="14849" max="14849" width="3.77734375" style="1" customWidth="1"/>
    <col min="14850" max="14850" width="5.77734375" style="1" customWidth="1"/>
    <col min="14851" max="14851" width="7.44140625" style="1" bestFit="1" customWidth="1"/>
    <col min="14852" max="14852" width="3" style="1" bestFit="1" customWidth="1"/>
    <col min="14853" max="14853" width="12" style="1" customWidth="1"/>
    <col min="14854" max="14854" width="11.88671875" style="1" customWidth="1"/>
    <col min="14855" max="14855" width="2.21875" style="1" bestFit="1" customWidth="1"/>
    <col min="14856" max="14856" width="11.88671875" style="1" customWidth="1"/>
    <col min="14857" max="14857" width="2.21875" style="1" bestFit="1" customWidth="1"/>
    <col min="14858" max="14858" width="11.88671875" style="1" customWidth="1"/>
    <col min="14859" max="14859" width="3.109375" style="1" customWidth="1"/>
    <col min="14860" max="14860" width="4.21875" style="1" customWidth="1"/>
    <col min="14861" max="15104" width="9" style="1"/>
    <col min="15105" max="15105" width="3.77734375" style="1" customWidth="1"/>
    <col min="15106" max="15106" width="5.77734375" style="1" customWidth="1"/>
    <col min="15107" max="15107" width="7.44140625" style="1" bestFit="1" customWidth="1"/>
    <col min="15108" max="15108" width="3" style="1" bestFit="1" customWidth="1"/>
    <col min="15109" max="15109" width="12" style="1" customWidth="1"/>
    <col min="15110" max="15110" width="11.88671875" style="1" customWidth="1"/>
    <col min="15111" max="15111" width="2.21875" style="1" bestFit="1" customWidth="1"/>
    <col min="15112" max="15112" width="11.88671875" style="1" customWidth="1"/>
    <col min="15113" max="15113" width="2.21875" style="1" bestFit="1" customWidth="1"/>
    <col min="15114" max="15114" width="11.88671875" style="1" customWidth="1"/>
    <col min="15115" max="15115" width="3.109375" style="1" customWidth="1"/>
    <col min="15116" max="15116" width="4.21875" style="1" customWidth="1"/>
    <col min="15117" max="15360" width="9" style="1"/>
    <col min="15361" max="15361" width="3.77734375" style="1" customWidth="1"/>
    <col min="15362" max="15362" width="5.77734375" style="1" customWidth="1"/>
    <col min="15363" max="15363" width="7.44140625" style="1" bestFit="1" customWidth="1"/>
    <col min="15364" max="15364" width="3" style="1" bestFit="1" customWidth="1"/>
    <col min="15365" max="15365" width="12" style="1" customWidth="1"/>
    <col min="15366" max="15366" width="11.88671875" style="1" customWidth="1"/>
    <col min="15367" max="15367" width="2.21875" style="1" bestFit="1" customWidth="1"/>
    <col min="15368" max="15368" width="11.88671875" style="1" customWidth="1"/>
    <col min="15369" max="15369" width="2.21875" style="1" bestFit="1" customWidth="1"/>
    <col min="15370" max="15370" width="11.88671875" style="1" customWidth="1"/>
    <col min="15371" max="15371" width="3.109375" style="1" customWidth="1"/>
    <col min="15372" max="15372" width="4.21875" style="1" customWidth="1"/>
    <col min="15373" max="15616" width="9" style="1"/>
    <col min="15617" max="15617" width="3.77734375" style="1" customWidth="1"/>
    <col min="15618" max="15618" width="5.77734375" style="1" customWidth="1"/>
    <col min="15619" max="15619" width="7.44140625" style="1" bestFit="1" customWidth="1"/>
    <col min="15620" max="15620" width="3" style="1" bestFit="1" customWidth="1"/>
    <col min="15621" max="15621" width="12" style="1" customWidth="1"/>
    <col min="15622" max="15622" width="11.88671875" style="1" customWidth="1"/>
    <col min="15623" max="15623" width="2.21875" style="1" bestFit="1" customWidth="1"/>
    <col min="15624" max="15624" width="11.88671875" style="1" customWidth="1"/>
    <col min="15625" max="15625" width="2.21875" style="1" bestFit="1" customWidth="1"/>
    <col min="15626" max="15626" width="11.88671875" style="1" customWidth="1"/>
    <col min="15627" max="15627" width="3.109375" style="1" customWidth="1"/>
    <col min="15628" max="15628" width="4.21875" style="1" customWidth="1"/>
    <col min="15629" max="15872" width="9" style="1"/>
    <col min="15873" max="15873" width="3.77734375" style="1" customWidth="1"/>
    <col min="15874" max="15874" width="5.77734375" style="1" customWidth="1"/>
    <col min="15875" max="15875" width="7.44140625" style="1" bestFit="1" customWidth="1"/>
    <col min="15876" max="15876" width="3" style="1" bestFit="1" customWidth="1"/>
    <col min="15877" max="15877" width="12" style="1" customWidth="1"/>
    <col min="15878" max="15878" width="11.88671875" style="1" customWidth="1"/>
    <col min="15879" max="15879" width="2.21875" style="1" bestFit="1" customWidth="1"/>
    <col min="15880" max="15880" width="11.88671875" style="1" customWidth="1"/>
    <col min="15881" max="15881" width="2.21875" style="1" bestFit="1" customWidth="1"/>
    <col min="15882" max="15882" width="11.88671875" style="1" customWidth="1"/>
    <col min="15883" max="15883" width="3.109375" style="1" customWidth="1"/>
    <col min="15884" max="15884" width="4.21875" style="1" customWidth="1"/>
    <col min="15885" max="16128" width="9" style="1"/>
    <col min="16129" max="16129" width="3.77734375" style="1" customWidth="1"/>
    <col min="16130" max="16130" width="5.77734375" style="1" customWidth="1"/>
    <col min="16131" max="16131" width="7.44140625" style="1" bestFit="1" customWidth="1"/>
    <col min="16132" max="16132" width="3" style="1" bestFit="1" customWidth="1"/>
    <col min="16133" max="16133" width="12" style="1" customWidth="1"/>
    <col min="16134" max="16134" width="11.88671875" style="1" customWidth="1"/>
    <col min="16135" max="16135" width="2.21875" style="1" bestFit="1" customWidth="1"/>
    <col min="16136" max="16136" width="11.88671875" style="1" customWidth="1"/>
    <col min="16137" max="16137" width="2.21875" style="1" bestFit="1" customWidth="1"/>
    <col min="16138" max="16138" width="11.88671875" style="1" customWidth="1"/>
    <col min="16139" max="16139" width="3.109375" style="1" customWidth="1"/>
    <col min="16140" max="16140" width="4.21875" style="1" customWidth="1"/>
    <col min="16141" max="16384" width="9" style="1"/>
  </cols>
  <sheetData>
    <row r="1" spans="1:69" ht="18.75" customHeight="1">
      <c r="A1" s="958" t="s">
        <v>159</v>
      </c>
      <c r="B1" s="959"/>
      <c r="C1" s="958" t="s">
        <v>32</v>
      </c>
      <c r="D1" s="960"/>
      <c r="E1" s="959"/>
      <c r="H1" s="610" t="s">
        <v>0</v>
      </c>
      <c r="I1" s="961">
        <f>●総括表!H4</f>
        <v>0</v>
      </c>
      <c r="J1" s="961"/>
      <c r="K1" s="9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row>
    <row r="2" spans="1:69" ht="18.75" customHeight="1">
      <c r="J2" s="378"/>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row>
    <row r="3" spans="1:69" ht="15" customHeight="1">
      <c r="H3" s="347"/>
      <c r="I3" s="347"/>
      <c r="J3" s="373"/>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8.75" customHeight="1">
      <c r="A4" s="574" t="s">
        <v>1146</v>
      </c>
      <c r="B4" s="575" t="s">
        <v>513</v>
      </c>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69" ht="11.25" customHeight="1">
      <c r="A5" s="574"/>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18.75" customHeight="1">
      <c r="A6" s="574"/>
      <c r="B6" s="878" t="s">
        <v>117</v>
      </c>
      <c r="C6" s="879"/>
      <c r="D6" s="878" t="s">
        <v>116</v>
      </c>
      <c r="E6" s="879"/>
      <c r="F6" s="465" t="s">
        <v>115</v>
      </c>
      <c r="G6" s="608"/>
      <c r="H6" s="577" t="s">
        <v>114</v>
      </c>
      <c r="I6" s="608"/>
      <c r="J6" s="465" t="s">
        <v>3</v>
      </c>
      <c r="K6" s="576"/>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row>
    <row r="7" spans="1:69" ht="15" customHeight="1">
      <c r="A7" s="574"/>
      <c r="B7" s="578"/>
      <c r="C7" s="604"/>
      <c r="D7" s="579"/>
      <c r="E7" s="605"/>
      <c r="F7" s="325"/>
      <c r="G7" s="607"/>
      <c r="H7" s="607"/>
      <c r="I7" s="607"/>
      <c r="J7" s="472" t="s">
        <v>1147</v>
      </c>
      <c r="K7" s="576"/>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row>
    <row r="8" spans="1:69" ht="15" customHeight="1">
      <c r="B8" s="22">
        <v>1</v>
      </c>
      <c r="C8" s="23" t="s">
        <v>138</v>
      </c>
      <c r="D8" s="841"/>
      <c r="E8" s="842"/>
      <c r="F8" s="19"/>
      <c r="G8" s="18" t="s">
        <v>1148</v>
      </c>
      <c r="H8" s="428">
        <v>8.0000000000000002E-3</v>
      </c>
      <c r="I8" s="18" t="s">
        <v>1149</v>
      </c>
      <c r="J8" s="17">
        <f t="shared" ref="J8:J13" si="0">ROUND(F8*H8,0)</f>
        <v>0</v>
      </c>
      <c r="K8" s="9" t="s">
        <v>1150</v>
      </c>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row>
    <row r="9" spans="1:69" ht="15" customHeight="1">
      <c r="B9" s="22">
        <v>2</v>
      </c>
      <c r="C9" s="23" t="s">
        <v>137</v>
      </c>
      <c r="D9" s="841"/>
      <c r="E9" s="842"/>
      <c r="F9" s="19"/>
      <c r="G9" s="18" t="s">
        <v>1148</v>
      </c>
      <c r="H9" s="428">
        <v>1.4999999999999999E-2</v>
      </c>
      <c r="I9" s="18" t="s">
        <v>1149</v>
      </c>
      <c r="J9" s="17">
        <f t="shared" si="0"/>
        <v>0</v>
      </c>
      <c r="K9" s="9" t="s">
        <v>1151</v>
      </c>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row>
    <row r="10" spans="1:69" ht="15" customHeight="1">
      <c r="B10" s="22">
        <v>3</v>
      </c>
      <c r="C10" s="23" t="s">
        <v>136</v>
      </c>
      <c r="D10" s="841"/>
      <c r="E10" s="842"/>
      <c r="F10" s="19"/>
      <c r="G10" s="18" t="s">
        <v>1148</v>
      </c>
      <c r="H10" s="428">
        <v>1.7000000000000001E-2</v>
      </c>
      <c r="I10" s="18" t="s">
        <v>1149</v>
      </c>
      <c r="J10" s="17">
        <f t="shared" si="0"/>
        <v>0</v>
      </c>
      <c r="K10" s="9" t="s">
        <v>1152</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row>
    <row r="11" spans="1:69" ht="15" customHeight="1">
      <c r="B11" s="22">
        <v>4</v>
      </c>
      <c r="C11" s="23" t="s">
        <v>135</v>
      </c>
      <c r="D11" s="841"/>
      <c r="E11" s="842"/>
      <c r="F11" s="19"/>
      <c r="G11" s="18" t="s">
        <v>1148</v>
      </c>
      <c r="H11" s="428">
        <v>0.06</v>
      </c>
      <c r="I11" s="18" t="s">
        <v>1149</v>
      </c>
      <c r="J11" s="17">
        <f t="shared" si="0"/>
        <v>0</v>
      </c>
      <c r="K11" s="9" t="s">
        <v>1153</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row>
    <row r="12" spans="1:69" ht="15" customHeight="1">
      <c r="B12" s="22">
        <v>5</v>
      </c>
      <c r="C12" s="23" t="s">
        <v>124</v>
      </c>
      <c r="D12" s="841"/>
      <c r="E12" s="842"/>
      <c r="F12" s="19"/>
      <c r="G12" s="18" t="s">
        <v>1148</v>
      </c>
      <c r="H12" s="428">
        <v>5.0999999999999997E-2</v>
      </c>
      <c r="I12" s="18" t="s">
        <v>1149</v>
      </c>
      <c r="J12" s="17">
        <f t="shared" si="0"/>
        <v>0</v>
      </c>
      <c r="K12" s="9" t="s">
        <v>1154</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row>
    <row r="13" spans="1:69" ht="15" customHeight="1">
      <c r="B13" s="22">
        <v>6</v>
      </c>
      <c r="C13" s="23" t="s">
        <v>123</v>
      </c>
      <c r="D13" s="841"/>
      <c r="E13" s="842"/>
      <c r="F13" s="19"/>
      <c r="G13" s="18" t="s">
        <v>1148</v>
      </c>
      <c r="H13" s="428">
        <v>9.5000000000000001E-2</v>
      </c>
      <c r="I13" s="18" t="s">
        <v>1149</v>
      </c>
      <c r="J13" s="17">
        <f t="shared" si="0"/>
        <v>0</v>
      </c>
      <c r="K13" s="9" t="s">
        <v>1155</v>
      </c>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15" customHeight="1">
      <c r="A14" s="1"/>
      <c r="B14" s="849" t="s">
        <v>140</v>
      </c>
      <c r="C14" s="850"/>
      <c r="D14" s="841"/>
      <c r="E14" s="842"/>
      <c r="F14" s="41"/>
      <c r="G14" s="40"/>
      <c r="H14" s="439"/>
      <c r="I14" s="40"/>
      <c r="J14" s="39">
        <f>SUM(J8:J13)</f>
        <v>0</v>
      </c>
      <c r="K14" s="9" t="s">
        <v>1156</v>
      </c>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13.2">
      <c r="A15" s="1"/>
      <c r="B15" s="851"/>
      <c r="C15" s="852"/>
      <c r="D15" s="851"/>
      <c r="E15" s="852"/>
      <c r="F15" s="38" t="s">
        <v>1157</v>
      </c>
      <c r="G15" s="33"/>
      <c r="H15" s="440" t="s">
        <v>1158</v>
      </c>
      <c r="I15" s="33"/>
      <c r="J15" s="38"/>
      <c r="K15" s="9"/>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row>
    <row r="16" spans="1:69" ht="15" customHeight="1">
      <c r="A16" s="1"/>
      <c r="B16" s="853"/>
      <c r="C16" s="854"/>
      <c r="D16" s="853"/>
      <c r="E16" s="854"/>
      <c r="F16" s="36">
        <f>J14</f>
        <v>0</v>
      </c>
      <c r="G16" s="37" t="s">
        <v>1148</v>
      </c>
      <c r="H16" s="441" t="e">
        <f>●財政力附表!S28</f>
        <v>#DIV/0!</v>
      </c>
      <c r="I16" s="37" t="s">
        <v>1149</v>
      </c>
      <c r="J16" s="36" t="e">
        <f>ROUND(F16*H16,0)</f>
        <v>#DIV/0!</v>
      </c>
      <c r="K16" s="9" t="s">
        <v>1159</v>
      </c>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row>
    <row r="17" spans="1:69" ht="13.2">
      <c r="A17" s="1"/>
      <c r="B17" s="855"/>
      <c r="C17" s="856"/>
      <c r="D17" s="855"/>
      <c r="E17" s="856"/>
      <c r="F17" s="35"/>
      <c r="G17" s="26"/>
      <c r="H17" s="442" t="s">
        <v>145</v>
      </c>
      <c r="I17" s="437"/>
      <c r="J17" s="438"/>
      <c r="K17" s="9"/>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row>
    <row r="18" spans="1:69" ht="15" customHeight="1">
      <c r="A18" s="1"/>
      <c r="B18" s="22">
        <v>7</v>
      </c>
      <c r="C18" s="23" t="s">
        <v>122</v>
      </c>
      <c r="D18" s="841"/>
      <c r="E18" s="842"/>
      <c r="F18" s="19"/>
      <c r="G18" s="18" t="s">
        <v>1148</v>
      </c>
      <c r="H18" s="428">
        <v>0.11600000000000001</v>
      </c>
      <c r="I18" s="18" t="s">
        <v>1149</v>
      </c>
      <c r="J18" s="17">
        <f t="shared" ref="J18:J28" si="1">ROUND(F18*H18,0)</f>
        <v>0</v>
      </c>
      <c r="K18" s="9" t="s">
        <v>119</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row>
    <row r="19" spans="1:69" ht="15" customHeight="1">
      <c r="A19" s="1"/>
      <c r="B19" s="22">
        <v>8</v>
      </c>
      <c r="C19" s="23" t="s">
        <v>112</v>
      </c>
      <c r="D19" s="841"/>
      <c r="E19" s="842"/>
      <c r="F19" s="19"/>
      <c r="G19" s="18" t="s">
        <v>98</v>
      </c>
      <c r="H19" s="428">
        <v>0.14299999999999999</v>
      </c>
      <c r="I19" s="18" t="s">
        <v>101</v>
      </c>
      <c r="J19" s="17">
        <f t="shared" si="1"/>
        <v>0</v>
      </c>
      <c r="K19" s="9" t="s">
        <v>132</v>
      </c>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row>
    <row r="20" spans="1:69" ht="15" customHeight="1">
      <c r="A20" s="1"/>
      <c r="B20" s="22">
        <v>9</v>
      </c>
      <c r="C20" s="20" t="s">
        <v>110</v>
      </c>
      <c r="D20" s="841"/>
      <c r="E20" s="842"/>
      <c r="F20" s="19"/>
      <c r="G20" s="18" t="s">
        <v>98</v>
      </c>
      <c r="H20" s="428">
        <v>0.159</v>
      </c>
      <c r="I20" s="18" t="s">
        <v>101</v>
      </c>
      <c r="J20" s="17">
        <f t="shared" si="1"/>
        <v>0</v>
      </c>
      <c r="K20" s="9" t="s">
        <v>131</v>
      </c>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15" customHeight="1">
      <c r="A21" s="1"/>
      <c r="B21" s="22">
        <v>10</v>
      </c>
      <c r="C21" s="20" t="s">
        <v>108</v>
      </c>
      <c r="D21" s="841"/>
      <c r="E21" s="842"/>
      <c r="F21" s="19"/>
      <c r="G21" s="18" t="s">
        <v>98</v>
      </c>
      <c r="H21" s="428">
        <v>0.187</v>
      </c>
      <c r="I21" s="18" t="s">
        <v>101</v>
      </c>
      <c r="J21" s="17">
        <f t="shared" si="1"/>
        <v>0</v>
      </c>
      <c r="K21" s="9" t="s">
        <v>130</v>
      </c>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row>
    <row r="22" spans="1:69" ht="15" customHeight="1">
      <c r="A22" s="1"/>
      <c r="B22" s="22">
        <v>11</v>
      </c>
      <c r="C22" s="20" t="s">
        <v>106</v>
      </c>
      <c r="D22" s="841"/>
      <c r="E22" s="842"/>
      <c r="F22" s="19"/>
      <c r="G22" s="18" t="s">
        <v>98</v>
      </c>
      <c r="H22" s="428">
        <v>0.20599999999999999</v>
      </c>
      <c r="I22" s="18" t="s">
        <v>101</v>
      </c>
      <c r="J22" s="17">
        <f t="shared" si="1"/>
        <v>0</v>
      </c>
      <c r="K22" s="9" t="s">
        <v>129</v>
      </c>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row>
    <row r="23" spans="1:69" ht="15" customHeight="1">
      <c r="A23" s="1"/>
      <c r="B23" s="22">
        <v>12</v>
      </c>
      <c r="C23" s="20" t="s">
        <v>104</v>
      </c>
      <c r="D23" s="841"/>
      <c r="E23" s="842"/>
      <c r="F23" s="19"/>
      <c r="G23" s="18" t="s">
        <v>98</v>
      </c>
      <c r="H23" s="428">
        <v>0.223</v>
      </c>
      <c r="I23" s="18" t="s">
        <v>101</v>
      </c>
      <c r="J23" s="17">
        <f t="shared" si="1"/>
        <v>0</v>
      </c>
      <c r="K23" s="9" t="s">
        <v>128</v>
      </c>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row>
    <row r="24" spans="1:69" ht="15" customHeight="1">
      <c r="A24" s="1"/>
      <c r="B24" s="22">
        <v>13</v>
      </c>
      <c r="C24" s="20" t="s">
        <v>512</v>
      </c>
      <c r="D24" s="841"/>
      <c r="E24" s="842"/>
      <c r="F24" s="19"/>
      <c r="G24" s="18" t="s">
        <v>98</v>
      </c>
      <c r="H24" s="428">
        <v>0.23799999999999999</v>
      </c>
      <c r="I24" s="18" t="s">
        <v>101</v>
      </c>
      <c r="J24" s="17">
        <f t="shared" si="1"/>
        <v>0</v>
      </c>
      <c r="K24" s="9" t="s">
        <v>127</v>
      </c>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row>
    <row r="25" spans="1:69" ht="15" customHeight="1">
      <c r="A25" s="1"/>
      <c r="B25" s="22">
        <v>14</v>
      </c>
      <c r="C25" s="20" t="s">
        <v>497</v>
      </c>
      <c r="D25" s="841"/>
      <c r="E25" s="842"/>
      <c r="F25" s="19"/>
      <c r="G25" s="18" t="s">
        <v>98</v>
      </c>
      <c r="H25" s="428">
        <v>0.25900000000000001</v>
      </c>
      <c r="I25" s="18" t="s">
        <v>101</v>
      </c>
      <c r="J25" s="17">
        <f t="shared" si="1"/>
        <v>0</v>
      </c>
      <c r="K25" s="9" t="s">
        <v>126</v>
      </c>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ht="15" customHeight="1">
      <c r="A26" s="1"/>
      <c r="B26" s="22">
        <v>15</v>
      </c>
      <c r="C26" s="20" t="s">
        <v>519</v>
      </c>
      <c r="D26" s="841"/>
      <c r="E26" s="842"/>
      <c r="F26" s="19"/>
      <c r="G26" s="18" t="s">
        <v>98</v>
      </c>
      <c r="H26" s="428">
        <v>0.27500000000000002</v>
      </c>
      <c r="I26" s="18" t="s">
        <v>101</v>
      </c>
      <c r="J26" s="17">
        <f t="shared" si="1"/>
        <v>0</v>
      </c>
      <c r="K26" s="9" t="s">
        <v>575</v>
      </c>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ht="15" customHeight="1">
      <c r="A27" s="1"/>
      <c r="B27" s="22">
        <v>16</v>
      </c>
      <c r="C27" s="20" t="s">
        <v>605</v>
      </c>
      <c r="D27" s="841"/>
      <c r="E27" s="842"/>
      <c r="F27" s="19"/>
      <c r="G27" s="18" t="s">
        <v>98</v>
      </c>
      <c r="H27" s="428">
        <v>0.28799999999999998</v>
      </c>
      <c r="I27" s="18" t="s">
        <v>101</v>
      </c>
      <c r="J27" s="17">
        <f t="shared" si="1"/>
        <v>0</v>
      </c>
      <c r="K27" s="9" t="s">
        <v>593</v>
      </c>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row>
    <row r="28" spans="1:69" ht="15" customHeight="1" thickBot="1">
      <c r="A28" s="1"/>
      <c r="B28" s="21">
        <v>17</v>
      </c>
      <c r="C28" s="20" t="s">
        <v>775</v>
      </c>
      <c r="D28" s="841"/>
      <c r="E28" s="842"/>
      <c r="F28" s="19"/>
      <c r="G28" s="18" t="s">
        <v>98</v>
      </c>
      <c r="H28" s="428">
        <v>0.3</v>
      </c>
      <c r="I28" s="18" t="s">
        <v>101</v>
      </c>
      <c r="J28" s="17">
        <f t="shared" si="1"/>
        <v>0</v>
      </c>
      <c r="K28" s="9" t="s">
        <v>590</v>
      </c>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row>
    <row r="29" spans="1:69" ht="15" customHeight="1">
      <c r="A29" s="1"/>
      <c r="B29" s="48"/>
      <c r="C29" s="16"/>
      <c r="D29" s="15"/>
      <c r="E29" s="15"/>
      <c r="F29" s="14"/>
      <c r="G29" s="13"/>
      <c r="H29" s="837" t="s">
        <v>1160</v>
      </c>
      <c r="I29" s="838"/>
      <c r="J29" s="11"/>
      <c r="K29" s="9"/>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row>
    <row r="30" spans="1:69" ht="15" customHeight="1" thickBot="1">
      <c r="A30" s="1"/>
      <c r="B30" s="590"/>
      <c r="C30" s="576"/>
      <c r="D30" s="576"/>
      <c r="E30" s="576"/>
      <c r="F30" s="514"/>
      <c r="G30" s="576"/>
      <c r="H30" s="875" t="s">
        <v>99</v>
      </c>
      <c r="I30" s="876"/>
      <c r="J30" s="591" t="e">
        <f>SUM(J16:J28)</f>
        <v>#DIV/0!</v>
      </c>
      <c r="K30" s="576" t="s">
        <v>1161</v>
      </c>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row>
    <row r="31" spans="1:69" ht="15" customHeight="1">
      <c r="A31" s="1"/>
      <c r="B31" s="590"/>
      <c r="C31" s="576"/>
      <c r="D31" s="576"/>
      <c r="E31" s="576"/>
      <c r="F31" s="514"/>
      <c r="G31" s="576"/>
      <c r="H31" s="609"/>
      <c r="I31" s="609"/>
      <c r="J31" s="377"/>
      <c r="K31" s="576"/>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row>
    <row r="32" spans="1:69" ht="15" customHeight="1">
      <c r="H32" s="347"/>
      <c r="I32" s="347"/>
      <c r="J32" s="373"/>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row>
    <row r="33" spans="1:69" ht="18.75" customHeight="1">
      <c r="A33" s="574" t="s">
        <v>1162</v>
      </c>
      <c r="B33" s="575" t="s">
        <v>514</v>
      </c>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row>
    <row r="34" spans="1:69" ht="11.25" customHeight="1">
      <c r="A34" s="574"/>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row>
    <row r="35" spans="1:69" ht="18.75" customHeight="1">
      <c r="A35" s="574"/>
      <c r="B35" s="878" t="s">
        <v>117</v>
      </c>
      <c r="C35" s="879"/>
      <c r="D35" s="878" t="s">
        <v>116</v>
      </c>
      <c r="E35" s="879"/>
      <c r="F35" s="465" t="s">
        <v>115</v>
      </c>
      <c r="G35" s="608"/>
      <c r="H35" s="577" t="s">
        <v>114</v>
      </c>
      <c r="I35" s="608"/>
      <c r="J35" s="465" t="s">
        <v>3</v>
      </c>
      <c r="K35" s="576"/>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row>
    <row r="36" spans="1:69" ht="15" customHeight="1">
      <c r="A36" s="574"/>
      <c r="B36" s="578"/>
      <c r="C36" s="604"/>
      <c r="D36" s="579"/>
      <c r="E36" s="605"/>
      <c r="F36" s="325"/>
      <c r="G36" s="607"/>
      <c r="H36" s="607"/>
      <c r="I36" s="607"/>
      <c r="J36" s="472" t="s">
        <v>1163</v>
      </c>
      <c r="K36" s="576"/>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row>
    <row r="37" spans="1:69" ht="15" customHeight="1">
      <c r="B37" s="22">
        <v>1</v>
      </c>
      <c r="C37" s="23" t="s">
        <v>138</v>
      </c>
      <c r="D37" s="841"/>
      <c r="E37" s="842"/>
      <c r="F37" s="19"/>
      <c r="G37" s="18" t="s">
        <v>1164</v>
      </c>
      <c r="H37" s="428">
        <v>2.5999999999999999E-2</v>
      </c>
      <c r="I37" s="18" t="s">
        <v>1165</v>
      </c>
      <c r="J37" s="17">
        <f>ROUND(F37*H37,0)</f>
        <v>0</v>
      </c>
      <c r="K37" s="9" t="s">
        <v>1166</v>
      </c>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row>
    <row r="38" spans="1:69" ht="15" customHeight="1">
      <c r="B38" s="22">
        <v>2</v>
      </c>
      <c r="C38" s="23" t="s">
        <v>137</v>
      </c>
      <c r="D38" s="841"/>
      <c r="E38" s="842"/>
      <c r="F38" s="19"/>
      <c r="G38" s="18" t="s">
        <v>1164</v>
      </c>
      <c r="H38" s="428">
        <v>0.05</v>
      </c>
      <c r="I38" s="18" t="s">
        <v>1165</v>
      </c>
      <c r="J38" s="17">
        <f>ROUND(F38*H38,0)</f>
        <v>0</v>
      </c>
      <c r="K38" s="9" t="s">
        <v>1167</v>
      </c>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row>
    <row r="39" spans="1:69" ht="15" customHeight="1">
      <c r="B39" s="22">
        <v>3</v>
      </c>
      <c r="C39" s="23" t="s">
        <v>136</v>
      </c>
      <c r="D39" s="841"/>
      <c r="E39" s="842"/>
      <c r="F39" s="19"/>
      <c r="G39" s="18" t="s">
        <v>1164</v>
      </c>
      <c r="H39" s="428">
        <v>5.7000000000000002E-2</v>
      </c>
      <c r="I39" s="18" t="s">
        <v>1165</v>
      </c>
      <c r="J39" s="17">
        <f>ROUND(F39*H39,0)</f>
        <v>0</v>
      </c>
      <c r="K39" s="9" t="s">
        <v>1168</v>
      </c>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row>
    <row r="40" spans="1:69" ht="15" customHeight="1">
      <c r="B40" s="22">
        <v>4</v>
      </c>
      <c r="C40" s="23" t="s">
        <v>135</v>
      </c>
      <c r="D40" s="841"/>
      <c r="E40" s="842"/>
      <c r="F40" s="19"/>
      <c r="G40" s="18" t="s">
        <v>1164</v>
      </c>
      <c r="H40" s="428">
        <v>0.20100000000000001</v>
      </c>
      <c r="I40" s="18" t="s">
        <v>1165</v>
      </c>
      <c r="J40" s="17">
        <f>ROUND(F40*H40,0)</f>
        <v>0</v>
      </c>
      <c r="K40" s="9" t="s">
        <v>1169</v>
      </c>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row>
    <row r="41" spans="1:69" ht="15" customHeight="1">
      <c r="B41" s="22">
        <v>5</v>
      </c>
      <c r="C41" s="23" t="s">
        <v>124</v>
      </c>
      <c r="D41" s="841"/>
      <c r="E41" s="842"/>
      <c r="F41" s="19"/>
      <c r="G41" s="18" t="s">
        <v>1164</v>
      </c>
      <c r="H41" s="428">
        <v>0.17</v>
      </c>
      <c r="I41" s="18" t="s">
        <v>1165</v>
      </c>
      <c r="J41" s="17">
        <f t="shared" ref="J41:J50" si="2">ROUND(F41*H41,0)</f>
        <v>0</v>
      </c>
      <c r="K41" s="9" t="s">
        <v>1170</v>
      </c>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row>
    <row r="42" spans="1:69" ht="15" customHeight="1">
      <c r="B42" s="22">
        <v>6</v>
      </c>
      <c r="C42" s="23" t="s">
        <v>123</v>
      </c>
      <c r="D42" s="841"/>
      <c r="E42" s="842"/>
      <c r="F42" s="19"/>
      <c r="G42" s="18" t="s">
        <v>1164</v>
      </c>
      <c r="H42" s="428">
        <v>0.316</v>
      </c>
      <c r="I42" s="18" t="s">
        <v>1165</v>
      </c>
      <c r="J42" s="17">
        <f t="shared" si="2"/>
        <v>0</v>
      </c>
      <c r="K42" s="9" t="s">
        <v>1171</v>
      </c>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row>
    <row r="43" spans="1:69" ht="15" customHeight="1">
      <c r="B43" s="22">
        <v>7</v>
      </c>
      <c r="C43" s="23" t="s">
        <v>122</v>
      </c>
      <c r="D43" s="841"/>
      <c r="E43" s="842"/>
      <c r="F43" s="19"/>
      <c r="G43" s="18" t="s">
        <v>1164</v>
      </c>
      <c r="H43" s="428">
        <v>0.19400000000000001</v>
      </c>
      <c r="I43" s="18" t="s">
        <v>1165</v>
      </c>
      <c r="J43" s="17">
        <f t="shared" si="2"/>
        <v>0</v>
      </c>
      <c r="K43" s="9" t="s">
        <v>1172</v>
      </c>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row>
    <row r="44" spans="1:69" ht="15" customHeight="1">
      <c r="B44" s="22">
        <v>8</v>
      </c>
      <c r="C44" s="23" t="s">
        <v>112</v>
      </c>
      <c r="D44" s="841"/>
      <c r="E44" s="842"/>
      <c r="F44" s="19"/>
      <c r="G44" s="18" t="s">
        <v>1164</v>
      </c>
      <c r="H44" s="428">
        <v>0.23799999999999999</v>
      </c>
      <c r="I44" s="18" t="s">
        <v>1165</v>
      </c>
      <c r="J44" s="17">
        <f t="shared" si="2"/>
        <v>0</v>
      </c>
      <c r="K44" s="9" t="s">
        <v>1173</v>
      </c>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row>
    <row r="45" spans="1:69" ht="15" customHeight="1">
      <c r="B45" s="22">
        <v>9</v>
      </c>
      <c r="C45" s="20" t="s">
        <v>110</v>
      </c>
      <c r="D45" s="841"/>
      <c r="E45" s="842"/>
      <c r="F45" s="19"/>
      <c r="G45" s="18" t="s">
        <v>1164</v>
      </c>
      <c r="H45" s="428">
        <v>0.26500000000000001</v>
      </c>
      <c r="I45" s="18" t="s">
        <v>1165</v>
      </c>
      <c r="J45" s="17">
        <f t="shared" si="2"/>
        <v>0</v>
      </c>
      <c r="K45" s="9" t="s">
        <v>1174</v>
      </c>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row>
    <row r="46" spans="1:69" ht="15" customHeight="1">
      <c r="B46" s="22">
        <v>10</v>
      </c>
      <c r="C46" s="20" t="s">
        <v>108</v>
      </c>
      <c r="D46" s="841"/>
      <c r="E46" s="842"/>
      <c r="F46" s="19"/>
      <c r="G46" s="18" t="s">
        <v>1164</v>
      </c>
      <c r="H46" s="428">
        <v>0.312</v>
      </c>
      <c r="I46" s="18" t="s">
        <v>1165</v>
      </c>
      <c r="J46" s="17">
        <f t="shared" si="2"/>
        <v>0</v>
      </c>
      <c r="K46" s="9" t="s">
        <v>1175</v>
      </c>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row>
    <row r="47" spans="1:69" ht="15" customHeight="1">
      <c r="B47" s="21">
        <v>11</v>
      </c>
      <c r="C47" s="20" t="s">
        <v>106</v>
      </c>
      <c r="D47" s="841"/>
      <c r="E47" s="842"/>
      <c r="F47" s="19"/>
      <c r="G47" s="18" t="s">
        <v>1164</v>
      </c>
      <c r="H47" s="428">
        <v>0.34300000000000003</v>
      </c>
      <c r="I47" s="18" t="s">
        <v>1165</v>
      </c>
      <c r="J47" s="17">
        <f t="shared" si="2"/>
        <v>0</v>
      </c>
      <c r="K47" s="9" t="s">
        <v>1176</v>
      </c>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row>
    <row r="48" spans="1:69" ht="15" customHeight="1">
      <c r="B48" s="21">
        <v>12</v>
      </c>
      <c r="C48" s="20" t="s">
        <v>104</v>
      </c>
      <c r="D48" s="841"/>
      <c r="E48" s="842"/>
      <c r="F48" s="19"/>
      <c r="G48" s="18" t="s">
        <v>1164</v>
      </c>
      <c r="H48" s="428">
        <v>0.372</v>
      </c>
      <c r="I48" s="18" t="s">
        <v>1165</v>
      </c>
      <c r="J48" s="17">
        <f t="shared" si="2"/>
        <v>0</v>
      </c>
      <c r="K48" s="9" t="s">
        <v>1177</v>
      </c>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row>
    <row r="49" spans="1:69" ht="15" customHeight="1">
      <c r="B49" s="21">
        <v>13</v>
      </c>
      <c r="C49" s="20" t="s">
        <v>102</v>
      </c>
      <c r="D49" s="841"/>
      <c r="E49" s="842"/>
      <c r="F49" s="19"/>
      <c r="G49" s="18" t="s">
        <v>1164</v>
      </c>
      <c r="H49" s="428">
        <v>0.39600000000000002</v>
      </c>
      <c r="I49" s="18" t="s">
        <v>1165</v>
      </c>
      <c r="J49" s="17">
        <f t="shared" si="2"/>
        <v>0</v>
      </c>
      <c r="K49" s="9" t="s">
        <v>1178</v>
      </c>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row>
    <row r="50" spans="1:69" ht="15" customHeight="1">
      <c r="B50" s="21">
        <v>14</v>
      </c>
      <c r="C50" s="20" t="s">
        <v>497</v>
      </c>
      <c r="D50" s="841"/>
      <c r="E50" s="842"/>
      <c r="F50" s="19"/>
      <c r="G50" s="18" t="s">
        <v>1164</v>
      </c>
      <c r="H50" s="428">
        <v>0.432</v>
      </c>
      <c r="I50" s="18" t="s">
        <v>1165</v>
      </c>
      <c r="J50" s="17">
        <f t="shared" si="2"/>
        <v>0</v>
      </c>
      <c r="K50" s="9" t="s">
        <v>1179</v>
      </c>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row>
    <row r="51" spans="1:69" ht="15" customHeight="1">
      <c r="B51" s="21">
        <v>15</v>
      </c>
      <c r="C51" s="20" t="s">
        <v>519</v>
      </c>
      <c r="D51" s="841"/>
      <c r="E51" s="842"/>
      <c r="F51" s="19"/>
      <c r="G51" s="18" t="s">
        <v>1164</v>
      </c>
      <c r="H51" s="428">
        <v>0.45800000000000002</v>
      </c>
      <c r="I51" s="18" t="s">
        <v>1165</v>
      </c>
      <c r="J51" s="17">
        <f>ROUND(F51*H51,0)</f>
        <v>0</v>
      </c>
      <c r="K51" s="9" t="s">
        <v>1180</v>
      </c>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row>
    <row r="52" spans="1:69" ht="15" customHeight="1">
      <c r="B52" s="21">
        <v>16</v>
      </c>
      <c r="C52" s="20" t="s">
        <v>605</v>
      </c>
      <c r="D52" s="841"/>
      <c r="E52" s="842"/>
      <c r="F52" s="19"/>
      <c r="G52" s="18" t="s">
        <v>1164</v>
      </c>
      <c r="H52" s="428">
        <v>0.47899999999999998</v>
      </c>
      <c r="I52" s="18" t="s">
        <v>1165</v>
      </c>
      <c r="J52" s="17">
        <f>ROUND(F52*H52,0)</f>
        <v>0</v>
      </c>
      <c r="K52" s="9" t="s">
        <v>1181</v>
      </c>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row>
    <row r="53" spans="1:69" ht="15" customHeight="1" thickBot="1">
      <c r="B53" s="21">
        <v>17</v>
      </c>
      <c r="C53" s="20" t="s">
        <v>775</v>
      </c>
      <c r="D53" s="841"/>
      <c r="E53" s="842"/>
      <c r="F53" s="19"/>
      <c r="G53" s="18" t="s">
        <v>1164</v>
      </c>
      <c r="H53" s="428">
        <v>0.5</v>
      </c>
      <c r="I53" s="18" t="s">
        <v>1165</v>
      </c>
      <c r="J53" s="17">
        <f>ROUND(F53*H53,0)</f>
        <v>0</v>
      </c>
      <c r="K53" s="9" t="s">
        <v>1182</v>
      </c>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row>
    <row r="54" spans="1:69" ht="15" customHeight="1">
      <c r="B54" s="48"/>
      <c r="C54" s="16"/>
      <c r="D54" s="15"/>
      <c r="E54" s="15"/>
      <c r="F54" s="14"/>
      <c r="G54" s="13"/>
      <c r="H54" s="837" t="s">
        <v>1183</v>
      </c>
      <c r="I54" s="838"/>
      <c r="J54" s="11"/>
      <c r="K54" s="9"/>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row>
    <row r="55" spans="1:69" ht="15" customHeight="1" thickBot="1">
      <c r="B55" s="590"/>
      <c r="C55" s="576"/>
      <c r="D55" s="576"/>
      <c r="E55" s="576"/>
      <c r="F55" s="514"/>
      <c r="G55" s="576"/>
      <c r="H55" s="875" t="s">
        <v>99</v>
      </c>
      <c r="I55" s="876"/>
      <c r="J55" s="591">
        <f>SUM(J37:J53)</f>
        <v>0</v>
      </c>
      <c r="K55" s="576" t="s">
        <v>1184</v>
      </c>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row>
    <row r="57" spans="1:69" ht="18.75" customHeight="1">
      <c r="A57" s="574" t="s">
        <v>1185</v>
      </c>
      <c r="B57" s="575" t="s">
        <v>258</v>
      </c>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row>
    <row r="58" spans="1:69" ht="11.25" customHeight="1">
      <c r="A58" s="574"/>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row>
    <row r="59" spans="1:69" ht="18.75" customHeight="1">
      <c r="A59" s="574"/>
      <c r="B59" s="878" t="s">
        <v>162</v>
      </c>
      <c r="C59" s="879"/>
      <c r="D59" s="878" t="s">
        <v>116</v>
      </c>
      <c r="E59" s="879"/>
      <c r="F59" s="465" t="s">
        <v>255</v>
      </c>
      <c r="G59" s="608"/>
      <c r="H59" s="577" t="s">
        <v>114</v>
      </c>
      <c r="I59" s="608"/>
      <c r="J59" s="465" t="s">
        <v>3</v>
      </c>
      <c r="K59" s="576"/>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row>
    <row r="60" spans="1:69" ht="15" customHeight="1">
      <c r="A60" s="574"/>
      <c r="B60" s="578"/>
      <c r="C60" s="604"/>
      <c r="D60" s="579"/>
      <c r="E60" s="605"/>
      <c r="F60" s="325"/>
      <c r="G60" s="607"/>
      <c r="H60" s="607"/>
      <c r="I60" s="607"/>
      <c r="J60" s="472" t="s">
        <v>1163</v>
      </c>
      <c r="K60" s="576"/>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row>
    <row r="61" spans="1:69" ht="15" customHeight="1">
      <c r="B61" s="22">
        <v>1</v>
      </c>
      <c r="C61" s="23" t="s">
        <v>138</v>
      </c>
      <c r="D61" s="841"/>
      <c r="E61" s="842"/>
      <c r="F61" s="19"/>
      <c r="G61" s="18" t="s">
        <v>1164</v>
      </c>
      <c r="H61" s="432">
        <v>0</v>
      </c>
      <c r="I61" s="18" t="s">
        <v>1165</v>
      </c>
      <c r="J61" s="17">
        <f t="shared" ref="J61:J66" si="3">ROUND(F61*H61,0)</f>
        <v>0</v>
      </c>
      <c r="K61" s="9" t="s">
        <v>1166</v>
      </c>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row>
    <row r="62" spans="1:69" ht="15" customHeight="1">
      <c r="B62" s="22">
        <v>2</v>
      </c>
      <c r="C62" s="23" t="s">
        <v>137</v>
      </c>
      <c r="D62" s="841"/>
      <c r="E62" s="842"/>
      <c r="F62" s="19"/>
      <c r="G62" s="18" t="s">
        <v>1164</v>
      </c>
      <c r="H62" s="443">
        <v>0.01</v>
      </c>
      <c r="I62" s="18" t="s">
        <v>1165</v>
      </c>
      <c r="J62" s="17">
        <f t="shared" si="3"/>
        <v>0</v>
      </c>
      <c r="K62" s="9" t="s">
        <v>1167</v>
      </c>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row>
    <row r="63" spans="1:69" ht="15" customHeight="1">
      <c r="B63" s="22">
        <v>3</v>
      </c>
      <c r="C63" s="23" t="s">
        <v>136</v>
      </c>
      <c r="D63" s="841"/>
      <c r="E63" s="842"/>
      <c r="F63" s="19"/>
      <c r="G63" s="18" t="s">
        <v>1164</v>
      </c>
      <c r="H63" s="432">
        <v>0</v>
      </c>
      <c r="I63" s="18" t="s">
        <v>1165</v>
      </c>
      <c r="J63" s="17">
        <f t="shared" si="3"/>
        <v>0</v>
      </c>
      <c r="K63" s="9" t="s">
        <v>1168</v>
      </c>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row>
    <row r="64" spans="1:69" ht="15" customHeight="1">
      <c r="B64" s="22">
        <v>4</v>
      </c>
      <c r="C64" s="23" t="s">
        <v>135</v>
      </c>
      <c r="D64" s="841"/>
      <c r="E64" s="842"/>
      <c r="F64" s="19"/>
      <c r="G64" s="18" t="s">
        <v>1164</v>
      </c>
      <c r="H64" s="432">
        <v>4.4999999999999998E-2</v>
      </c>
      <c r="I64" s="18" t="s">
        <v>1165</v>
      </c>
      <c r="J64" s="17">
        <f t="shared" si="3"/>
        <v>0</v>
      </c>
      <c r="K64" s="9" t="s">
        <v>1169</v>
      </c>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row>
    <row r="65" spans="1:69" ht="15" customHeight="1">
      <c r="B65" s="22">
        <v>5</v>
      </c>
      <c r="C65" s="23" t="s">
        <v>124</v>
      </c>
      <c r="D65" s="841"/>
      <c r="E65" s="842"/>
      <c r="F65" s="19"/>
      <c r="G65" s="18" t="s">
        <v>1164</v>
      </c>
      <c r="H65" s="432">
        <v>8.7999999999999995E-2</v>
      </c>
      <c r="I65" s="18" t="s">
        <v>1165</v>
      </c>
      <c r="J65" s="17">
        <f t="shared" si="3"/>
        <v>0</v>
      </c>
      <c r="K65" s="9" t="s">
        <v>1170</v>
      </c>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row>
    <row r="66" spans="1:69" ht="15" customHeight="1" thickBot="1">
      <c r="B66" s="21">
        <v>6</v>
      </c>
      <c r="C66" s="20" t="s">
        <v>123</v>
      </c>
      <c r="D66" s="841"/>
      <c r="E66" s="842"/>
      <c r="F66" s="19"/>
      <c r="G66" s="18" t="s">
        <v>1164</v>
      </c>
      <c r="H66" s="432">
        <v>0.106</v>
      </c>
      <c r="I66" s="18" t="s">
        <v>1165</v>
      </c>
      <c r="J66" s="17">
        <f t="shared" si="3"/>
        <v>0</v>
      </c>
      <c r="K66" s="9" t="s">
        <v>1171</v>
      </c>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row>
    <row r="67" spans="1:69" ht="15" customHeight="1">
      <c r="B67" s="48"/>
      <c r="C67" s="16"/>
      <c r="D67" s="15"/>
      <c r="E67" s="15"/>
      <c r="F67" s="14"/>
      <c r="G67" s="13"/>
      <c r="H67" s="837" t="s">
        <v>1186</v>
      </c>
      <c r="I67" s="838"/>
      <c r="J67" s="11"/>
      <c r="K67" s="9"/>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row>
    <row r="68" spans="1:69" ht="15" customHeight="1" thickBot="1">
      <c r="B68" s="590"/>
      <c r="C68" s="576"/>
      <c r="D68" s="576"/>
      <c r="E68" s="576"/>
      <c r="F68" s="514"/>
      <c r="G68" s="576"/>
      <c r="H68" s="875" t="s">
        <v>99</v>
      </c>
      <c r="I68" s="876"/>
      <c r="J68" s="591">
        <f>SUM(J61:J66)</f>
        <v>0</v>
      </c>
      <c r="K68" s="576" t="s">
        <v>1187</v>
      </c>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row>
    <row r="69" spans="1:69" ht="18.75" customHeight="1">
      <c r="B69" s="590"/>
      <c r="C69" s="576"/>
      <c r="D69" s="576"/>
      <c r="E69" s="576"/>
      <c r="F69" s="514"/>
      <c r="G69" s="588"/>
      <c r="H69" s="609"/>
      <c r="I69" s="609"/>
      <c r="J69" s="460"/>
      <c r="K69" s="576"/>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row>
    <row r="70" spans="1:69" ht="18.75" customHeight="1">
      <c r="A70" s="574" t="s">
        <v>1188</v>
      </c>
      <c r="B70" s="575" t="s">
        <v>503</v>
      </c>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row>
    <row r="71" spans="1:69" ht="18.75" customHeight="1">
      <c r="A71" s="574"/>
      <c r="B71" s="878" t="s">
        <v>162</v>
      </c>
      <c r="C71" s="879"/>
      <c r="D71" s="878" t="s">
        <v>116</v>
      </c>
      <c r="E71" s="879"/>
      <c r="F71" s="465" t="s">
        <v>260</v>
      </c>
      <c r="G71" s="608"/>
      <c r="H71" s="577" t="s">
        <v>114</v>
      </c>
      <c r="I71" s="608"/>
      <c r="J71" s="465" t="s">
        <v>3</v>
      </c>
      <c r="K71" s="576"/>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row>
    <row r="72" spans="1:69" ht="18.75" customHeight="1">
      <c r="A72" s="574"/>
      <c r="B72" s="579"/>
      <c r="C72" s="605"/>
      <c r="D72" s="579"/>
      <c r="E72" s="605"/>
      <c r="F72" s="325"/>
      <c r="G72" s="607"/>
      <c r="H72" s="607"/>
      <c r="I72" s="607"/>
      <c r="J72" s="472" t="s">
        <v>1163</v>
      </c>
      <c r="K72" s="576"/>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row>
    <row r="73" spans="1:69" ht="18.75" customHeight="1">
      <c r="A73" s="574"/>
      <c r="B73" s="602">
        <v>1</v>
      </c>
      <c r="C73" s="582" t="s">
        <v>102</v>
      </c>
      <c r="D73" s="868"/>
      <c r="E73" s="869"/>
      <c r="F73" s="583"/>
      <c r="G73" s="603" t="s">
        <v>1164</v>
      </c>
      <c r="H73" s="376">
        <v>0.24299999999999999</v>
      </c>
      <c r="I73" s="606" t="s">
        <v>1165</v>
      </c>
      <c r="J73" s="476">
        <f>ROUND(F73*H73,0)</f>
        <v>0</v>
      </c>
      <c r="K73" s="576" t="s">
        <v>1166</v>
      </c>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row>
    <row r="74" spans="1:69" ht="18.75" customHeight="1">
      <c r="B74" s="602">
        <v>2</v>
      </c>
      <c r="C74" s="582" t="s">
        <v>497</v>
      </c>
      <c r="D74" s="868"/>
      <c r="E74" s="869"/>
      <c r="F74" s="583"/>
      <c r="G74" s="603" t="s">
        <v>1164</v>
      </c>
      <c r="H74" s="376">
        <v>0.25900000000000001</v>
      </c>
      <c r="I74" s="608" t="s">
        <v>1165</v>
      </c>
      <c r="J74" s="476">
        <f>ROUND(F74*H74,0)</f>
        <v>0</v>
      </c>
      <c r="K74" s="576" t="s">
        <v>1167</v>
      </c>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row>
    <row r="75" spans="1:69" ht="18.75" customHeight="1" thickBot="1">
      <c r="B75" s="21">
        <v>3</v>
      </c>
      <c r="C75" s="20" t="s">
        <v>519</v>
      </c>
      <c r="D75" s="841"/>
      <c r="E75" s="842"/>
      <c r="F75" s="19"/>
      <c r="G75" s="18" t="s">
        <v>1164</v>
      </c>
      <c r="H75" s="444">
        <v>0.27500000000000002</v>
      </c>
      <c r="I75" s="33" t="s">
        <v>1165</v>
      </c>
      <c r="J75" s="39">
        <f>ROUND(F75*H75,0)</f>
        <v>0</v>
      </c>
      <c r="K75" s="9" t="s">
        <v>1168</v>
      </c>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row>
    <row r="76" spans="1:69" ht="18.75" customHeight="1">
      <c r="B76" s="445"/>
      <c r="C76" s="15"/>
      <c r="D76" s="16"/>
      <c r="E76" s="16"/>
      <c r="F76" s="446"/>
      <c r="G76" s="13"/>
      <c r="H76" s="837" t="s">
        <v>1189</v>
      </c>
      <c r="I76" s="838"/>
      <c r="J76" s="447"/>
      <c r="K76" s="9"/>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row>
    <row r="77" spans="1:69" ht="18.75" customHeight="1" thickBot="1">
      <c r="B77" s="590"/>
      <c r="C77" s="576"/>
      <c r="D77" s="576"/>
      <c r="E77" s="576"/>
      <c r="F77" s="514"/>
      <c r="G77" s="588"/>
      <c r="H77" s="964" t="s">
        <v>99</v>
      </c>
      <c r="I77" s="964"/>
      <c r="J77" s="591">
        <f>SUM(J73:J75)</f>
        <v>0</v>
      </c>
      <c r="K77" s="576" t="s">
        <v>1190</v>
      </c>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row>
    <row r="78" spans="1:69" ht="18.75" customHeight="1">
      <c r="A78" s="1"/>
      <c r="B78" s="590"/>
      <c r="C78" s="576"/>
      <c r="D78" s="576"/>
      <c r="E78" s="576"/>
      <c r="F78" s="514"/>
      <c r="G78" s="588"/>
      <c r="H78" s="609"/>
      <c r="I78" s="609"/>
      <c r="J78" s="460"/>
      <c r="K78" s="576"/>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row>
    <row r="79" spans="1:69" ht="18.75" customHeight="1" thickBot="1">
      <c r="A79" s="1"/>
      <c r="B79" s="590"/>
      <c r="C79" s="576"/>
      <c r="D79" s="576"/>
      <c r="E79" s="576"/>
      <c r="F79" s="514"/>
      <c r="G79" s="588"/>
      <c r="H79" s="609"/>
      <c r="I79" s="609"/>
      <c r="J79" s="460"/>
      <c r="K79" s="576"/>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row>
    <row r="80" spans="1:69" ht="18.75" customHeight="1">
      <c r="A80" s="1"/>
      <c r="B80" s="590"/>
      <c r="C80" s="576"/>
      <c r="D80" s="576"/>
      <c r="E80" s="576"/>
      <c r="F80" s="514"/>
      <c r="G80" s="588"/>
      <c r="H80" s="880" t="s">
        <v>1191</v>
      </c>
      <c r="I80" s="881"/>
      <c r="J80" s="589"/>
      <c r="K80" s="576"/>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row>
    <row r="81" spans="1:69" ht="18.75" customHeight="1" thickBot="1">
      <c r="A81" s="1"/>
      <c r="B81" s="590"/>
      <c r="C81" s="576"/>
      <c r="D81" s="576"/>
      <c r="E81" s="576"/>
      <c r="F81" s="514"/>
      <c r="G81" s="576"/>
      <c r="H81" s="882" t="s">
        <v>257</v>
      </c>
      <c r="I81" s="883"/>
      <c r="J81" s="591" t="e">
        <f>J30+J55+J68+J77</f>
        <v>#DIV/0!</v>
      </c>
      <c r="K81" s="576" t="s">
        <v>1192</v>
      </c>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row>
  </sheetData>
  <mergeCells count="68">
    <mergeCell ref="B14:C14"/>
    <mergeCell ref="D14:E14"/>
    <mergeCell ref="A1:B1"/>
    <mergeCell ref="C1:E1"/>
    <mergeCell ref="I1:K1"/>
    <mergeCell ref="B6:C6"/>
    <mergeCell ref="D6:E6"/>
    <mergeCell ref="D8:E8"/>
    <mergeCell ref="D9:E9"/>
    <mergeCell ref="D10:E10"/>
    <mergeCell ref="D11:E11"/>
    <mergeCell ref="D12:E12"/>
    <mergeCell ref="D13:E13"/>
    <mergeCell ref="D27:E27"/>
    <mergeCell ref="B15:C17"/>
    <mergeCell ref="D15:E17"/>
    <mergeCell ref="D18:E18"/>
    <mergeCell ref="D19:E19"/>
    <mergeCell ref="D20:E20"/>
    <mergeCell ref="D21:E21"/>
    <mergeCell ref="D22:E22"/>
    <mergeCell ref="D23:E23"/>
    <mergeCell ref="D24:E24"/>
    <mergeCell ref="D25:E25"/>
    <mergeCell ref="D26:E26"/>
    <mergeCell ref="D43:E43"/>
    <mergeCell ref="D28:E28"/>
    <mergeCell ref="H29:I29"/>
    <mergeCell ref="H30:I30"/>
    <mergeCell ref="B35:C35"/>
    <mergeCell ref="D35:E35"/>
    <mergeCell ref="D37:E37"/>
    <mergeCell ref="D38:E38"/>
    <mergeCell ref="D39:E39"/>
    <mergeCell ref="D40:E40"/>
    <mergeCell ref="D41:E41"/>
    <mergeCell ref="D42:E42"/>
    <mergeCell ref="H54:I54"/>
    <mergeCell ref="H55:I55"/>
    <mergeCell ref="D44:E44"/>
    <mergeCell ref="D45:E45"/>
    <mergeCell ref="D46:E46"/>
    <mergeCell ref="D47:E47"/>
    <mergeCell ref="D48:E48"/>
    <mergeCell ref="D49:E49"/>
    <mergeCell ref="D64:E64"/>
    <mergeCell ref="D50:E50"/>
    <mergeCell ref="D51:E51"/>
    <mergeCell ref="D52:E52"/>
    <mergeCell ref="D53:E53"/>
    <mergeCell ref="B59:C59"/>
    <mergeCell ref="D59:E59"/>
    <mergeCell ref="D61:E61"/>
    <mergeCell ref="D62:E62"/>
    <mergeCell ref="D63:E63"/>
    <mergeCell ref="D65:E65"/>
    <mergeCell ref="D66:E66"/>
    <mergeCell ref="H67:I67"/>
    <mergeCell ref="H68:I68"/>
    <mergeCell ref="B71:C71"/>
    <mergeCell ref="D71:E71"/>
    <mergeCell ref="H81:I81"/>
    <mergeCell ref="D73:E73"/>
    <mergeCell ref="D74:E74"/>
    <mergeCell ref="D75:E75"/>
    <mergeCell ref="H76:I76"/>
    <mergeCell ref="H77:I77"/>
    <mergeCell ref="H80:I80"/>
  </mergeCells>
  <phoneticPr fontId="2"/>
  <pageMargins left="1.33" right="0.78740157480314965" top="0.78740157480314965" bottom="0.39370078740157483" header="0.51181102362204722" footer="0.51181102362204722"/>
  <pageSetup paperSize="9" scale="90" orientation="portrait" r:id="rId1"/>
  <headerFooter alignWithMargins="0"/>
  <rowBreaks count="1" manualBreakCount="1">
    <brk id="55" max="1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164"/>
  <sheetViews>
    <sheetView showGridLines="0" view="pageBreakPreview" zoomScaleNormal="80" zoomScaleSheetLayoutView="100" workbookViewId="0">
      <pane ySplit="2" topLeftCell="A153" activePane="bottomLeft" state="frozen"/>
      <selection activeCell="H78" sqref="A1:IV65536"/>
      <selection pane="bottomLeft" activeCell="J164" sqref="J164"/>
    </sheetView>
  </sheetViews>
  <sheetFormatPr defaultColWidth="9" defaultRowHeight="18.75" customHeight="1"/>
  <cols>
    <col min="1" max="1" width="3.77734375" style="50" customWidth="1"/>
    <col min="2" max="2" width="5.21875" style="50" customWidth="1"/>
    <col min="3" max="3" width="8.109375" style="50" customWidth="1"/>
    <col min="4" max="4" width="3" style="50" bestFit="1" customWidth="1"/>
    <col min="5" max="5" width="12" style="50" customWidth="1"/>
    <col min="6" max="6" width="13.6640625" style="51" customWidth="1"/>
    <col min="7" max="7" width="2.21875" style="50" bestFit="1" customWidth="1"/>
    <col min="8" max="8" width="11.88671875" style="50" customWidth="1"/>
    <col min="9" max="9" width="2.21875" style="50" bestFit="1" customWidth="1"/>
    <col min="10" max="10" width="13.6640625" style="51" customWidth="1"/>
    <col min="11" max="11" width="5.44140625" style="50" bestFit="1" customWidth="1"/>
    <col min="12" max="16384" width="9" style="50"/>
  </cols>
  <sheetData>
    <row r="1" spans="1:12" ht="18.75" customHeight="1">
      <c r="A1" s="846" t="s">
        <v>159</v>
      </c>
      <c r="B1" s="847"/>
      <c r="C1" s="846" t="s">
        <v>273</v>
      </c>
      <c r="D1" s="848"/>
      <c r="E1" s="847"/>
      <c r="H1" s="8" t="s">
        <v>0</v>
      </c>
      <c r="I1" s="961">
        <f>●総括表!H4</f>
        <v>0</v>
      </c>
      <c r="J1" s="961"/>
      <c r="K1" s="961"/>
    </row>
    <row r="2" spans="1:12" ht="18.75" customHeight="1">
      <c r="J2" s="61"/>
    </row>
    <row r="3" spans="1:12" ht="18.75" customHeight="1">
      <c r="J3" s="61"/>
    </row>
    <row r="4" spans="1:12" ht="18.75" customHeight="1">
      <c r="A4" s="301" t="s">
        <v>720</v>
      </c>
      <c r="B4" s="1" t="s">
        <v>272</v>
      </c>
    </row>
    <row r="5" spans="1:12" ht="11.25" customHeight="1">
      <c r="A5" s="52"/>
    </row>
    <row r="6" spans="1:12" ht="18.75" customHeight="1">
      <c r="A6" s="52"/>
      <c r="B6" s="844" t="s">
        <v>117</v>
      </c>
      <c r="C6" s="845"/>
      <c r="D6" s="844" t="s">
        <v>116</v>
      </c>
      <c r="E6" s="845"/>
      <c r="F6" s="32" t="s">
        <v>115</v>
      </c>
      <c r="G6" s="33"/>
      <c r="H6" s="33" t="s">
        <v>114</v>
      </c>
      <c r="I6" s="33"/>
      <c r="J6" s="32" t="s">
        <v>3</v>
      </c>
      <c r="K6" s="9"/>
    </row>
    <row r="7" spans="1:12" ht="15" customHeight="1">
      <c r="A7" s="52"/>
      <c r="B7" s="31"/>
      <c r="C7" s="30"/>
      <c r="D7" s="29"/>
      <c r="E7" s="28"/>
      <c r="F7" s="27"/>
      <c r="G7" s="25"/>
      <c r="H7" s="25"/>
      <c r="I7" s="25"/>
      <c r="J7" s="24" t="s">
        <v>721</v>
      </c>
      <c r="K7" s="9"/>
    </row>
    <row r="8" spans="1:12" s="1" customFormat="1" ht="15" customHeight="1">
      <c r="B8" s="22">
        <v>1</v>
      </c>
      <c r="C8" s="23" t="s">
        <v>122</v>
      </c>
      <c r="D8" s="841"/>
      <c r="E8" s="842"/>
      <c r="F8" s="19"/>
      <c r="G8" s="18" t="s">
        <v>722</v>
      </c>
      <c r="H8" s="425">
        <v>0.124</v>
      </c>
      <c r="I8" s="18" t="s">
        <v>723</v>
      </c>
      <c r="J8" s="17">
        <f>ROUND(F8*H8,0)</f>
        <v>0</v>
      </c>
      <c r="K8" s="9" t="s">
        <v>724</v>
      </c>
      <c r="L8" s="9"/>
    </row>
    <row r="9" spans="1:12" s="1" customFormat="1" ht="15" customHeight="1">
      <c r="B9" s="22">
        <v>2</v>
      </c>
      <c r="C9" s="23" t="s">
        <v>112</v>
      </c>
      <c r="D9" s="841"/>
      <c r="E9" s="842"/>
      <c r="F9" s="19"/>
      <c r="G9" s="18" t="s">
        <v>725</v>
      </c>
      <c r="H9" s="426">
        <v>0.14299999999999999</v>
      </c>
      <c r="I9" s="33" t="s">
        <v>726</v>
      </c>
      <c r="J9" s="39">
        <f t="shared" ref="J9:J16" si="0">ROUND(F9*H9,0)</f>
        <v>0</v>
      </c>
      <c r="K9" s="9" t="s">
        <v>727</v>
      </c>
      <c r="L9" s="9"/>
    </row>
    <row r="10" spans="1:12" s="1" customFormat="1" ht="15" customHeight="1">
      <c r="B10" s="22">
        <v>3</v>
      </c>
      <c r="C10" s="23" t="s">
        <v>110</v>
      </c>
      <c r="D10" s="841"/>
      <c r="E10" s="842"/>
      <c r="F10" s="19"/>
      <c r="G10" s="18" t="s">
        <v>725</v>
      </c>
      <c r="H10" s="425">
        <v>0.159</v>
      </c>
      <c r="I10" s="18" t="s">
        <v>726</v>
      </c>
      <c r="J10" s="17">
        <f t="shared" si="0"/>
        <v>0</v>
      </c>
      <c r="K10" s="9" t="s">
        <v>728</v>
      </c>
      <c r="L10" s="9"/>
    </row>
    <row r="11" spans="1:12" s="1" customFormat="1" ht="15" customHeight="1">
      <c r="B11" s="22">
        <v>4</v>
      </c>
      <c r="C11" s="23" t="s">
        <v>108</v>
      </c>
      <c r="D11" s="841"/>
      <c r="E11" s="842"/>
      <c r="F11" s="19"/>
      <c r="G11" s="18" t="s">
        <v>725</v>
      </c>
      <c r="H11" s="426">
        <v>0.187</v>
      </c>
      <c r="I11" s="33" t="s">
        <v>726</v>
      </c>
      <c r="J11" s="39">
        <f t="shared" si="0"/>
        <v>0</v>
      </c>
      <c r="K11" s="9" t="s">
        <v>729</v>
      </c>
      <c r="L11" s="9"/>
    </row>
    <row r="12" spans="1:12" s="1" customFormat="1" ht="15" customHeight="1">
      <c r="B12" s="21">
        <v>5</v>
      </c>
      <c r="C12" s="20" t="s">
        <v>106</v>
      </c>
      <c r="D12" s="841"/>
      <c r="E12" s="842"/>
      <c r="F12" s="19"/>
      <c r="G12" s="18" t="s">
        <v>725</v>
      </c>
      <c r="H12" s="425">
        <v>0.20599999999999999</v>
      </c>
      <c r="I12" s="18" t="s">
        <v>726</v>
      </c>
      <c r="J12" s="17">
        <f t="shared" si="0"/>
        <v>0</v>
      </c>
      <c r="K12" s="9" t="s">
        <v>730</v>
      </c>
      <c r="L12" s="9"/>
    </row>
    <row r="13" spans="1:12" s="1" customFormat="1" ht="15" customHeight="1">
      <c r="B13" s="21">
        <v>6</v>
      </c>
      <c r="C13" s="20" t="s">
        <v>104</v>
      </c>
      <c r="D13" s="841"/>
      <c r="E13" s="842"/>
      <c r="F13" s="19"/>
      <c r="G13" s="18" t="s">
        <v>725</v>
      </c>
      <c r="H13" s="425">
        <v>0.223</v>
      </c>
      <c r="I13" s="18" t="s">
        <v>726</v>
      </c>
      <c r="J13" s="17">
        <f t="shared" si="0"/>
        <v>0</v>
      </c>
      <c r="K13" s="9" t="s">
        <v>731</v>
      </c>
      <c r="L13" s="9"/>
    </row>
    <row r="14" spans="1:12" s="1" customFormat="1" ht="15" customHeight="1">
      <c r="B14" s="21">
        <v>7</v>
      </c>
      <c r="C14" s="20" t="s">
        <v>102</v>
      </c>
      <c r="D14" s="841"/>
      <c r="E14" s="842"/>
      <c r="F14" s="19"/>
      <c r="G14" s="18" t="s">
        <v>725</v>
      </c>
      <c r="H14" s="425">
        <v>0.23799999999999999</v>
      </c>
      <c r="I14" s="18" t="s">
        <v>726</v>
      </c>
      <c r="J14" s="17">
        <f>ROUND(F14*H14,0)</f>
        <v>0</v>
      </c>
      <c r="K14" s="9" t="s">
        <v>732</v>
      </c>
      <c r="L14" s="9"/>
    </row>
    <row r="15" spans="1:12" s="1" customFormat="1" ht="15" customHeight="1">
      <c r="B15" s="21">
        <v>8</v>
      </c>
      <c r="C15" s="20" t="s">
        <v>497</v>
      </c>
      <c r="D15" s="849" t="s">
        <v>516</v>
      </c>
      <c r="E15" s="850"/>
      <c r="F15" s="19"/>
      <c r="G15" s="18" t="s">
        <v>725</v>
      </c>
      <c r="H15" s="425">
        <v>0.25900000000000001</v>
      </c>
      <c r="I15" s="18" t="s">
        <v>726</v>
      </c>
      <c r="J15" s="17">
        <f>ROUND(F15*H15,0)</f>
        <v>0</v>
      </c>
      <c r="K15" s="9" t="s">
        <v>733</v>
      </c>
      <c r="L15" s="9"/>
    </row>
    <row r="16" spans="1:12" s="1" customFormat="1" ht="15" customHeight="1">
      <c r="B16" s="21">
        <v>9</v>
      </c>
      <c r="C16" s="20" t="s">
        <v>497</v>
      </c>
      <c r="D16" s="967" t="s">
        <v>517</v>
      </c>
      <c r="E16" s="968"/>
      <c r="F16" s="19"/>
      <c r="G16" s="18" t="s">
        <v>725</v>
      </c>
      <c r="H16" s="425">
        <v>0.30199999999999999</v>
      </c>
      <c r="I16" s="18" t="s">
        <v>726</v>
      </c>
      <c r="J16" s="17">
        <f t="shared" si="0"/>
        <v>0</v>
      </c>
      <c r="K16" s="9" t="s">
        <v>734</v>
      </c>
      <c r="L16" s="9"/>
    </row>
    <row r="17" spans="1:12" s="528" customFormat="1" ht="15" customHeight="1">
      <c r="B17" s="21">
        <v>10</v>
      </c>
      <c r="C17" s="20" t="s">
        <v>519</v>
      </c>
      <c r="D17" s="841"/>
      <c r="E17" s="842"/>
      <c r="F17" s="19"/>
      <c r="G17" s="18" t="s">
        <v>725</v>
      </c>
      <c r="H17" s="425">
        <v>0.27500000000000002</v>
      </c>
      <c r="I17" s="18" t="s">
        <v>726</v>
      </c>
      <c r="J17" s="17">
        <f t="shared" ref="J17:J22" si="1">ROUND(F17*H17,0)</f>
        <v>0</v>
      </c>
      <c r="K17" s="9" t="s">
        <v>735</v>
      </c>
      <c r="L17" s="529"/>
    </row>
    <row r="18" spans="1:12" s="528" customFormat="1" ht="15" customHeight="1">
      <c r="B18" s="21">
        <v>11</v>
      </c>
      <c r="C18" s="20" t="s">
        <v>605</v>
      </c>
      <c r="D18" s="841"/>
      <c r="E18" s="842"/>
      <c r="F18" s="19"/>
      <c r="G18" s="18" t="s">
        <v>725</v>
      </c>
      <c r="H18" s="425">
        <v>0.28799999999999998</v>
      </c>
      <c r="I18" s="18" t="s">
        <v>726</v>
      </c>
      <c r="J18" s="17">
        <f t="shared" si="1"/>
        <v>0</v>
      </c>
      <c r="K18" s="9" t="s">
        <v>736</v>
      </c>
      <c r="L18" s="529"/>
    </row>
    <row r="19" spans="1:12" s="528" customFormat="1" ht="15" customHeight="1">
      <c r="B19" s="21">
        <v>12</v>
      </c>
      <c r="C19" s="20" t="s">
        <v>775</v>
      </c>
      <c r="D19" s="841"/>
      <c r="E19" s="842"/>
      <c r="F19" s="19"/>
      <c r="G19" s="18" t="s">
        <v>98</v>
      </c>
      <c r="H19" s="425">
        <v>0.3</v>
      </c>
      <c r="I19" s="18" t="s">
        <v>101</v>
      </c>
      <c r="J19" s="17">
        <f t="shared" si="1"/>
        <v>0</v>
      </c>
      <c r="K19" s="9" t="s">
        <v>130</v>
      </c>
      <c r="L19" s="529"/>
    </row>
    <row r="20" spans="1:12" s="528" customFormat="1" ht="15" customHeight="1">
      <c r="B20" s="21">
        <v>13</v>
      </c>
      <c r="C20" s="20" t="s">
        <v>917</v>
      </c>
      <c r="D20" s="841"/>
      <c r="E20" s="842"/>
      <c r="F20" s="19"/>
      <c r="G20" s="18" t="s">
        <v>98</v>
      </c>
      <c r="H20" s="425">
        <v>0.3</v>
      </c>
      <c r="I20" s="18" t="s">
        <v>101</v>
      </c>
      <c r="J20" s="17">
        <f t="shared" si="1"/>
        <v>0</v>
      </c>
      <c r="K20" s="9" t="s">
        <v>129</v>
      </c>
      <c r="L20" s="529"/>
    </row>
    <row r="21" spans="1:12" s="528" customFormat="1" ht="15" customHeight="1">
      <c r="B21" s="21">
        <v>14</v>
      </c>
      <c r="C21" s="20" t="s">
        <v>1041</v>
      </c>
      <c r="D21" s="841"/>
      <c r="E21" s="842"/>
      <c r="F21" s="19"/>
      <c r="G21" s="18" t="s">
        <v>98</v>
      </c>
      <c r="H21" s="425">
        <v>0.3</v>
      </c>
      <c r="I21" s="18" t="s">
        <v>101</v>
      </c>
      <c r="J21" s="17">
        <f t="shared" si="1"/>
        <v>0</v>
      </c>
      <c r="K21" s="9" t="s">
        <v>1100</v>
      </c>
      <c r="L21" s="529"/>
    </row>
    <row r="22" spans="1:12" s="593" customFormat="1" ht="15" customHeight="1" thickBot="1">
      <c r="B22" s="21">
        <v>15</v>
      </c>
      <c r="C22" s="20" t="s">
        <v>1112</v>
      </c>
      <c r="D22" s="841"/>
      <c r="E22" s="842"/>
      <c r="F22" s="19"/>
      <c r="G22" s="18" t="s">
        <v>98</v>
      </c>
      <c r="H22" s="425">
        <v>0.3</v>
      </c>
      <c r="I22" s="18" t="s">
        <v>101</v>
      </c>
      <c r="J22" s="17">
        <f t="shared" si="1"/>
        <v>0</v>
      </c>
      <c r="K22" s="9" t="s">
        <v>1203</v>
      </c>
      <c r="L22" s="529"/>
    </row>
    <row r="23" spans="1:12" s="1" customFormat="1" ht="15" customHeight="1">
      <c r="B23" s="15"/>
      <c r="C23" s="16"/>
      <c r="D23" s="15"/>
      <c r="E23" s="15"/>
      <c r="F23" s="14"/>
      <c r="G23" s="13"/>
      <c r="H23" s="837" t="s">
        <v>1204</v>
      </c>
      <c r="I23" s="838"/>
      <c r="J23" s="11"/>
      <c r="K23" s="9"/>
    </row>
    <row r="24" spans="1:12" s="1" customFormat="1" ht="15" customHeight="1" thickBot="1">
      <c r="B24" s="9"/>
      <c r="C24" s="9"/>
      <c r="D24" s="9"/>
      <c r="E24" s="9"/>
      <c r="F24" s="12"/>
      <c r="G24" s="9"/>
      <c r="H24" s="839" t="s">
        <v>99</v>
      </c>
      <c r="I24" s="840"/>
      <c r="J24" s="10">
        <f>SUM(J8:J22)</f>
        <v>0</v>
      </c>
      <c r="K24" s="9" t="s">
        <v>737</v>
      </c>
      <c r="L24" s="1" t="s">
        <v>738</v>
      </c>
    </row>
    <row r="25" spans="1:12" s="1" customFormat="1" ht="18.75" customHeight="1">
      <c r="F25" s="3"/>
      <c r="J25" s="3"/>
    </row>
    <row r="26" spans="1:12" ht="18.75" customHeight="1">
      <c r="A26" s="301" t="s">
        <v>739</v>
      </c>
      <c r="B26" s="1" t="s">
        <v>271</v>
      </c>
    </row>
    <row r="27" spans="1:12" ht="11.25" customHeight="1">
      <c r="A27" s="52"/>
    </row>
    <row r="28" spans="1:12" ht="18.75" customHeight="1">
      <c r="A28" s="52"/>
      <c r="B28" s="844" t="s">
        <v>117</v>
      </c>
      <c r="C28" s="845"/>
      <c r="D28" s="844" t="s">
        <v>116</v>
      </c>
      <c r="E28" s="845"/>
      <c r="F28" s="32" t="s">
        <v>115</v>
      </c>
      <c r="G28" s="33"/>
      <c r="H28" s="33" t="s">
        <v>114</v>
      </c>
      <c r="I28" s="33"/>
      <c r="J28" s="32" t="s">
        <v>3</v>
      </c>
      <c r="K28" s="9"/>
    </row>
    <row r="29" spans="1:12" ht="15" customHeight="1">
      <c r="A29" s="52"/>
      <c r="B29" s="31"/>
      <c r="C29" s="30"/>
      <c r="D29" s="29"/>
      <c r="E29" s="28"/>
      <c r="F29" s="27"/>
      <c r="G29" s="25"/>
      <c r="H29" s="25"/>
      <c r="I29" s="25"/>
      <c r="J29" s="24" t="s">
        <v>740</v>
      </c>
      <c r="K29" s="9"/>
    </row>
    <row r="30" spans="1:12" s="1" customFormat="1" ht="15" customHeight="1">
      <c r="B30" s="22">
        <v>1</v>
      </c>
      <c r="C30" s="23" t="s">
        <v>122</v>
      </c>
      <c r="D30" s="841"/>
      <c r="E30" s="842"/>
      <c r="F30" s="19"/>
      <c r="G30" s="18" t="s">
        <v>738</v>
      </c>
      <c r="H30" s="425">
        <v>0.20599999999999999</v>
      </c>
      <c r="I30" s="18" t="s">
        <v>741</v>
      </c>
      <c r="J30" s="17">
        <f t="shared" ref="J30:J38" si="2">ROUND(F30*H30,0)</f>
        <v>0</v>
      </c>
      <c r="K30" s="9" t="s">
        <v>111</v>
      </c>
      <c r="L30" s="9"/>
    </row>
    <row r="31" spans="1:12" s="1" customFormat="1" ht="15" customHeight="1">
      <c r="B31" s="22">
        <v>2</v>
      </c>
      <c r="C31" s="23" t="s">
        <v>112</v>
      </c>
      <c r="D31" s="841"/>
      <c r="E31" s="842"/>
      <c r="F31" s="19"/>
      <c r="G31" s="18" t="s">
        <v>98</v>
      </c>
      <c r="H31" s="426">
        <v>0.23799999999999999</v>
      </c>
      <c r="I31" s="33" t="s">
        <v>101</v>
      </c>
      <c r="J31" s="39">
        <f t="shared" si="2"/>
        <v>0</v>
      </c>
      <c r="K31" s="9" t="s">
        <v>109</v>
      </c>
      <c r="L31" s="9"/>
    </row>
    <row r="32" spans="1:12" s="1" customFormat="1" ht="15" customHeight="1">
      <c r="B32" s="22">
        <v>3</v>
      </c>
      <c r="C32" s="23" t="s">
        <v>110</v>
      </c>
      <c r="D32" s="841"/>
      <c r="E32" s="842"/>
      <c r="F32" s="19"/>
      <c r="G32" s="18" t="s">
        <v>98</v>
      </c>
      <c r="H32" s="425">
        <v>0.26500000000000001</v>
      </c>
      <c r="I32" s="18" t="s">
        <v>101</v>
      </c>
      <c r="J32" s="17">
        <f t="shared" si="2"/>
        <v>0</v>
      </c>
      <c r="K32" s="9" t="s">
        <v>107</v>
      </c>
      <c r="L32" s="9"/>
    </row>
    <row r="33" spans="1:12" s="1" customFormat="1" ht="15" customHeight="1">
      <c r="B33" s="22">
        <v>4</v>
      </c>
      <c r="C33" s="23" t="s">
        <v>108</v>
      </c>
      <c r="D33" s="841"/>
      <c r="E33" s="842"/>
      <c r="F33" s="19"/>
      <c r="G33" s="18" t="s">
        <v>98</v>
      </c>
      <c r="H33" s="426">
        <v>0.312</v>
      </c>
      <c r="I33" s="33" t="s">
        <v>101</v>
      </c>
      <c r="J33" s="39">
        <f t="shared" si="2"/>
        <v>0</v>
      </c>
      <c r="K33" s="9" t="s">
        <v>105</v>
      </c>
      <c r="L33" s="9"/>
    </row>
    <row r="34" spans="1:12" s="1" customFormat="1" ht="15" customHeight="1">
      <c r="B34" s="21">
        <v>5</v>
      </c>
      <c r="C34" s="20" t="s">
        <v>106</v>
      </c>
      <c r="D34" s="841"/>
      <c r="E34" s="842"/>
      <c r="F34" s="19"/>
      <c r="G34" s="18" t="s">
        <v>98</v>
      </c>
      <c r="H34" s="425">
        <v>0.34300000000000003</v>
      </c>
      <c r="I34" s="18" t="s">
        <v>101</v>
      </c>
      <c r="J34" s="17">
        <f t="shared" si="2"/>
        <v>0</v>
      </c>
      <c r="K34" s="9" t="s">
        <v>103</v>
      </c>
      <c r="L34" s="9"/>
    </row>
    <row r="35" spans="1:12" s="1" customFormat="1" ht="15" customHeight="1">
      <c r="B35" s="21">
        <v>6</v>
      </c>
      <c r="C35" s="20" t="s">
        <v>104</v>
      </c>
      <c r="D35" s="841"/>
      <c r="E35" s="842"/>
      <c r="F35" s="19"/>
      <c r="G35" s="18" t="s">
        <v>98</v>
      </c>
      <c r="H35" s="425">
        <v>0.372</v>
      </c>
      <c r="I35" s="18" t="s">
        <v>101</v>
      </c>
      <c r="J35" s="17">
        <f t="shared" si="2"/>
        <v>0</v>
      </c>
      <c r="K35" s="9" t="s">
        <v>100</v>
      </c>
      <c r="L35" s="9"/>
    </row>
    <row r="36" spans="1:12" s="1" customFormat="1" ht="15" customHeight="1">
      <c r="B36" s="21">
        <v>7</v>
      </c>
      <c r="C36" s="20" t="s">
        <v>102</v>
      </c>
      <c r="D36" s="841"/>
      <c r="E36" s="842"/>
      <c r="F36" s="19"/>
      <c r="G36" s="18" t="s">
        <v>98</v>
      </c>
      <c r="H36" s="425">
        <v>0.39600000000000002</v>
      </c>
      <c r="I36" s="18" t="s">
        <v>101</v>
      </c>
      <c r="J36" s="17">
        <f>ROUND(F36*H36,0)</f>
        <v>0</v>
      </c>
      <c r="K36" s="9" t="s">
        <v>121</v>
      </c>
      <c r="L36" s="9"/>
    </row>
    <row r="37" spans="1:12" s="1" customFormat="1" ht="15" customHeight="1">
      <c r="B37" s="21">
        <v>8</v>
      </c>
      <c r="C37" s="20" t="s">
        <v>497</v>
      </c>
      <c r="D37" s="841"/>
      <c r="E37" s="842"/>
      <c r="F37" s="19"/>
      <c r="G37" s="18" t="s">
        <v>98</v>
      </c>
      <c r="H37" s="425">
        <v>0.432</v>
      </c>
      <c r="I37" s="18" t="s">
        <v>101</v>
      </c>
      <c r="J37" s="17">
        <f t="shared" si="2"/>
        <v>0</v>
      </c>
      <c r="K37" s="9" t="s">
        <v>120</v>
      </c>
      <c r="L37" s="9"/>
    </row>
    <row r="38" spans="1:12" s="528" customFormat="1" ht="15" customHeight="1">
      <c r="B38" s="21">
        <v>9</v>
      </c>
      <c r="C38" s="20" t="s">
        <v>519</v>
      </c>
      <c r="D38" s="965"/>
      <c r="E38" s="966"/>
      <c r="F38" s="530"/>
      <c r="G38" s="18" t="s">
        <v>98</v>
      </c>
      <c r="H38" s="425">
        <v>0.45800000000000002</v>
      </c>
      <c r="I38" s="18" t="s">
        <v>101</v>
      </c>
      <c r="J38" s="17">
        <f t="shared" si="2"/>
        <v>0</v>
      </c>
      <c r="K38" s="9" t="s">
        <v>119</v>
      </c>
      <c r="L38" s="529"/>
    </row>
    <row r="39" spans="1:12" s="528" customFormat="1" ht="15" customHeight="1">
      <c r="B39" s="21">
        <v>10</v>
      </c>
      <c r="C39" s="20" t="s">
        <v>605</v>
      </c>
      <c r="D39" s="841"/>
      <c r="E39" s="842"/>
      <c r="F39" s="19"/>
      <c r="G39" s="18" t="s">
        <v>98</v>
      </c>
      <c r="H39" s="425">
        <v>0.47899999999999998</v>
      </c>
      <c r="I39" s="18" t="s">
        <v>101</v>
      </c>
      <c r="J39" s="17">
        <f>ROUND(F39*H39,0)</f>
        <v>0</v>
      </c>
      <c r="K39" s="9" t="s">
        <v>132</v>
      </c>
      <c r="L39" s="529"/>
    </row>
    <row r="40" spans="1:12" s="528" customFormat="1" ht="15" customHeight="1">
      <c r="B40" s="21">
        <v>11</v>
      </c>
      <c r="C40" s="20" t="s">
        <v>775</v>
      </c>
      <c r="D40" s="841"/>
      <c r="E40" s="842"/>
      <c r="F40" s="19"/>
      <c r="G40" s="18" t="s">
        <v>98</v>
      </c>
      <c r="H40" s="425">
        <v>0.5</v>
      </c>
      <c r="I40" s="18" t="s">
        <v>101</v>
      </c>
      <c r="J40" s="17">
        <f>ROUND(F40*H40,0)</f>
        <v>0</v>
      </c>
      <c r="K40" s="9" t="s">
        <v>131</v>
      </c>
      <c r="L40" s="529"/>
    </row>
    <row r="41" spans="1:12" s="528" customFormat="1" ht="15" customHeight="1">
      <c r="B41" s="21">
        <v>12</v>
      </c>
      <c r="C41" s="20" t="s">
        <v>917</v>
      </c>
      <c r="D41" s="841"/>
      <c r="E41" s="842"/>
      <c r="F41" s="19"/>
      <c r="G41" s="18" t="s">
        <v>98</v>
      </c>
      <c r="H41" s="425">
        <v>0.5</v>
      </c>
      <c r="I41" s="18" t="s">
        <v>101</v>
      </c>
      <c r="J41" s="17">
        <f>ROUND(F41*H41,0)</f>
        <v>0</v>
      </c>
      <c r="K41" s="9" t="s">
        <v>130</v>
      </c>
      <c r="L41" s="529"/>
    </row>
    <row r="42" spans="1:12" s="528" customFormat="1" ht="15" customHeight="1">
      <c r="B42" s="21">
        <v>13</v>
      </c>
      <c r="C42" s="20" t="s">
        <v>1041</v>
      </c>
      <c r="D42" s="841"/>
      <c r="E42" s="842"/>
      <c r="F42" s="19"/>
      <c r="G42" s="18" t="s">
        <v>98</v>
      </c>
      <c r="H42" s="425">
        <v>0.5</v>
      </c>
      <c r="I42" s="18" t="s">
        <v>101</v>
      </c>
      <c r="J42" s="17">
        <f>ROUND(F42*H42,0)</f>
        <v>0</v>
      </c>
      <c r="K42" s="9" t="s">
        <v>1110</v>
      </c>
      <c r="L42" s="529"/>
    </row>
    <row r="43" spans="1:12" s="593" customFormat="1" ht="15" customHeight="1" thickBot="1">
      <c r="B43" s="21">
        <v>14</v>
      </c>
      <c r="C43" s="20" t="s">
        <v>1112</v>
      </c>
      <c r="D43" s="841"/>
      <c r="E43" s="842"/>
      <c r="F43" s="19"/>
      <c r="G43" s="18" t="s">
        <v>98</v>
      </c>
      <c r="H43" s="425">
        <v>0.5</v>
      </c>
      <c r="I43" s="18" t="s">
        <v>101</v>
      </c>
      <c r="J43" s="17">
        <f>ROUND(F43*H43,0)</f>
        <v>0</v>
      </c>
      <c r="K43" s="9" t="s">
        <v>1205</v>
      </c>
      <c r="L43" s="529"/>
    </row>
    <row r="44" spans="1:12" s="1" customFormat="1" ht="15" customHeight="1">
      <c r="B44" s="15"/>
      <c r="C44" s="16"/>
      <c r="D44" s="15"/>
      <c r="E44" s="15"/>
      <c r="F44" s="14"/>
      <c r="G44" s="13"/>
      <c r="H44" s="837" t="s">
        <v>1206</v>
      </c>
      <c r="I44" s="838"/>
      <c r="J44" s="11"/>
      <c r="K44" s="9"/>
    </row>
    <row r="45" spans="1:12" s="1" customFormat="1" ht="15" customHeight="1" thickBot="1">
      <c r="B45" s="9"/>
      <c r="C45" s="9"/>
      <c r="D45" s="9"/>
      <c r="E45" s="9"/>
      <c r="F45" s="12"/>
      <c r="G45" s="9"/>
      <c r="H45" s="839" t="s">
        <v>99</v>
      </c>
      <c r="I45" s="840"/>
      <c r="J45" s="10">
        <f>SUM(J30:J43)</f>
        <v>0</v>
      </c>
      <c r="K45" s="9" t="s">
        <v>742</v>
      </c>
      <c r="L45" s="1" t="s">
        <v>738</v>
      </c>
    </row>
    <row r="46" spans="1:12" s="1" customFormat="1" ht="18.75" customHeight="1">
      <c r="F46" s="3"/>
      <c r="J46" s="3"/>
    </row>
    <row r="47" spans="1:12" ht="18.75" customHeight="1">
      <c r="A47" s="301" t="s">
        <v>743</v>
      </c>
      <c r="B47" s="1" t="s">
        <v>270</v>
      </c>
    </row>
    <row r="48" spans="1:12" ht="11.25" customHeight="1">
      <c r="A48" s="52"/>
    </row>
    <row r="49" spans="1:14" ht="18.75" customHeight="1">
      <c r="A49" s="52"/>
      <c r="B49" s="844" t="s">
        <v>261</v>
      </c>
      <c r="C49" s="845"/>
      <c r="D49" s="844" t="s">
        <v>116</v>
      </c>
      <c r="E49" s="845"/>
      <c r="F49" s="32" t="s">
        <v>260</v>
      </c>
      <c r="G49" s="33"/>
      <c r="H49" s="33" t="s">
        <v>114</v>
      </c>
      <c r="I49" s="33"/>
      <c r="J49" s="32" t="s">
        <v>3</v>
      </c>
      <c r="K49" s="9"/>
    </row>
    <row r="50" spans="1:14" ht="15" customHeight="1">
      <c r="A50" s="52"/>
      <c r="B50" s="31"/>
      <c r="C50" s="30"/>
      <c r="D50" s="29"/>
      <c r="E50" s="28"/>
      <c r="F50" s="27"/>
      <c r="G50" s="25"/>
      <c r="H50" s="25"/>
      <c r="I50" s="25"/>
      <c r="J50" s="24" t="s">
        <v>740</v>
      </c>
      <c r="K50" s="9"/>
    </row>
    <row r="51" spans="1:14" s="1" customFormat="1" ht="15" customHeight="1">
      <c r="B51" s="22">
        <v>1</v>
      </c>
      <c r="C51" s="23" t="s">
        <v>135</v>
      </c>
      <c r="D51" s="841"/>
      <c r="E51" s="842"/>
      <c r="F51" s="19"/>
      <c r="G51" s="18" t="s">
        <v>738</v>
      </c>
      <c r="H51" s="426">
        <v>7.8E-2</v>
      </c>
      <c r="I51" s="33" t="s">
        <v>741</v>
      </c>
      <c r="J51" s="39">
        <f t="shared" ref="J51:J59" si="3">ROUND(F51*H51,0)</f>
        <v>0</v>
      </c>
      <c r="K51" s="9" t="s">
        <v>744</v>
      </c>
      <c r="L51" s="9"/>
    </row>
    <row r="52" spans="1:14" s="1" customFormat="1" ht="15" customHeight="1">
      <c r="B52" s="22">
        <v>2</v>
      </c>
      <c r="C52" s="23" t="s">
        <v>124</v>
      </c>
      <c r="D52" s="841"/>
      <c r="E52" s="842"/>
      <c r="F52" s="19"/>
      <c r="G52" s="18" t="s">
        <v>738</v>
      </c>
      <c r="H52" s="425">
        <v>8.7999999999999995E-2</v>
      </c>
      <c r="I52" s="18" t="s">
        <v>741</v>
      </c>
      <c r="J52" s="17">
        <f t="shared" si="3"/>
        <v>0</v>
      </c>
      <c r="K52" s="9" t="s">
        <v>745</v>
      </c>
      <c r="L52" s="9"/>
    </row>
    <row r="53" spans="1:14" s="1" customFormat="1" ht="15" customHeight="1">
      <c r="B53" s="22">
        <v>3</v>
      </c>
      <c r="C53" s="23" t="s">
        <v>123</v>
      </c>
      <c r="D53" s="841"/>
      <c r="E53" s="842"/>
      <c r="F53" s="19"/>
      <c r="G53" s="18" t="s">
        <v>738</v>
      </c>
      <c r="H53" s="425">
        <v>0.106</v>
      </c>
      <c r="I53" s="18" t="s">
        <v>741</v>
      </c>
      <c r="J53" s="17">
        <f t="shared" si="3"/>
        <v>0</v>
      </c>
      <c r="K53" s="9" t="s">
        <v>746</v>
      </c>
      <c r="L53" s="9"/>
    </row>
    <row r="54" spans="1:14" s="1" customFormat="1" ht="15" customHeight="1">
      <c r="B54" s="22">
        <v>4</v>
      </c>
      <c r="C54" s="23" t="s">
        <v>122</v>
      </c>
      <c r="D54" s="841"/>
      <c r="E54" s="842"/>
      <c r="F54" s="19"/>
      <c r="G54" s="18" t="s">
        <v>738</v>
      </c>
      <c r="H54" s="426">
        <v>0.124</v>
      </c>
      <c r="I54" s="33" t="s">
        <v>741</v>
      </c>
      <c r="J54" s="39">
        <f t="shared" si="3"/>
        <v>0</v>
      </c>
      <c r="K54" s="9" t="s">
        <v>747</v>
      </c>
      <c r="L54" s="9"/>
    </row>
    <row r="55" spans="1:14" s="1" customFormat="1" ht="15" customHeight="1">
      <c r="B55" s="22">
        <v>5</v>
      </c>
      <c r="C55" s="23" t="s">
        <v>112</v>
      </c>
      <c r="D55" s="841"/>
      <c r="E55" s="842"/>
      <c r="F55" s="19"/>
      <c r="G55" s="18" t="s">
        <v>738</v>
      </c>
      <c r="H55" s="425">
        <v>0.14299999999999999</v>
      </c>
      <c r="I55" s="18" t="s">
        <v>741</v>
      </c>
      <c r="J55" s="17">
        <f t="shared" si="3"/>
        <v>0</v>
      </c>
      <c r="K55" s="9" t="s">
        <v>748</v>
      </c>
      <c r="L55" s="9"/>
    </row>
    <row r="56" spans="1:14" s="1" customFormat="1" ht="15" customHeight="1">
      <c r="B56" s="22">
        <v>6</v>
      </c>
      <c r="C56" s="23" t="s">
        <v>110</v>
      </c>
      <c r="D56" s="841"/>
      <c r="E56" s="842"/>
      <c r="F56" s="19"/>
      <c r="G56" s="18" t="s">
        <v>738</v>
      </c>
      <c r="H56" s="425">
        <v>0.159</v>
      </c>
      <c r="I56" s="18" t="s">
        <v>741</v>
      </c>
      <c r="J56" s="17">
        <f t="shared" si="3"/>
        <v>0</v>
      </c>
      <c r="K56" s="9" t="s">
        <v>749</v>
      </c>
      <c r="L56" s="9"/>
    </row>
    <row r="57" spans="1:14" s="1" customFormat="1" ht="15" customHeight="1">
      <c r="B57" s="22">
        <v>7</v>
      </c>
      <c r="C57" s="23" t="s">
        <v>108</v>
      </c>
      <c r="D57" s="841"/>
      <c r="E57" s="842"/>
      <c r="F57" s="19"/>
      <c r="G57" s="18" t="s">
        <v>738</v>
      </c>
      <c r="H57" s="426">
        <v>0.187</v>
      </c>
      <c r="I57" s="33" t="s">
        <v>741</v>
      </c>
      <c r="J57" s="39">
        <f t="shared" si="3"/>
        <v>0</v>
      </c>
      <c r="K57" s="9" t="s">
        <v>750</v>
      </c>
      <c r="L57" s="9"/>
    </row>
    <row r="58" spans="1:14" s="1" customFormat="1" ht="15" customHeight="1">
      <c r="B58" s="22">
        <v>8</v>
      </c>
      <c r="C58" s="23" t="s">
        <v>106</v>
      </c>
      <c r="D58" s="841"/>
      <c r="E58" s="842"/>
      <c r="F58" s="19"/>
      <c r="G58" s="18" t="s">
        <v>738</v>
      </c>
      <c r="H58" s="425">
        <v>0.20599999999999999</v>
      </c>
      <c r="I58" s="18" t="s">
        <v>741</v>
      </c>
      <c r="J58" s="17">
        <f t="shared" si="3"/>
        <v>0</v>
      </c>
      <c r="K58" s="9" t="s">
        <v>751</v>
      </c>
      <c r="L58" s="9"/>
    </row>
    <row r="59" spans="1:14" s="1" customFormat="1" ht="15" customHeight="1">
      <c r="B59" s="22">
        <v>9</v>
      </c>
      <c r="C59" s="20" t="s">
        <v>104</v>
      </c>
      <c r="D59" s="841"/>
      <c r="E59" s="842"/>
      <c r="F59" s="19"/>
      <c r="G59" s="18" t="s">
        <v>738</v>
      </c>
      <c r="H59" s="425">
        <v>0.223</v>
      </c>
      <c r="I59" s="18" t="s">
        <v>741</v>
      </c>
      <c r="J59" s="17">
        <f t="shared" si="3"/>
        <v>0</v>
      </c>
      <c r="K59" s="9" t="s">
        <v>752</v>
      </c>
      <c r="L59" s="9"/>
    </row>
    <row r="60" spans="1:14" s="1" customFormat="1" ht="15" customHeight="1" thickBot="1">
      <c r="B60" s="849" t="s">
        <v>140</v>
      </c>
      <c r="C60" s="850"/>
      <c r="D60" s="841"/>
      <c r="E60" s="842"/>
      <c r="F60" s="41"/>
      <c r="G60" s="40"/>
      <c r="H60" s="60"/>
      <c r="I60" s="40"/>
      <c r="J60" s="39">
        <f>SUM(J51:J59)</f>
        <v>0</v>
      </c>
      <c r="K60" s="9" t="s">
        <v>753</v>
      </c>
      <c r="N60" s="9"/>
    </row>
    <row r="61" spans="1:14" s="1" customFormat="1" ht="13.2">
      <c r="B61" s="851"/>
      <c r="C61" s="852"/>
      <c r="D61" s="851"/>
      <c r="E61" s="852"/>
      <c r="F61" s="38" t="s">
        <v>253</v>
      </c>
      <c r="G61" s="33"/>
      <c r="H61" s="59" t="s">
        <v>1158</v>
      </c>
      <c r="I61" s="34"/>
      <c r="J61" s="11"/>
      <c r="K61" s="9"/>
      <c r="N61" s="9"/>
    </row>
    <row r="62" spans="1:14" s="1" customFormat="1" ht="15" customHeight="1">
      <c r="B62" s="853"/>
      <c r="C62" s="854"/>
      <c r="D62" s="853"/>
      <c r="E62" s="854"/>
      <c r="F62" s="36">
        <f>J60</f>
        <v>0</v>
      </c>
      <c r="G62" s="37" t="s">
        <v>738</v>
      </c>
      <c r="H62" s="379" t="e">
        <f>●財政力附表!S28</f>
        <v>#DIV/0!</v>
      </c>
      <c r="I62" s="31" t="s">
        <v>741</v>
      </c>
      <c r="J62" s="58" t="e">
        <f>ROUND(F62*H62,0)</f>
        <v>#DIV/0!</v>
      </c>
      <c r="K62" s="9" t="s">
        <v>754</v>
      </c>
      <c r="L62" s="1" t="s">
        <v>738</v>
      </c>
      <c r="N62" s="9"/>
    </row>
    <row r="63" spans="1:14" s="1" customFormat="1" ht="13.8" thickBot="1">
      <c r="B63" s="855"/>
      <c r="C63" s="856"/>
      <c r="D63" s="855"/>
      <c r="E63" s="856"/>
      <c r="F63" s="35"/>
      <c r="G63" s="26"/>
      <c r="H63" s="57" t="s">
        <v>145</v>
      </c>
      <c r="I63" s="56"/>
      <c r="J63" s="55"/>
      <c r="K63" s="9"/>
    </row>
    <row r="64" spans="1:14" ht="18.75" customHeight="1">
      <c r="A64" s="301" t="s">
        <v>755</v>
      </c>
      <c r="B64" s="1" t="s">
        <v>269</v>
      </c>
    </row>
    <row r="65" spans="1:12" ht="11.25" customHeight="1">
      <c r="A65" s="52"/>
    </row>
    <row r="66" spans="1:12" ht="18.75" customHeight="1">
      <c r="A66" s="52"/>
      <c r="B66" s="844" t="s">
        <v>261</v>
      </c>
      <c r="C66" s="845"/>
      <c r="D66" s="844" t="s">
        <v>116</v>
      </c>
      <c r="E66" s="845"/>
      <c r="F66" s="32" t="s">
        <v>260</v>
      </c>
      <c r="G66" s="33"/>
      <c r="H66" s="33" t="s">
        <v>114</v>
      </c>
      <c r="I66" s="33"/>
      <c r="J66" s="32" t="s">
        <v>3</v>
      </c>
      <c r="K66" s="9"/>
    </row>
    <row r="67" spans="1:12" ht="15" customHeight="1">
      <c r="A67" s="52"/>
      <c r="B67" s="31"/>
      <c r="C67" s="30"/>
      <c r="D67" s="29"/>
      <c r="E67" s="28"/>
      <c r="F67" s="27"/>
      <c r="G67" s="25"/>
      <c r="H67" s="25"/>
      <c r="I67" s="25"/>
      <c r="J67" s="24" t="s">
        <v>740</v>
      </c>
      <c r="K67" s="9"/>
    </row>
    <row r="68" spans="1:12" s="1" customFormat="1" ht="15" customHeight="1">
      <c r="B68" s="22">
        <v>1</v>
      </c>
      <c r="C68" s="23" t="s">
        <v>135</v>
      </c>
      <c r="D68" s="841"/>
      <c r="E68" s="842"/>
      <c r="F68" s="19"/>
      <c r="G68" s="18" t="s">
        <v>738</v>
      </c>
      <c r="H68" s="426">
        <v>0.25900000000000001</v>
      </c>
      <c r="I68" s="33" t="s">
        <v>741</v>
      </c>
      <c r="J68" s="39">
        <f t="shared" ref="J68:J76" si="4">ROUND(F68*H68,0)</f>
        <v>0</v>
      </c>
      <c r="K68" s="9" t="s">
        <v>744</v>
      </c>
      <c r="L68" s="9"/>
    </row>
    <row r="69" spans="1:12" s="1" customFormat="1" ht="15" customHeight="1">
      <c r="B69" s="22">
        <v>2</v>
      </c>
      <c r="C69" s="23" t="s">
        <v>124</v>
      </c>
      <c r="D69" s="841"/>
      <c r="E69" s="842"/>
      <c r="F69" s="19"/>
      <c r="G69" s="18" t="s">
        <v>738</v>
      </c>
      <c r="H69" s="425">
        <v>0.29399999999999998</v>
      </c>
      <c r="I69" s="18" t="s">
        <v>741</v>
      </c>
      <c r="J69" s="17">
        <f t="shared" si="4"/>
        <v>0</v>
      </c>
      <c r="K69" s="9" t="s">
        <v>745</v>
      </c>
      <c r="L69" s="9"/>
    </row>
    <row r="70" spans="1:12" s="1" customFormat="1" ht="15" customHeight="1">
      <c r="B70" s="22">
        <v>3</v>
      </c>
      <c r="C70" s="23" t="s">
        <v>123</v>
      </c>
      <c r="D70" s="841"/>
      <c r="E70" s="842"/>
      <c r="F70" s="19"/>
      <c r="G70" s="18" t="s">
        <v>738</v>
      </c>
      <c r="H70" s="425">
        <v>0.35299999999999998</v>
      </c>
      <c r="I70" s="18" t="s">
        <v>741</v>
      </c>
      <c r="J70" s="17">
        <f t="shared" si="4"/>
        <v>0</v>
      </c>
      <c r="K70" s="9" t="s">
        <v>746</v>
      </c>
      <c r="L70" s="9"/>
    </row>
    <row r="71" spans="1:12" s="1" customFormat="1" ht="15" customHeight="1">
      <c r="B71" s="22">
        <v>4</v>
      </c>
      <c r="C71" s="23" t="s">
        <v>122</v>
      </c>
      <c r="D71" s="841"/>
      <c r="E71" s="842"/>
      <c r="F71" s="19"/>
      <c r="G71" s="18" t="s">
        <v>738</v>
      </c>
      <c r="H71" s="426">
        <v>0.41199999999999998</v>
      </c>
      <c r="I71" s="33" t="s">
        <v>741</v>
      </c>
      <c r="J71" s="39">
        <f t="shared" si="4"/>
        <v>0</v>
      </c>
      <c r="K71" s="9" t="s">
        <v>747</v>
      </c>
      <c r="L71" s="9"/>
    </row>
    <row r="72" spans="1:12" s="1" customFormat="1" ht="15" customHeight="1">
      <c r="B72" s="22">
        <v>5</v>
      </c>
      <c r="C72" s="23" t="s">
        <v>112</v>
      </c>
      <c r="D72" s="841"/>
      <c r="E72" s="842"/>
      <c r="F72" s="19"/>
      <c r="G72" s="18" t="s">
        <v>738</v>
      </c>
      <c r="H72" s="425">
        <v>0.47499999999999998</v>
      </c>
      <c r="I72" s="18" t="s">
        <v>741</v>
      </c>
      <c r="J72" s="17">
        <f t="shared" si="4"/>
        <v>0</v>
      </c>
      <c r="K72" s="9" t="s">
        <v>748</v>
      </c>
      <c r="L72" s="9"/>
    </row>
    <row r="73" spans="1:12" s="1" customFormat="1" ht="15" customHeight="1">
      <c r="B73" s="22">
        <v>6</v>
      </c>
      <c r="C73" s="23" t="s">
        <v>110</v>
      </c>
      <c r="D73" s="841"/>
      <c r="E73" s="842"/>
      <c r="F73" s="19"/>
      <c r="G73" s="18" t="s">
        <v>738</v>
      </c>
      <c r="H73" s="425">
        <v>0.53</v>
      </c>
      <c r="I73" s="18" t="s">
        <v>741</v>
      </c>
      <c r="J73" s="17">
        <f t="shared" si="4"/>
        <v>0</v>
      </c>
      <c r="K73" s="9" t="s">
        <v>749</v>
      </c>
      <c r="L73" s="9"/>
    </row>
    <row r="74" spans="1:12" s="1" customFormat="1" ht="15" customHeight="1">
      <c r="B74" s="22">
        <v>7</v>
      </c>
      <c r="C74" s="23" t="s">
        <v>108</v>
      </c>
      <c r="D74" s="841"/>
      <c r="E74" s="842"/>
      <c r="F74" s="19"/>
      <c r="G74" s="18" t="s">
        <v>738</v>
      </c>
      <c r="H74" s="426">
        <v>0.624</v>
      </c>
      <c r="I74" s="33" t="s">
        <v>741</v>
      </c>
      <c r="J74" s="39">
        <f t="shared" si="4"/>
        <v>0</v>
      </c>
      <c r="K74" s="9" t="s">
        <v>750</v>
      </c>
      <c r="L74" s="9"/>
    </row>
    <row r="75" spans="1:12" s="1" customFormat="1" ht="15" customHeight="1">
      <c r="B75" s="22">
        <v>8</v>
      </c>
      <c r="C75" s="23" t="s">
        <v>106</v>
      </c>
      <c r="D75" s="841"/>
      <c r="E75" s="842"/>
      <c r="F75" s="19"/>
      <c r="G75" s="18" t="s">
        <v>738</v>
      </c>
      <c r="H75" s="425">
        <v>0.68500000000000005</v>
      </c>
      <c r="I75" s="18" t="s">
        <v>741</v>
      </c>
      <c r="J75" s="17">
        <f t="shared" si="4"/>
        <v>0</v>
      </c>
      <c r="K75" s="9" t="s">
        <v>751</v>
      </c>
      <c r="L75" s="9"/>
    </row>
    <row r="76" spans="1:12" s="1" customFormat="1" ht="15" customHeight="1" thickBot="1">
      <c r="B76" s="21">
        <v>9</v>
      </c>
      <c r="C76" s="20" t="s">
        <v>104</v>
      </c>
      <c r="D76" s="841"/>
      <c r="E76" s="842"/>
      <c r="F76" s="19"/>
      <c r="G76" s="18" t="s">
        <v>738</v>
      </c>
      <c r="H76" s="425">
        <v>0.74299999999999999</v>
      </c>
      <c r="I76" s="18" t="s">
        <v>741</v>
      </c>
      <c r="J76" s="17">
        <f t="shared" si="4"/>
        <v>0</v>
      </c>
      <c r="K76" s="9" t="s">
        <v>752</v>
      </c>
      <c r="L76" s="9"/>
    </row>
    <row r="77" spans="1:12" s="1" customFormat="1" ht="15" customHeight="1">
      <c r="B77" s="15"/>
      <c r="C77" s="16"/>
      <c r="D77" s="15"/>
      <c r="E77" s="15"/>
      <c r="F77" s="14"/>
      <c r="G77" s="13"/>
      <c r="H77" s="837" t="s">
        <v>756</v>
      </c>
      <c r="I77" s="838"/>
      <c r="J77" s="11"/>
      <c r="K77" s="9"/>
    </row>
    <row r="78" spans="1:12" s="1" customFormat="1" ht="15" customHeight="1" thickBot="1">
      <c r="B78" s="9"/>
      <c r="C78" s="9"/>
      <c r="D78" s="9"/>
      <c r="E78" s="9"/>
      <c r="F78" s="12"/>
      <c r="G78" s="9"/>
      <c r="H78" s="839" t="s">
        <v>99</v>
      </c>
      <c r="I78" s="840"/>
      <c r="J78" s="10">
        <f>SUM(J68:J76)</f>
        <v>0</v>
      </c>
      <c r="K78" s="9" t="s">
        <v>757</v>
      </c>
      <c r="L78" s="1" t="s">
        <v>738</v>
      </c>
    </row>
    <row r="79" spans="1:12" s="1" customFormat="1" ht="18.75" customHeight="1">
      <c r="F79" s="3"/>
      <c r="J79" s="3"/>
    </row>
    <row r="80" spans="1:12" ht="18.75" customHeight="1">
      <c r="A80" s="7" t="s">
        <v>758</v>
      </c>
      <c r="B80" s="1" t="s">
        <v>268</v>
      </c>
    </row>
    <row r="81" spans="1:12" ht="11.25" customHeight="1">
      <c r="A81" s="52"/>
    </row>
    <row r="82" spans="1:12" ht="18.75" customHeight="1">
      <c r="A82" s="52"/>
      <c r="B82" s="844" t="s">
        <v>264</v>
      </c>
      <c r="C82" s="845"/>
      <c r="D82" s="844" t="s">
        <v>116</v>
      </c>
      <c r="E82" s="845"/>
      <c r="F82" s="32" t="s">
        <v>161</v>
      </c>
      <c r="G82" s="33"/>
      <c r="H82" s="33" t="s">
        <v>114</v>
      </c>
      <c r="I82" s="33"/>
      <c r="J82" s="32" t="s">
        <v>3</v>
      </c>
      <c r="K82" s="9"/>
    </row>
    <row r="83" spans="1:12" ht="15" customHeight="1">
      <c r="A83" s="52"/>
      <c r="B83" s="31"/>
      <c r="C83" s="30"/>
      <c r="D83" s="29"/>
      <c r="E83" s="28"/>
      <c r="F83" s="27"/>
      <c r="G83" s="25"/>
      <c r="H83" s="25"/>
      <c r="I83" s="25"/>
      <c r="J83" s="24" t="s">
        <v>740</v>
      </c>
      <c r="K83" s="9"/>
    </row>
    <row r="84" spans="1:12" s="1" customFormat="1" ht="15" customHeight="1" thickBot="1">
      <c r="B84" s="21">
        <v>1</v>
      </c>
      <c r="C84" s="20" t="s">
        <v>124</v>
      </c>
      <c r="D84" s="841"/>
      <c r="E84" s="842"/>
      <c r="F84" s="19"/>
      <c r="G84" s="18" t="s">
        <v>738</v>
      </c>
      <c r="H84" s="538">
        <v>0.14699999999999999</v>
      </c>
      <c r="I84" s="54" t="s">
        <v>741</v>
      </c>
      <c r="J84" s="53">
        <f>ROUND(F84*H84,0)</f>
        <v>0</v>
      </c>
      <c r="K84" s="9" t="s">
        <v>744</v>
      </c>
      <c r="L84" s="9"/>
    </row>
    <row r="85" spans="1:12" s="1" customFormat="1" ht="15" customHeight="1" thickBot="1">
      <c r="B85" s="9"/>
      <c r="C85" s="9"/>
      <c r="D85" s="9"/>
      <c r="E85" s="9"/>
      <c r="F85" s="12"/>
      <c r="G85" s="9"/>
      <c r="H85" s="839" t="s">
        <v>99</v>
      </c>
      <c r="I85" s="840"/>
      <c r="J85" s="10">
        <f>SUM(J84:J84)</f>
        <v>0</v>
      </c>
      <c r="K85" s="9" t="s">
        <v>759</v>
      </c>
      <c r="L85" s="1" t="s">
        <v>738</v>
      </c>
    </row>
    <row r="86" spans="1:12" s="1" customFormat="1" ht="18.75" customHeight="1">
      <c r="F86" s="3"/>
      <c r="J86" s="3"/>
    </row>
    <row r="87" spans="1:12" ht="18.75" customHeight="1">
      <c r="A87" s="7" t="s">
        <v>760</v>
      </c>
      <c r="B87" s="1" t="s">
        <v>267</v>
      </c>
    </row>
    <row r="88" spans="1:12" ht="11.25" customHeight="1">
      <c r="A88" s="52"/>
    </row>
    <row r="89" spans="1:12" ht="18.75" customHeight="1">
      <c r="A89" s="52"/>
      <c r="B89" s="844" t="s">
        <v>264</v>
      </c>
      <c r="C89" s="845"/>
      <c r="D89" s="844" t="s">
        <v>116</v>
      </c>
      <c r="E89" s="845"/>
      <c r="F89" s="32" t="s">
        <v>161</v>
      </c>
      <c r="G89" s="33"/>
      <c r="H89" s="33" t="s">
        <v>114</v>
      </c>
      <c r="I89" s="33"/>
      <c r="J89" s="32" t="s">
        <v>3</v>
      </c>
      <c r="K89" s="9"/>
    </row>
    <row r="90" spans="1:12" ht="15" customHeight="1">
      <c r="A90" s="52"/>
      <c r="B90" s="31"/>
      <c r="C90" s="30"/>
      <c r="D90" s="29"/>
      <c r="E90" s="28"/>
      <c r="F90" s="27"/>
      <c r="G90" s="25"/>
      <c r="H90" s="25"/>
      <c r="I90" s="25"/>
      <c r="J90" s="24" t="s">
        <v>740</v>
      </c>
      <c r="K90" s="9"/>
    </row>
    <row r="91" spans="1:12" s="1" customFormat="1" ht="15" customHeight="1" thickBot="1">
      <c r="B91" s="21">
        <v>1</v>
      </c>
      <c r="C91" s="20" t="s">
        <v>123</v>
      </c>
      <c r="D91" s="841"/>
      <c r="E91" s="842"/>
      <c r="F91" s="19"/>
      <c r="G91" s="18" t="s">
        <v>738</v>
      </c>
      <c r="H91" s="538">
        <v>0.17699999999999999</v>
      </c>
      <c r="I91" s="54" t="s">
        <v>741</v>
      </c>
      <c r="J91" s="53">
        <f>ROUND(F91*H91,0)</f>
        <v>0</v>
      </c>
      <c r="K91" s="9" t="s">
        <v>744</v>
      </c>
      <c r="L91" s="9"/>
    </row>
    <row r="92" spans="1:12" s="1" customFormat="1" ht="15" customHeight="1" thickBot="1">
      <c r="B92" s="9"/>
      <c r="C92" s="9"/>
      <c r="D92" s="9"/>
      <c r="E92" s="9"/>
      <c r="F92" s="12"/>
      <c r="G92" s="9"/>
      <c r="H92" s="839" t="s">
        <v>99</v>
      </c>
      <c r="I92" s="840"/>
      <c r="J92" s="10">
        <f>SUM(J91:J91)</f>
        <v>0</v>
      </c>
      <c r="K92" s="9" t="s">
        <v>761</v>
      </c>
      <c r="L92" s="1" t="s">
        <v>738</v>
      </c>
    </row>
    <row r="93" spans="1:12" s="1" customFormat="1" ht="18.75" customHeight="1">
      <c r="F93" s="3"/>
      <c r="J93" s="3"/>
    </row>
    <row r="94" spans="1:12" ht="18.75" customHeight="1">
      <c r="A94" s="7" t="s">
        <v>762</v>
      </c>
      <c r="B94" s="1" t="s">
        <v>266</v>
      </c>
    </row>
    <row r="95" spans="1:12" ht="11.25" customHeight="1">
      <c r="A95" s="52"/>
    </row>
    <row r="96" spans="1:12" ht="18.75" customHeight="1">
      <c r="A96" s="52"/>
      <c r="B96" s="844" t="s">
        <v>261</v>
      </c>
      <c r="C96" s="845"/>
      <c r="D96" s="844" t="s">
        <v>116</v>
      </c>
      <c r="E96" s="845"/>
      <c r="F96" s="32" t="s">
        <v>260</v>
      </c>
      <c r="G96" s="33"/>
      <c r="H96" s="33" t="s">
        <v>114</v>
      </c>
      <c r="I96" s="33"/>
      <c r="J96" s="32" t="s">
        <v>3</v>
      </c>
      <c r="K96" s="9"/>
    </row>
    <row r="97" spans="1:12" ht="15" customHeight="1">
      <c r="A97" s="52"/>
      <c r="B97" s="31"/>
      <c r="C97" s="30"/>
      <c r="D97" s="29"/>
      <c r="E97" s="28"/>
      <c r="F97" s="27"/>
      <c r="G97" s="25"/>
      <c r="H97" s="25"/>
      <c r="I97" s="25"/>
      <c r="J97" s="24" t="s">
        <v>740</v>
      </c>
      <c r="K97" s="9"/>
    </row>
    <row r="98" spans="1:12" s="1" customFormat="1" ht="15" customHeight="1">
      <c r="B98" s="22">
        <v>1</v>
      </c>
      <c r="C98" s="23" t="s">
        <v>122</v>
      </c>
      <c r="D98" s="841"/>
      <c r="E98" s="842"/>
      <c r="F98" s="19"/>
      <c r="G98" s="18" t="s">
        <v>738</v>
      </c>
      <c r="H98" s="425">
        <v>0.124</v>
      </c>
      <c r="I98" s="18" t="s">
        <v>741</v>
      </c>
      <c r="J98" s="17">
        <f t="shared" ref="J98:J105" si="5">ROUND(F98*H98,0)</f>
        <v>0</v>
      </c>
      <c r="K98" s="9" t="s">
        <v>744</v>
      </c>
      <c r="L98" s="9"/>
    </row>
    <row r="99" spans="1:12" s="1" customFormat="1" ht="15" customHeight="1">
      <c r="B99" s="22">
        <v>2</v>
      </c>
      <c r="C99" s="23" t="s">
        <v>112</v>
      </c>
      <c r="D99" s="841"/>
      <c r="E99" s="842"/>
      <c r="F99" s="19"/>
      <c r="G99" s="18" t="s">
        <v>738</v>
      </c>
      <c r="H99" s="426">
        <v>0.14299999999999999</v>
      </c>
      <c r="I99" s="33" t="s">
        <v>741</v>
      </c>
      <c r="J99" s="39">
        <f t="shared" si="5"/>
        <v>0</v>
      </c>
      <c r="K99" s="9" t="s">
        <v>745</v>
      </c>
      <c r="L99" s="9"/>
    </row>
    <row r="100" spans="1:12" s="1" customFormat="1" ht="15" customHeight="1">
      <c r="B100" s="22">
        <v>3</v>
      </c>
      <c r="C100" s="23" t="s">
        <v>110</v>
      </c>
      <c r="D100" s="841"/>
      <c r="E100" s="842"/>
      <c r="F100" s="19"/>
      <c r="G100" s="18" t="s">
        <v>738</v>
      </c>
      <c r="H100" s="425">
        <v>0.159</v>
      </c>
      <c r="I100" s="18" t="s">
        <v>741</v>
      </c>
      <c r="J100" s="17">
        <f t="shared" si="5"/>
        <v>0</v>
      </c>
      <c r="K100" s="9" t="s">
        <v>746</v>
      </c>
      <c r="L100" s="9"/>
    </row>
    <row r="101" spans="1:12" s="1" customFormat="1" ht="15" customHeight="1">
      <c r="B101" s="22">
        <v>4</v>
      </c>
      <c r="C101" s="23" t="s">
        <v>108</v>
      </c>
      <c r="D101" s="841"/>
      <c r="E101" s="842"/>
      <c r="F101" s="19"/>
      <c r="G101" s="18" t="s">
        <v>738</v>
      </c>
      <c r="H101" s="425">
        <v>0.187</v>
      </c>
      <c r="I101" s="33" t="s">
        <v>741</v>
      </c>
      <c r="J101" s="39">
        <f t="shared" si="5"/>
        <v>0</v>
      </c>
      <c r="K101" s="9" t="s">
        <v>747</v>
      </c>
      <c r="L101" s="9"/>
    </row>
    <row r="102" spans="1:12" s="1" customFormat="1" ht="15" customHeight="1">
      <c r="B102" s="21">
        <v>5</v>
      </c>
      <c r="C102" s="20" t="s">
        <v>106</v>
      </c>
      <c r="D102" s="841"/>
      <c r="E102" s="842"/>
      <c r="F102" s="19"/>
      <c r="G102" s="18" t="s">
        <v>738</v>
      </c>
      <c r="H102" s="426">
        <v>0.20599999999999999</v>
      </c>
      <c r="I102" s="18" t="s">
        <v>741</v>
      </c>
      <c r="J102" s="17">
        <f t="shared" si="5"/>
        <v>0</v>
      </c>
      <c r="K102" s="9" t="s">
        <v>748</v>
      </c>
      <c r="L102" s="9"/>
    </row>
    <row r="103" spans="1:12" s="1" customFormat="1" ht="15" customHeight="1">
      <c r="B103" s="21">
        <v>6</v>
      </c>
      <c r="C103" s="20" t="s">
        <v>104</v>
      </c>
      <c r="D103" s="841"/>
      <c r="E103" s="842"/>
      <c r="F103" s="19"/>
      <c r="G103" s="18" t="s">
        <v>738</v>
      </c>
      <c r="H103" s="426">
        <v>0.223</v>
      </c>
      <c r="I103" s="18" t="s">
        <v>741</v>
      </c>
      <c r="J103" s="17">
        <f t="shared" si="5"/>
        <v>0</v>
      </c>
      <c r="K103" s="9" t="s">
        <v>749</v>
      </c>
      <c r="L103" s="9"/>
    </row>
    <row r="104" spans="1:12" s="1" customFormat="1" ht="15" customHeight="1">
      <c r="B104" s="21">
        <v>7</v>
      </c>
      <c r="C104" s="20" t="s">
        <v>102</v>
      </c>
      <c r="D104" s="841"/>
      <c r="E104" s="842"/>
      <c r="F104" s="19"/>
      <c r="G104" s="18" t="s">
        <v>738</v>
      </c>
      <c r="H104" s="426">
        <v>0.23799999999999999</v>
      </c>
      <c r="I104" s="18" t="s">
        <v>741</v>
      </c>
      <c r="J104" s="17">
        <f>ROUND(F104*H104,0)</f>
        <v>0</v>
      </c>
      <c r="K104" s="9" t="s">
        <v>750</v>
      </c>
      <c r="L104" s="9"/>
    </row>
    <row r="105" spans="1:12" s="1" customFormat="1" ht="15" customHeight="1">
      <c r="B105" s="21">
        <v>8</v>
      </c>
      <c r="C105" s="20" t="s">
        <v>497</v>
      </c>
      <c r="D105" s="841"/>
      <c r="E105" s="842"/>
      <c r="F105" s="19"/>
      <c r="G105" s="18" t="s">
        <v>738</v>
      </c>
      <c r="H105" s="426">
        <v>0.25900000000000001</v>
      </c>
      <c r="I105" s="18" t="s">
        <v>741</v>
      </c>
      <c r="J105" s="17">
        <f t="shared" si="5"/>
        <v>0</v>
      </c>
      <c r="K105" s="9" t="s">
        <v>751</v>
      </c>
      <c r="L105" s="9"/>
    </row>
    <row r="106" spans="1:12" s="528" customFormat="1" ht="15" customHeight="1">
      <c r="B106" s="21">
        <v>9</v>
      </c>
      <c r="C106" s="20" t="s">
        <v>519</v>
      </c>
      <c r="D106" s="841"/>
      <c r="E106" s="842"/>
      <c r="F106" s="19"/>
      <c r="G106" s="18" t="s">
        <v>738</v>
      </c>
      <c r="H106" s="425">
        <v>0.27500000000000002</v>
      </c>
      <c r="I106" s="18" t="s">
        <v>741</v>
      </c>
      <c r="J106" s="17">
        <f t="shared" ref="J106:J111" si="6">ROUND(F106*H106,0)</f>
        <v>0</v>
      </c>
      <c r="K106" s="9" t="s">
        <v>752</v>
      </c>
      <c r="L106" s="529"/>
    </row>
    <row r="107" spans="1:12" s="528" customFormat="1" ht="15" customHeight="1">
      <c r="B107" s="21">
        <v>10</v>
      </c>
      <c r="C107" s="20" t="s">
        <v>605</v>
      </c>
      <c r="D107" s="841"/>
      <c r="E107" s="842"/>
      <c r="F107" s="19"/>
      <c r="G107" s="18" t="s">
        <v>98</v>
      </c>
      <c r="H107" s="425">
        <v>0.28799999999999998</v>
      </c>
      <c r="I107" s="18" t="s">
        <v>101</v>
      </c>
      <c r="J107" s="17">
        <f t="shared" si="6"/>
        <v>0</v>
      </c>
      <c r="K107" s="9" t="s">
        <v>132</v>
      </c>
      <c r="L107" s="529"/>
    </row>
    <row r="108" spans="1:12" s="528" customFormat="1" ht="15" customHeight="1">
      <c r="B108" s="21">
        <v>11</v>
      </c>
      <c r="C108" s="20" t="s">
        <v>775</v>
      </c>
      <c r="D108" s="841"/>
      <c r="E108" s="842"/>
      <c r="F108" s="19"/>
      <c r="G108" s="18" t="s">
        <v>98</v>
      </c>
      <c r="H108" s="425">
        <v>0.3</v>
      </c>
      <c r="I108" s="18" t="s">
        <v>101</v>
      </c>
      <c r="J108" s="17">
        <f t="shared" si="6"/>
        <v>0</v>
      </c>
      <c r="K108" s="9" t="s">
        <v>131</v>
      </c>
      <c r="L108" s="529"/>
    </row>
    <row r="109" spans="1:12" s="528" customFormat="1" ht="15" customHeight="1">
      <c r="B109" s="21">
        <v>12</v>
      </c>
      <c r="C109" s="20" t="s">
        <v>917</v>
      </c>
      <c r="D109" s="841"/>
      <c r="E109" s="842"/>
      <c r="F109" s="19"/>
      <c r="G109" s="18" t="s">
        <v>98</v>
      </c>
      <c r="H109" s="425">
        <v>0.3</v>
      </c>
      <c r="I109" s="18" t="s">
        <v>101</v>
      </c>
      <c r="J109" s="17">
        <f t="shared" si="6"/>
        <v>0</v>
      </c>
      <c r="K109" s="9" t="s">
        <v>130</v>
      </c>
      <c r="L109" s="529"/>
    </row>
    <row r="110" spans="1:12" s="528" customFormat="1" ht="15" customHeight="1">
      <c r="B110" s="21">
        <v>13</v>
      </c>
      <c r="C110" s="20" t="s">
        <v>1041</v>
      </c>
      <c r="D110" s="841"/>
      <c r="E110" s="842"/>
      <c r="F110" s="19"/>
      <c r="G110" s="18" t="s">
        <v>738</v>
      </c>
      <c r="H110" s="425">
        <v>0.3</v>
      </c>
      <c r="I110" s="18" t="s">
        <v>741</v>
      </c>
      <c r="J110" s="17">
        <f t="shared" si="6"/>
        <v>0</v>
      </c>
      <c r="K110" s="9" t="s">
        <v>1110</v>
      </c>
      <c r="L110" s="529"/>
    </row>
    <row r="111" spans="1:12" s="593" customFormat="1" ht="15" customHeight="1" thickBot="1">
      <c r="B111" s="21">
        <v>14</v>
      </c>
      <c r="C111" s="20" t="s">
        <v>1112</v>
      </c>
      <c r="D111" s="841"/>
      <c r="E111" s="842"/>
      <c r="F111" s="19"/>
      <c r="G111" s="18" t="s">
        <v>98</v>
      </c>
      <c r="H111" s="425">
        <v>0.3</v>
      </c>
      <c r="I111" s="18" t="s">
        <v>101</v>
      </c>
      <c r="J111" s="17">
        <f t="shared" si="6"/>
        <v>0</v>
      </c>
      <c r="K111" s="9" t="s">
        <v>1205</v>
      </c>
      <c r="L111" s="529"/>
    </row>
    <row r="112" spans="1:12" s="1" customFormat="1" ht="15" customHeight="1">
      <c r="B112" s="15"/>
      <c r="C112" s="16"/>
      <c r="D112" s="15"/>
      <c r="E112" s="15"/>
      <c r="F112" s="14"/>
      <c r="G112" s="13"/>
      <c r="H112" s="837" t="s">
        <v>1206</v>
      </c>
      <c r="I112" s="838"/>
      <c r="J112" s="11"/>
      <c r="K112" s="9"/>
    </row>
    <row r="113" spans="1:12" s="1" customFormat="1" ht="15" customHeight="1" thickBot="1">
      <c r="B113" s="9"/>
      <c r="C113" s="9"/>
      <c r="D113" s="9"/>
      <c r="E113" s="9"/>
      <c r="F113" s="12"/>
      <c r="G113" s="9"/>
      <c r="H113" s="839" t="s">
        <v>99</v>
      </c>
      <c r="I113" s="840"/>
      <c r="J113" s="10">
        <f>SUM(J98:J111)</f>
        <v>0</v>
      </c>
      <c r="K113" s="9" t="s">
        <v>763</v>
      </c>
      <c r="L113" s="1" t="s">
        <v>738</v>
      </c>
    </row>
    <row r="114" spans="1:12" s="1" customFormat="1" ht="18.75" customHeight="1">
      <c r="F114" s="3"/>
      <c r="J114" s="3"/>
    </row>
    <row r="115" spans="1:12" ht="18.75" customHeight="1">
      <c r="A115" s="7" t="s">
        <v>764</v>
      </c>
      <c r="B115" s="1" t="s">
        <v>265</v>
      </c>
    </row>
    <row r="116" spans="1:12" ht="11.25" customHeight="1">
      <c r="A116" s="52"/>
    </row>
    <row r="117" spans="1:12" ht="18.75" customHeight="1">
      <c r="A117" s="52"/>
      <c r="B117" s="844" t="s">
        <v>264</v>
      </c>
      <c r="C117" s="845"/>
      <c r="D117" s="844" t="s">
        <v>116</v>
      </c>
      <c r="E117" s="845"/>
      <c r="F117" s="32" t="s">
        <v>161</v>
      </c>
      <c r="G117" s="33"/>
      <c r="H117" s="33" t="s">
        <v>114</v>
      </c>
      <c r="I117" s="33"/>
      <c r="J117" s="32" t="s">
        <v>3</v>
      </c>
      <c r="K117" s="9"/>
    </row>
    <row r="118" spans="1:12" ht="15" customHeight="1">
      <c r="A118" s="52"/>
      <c r="B118" s="31"/>
      <c r="C118" s="30"/>
      <c r="D118" s="29"/>
      <c r="E118" s="28"/>
      <c r="F118" s="27"/>
      <c r="G118" s="25"/>
      <c r="H118" s="25"/>
      <c r="I118" s="25"/>
      <c r="J118" s="24" t="s">
        <v>740</v>
      </c>
      <c r="K118" s="9"/>
    </row>
    <row r="119" spans="1:12" s="1" customFormat="1" ht="15" customHeight="1">
      <c r="B119" s="22">
        <v>1</v>
      </c>
      <c r="C119" s="23" t="s">
        <v>122</v>
      </c>
      <c r="D119" s="841"/>
      <c r="E119" s="842"/>
      <c r="F119" s="19"/>
      <c r="G119" s="18" t="s">
        <v>738</v>
      </c>
      <c r="H119" s="425">
        <v>0.124</v>
      </c>
      <c r="I119" s="18" t="s">
        <v>741</v>
      </c>
      <c r="J119" s="17">
        <f>ROUND(F119*H119,0)</f>
        <v>0</v>
      </c>
      <c r="K119" s="9" t="s">
        <v>744</v>
      </c>
      <c r="L119" s="9"/>
    </row>
    <row r="120" spans="1:12" s="1" customFormat="1" ht="15" customHeight="1">
      <c r="B120" s="22">
        <v>2</v>
      </c>
      <c r="C120" s="23" t="s">
        <v>112</v>
      </c>
      <c r="D120" s="841"/>
      <c r="E120" s="842"/>
      <c r="F120" s="19"/>
      <c r="G120" s="18" t="s">
        <v>738</v>
      </c>
      <c r="H120" s="426">
        <v>0.14299999999999999</v>
      </c>
      <c r="I120" s="33" t="s">
        <v>741</v>
      </c>
      <c r="J120" s="39">
        <f>ROUND(F120*H120,0)</f>
        <v>0</v>
      </c>
      <c r="K120" s="9" t="s">
        <v>745</v>
      </c>
      <c r="L120" s="9"/>
    </row>
    <row r="121" spans="1:12" s="1" customFormat="1" ht="15" customHeight="1" thickBot="1">
      <c r="B121" s="21">
        <v>3</v>
      </c>
      <c r="C121" s="20" t="s">
        <v>110</v>
      </c>
      <c r="D121" s="841"/>
      <c r="E121" s="842"/>
      <c r="F121" s="19"/>
      <c r="G121" s="18" t="s">
        <v>738</v>
      </c>
      <c r="H121" s="425">
        <v>0.159</v>
      </c>
      <c r="I121" s="18" t="s">
        <v>741</v>
      </c>
      <c r="J121" s="17">
        <f>ROUND(F121*H121,0)</f>
        <v>0</v>
      </c>
      <c r="K121" s="9" t="s">
        <v>746</v>
      </c>
      <c r="L121" s="9"/>
    </row>
    <row r="122" spans="1:12" s="1" customFormat="1" ht="15" customHeight="1">
      <c r="B122" s="15"/>
      <c r="C122" s="16"/>
      <c r="D122" s="15"/>
      <c r="E122" s="15"/>
      <c r="F122" s="14"/>
      <c r="G122" s="13"/>
      <c r="H122" s="837" t="s">
        <v>765</v>
      </c>
      <c r="I122" s="838"/>
      <c r="J122" s="11"/>
      <c r="K122" s="9"/>
    </row>
    <row r="123" spans="1:12" s="1" customFormat="1" ht="15" customHeight="1" thickBot="1">
      <c r="B123" s="9"/>
      <c r="C123" s="9"/>
      <c r="D123" s="9"/>
      <c r="E123" s="9"/>
      <c r="F123" s="12"/>
      <c r="G123" s="9"/>
      <c r="H123" s="839" t="s">
        <v>99</v>
      </c>
      <c r="I123" s="840"/>
      <c r="J123" s="10">
        <f>SUM(J119:J121)</f>
        <v>0</v>
      </c>
      <c r="K123" s="9" t="s">
        <v>766</v>
      </c>
      <c r="L123" s="1" t="s">
        <v>738</v>
      </c>
    </row>
    <row r="124" spans="1:12" s="1" customFormat="1" ht="18.75" customHeight="1">
      <c r="F124" s="3"/>
      <c r="J124" s="3"/>
    </row>
    <row r="125" spans="1:12" ht="18.75" customHeight="1">
      <c r="A125" s="7" t="s">
        <v>767</v>
      </c>
      <c r="B125" s="1" t="s">
        <v>263</v>
      </c>
    </row>
    <row r="126" spans="1:12" ht="11.25" customHeight="1">
      <c r="A126" s="52"/>
    </row>
    <row r="127" spans="1:12" ht="18.75" customHeight="1">
      <c r="A127" s="52"/>
      <c r="B127" s="844" t="s">
        <v>261</v>
      </c>
      <c r="C127" s="845"/>
      <c r="D127" s="844" t="s">
        <v>116</v>
      </c>
      <c r="E127" s="845"/>
      <c r="F127" s="32" t="s">
        <v>260</v>
      </c>
      <c r="G127" s="33"/>
      <c r="H127" s="33" t="s">
        <v>114</v>
      </c>
      <c r="I127" s="33"/>
      <c r="J127" s="32" t="s">
        <v>3</v>
      </c>
      <c r="K127" s="9"/>
    </row>
    <row r="128" spans="1:12" ht="15" customHeight="1">
      <c r="A128" s="52"/>
      <c r="B128" s="31"/>
      <c r="C128" s="30"/>
      <c r="D128" s="29"/>
      <c r="E128" s="28"/>
      <c r="F128" s="27"/>
      <c r="G128" s="25"/>
      <c r="H128" s="25"/>
      <c r="I128" s="25"/>
      <c r="J128" s="24" t="s">
        <v>740</v>
      </c>
      <c r="K128" s="9"/>
    </row>
    <row r="129" spans="2:12" s="1" customFormat="1" ht="15" customHeight="1">
      <c r="B129" s="22">
        <v>1</v>
      </c>
      <c r="C129" s="23" t="s">
        <v>122</v>
      </c>
      <c r="D129" s="841"/>
      <c r="E129" s="842"/>
      <c r="F129" s="19"/>
      <c r="G129" s="18" t="s">
        <v>738</v>
      </c>
      <c r="H129" s="425">
        <v>0.20599999999999999</v>
      </c>
      <c r="I129" s="18" t="s">
        <v>741</v>
      </c>
      <c r="J129" s="17">
        <f t="shared" ref="J129:J137" si="7">ROUND(F129*H129,0)</f>
        <v>0</v>
      </c>
      <c r="K129" s="9" t="s">
        <v>744</v>
      </c>
      <c r="L129" s="9"/>
    </row>
    <row r="130" spans="2:12" s="1" customFormat="1" ht="15" customHeight="1">
      <c r="B130" s="22">
        <v>2</v>
      </c>
      <c r="C130" s="23" t="s">
        <v>112</v>
      </c>
      <c r="D130" s="841"/>
      <c r="E130" s="842"/>
      <c r="F130" s="19"/>
      <c r="G130" s="18" t="s">
        <v>738</v>
      </c>
      <c r="H130" s="426">
        <v>0.23799999999999999</v>
      </c>
      <c r="I130" s="33" t="s">
        <v>741</v>
      </c>
      <c r="J130" s="39">
        <f t="shared" si="7"/>
        <v>0</v>
      </c>
      <c r="K130" s="9" t="s">
        <v>745</v>
      </c>
      <c r="L130" s="9"/>
    </row>
    <row r="131" spans="2:12" s="1" customFormat="1" ht="15" customHeight="1">
      <c r="B131" s="22">
        <v>3</v>
      </c>
      <c r="C131" s="23" t="s">
        <v>110</v>
      </c>
      <c r="D131" s="841"/>
      <c r="E131" s="842"/>
      <c r="F131" s="19"/>
      <c r="G131" s="18" t="s">
        <v>738</v>
      </c>
      <c r="H131" s="425">
        <v>0.26500000000000001</v>
      </c>
      <c r="I131" s="18" t="s">
        <v>741</v>
      </c>
      <c r="J131" s="17">
        <f t="shared" si="7"/>
        <v>0</v>
      </c>
      <c r="K131" s="9" t="s">
        <v>746</v>
      </c>
      <c r="L131" s="9"/>
    </row>
    <row r="132" spans="2:12" s="1" customFormat="1" ht="15" customHeight="1">
      <c r="B132" s="22">
        <v>4</v>
      </c>
      <c r="C132" s="23" t="s">
        <v>108</v>
      </c>
      <c r="D132" s="841"/>
      <c r="E132" s="842"/>
      <c r="F132" s="19"/>
      <c r="G132" s="18" t="s">
        <v>738</v>
      </c>
      <c r="H132" s="426">
        <v>0.312</v>
      </c>
      <c r="I132" s="33" t="s">
        <v>741</v>
      </c>
      <c r="J132" s="39">
        <f t="shared" si="7"/>
        <v>0</v>
      </c>
      <c r="K132" s="9" t="s">
        <v>747</v>
      </c>
      <c r="L132" s="9"/>
    </row>
    <row r="133" spans="2:12" s="1" customFormat="1" ht="15" customHeight="1">
      <c r="B133" s="21">
        <v>5</v>
      </c>
      <c r="C133" s="20" t="s">
        <v>106</v>
      </c>
      <c r="D133" s="841"/>
      <c r="E133" s="842"/>
      <c r="F133" s="19"/>
      <c r="G133" s="18" t="s">
        <v>738</v>
      </c>
      <c r="H133" s="425">
        <v>0.34300000000000003</v>
      </c>
      <c r="I133" s="18" t="s">
        <v>741</v>
      </c>
      <c r="J133" s="17">
        <f t="shared" si="7"/>
        <v>0</v>
      </c>
      <c r="K133" s="9" t="s">
        <v>748</v>
      </c>
      <c r="L133" s="9"/>
    </row>
    <row r="134" spans="2:12" s="1" customFormat="1" ht="15" customHeight="1">
      <c r="B134" s="21">
        <v>6</v>
      </c>
      <c r="C134" s="20" t="s">
        <v>104</v>
      </c>
      <c r="D134" s="841"/>
      <c r="E134" s="842"/>
      <c r="F134" s="19"/>
      <c r="G134" s="18" t="s">
        <v>738</v>
      </c>
      <c r="H134" s="425">
        <v>0.372</v>
      </c>
      <c r="I134" s="18" t="s">
        <v>741</v>
      </c>
      <c r="J134" s="17">
        <f t="shared" si="7"/>
        <v>0</v>
      </c>
      <c r="K134" s="9" t="s">
        <v>749</v>
      </c>
      <c r="L134" s="9"/>
    </row>
    <row r="135" spans="2:12" s="1" customFormat="1" ht="15" customHeight="1">
      <c r="B135" s="21">
        <v>7</v>
      </c>
      <c r="C135" s="20" t="s">
        <v>102</v>
      </c>
      <c r="D135" s="841"/>
      <c r="E135" s="842"/>
      <c r="F135" s="19"/>
      <c r="G135" s="18" t="s">
        <v>738</v>
      </c>
      <c r="H135" s="425">
        <v>0.39600000000000002</v>
      </c>
      <c r="I135" s="18" t="s">
        <v>741</v>
      </c>
      <c r="J135" s="17">
        <f>ROUND(F135*H135,0)</f>
        <v>0</v>
      </c>
      <c r="K135" s="9" t="s">
        <v>750</v>
      </c>
      <c r="L135" s="9"/>
    </row>
    <row r="136" spans="2:12" s="1" customFormat="1" ht="15" customHeight="1">
      <c r="B136" s="21">
        <v>8</v>
      </c>
      <c r="C136" s="20" t="s">
        <v>497</v>
      </c>
      <c r="D136" s="841"/>
      <c r="E136" s="842"/>
      <c r="F136" s="19"/>
      <c r="G136" s="18" t="s">
        <v>738</v>
      </c>
      <c r="H136" s="425">
        <v>0.432</v>
      </c>
      <c r="I136" s="18" t="s">
        <v>741</v>
      </c>
      <c r="J136" s="17">
        <f t="shared" si="7"/>
        <v>0</v>
      </c>
      <c r="K136" s="9" t="s">
        <v>751</v>
      </c>
      <c r="L136" s="9"/>
    </row>
    <row r="137" spans="2:12" s="528" customFormat="1" ht="15" customHeight="1">
      <c r="B137" s="21">
        <v>9</v>
      </c>
      <c r="C137" s="20" t="s">
        <v>519</v>
      </c>
      <c r="D137" s="841"/>
      <c r="E137" s="842"/>
      <c r="F137" s="19"/>
      <c r="G137" s="18" t="s">
        <v>738</v>
      </c>
      <c r="H137" s="425">
        <v>0.45800000000000002</v>
      </c>
      <c r="I137" s="18" t="s">
        <v>741</v>
      </c>
      <c r="J137" s="17">
        <f t="shared" si="7"/>
        <v>0</v>
      </c>
      <c r="K137" s="9" t="s">
        <v>752</v>
      </c>
      <c r="L137" s="529"/>
    </row>
    <row r="138" spans="2:12" s="528" customFormat="1" ht="15" customHeight="1">
      <c r="B138" s="21">
        <v>10</v>
      </c>
      <c r="C138" s="20" t="s">
        <v>605</v>
      </c>
      <c r="D138" s="841"/>
      <c r="E138" s="842"/>
      <c r="F138" s="19"/>
      <c r="G138" s="18" t="s">
        <v>98</v>
      </c>
      <c r="H138" s="425">
        <v>0.47899999999999998</v>
      </c>
      <c r="I138" s="18" t="s">
        <v>101</v>
      </c>
      <c r="J138" s="17">
        <f>ROUND(F138*H138,0)</f>
        <v>0</v>
      </c>
      <c r="K138" s="9" t="s">
        <v>132</v>
      </c>
      <c r="L138" s="529"/>
    </row>
    <row r="139" spans="2:12" s="528" customFormat="1" ht="15" customHeight="1">
      <c r="B139" s="21">
        <v>11</v>
      </c>
      <c r="C139" s="20" t="s">
        <v>775</v>
      </c>
      <c r="D139" s="841"/>
      <c r="E139" s="842"/>
      <c r="F139" s="19"/>
      <c r="G139" s="18" t="s">
        <v>98</v>
      </c>
      <c r="H139" s="425">
        <v>0.5</v>
      </c>
      <c r="I139" s="18" t="s">
        <v>101</v>
      </c>
      <c r="J139" s="17">
        <f>ROUND(F139*H139,0)</f>
        <v>0</v>
      </c>
      <c r="K139" s="9" t="s">
        <v>131</v>
      </c>
      <c r="L139" s="529"/>
    </row>
    <row r="140" spans="2:12" s="528" customFormat="1" ht="15" customHeight="1">
      <c r="B140" s="21">
        <v>12</v>
      </c>
      <c r="C140" s="20" t="s">
        <v>917</v>
      </c>
      <c r="D140" s="841"/>
      <c r="E140" s="842"/>
      <c r="F140" s="19"/>
      <c r="G140" s="18" t="s">
        <v>98</v>
      </c>
      <c r="H140" s="425">
        <v>0.5</v>
      </c>
      <c r="I140" s="18" t="s">
        <v>101</v>
      </c>
      <c r="J140" s="17">
        <f>ROUND(F140*H140,0)</f>
        <v>0</v>
      </c>
      <c r="K140" s="9" t="s">
        <v>130</v>
      </c>
      <c r="L140" s="529"/>
    </row>
    <row r="141" spans="2:12" s="528" customFormat="1" ht="15" customHeight="1">
      <c r="B141" s="21">
        <v>13</v>
      </c>
      <c r="C141" s="20" t="s">
        <v>1041</v>
      </c>
      <c r="D141" s="841"/>
      <c r="E141" s="842"/>
      <c r="F141" s="19"/>
      <c r="G141" s="18" t="s">
        <v>738</v>
      </c>
      <c r="H141" s="425">
        <v>0.5</v>
      </c>
      <c r="I141" s="18" t="s">
        <v>741</v>
      </c>
      <c r="J141" s="17">
        <f>ROUND(F141*H141,0)</f>
        <v>0</v>
      </c>
      <c r="K141" s="9" t="s">
        <v>1110</v>
      </c>
      <c r="L141" s="529"/>
    </row>
    <row r="142" spans="2:12" s="593" customFormat="1" ht="15" customHeight="1" thickBot="1">
      <c r="B142" s="21">
        <v>14</v>
      </c>
      <c r="C142" s="20" t="s">
        <v>1112</v>
      </c>
      <c r="D142" s="841"/>
      <c r="E142" s="842"/>
      <c r="F142" s="19"/>
      <c r="G142" s="18" t="s">
        <v>98</v>
      </c>
      <c r="H142" s="425">
        <v>0.5</v>
      </c>
      <c r="I142" s="18" t="s">
        <v>101</v>
      </c>
      <c r="J142" s="17">
        <f>ROUND(F142*H142,0)</f>
        <v>0</v>
      </c>
      <c r="K142" s="9" t="s">
        <v>1205</v>
      </c>
      <c r="L142" s="529"/>
    </row>
    <row r="143" spans="2:12" s="1" customFormat="1" ht="15" customHeight="1">
      <c r="B143" s="15"/>
      <c r="C143" s="16"/>
      <c r="D143" s="15"/>
      <c r="E143" s="15"/>
      <c r="F143" s="14"/>
      <c r="G143" s="13"/>
      <c r="H143" s="837" t="s">
        <v>1206</v>
      </c>
      <c r="I143" s="838"/>
      <c r="J143" s="11"/>
      <c r="K143" s="9"/>
    </row>
    <row r="144" spans="2:12" s="1" customFormat="1" ht="15" customHeight="1" thickBot="1">
      <c r="B144" s="9"/>
      <c r="C144" s="9"/>
      <c r="D144" s="9"/>
      <c r="E144" s="9"/>
      <c r="F144" s="12"/>
      <c r="G144" s="9"/>
      <c r="H144" s="839" t="s">
        <v>99</v>
      </c>
      <c r="I144" s="840"/>
      <c r="J144" s="10">
        <f>SUM(J129:J142)</f>
        <v>0</v>
      </c>
      <c r="K144" s="9" t="s">
        <v>768</v>
      </c>
      <c r="L144" s="1" t="s">
        <v>738</v>
      </c>
    </row>
    <row r="145" spans="1:12" ht="18.75" customHeight="1">
      <c r="A145" s="1"/>
      <c r="B145" s="9"/>
      <c r="C145" s="9"/>
      <c r="D145" s="9"/>
      <c r="E145" s="9"/>
      <c r="F145" s="12"/>
      <c r="G145" s="47"/>
      <c r="H145" s="13"/>
      <c r="I145" s="13"/>
      <c r="J145" s="14"/>
    </row>
    <row r="146" spans="1:12" ht="18.75" customHeight="1">
      <c r="A146" s="301" t="s">
        <v>769</v>
      </c>
      <c r="B146" s="1" t="s">
        <v>262</v>
      </c>
    </row>
    <row r="147" spans="1:12" ht="11.25" customHeight="1">
      <c r="A147" s="52"/>
    </row>
    <row r="148" spans="1:12" ht="18.75" customHeight="1">
      <c r="A148" s="52"/>
      <c r="B148" s="844" t="s">
        <v>261</v>
      </c>
      <c r="C148" s="845"/>
      <c r="D148" s="844" t="s">
        <v>116</v>
      </c>
      <c r="E148" s="845"/>
      <c r="F148" s="32" t="s">
        <v>260</v>
      </c>
      <c r="G148" s="33"/>
      <c r="H148" s="33" t="s">
        <v>114</v>
      </c>
      <c r="I148" s="33"/>
      <c r="J148" s="32" t="s">
        <v>3</v>
      </c>
      <c r="K148" s="9"/>
    </row>
    <row r="149" spans="1:12" ht="15" customHeight="1">
      <c r="A149" s="52"/>
      <c r="B149" s="31"/>
      <c r="C149" s="30"/>
      <c r="D149" s="29"/>
      <c r="E149" s="28"/>
      <c r="F149" s="27"/>
      <c r="G149" s="25"/>
      <c r="H149" s="25"/>
      <c r="I149" s="25"/>
      <c r="J149" s="24" t="s">
        <v>740</v>
      </c>
      <c r="K149" s="9"/>
    </row>
    <row r="150" spans="1:12" s="1" customFormat="1" ht="15" customHeight="1">
      <c r="B150" s="22">
        <v>1</v>
      </c>
      <c r="C150" s="20" t="s">
        <v>106</v>
      </c>
      <c r="D150" s="841"/>
      <c r="E150" s="842"/>
      <c r="F150" s="19"/>
      <c r="G150" s="18" t="s">
        <v>738</v>
      </c>
      <c r="H150" s="425">
        <v>0.374</v>
      </c>
      <c r="I150" s="18" t="s">
        <v>741</v>
      </c>
      <c r="J150" s="17">
        <f t="shared" ref="J150:J158" si="8">ROUND(F150*H150,0)</f>
        <v>0</v>
      </c>
      <c r="K150" s="9" t="s">
        <v>744</v>
      </c>
      <c r="L150" s="9"/>
    </row>
    <row r="151" spans="1:12" s="1" customFormat="1" ht="15" customHeight="1">
      <c r="B151" s="21">
        <v>2</v>
      </c>
      <c r="C151" s="20" t="s">
        <v>104</v>
      </c>
      <c r="D151" s="841"/>
      <c r="E151" s="842"/>
      <c r="F151" s="19"/>
      <c r="G151" s="18" t="s">
        <v>738</v>
      </c>
      <c r="H151" s="426">
        <v>0.29699999999999999</v>
      </c>
      <c r="I151" s="33" t="s">
        <v>741</v>
      </c>
      <c r="J151" s="39">
        <f t="shared" si="8"/>
        <v>0</v>
      </c>
      <c r="K151" s="9" t="s">
        <v>745</v>
      </c>
      <c r="L151" s="9"/>
    </row>
    <row r="152" spans="1:12" s="1" customFormat="1" ht="15" customHeight="1">
      <c r="B152" s="21">
        <v>3</v>
      </c>
      <c r="C152" s="20" t="s">
        <v>102</v>
      </c>
      <c r="D152" s="841"/>
      <c r="E152" s="842"/>
      <c r="F152" s="19"/>
      <c r="G152" s="18" t="s">
        <v>738</v>
      </c>
      <c r="H152" s="426">
        <v>0.317</v>
      </c>
      <c r="I152" s="33" t="s">
        <v>741</v>
      </c>
      <c r="J152" s="39">
        <f t="shared" si="8"/>
        <v>0</v>
      </c>
      <c r="K152" s="9" t="s">
        <v>746</v>
      </c>
      <c r="L152" s="9"/>
    </row>
    <row r="153" spans="1:12" s="1" customFormat="1" ht="15" customHeight="1">
      <c r="B153" s="21">
        <v>4</v>
      </c>
      <c r="C153" s="20" t="s">
        <v>497</v>
      </c>
      <c r="D153" s="841"/>
      <c r="E153" s="842"/>
      <c r="F153" s="19"/>
      <c r="G153" s="18" t="s">
        <v>738</v>
      </c>
      <c r="H153" s="425">
        <v>0.34499999999999997</v>
      </c>
      <c r="I153" s="18" t="s">
        <v>741</v>
      </c>
      <c r="J153" s="17">
        <f t="shared" si="8"/>
        <v>0</v>
      </c>
      <c r="K153" s="9" t="s">
        <v>747</v>
      </c>
      <c r="L153" s="9"/>
    </row>
    <row r="154" spans="1:12" s="528" customFormat="1" ht="15" customHeight="1">
      <c r="B154" s="531">
        <v>5</v>
      </c>
      <c r="C154" s="532" t="s">
        <v>519</v>
      </c>
      <c r="D154" s="965"/>
      <c r="E154" s="966"/>
      <c r="F154" s="530"/>
      <c r="G154" s="533" t="s">
        <v>738</v>
      </c>
      <c r="H154" s="426">
        <v>0.36599999999999999</v>
      </c>
      <c r="I154" s="18" t="s">
        <v>741</v>
      </c>
      <c r="J154" s="17">
        <f t="shared" si="8"/>
        <v>0</v>
      </c>
      <c r="K154" s="9" t="s">
        <v>748</v>
      </c>
      <c r="L154" s="529"/>
    </row>
    <row r="155" spans="1:12" s="528" customFormat="1" ht="15" customHeight="1">
      <c r="B155" s="21">
        <v>6</v>
      </c>
      <c r="C155" s="20" t="s">
        <v>605</v>
      </c>
      <c r="D155" s="841"/>
      <c r="E155" s="842"/>
      <c r="F155" s="19"/>
      <c r="G155" s="18" t="s">
        <v>98</v>
      </c>
      <c r="H155" s="425">
        <v>0.38300000000000001</v>
      </c>
      <c r="I155" s="18" t="s">
        <v>101</v>
      </c>
      <c r="J155" s="17">
        <f>ROUND(F155*H155,0)</f>
        <v>0</v>
      </c>
      <c r="K155" s="9" t="s">
        <v>100</v>
      </c>
      <c r="L155" s="529"/>
    </row>
    <row r="156" spans="1:12" s="528" customFormat="1" ht="15" customHeight="1">
      <c r="B156" s="21">
        <v>7</v>
      </c>
      <c r="C156" s="20" t="s">
        <v>775</v>
      </c>
      <c r="D156" s="841"/>
      <c r="E156" s="842"/>
      <c r="F156" s="19"/>
      <c r="G156" s="18" t="s">
        <v>98</v>
      </c>
      <c r="H156" s="425">
        <v>0.4</v>
      </c>
      <c r="I156" s="18" t="s">
        <v>101</v>
      </c>
      <c r="J156" s="17">
        <f>ROUND(F156*H156,0)</f>
        <v>0</v>
      </c>
      <c r="K156" s="9" t="s">
        <v>121</v>
      </c>
      <c r="L156" s="529"/>
    </row>
    <row r="157" spans="1:12" s="528" customFormat="1" ht="15" customHeight="1">
      <c r="B157" s="21">
        <v>8</v>
      </c>
      <c r="C157" s="20" t="s">
        <v>917</v>
      </c>
      <c r="D157" s="841"/>
      <c r="E157" s="842"/>
      <c r="F157" s="19"/>
      <c r="G157" s="18" t="s">
        <v>98</v>
      </c>
      <c r="H157" s="425">
        <v>0.4</v>
      </c>
      <c r="I157" s="18" t="s">
        <v>101</v>
      </c>
      <c r="J157" s="17">
        <f>ROUND(F157*H157,0)</f>
        <v>0</v>
      </c>
      <c r="K157" s="9" t="s">
        <v>120</v>
      </c>
      <c r="L157" s="529"/>
    </row>
    <row r="158" spans="1:12" s="528" customFormat="1" ht="15" customHeight="1">
      <c r="B158" s="21">
        <v>9</v>
      </c>
      <c r="C158" s="20" t="s">
        <v>1041</v>
      </c>
      <c r="D158" s="841"/>
      <c r="E158" s="842"/>
      <c r="F158" s="19"/>
      <c r="G158" s="18" t="s">
        <v>738</v>
      </c>
      <c r="H158" s="425">
        <v>0.4</v>
      </c>
      <c r="I158" s="18" t="s">
        <v>741</v>
      </c>
      <c r="J158" s="17">
        <f t="shared" si="8"/>
        <v>0</v>
      </c>
      <c r="K158" s="9" t="s">
        <v>1103</v>
      </c>
      <c r="L158" s="529"/>
    </row>
    <row r="159" spans="1:12" s="593" customFormat="1" ht="15" customHeight="1" thickBot="1">
      <c r="B159" s="21">
        <v>10</v>
      </c>
      <c r="C159" s="20" t="s">
        <v>1112</v>
      </c>
      <c r="D159" s="841"/>
      <c r="E159" s="842"/>
      <c r="F159" s="19"/>
      <c r="G159" s="18" t="s">
        <v>98</v>
      </c>
      <c r="H159" s="425">
        <v>0.4</v>
      </c>
      <c r="I159" s="18" t="s">
        <v>101</v>
      </c>
      <c r="J159" s="17">
        <f t="shared" ref="J159" si="9">ROUND(F159*H159,0)</f>
        <v>0</v>
      </c>
      <c r="K159" s="9" t="s">
        <v>1207</v>
      </c>
      <c r="L159" s="529"/>
    </row>
    <row r="160" spans="1:12" s="1" customFormat="1" ht="15" customHeight="1">
      <c r="B160" s="15"/>
      <c r="C160" s="16"/>
      <c r="D160" s="15"/>
      <c r="E160" s="15"/>
      <c r="F160" s="14"/>
      <c r="G160" s="13"/>
      <c r="H160" s="837" t="s">
        <v>1208</v>
      </c>
      <c r="I160" s="838"/>
      <c r="J160" s="11"/>
      <c r="K160" s="9"/>
    </row>
    <row r="161" spans="1:12" s="1" customFormat="1" ht="15" customHeight="1" thickBot="1">
      <c r="B161" s="9"/>
      <c r="C161" s="9"/>
      <c r="D161" s="9"/>
      <c r="E161" s="9"/>
      <c r="F161" s="12"/>
      <c r="G161" s="9"/>
      <c r="H161" s="839" t="s">
        <v>99</v>
      </c>
      <c r="I161" s="840"/>
      <c r="J161" s="10">
        <f>SUM(J150:J159)</f>
        <v>0</v>
      </c>
      <c r="K161" s="9" t="s">
        <v>770</v>
      </c>
      <c r="L161" s="1" t="s">
        <v>738</v>
      </c>
    </row>
    <row r="162" spans="1:12" ht="18.75" customHeight="1" thickBot="1">
      <c r="A162" s="1"/>
      <c r="B162" s="9"/>
      <c r="C162" s="9"/>
      <c r="D162" s="9"/>
      <c r="E162" s="9"/>
      <c r="F162" s="12"/>
      <c r="G162" s="47"/>
      <c r="H162" s="13"/>
      <c r="I162" s="13"/>
      <c r="J162" s="14"/>
    </row>
    <row r="163" spans="1:12" ht="18.75" customHeight="1">
      <c r="A163" s="1"/>
      <c r="B163" s="9"/>
      <c r="C163" s="9"/>
      <c r="D163" s="9"/>
      <c r="E163" s="9"/>
      <c r="F163" s="12"/>
      <c r="G163" s="47"/>
      <c r="H163" s="859" t="s">
        <v>771</v>
      </c>
      <c r="I163" s="860"/>
      <c r="J163" s="11"/>
    </row>
    <row r="164" spans="1:12" ht="18.75" customHeight="1" thickBot="1">
      <c r="H164" s="857" t="s">
        <v>259</v>
      </c>
      <c r="I164" s="858"/>
      <c r="J164" s="10" t="e">
        <f>SUMIF(L23:L161,"*",J23:J161)</f>
        <v>#DIV/0!</v>
      </c>
      <c r="K164" s="50" t="s">
        <v>772</v>
      </c>
    </row>
  </sheetData>
  <mergeCells count="135">
    <mergeCell ref="D111:E111"/>
    <mergeCell ref="D142:E142"/>
    <mergeCell ref="D159:E159"/>
    <mergeCell ref="D9:E9"/>
    <mergeCell ref="D10:E10"/>
    <mergeCell ref="D11:E11"/>
    <mergeCell ref="A1:B1"/>
    <mergeCell ref="C1:E1"/>
    <mergeCell ref="I1:K1"/>
    <mergeCell ref="B6:C6"/>
    <mergeCell ref="D6:E6"/>
    <mergeCell ref="D8:E8"/>
    <mergeCell ref="B28:C28"/>
    <mergeCell ref="D28:E28"/>
    <mergeCell ref="D19:E19"/>
    <mergeCell ref="D20:E20"/>
    <mergeCell ref="D12:E12"/>
    <mergeCell ref="D13:E13"/>
    <mergeCell ref="D14:E14"/>
    <mergeCell ref="D15:E15"/>
    <mergeCell ref="D16:E16"/>
    <mergeCell ref="D17:E17"/>
    <mergeCell ref="D22:E22"/>
    <mergeCell ref="D30:E30"/>
    <mergeCell ref="D31:E31"/>
    <mergeCell ref="D32:E32"/>
    <mergeCell ref="D33:E33"/>
    <mergeCell ref="D34:E34"/>
    <mergeCell ref="D35:E35"/>
    <mergeCell ref="D18:E18"/>
    <mergeCell ref="H23:I23"/>
    <mergeCell ref="H24:I24"/>
    <mergeCell ref="D21:E21"/>
    <mergeCell ref="H45:I45"/>
    <mergeCell ref="B49:C49"/>
    <mergeCell ref="D49:E49"/>
    <mergeCell ref="D51:E51"/>
    <mergeCell ref="D52:E52"/>
    <mergeCell ref="D53:E53"/>
    <mergeCell ref="D36:E36"/>
    <mergeCell ref="D37:E37"/>
    <mergeCell ref="D38:E38"/>
    <mergeCell ref="D40:E40"/>
    <mergeCell ref="D39:E39"/>
    <mergeCell ref="H44:I44"/>
    <mergeCell ref="D42:E42"/>
    <mergeCell ref="D41:E41"/>
    <mergeCell ref="D43:E43"/>
    <mergeCell ref="B60:C60"/>
    <mergeCell ref="D60:E60"/>
    <mergeCell ref="B61:C63"/>
    <mergeCell ref="D61:E63"/>
    <mergeCell ref="B66:C66"/>
    <mergeCell ref="D66:E66"/>
    <mergeCell ref="D54:E54"/>
    <mergeCell ref="D55:E55"/>
    <mergeCell ref="D56:E56"/>
    <mergeCell ref="D57:E57"/>
    <mergeCell ref="D58:E58"/>
    <mergeCell ref="D59:E59"/>
    <mergeCell ref="D74:E74"/>
    <mergeCell ref="D75:E75"/>
    <mergeCell ref="D76:E76"/>
    <mergeCell ref="H77:I77"/>
    <mergeCell ref="H78:I78"/>
    <mergeCell ref="B82:C82"/>
    <mergeCell ref="D82:E82"/>
    <mergeCell ref="D68:E68"/>
    <mergeCell ref="D69:E69"/>
    <mergeCell ref="D70:E70"/>
    <mergeCell ref="D71:E71"/>
    <mergeCell ref="D72:E72"/>
    <mergeCell ref="D73:E73"/>
    <mergeCell ref="B96:C96"/>
    <mergeCell ref="D96:E96"/>
    <mergeCell ref="D98:E98"/>
    <mergeCell ref="D99:E99"/>
    <mergeCell ref="D100:E100"/>
    <mergeCell ref="D101:E101"/>
    <mergeCell ref="D84:E84"/>
    <mergeCell ref="H85:I85"/>
    <mergeCell ref="B89:C89"/>
    <mergeCell ref="D89:E89"/>
    <mergeCell ref="D91:E91"/>
    <mergeCell ref="H92:I92"/>
    <mergeCell ref="D102:E102"/>
    <mergeCell ref="D103:E103"/>
    <mergeCell ref="D104:E104"/>
    <mergeCell ref="D105:E105"/>
    <mergeCell ref="D106:E106"/>
    <mergeCell ref="D110:E110"/>
    <mergeCell ref="D107:E107"/>
    <mergeCell ref="D108:E108"/>
    <mergeCell ref="D109:E109"/>
    <mergeCell ref="D121:E121"/>
    <mergeCell ref="H122:I122"/>
    <mergeCell ref="H123:I123"/>
    <mergeCell ref="B127:C127"/>
    <mergeCell ref="D127:E127"/>
    <mergeCell ref="D129:E129"/>
    <mergeCell ref="H112:I112"/>
    <mergeCell ref="H113:I113"/>
    <mergeCell ref="B117:C117"/>
    <mergeCell ref="D117:E117"/>
    <mergeCell ref="D119:E119"/>
    <mergeCell ref="D120:E120"/>
    <mergeCell ref="B148:C148"/>
    <mergeCell ref="D148:E148"/>
    <mergeCell ref="D138:E138"/>
    <mergeCell ref="D139:E139"/>
    <mergeCell ref="D130:E130"/>
    <mergeCell ref="D131:E131"/>
    <mergeCell ref="D132:E132"/>
    <mergeCell ref="D133:E133"/>
    <mergeCell ref="D134:E134"/>
    <mergeCell ref="D135:E135"/>
    <mergeCell ref="D136:E136"/>
    <mergeCell ref="D137:E137"/>
    <mergeCell ref="D141:E141"/>
    <mergeCell ref="D140:E140"/>
    <mergeCell ref="H164:I164"/>
    <mergeCell ref="D150:E150"/>
    <mergeCell ref="D151:E151"/>
    <mergeCell ref="D152:E152"/>
    <mergeCell ref="D153:E153"/>
    <mergeCell ref="D154:E154"/>
    <mergeCell ref="D158:E158"/>
    <mergeCell ref="H143:I143"/>
    <mergeCell ref="H144:I144"/>
    <mergeCell ref="D155:E155"/>
    <mergeCell ref="D156:E156"/>
    <mergeCell ref="D157:E157"/>
    <mergeCell ref="H160:I160"/>
    <mergeCell ref="H161:I161"/>
    <mergeCell ref="H163:I163"/>
  </mergeCells>
  <phoneticPr fontId="2"/>
  <pageMargins left="0.98425196850393704" right="0.59055118110236227" top="0.51" bottom="0.46" header="0.32" footer="0.3"/>
  <pageSetup paperSize="9" scale="88" orientation="portrait" r:id="rId1"/>
  <headerFooter alignWithMargins="0"/>
  <rowBreaks count="3" manualBreakCount="3">
    <brk id="46" max="10" man="1"/>
    <brk id="93" max="10" man="1"/>
    <brk id="145"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206"/>
  <sheetViews>
    <sheetView showGridLines="0" view="pageBreakPreview" zoomScaleNormal="80" zoomScaleSheetLayoutView="100" workbookViewId="0">
      <selection activeCell="J206" sqref="J206"/>
    </sheetView>
  </sheetViews>
  <sheetFormatPr defaultColWidth="9" defaultRowHeight="18.75" customHeight="1"/>
  <cols>
    <col min="1" max="1" width="3.77734375" style="50" customWidth="1"/>
    <col min="2" max="2" width="5.33203125" style="50" customWidth="1"/>
    <col min="3" max="3" width="8.109375" style="50" customWidth="1"/>
    <col min="4" max="4" width="3" style="50" bestFit="1" customWidth="1"/>
    <col min="5" max="5" width="12" style="50" customWidth="1"/>
    <col min="6" max="6" width="13.6640625" style="51" customWidth="1"/>
    <col min="7" max="7" width="2.21875" style="50" bestFit="1" customWidth="1"/>
    <col min="8" max="8" width="11.88671875" style="50" customWidth="1"/>
    <col min="9" max="9" width="2.21875" style="50" bestFit="1" customWidth="1"/>
    <col min="10" max="10" width="13.6640625" style="51" customWidth="1"/>
    <col min="11" max="11" width="5.77734375" style="50" customWidth="1"/>
    <col min="12" max="12" width="9" style="50"/>
    <col min="13" max="13" width="9" style="62"/>
    <col min="14" max="16384" width="9" style="50"/>
  </cols>
  <sheetData>
    <row r="1" spans="1:13" ht="18.75" customHeight="1">
      <c r="A1" s="846" t="s">
        <v>159</v>
      </c>
      <c r="B1" s="847"/>
      <c r="C1" s="846" t="s">
        <v>284</v>
      </c>
      <c r="D1" s="848"/>
      <c r="E1" s="847"/>
      <c r="H1" s="8" t="s">
        <v>0</v>
      </c>
      <c r="I1" s="971">
        <f>●総括表!H4</f>
        <v>0</v>
      </c>
      <c r="J1" s="971"/>
      <c r="K1" s="971"/>
    </row>
    <row r="2" spans="1:13" ht="18.75" customHeight="1">
      <c r="J2" s="61"/>
    </row>
    <row r="3" spans="1:13" ht="18.75" customHeight="1">
      <c r="A3" s="7" t="s">
        <v>934</v>
      </c>
      <c r="B3" s="1" t="s">
        <v>283</v>
      </c>
    </row>
    <row r="4" spans="1:13" ht="11.25" customHeight="1">
      <c r="A4" s="52"/>
    </row>
    <row r="5" spans="1:13" ht="18.75" customHeight="1">
      <c r="A5" s="52"/>
      <c r="B5" s="844" t="s">
        <v>162</v>
      </c>
      <c r="C5" s="845"/>
      <c r="D5" s="844" t="s">
        <v>116</v>
      </c>
      <c r="E5" s="845"/>
      <c r="F5" s="32" t="s">
        <v>255</v>
      </c>
      <c r="G5" s="33"/>
      <c r="H5" s="33" t="s">
        <v>114</v>
      </c>
      <c r="I5" s="33"/>
      <c r="J5" s="32" t="s">
        <v>3</v>
      </c>
      <c r="K5" s="9"/>
    </row>
    <row r="6" spans="1:13" ht="15" customHeight="1">
      <c r="A6" s="52"/>
      <c r="B6" s="31"/>
      <c r="C6" s="30"/>
      <c r="D6" s="29"/>
      <c r="E6" s="28"/>
      <c r="F6" s="27"/>
      <c r="G6" s="25"/>
      <c r="H6" s="25"/>
      <c r="I6" s="25"/>
      <c r="J6" s="24" t="s">
        <v>910</v>
      </c>
      <c r="K6" s="9"/>
    </row>
    <row r="7" spans="1:13" s="1" customFormat="1" ht="15" customHeight="1">
      <c r="B7" s="22">
        <v>1</v>
      </c>
      <c r="C7" s="23" t="s">
        <v>135</v>
      </c>
      <c r="D7" s="841"/>
      <c r="E7" s="842"/>
      <c r="F7" s="19"/>
      <c r="G7" s="18" t="s">
        <v>906</v>
      </c>
      <c r="H7" s="64">
        <v>0.11799999999999999</v>
      </c>
      <c r="I7" s="18" t="s">
        <v>905</v>
      </c>
      <c r="J7" s="17">
        <f>ROUND(F7*H7,0)</f>
        <v>0</v>
      </c>
      <c r="K7" s="9" t="s">
        <v>909</v>
      </c>
      <c r="M7" s="62"/>
    </row>
    <row r="8" spans="1:13" s="1" customFormat="1" ht="15" customHeight="1">
      <c r="B8" s="22">
        <v>2</v>
      </c>
      <c r="C8" s="23" t="s">
        <v>124</v>
      </c>
      <c r="D8" s="841"/>
      <c r="E8" s="842"/>
      <c r="F8" s="19"/>
      <c r="G8" s="18" t="s">
        <v>906</v>
      </c>
      <c r="H8" s="64">
        <v>0.14699999999999999</v>
      </c>
      <c r="I8" s="18" t="s">
        <v>905</v>
      </c>
      <c r="J8" s="17">
        <f>ROUND(F8*H8,0)</f>
        <v>0</v>
      </c>
      <c r="K8" s="9" t="s">
        <v>908</v>
      </c>
      <c r="M8" s="44"/>
    </row>
    <row r="9" spans="1:13" s="1" customFormat="1" ht="15" customHeight="1" thickBot="1">
      <c r="B9" s="21">
        <v>3</v>
      </c>
      <c r="C9" s="20" t="s">
        <v>123</v>
      </c>
      <c r="D9" s="841"/>
      <c r="E9" s="842"/>
      <c r="F9" s="19"/>
      <c r="G9" s="18" t="s">
        <v>906</v>
      </c>
      <c r="H9" s="64">
        <v>0.17699999999999999</v>
      </c>
      <c r="I9" s="18" t="s">
        <v>905</v>
      </c>
      <c r="J9" s="17">
        <f>ROUND(F9*H9,0)</f>
        <v>0</v>
      </c>
      <c r="K9" s="9" t="s">
        <v>907</v>
      </c>
      <c r="M9" s="44"/>
    </row>
    <row r="10" spans="1:13" s="1" customFormat="1" ht="15" customHeight="1">
      <c r="B10" s="15"/>
      <c r="C10" s="16"/>
      <c r="D10" s="15"/>
      <c r="E10" s="15"/>
      <c r="F10" s="14"/>
      <c r="G10" s="13"/>
      <c r="H10" s="837" t="s">
        <v>933</v>
      </c>
      <c r="I10" s="838"/>
      <c r="J10" s="11"/>
      <c r="K10" s="9"/>
      <c r="M10" s="44"/>
    </row>
    <row r="11" spans="1:13" s="1" customFormat="1" ht="15" customHeight="1" thickBot="1">
      <c r="B11" s="9"/>
      <c r="C11" s="9"/>
      <c r="D11" s="9"/>
      <c r="E11" s="9"/>
      <c r="F11" s="12"/>
      <c r="G11" s="9"/>
      <c r="H11" s="839" t="s">
        <v>99</v>
      </c>
      <c r="I11" s="840"/>
      <c r="J11" s="10">
        <f>SUM(J7:J9)</f>
        <v>0</v>
      </c>
      <c r="K11" s="9" t="s">
        <v>932</v>
      </c>
      <c r="L11" s="1" t="s">
        <v>906</v>
      </c>
      <c r="M11" s="44"/>
    </row>
    <row r="12" spans="1:13" s="1" customFormat="1" ht="18.75" customHeight="1">
      <c r="F12" s="3"/>
      <c r="J12" s="3"/>
      <c r="M12" s="44"/>
    </row>
    <row r="13" spans="1:13" ht="18.75" customHeight="1">
      <c r="A13" s="7" t="s">
        <v>931</v>
      </c>
      <c r="B13" s="1" t="s">
        <v>1510</v>
      </c>
      <c r="M13" s="44"/>
    </row>
    <row r="14" spans="1:13" ht="18.600000000000001" customHeight="1">
      <c r="A14" s="52"/>
      <c r="B14" s="682" t="s">
        <v>1116</v>
      </c>
      <c r="M14" s="44"/>
    </row>
    <row r="15" spans="1:13" ht="18.75" customHeight="1">
      <c r="A15" s="52"/>
      <c r="B15" s="844" t="s">
        <v>117</v>
      </c>
      <c r="C15" s="845"/>
      <c r="D15" s="844" t="s">
        <v>116</v>
      </c>
      <c r="E15" s="845"/>
      <c r="F15" s="32" t="s">
        <v>115</v>
      </c>
      <c r="G15" s="33"/>
      <c r="H15" s="33" t="s">
        <v>114</v>
      </c>
      <c r="I15" s="33"/>
      <c r="J15" s="32" t="s">
        <v>3</v>
      </c>
      <c r="K15" s="9"/>
      <c r="M15" s="44"/>
    </row>
    <row r="16" spans="1:13" ht="15" customHeight="1">
      <c r="A16" s="52"/>
      <c r="B16" s="31"/>
      <c r="C16" s="30"/>
      <c r="D16" s="29"/>
      <c r="E16" s="28"/>
      <c r="F16" s="27"/>
      <c r="G16" s="25"/>
      <c r="H16" s="25"/>
      <c r="I16" s="25"/>
      <c r="J16" s="24" t="s">
        <v>910</v>
      </c>
      <c r="K16" s="9"/>
      <c r="M16" s="44"/>
    </row>
    <row r="17" spans="2:13" s="1" customFormat="1" ht="15" customHeight="1">
      <c r="B17" s="22">
        <v>1</v>
      </c>
      <c r="C17" s="23" t="s">
        <v>122</v>
      </c>
      <c r="D17" s="841"/>
      <c r="E17" s="842"/>
      <c r="F17" s="19"/>
      <c r="G17" s="18" t="s">
        <v>906</v>
      </c>
      <c r="H17" s="64">
        <v>0.124</v>
      </c>
      <c r="I17" s="18" t="s">
        <v>905</v>
      </c>
      <c r="J17" s="17">
        <f t="shared" ref="J17:J29" si="0">ROUND(F17*H17,0)</f>
        <v>0</v>
      </c>
      <c r="K17" s="9" t="s">
        <v>909</v>
      </c>
      <c r="M17" s="62"/>
    </row>
    <row r="18" spans="2:13" s="1" customFormat="1" ht="15" customHeight="1">
      <c r="B18" s="22">
        <v>2</v>
      </c>
      <c r="C18" s="23" t="s">
        <v>112</v>
      </c>
      <c r="D18" s="841"/>
      <c r="E18" s="842"/>
      <c r="F18" s="19"/>
      <c r="G18" s="18" t="s">
        <v>906</v>
      </c>
      <c r="H18" s="64">
        <v>0.14299999999999999</v>
      </c>
      <c r="I18" s="18" t="s">
        <v>905</v>
      </c>
      <c r="J18" s="17">
        <f t="shared" si="0"/>
        <v>0</v>
      </c>
      <c r="K18" s="9" t="s">
        <v>908</v>
      </c>
      <c r="M18" s="62"/>
    </row>
    <row r="19" spans="2:13" s="1" customFormat="1" ht="15" customHeight="1">
      <c r="B19" s="22">
        <v>3</v>
      </c>
      <c r="C19" s="23" t="s">
        <v>110</v>
      </c>
      <c r="D19" s="841"/>
      <c r="E19" s="842"/>
      <c r="F19" s="19"/>
      <c r="G19" s="18" t="s">
        <v>906</v>
      </c>
      <c r="H19" s="64">
        <v>0.159</v>
      </c>
      <c r="I19" s="18" t="s">
        <v>905</v>
      </c>
      <c r="J19" s="17">
        <f t="shared" si="0"/>
        <v>0</v>
      </c>
      <c r="K19" s="9" t="s">
        <v>907</v>
      </c>
      <c r="M19" s="62"/>
    </row>
    <row r="20" spans="2:13" s="1" customFormat="1" ht="15" customHeight="1">
      <c r="B20" s="22">
        <v>4</v>
      </c>
      <c r="C20" s="23" t="s">
        <v>108</v>
      </c>
      <c r="D20" s="841"/>
      <c r="E20" s="842"/>
      <c r="F20" s="19"/>
      <c r="G20" s="18" t="s">
        <v>906</v>
      </c>
      <c r="H20" s="64">
        <v>0.187</v>
      </c>
      <c r="I20" s="18" t="s">
        <v>905</v>
      </c>
      <c r="J20" s="17">
        <f t="shared" si="0"/>
        <v>0</v>
      </c>
      <c r="K20" s="9" t="s">
        <v>904</v>
      </c>
      <c r="M20" s="62"/>
    </row>
    <row r="21" spans="2:13" s="1" customFormat="1" ht="15" customHeight="1">
      <c r="B21" s="21">
        <v>5</v>
      </c>
      <c r="C21" s="20" t="s">
        <v>106</v>
      </c>
      <c r="D21" s="841"/>
      <c r="E21" s="842"/>
      <c r="F21" s="19"/>
      <c r="G21" s="18" t="s">
        <v>906</v>
      </c>
      <c r="H21" s="64">
        <v>0.20599999999999999</v>
      </c>
      <c r="I21" s="18" t="s">
        <v>905</v>
      </c>
      <c r="J21" s="17">
        <f t="shared" si="0"/>
        <v>0</v>
      </c>
      <c r="K21" s="9" t="s">
        <v>913</v>
      </c>
      <c r="M21" s="44"/>
    </row>
    <row r="22" spans="2:13" s="1" customFormat="1" ht="15" customHeight="1">
      <c r="B22" s="21">
        <v>6</v>
      </c>
      <c r="C22" s="20" t="s">
        <v>104</v>
      </c>
      <c r="D22" s="841"/>
      <c r="E22" s="842"/>
      <c r="F22" s="19"/>
      <c r="G22" s="18" t="s">
        <v>906</v>
      </c>
      <c r="H22" s="64">
        <v>0.223</v>
      </c>
      <c r="I22" s="18" t="s">
        <v>905</v>
      </c>
      <c r="J22" s="17">
        <f t="shared" si="0"/>
        <v>0</v>
      </c>
      <c r="K22" s="9" t="s">
        <v>912</v>
      </c>
      <c r="M22" s="44"/>
    </row>
    <row r="23" spans="2:13" s="1" customFormat="1" ht="15" customHeight="1">
      <c r="B23" s="21">
        <v>7</v>
      </c>
      <c r="C23" s="20" t="s">
        <v>102</v>
      </c>
      <c r="D23" s="841"/>
      <c r="E23" s="842"/>
      <c r="F23" s="19"/>
      <c r="G23" s="18" t="s">
        <v>906</v>
      </c>
      <c r="H23" s="64">
        <v>0.23799999999999999</v>
      </c>
      <c r="I23" s="18" t="s">
        <v>905</v>
      </c>
      <c r="J23" s="17">
        <f t="shared" si="0"/>
        <v>0</v>
      </c>
      <c r="K23" s="9" t="s">
        <v>921</v>
      </c>
      <c r="M23" s="44"/>
    </row>
    <row r="24" spans="2:13" s="1" customFormat="1" ht="15" customHeight="1">
      <c r="B24" s="21">
        <v>8</v>
      </c>
      <c r="C24" s="20" t="s">
        <v>497</v>
      </c>
      <c r="D24" s="841"/>
      <c r="E24" s="842"/>
      <c r="F24" s="19"/>
      <c r="G24" s="18" t="s">
        <v>906</v>
      </c>
      <c r="H24" s="64">
        <v>0.25900000000000001</v>
      </c>
      <c r="I24" s="18" t="s">
        <v>905</v>
      </c>
      <c r="J24" s="17">
        <f t="shared" si="0"/>
        <v>0</v>
      </c>
      <c r="K24" s="9" t="s">
        <v>920</v>
      </c>
      <c r="M24" s="44"/>
    </row>
    <row r="25" spans="2:13" s="1" customFormat="1" ht="15" customHeight="1">
      <c r="B25" s="21">
        <v>9</v>
      </c>
      <c r="C25" s="20" t="s">
        <v>519</v>
      </c>
      <c r="D25" s="841"/>
      <c r="E25" s="842"/>
      <c r="F25" s="19"/>
      <c r="G25" s="18" t="s">
        <v>906</v>
      </c>
      <c r="H25" s="64">
        <v>0.27500000000000002</v>
      </c>
      <c r="I25" s="18" t="s">
        <v>905</v>
      </c>
      <c r="J25" s="17">
        <f t="shared" si="0"/>
        <v>0</v>
      </c>
      <c r="K25" s="9" t="s">
        <v>919</v>
      </c>
      <c r="M25" s="44"/>
    </row>
    <row r="26" spans="2:13" s="1" customFormat="1" ht="15" customHeight="1">
      <c r="B26" s="21">
        <v>10</v>
      </c>
      <c r="C26" s="20" t="s">
        <v>605</v>
      </c>
      <c r="D26" s="841"/>
      <c r="E26" s="842"/>
      <c r="F26" s="19"/>
      <c r="G26" s="18" t="s">
        <v>906</v>
      </c>
      <c r="H26" s="425">
        <v>0.28799999999999998</v>
      </c>
      <c r="I26" s="18" t="s">
        <v>905</v>
      </c>
      <c r="J26" s="17">
        <f t="shared" si="0"/>
        <v>0</v>
      </c>
      <c r="K26" s="9" t="s">
        <v>927</v>
      </c>
      <c r="L26" s="9"/>
    </row>
    <row r="27" spans="2:13" s="1" customFormat="1" ht="15" customHeight="1">
      <c r="B27" s="21">
        <v>11</v>
      </c>
      <c r="C27" s="20" t="s">
        <v>775</v>
      </c>
      <c r="D27" s="841"/>
      <c r="E27" s="842"/>
      <c r="F27" s="19"/>
      <c r="G27" s="18" t="s">
        <v>98</v>
      </c>
      <c r="H27" s="425">
        <v>0.3</v>
      </c>
      <c r="I27" s="18" t="s">
        <v>101</v>
      </c>
      <c r="J27" s="17">
        <f>ROUND(F27*H27,0)</f>
        <v>0</v>
      </c>
      <c r="K27" s="9" t="s">
        <v>131</v>
      </c>
      <c r="L27" s="9"/>
    </row>
    <row r="28" spans="2:13" s="1" customFormat="1" ht="15" customHeight="1">
      <c r="B28" s="21">
        <v>12</v>
      </c>
      <c r="C28" s="20" t="s">
        <v>917</v>
      </c>
      <c r="D28" s="841"/>
      <c r="E28" s="842"/>
      <c r="F28" s="19"/>
      <c r="G28" s="18" t="s">
        <v>98</v>
      </c>
      <c r="H28" s="425">
        <v>0.3</v>
      </c>
      <c r="I28" s="18" t="s">
        <v>101</v>
      </c>
      <c r="J28" s="17">
        <f>ROUND(F28*H28,0)</f>
        <v>0</v>
      </c>
      <c r="K28" s="9" t="s">
        <v>130</v>
      </c>
      <c r="L28" s="9"/>
    </row>
    <row r="29" spans="2:13" s="1" customFormat="1" ht="15" customHeight="1">
      <c r="B29" s="21">
        <v>13</v>
      </c>
      <c r="C29" s="20" t="s">
        <v>1041</v>
      </c>
      <c r="D29" s="841"/>
      <c r="E29" s="842"/>
      <c r="F29" s="19"/>
      <c r="G29" s="18" t="s">
        <v>906</v>
      </c>
      <c r="H29" s="425">
        <v>0.3</v>
      </c>
      <c r="I29" s="18" t="s">
        <v>905</v>
      </c>
      <c r="J29" s="17">
        <f t="shared" si="0"/>
        <v>0</v>
      </c>
      <c r="K29" s="9" t="s">
        <v>129</v>
      </c>
      <c r="L29" s="9"/>
    </row>
    <row r="30" spans="2:13" s="1" customFormat="1" ht="15" customHeight="1" thickBot="1">
      <c r="B30" s="21">
        <v>14</v>
      </c>
      <c r="C30" s="20" t="s">
        <v>1112</v>
      </c>
      <c r="D30" s="841"/>
      <c r="E30" s="842"/>
      <c r="F30" s="19"/>
      <c r="G30" s="18" t="s">
        <v>98</v>
      </c>
      <c r="H30" s="425">
        <v>0.3</v>
      </c>
      <c r="I30" s="18" t="s">
        <v>101</v>
      </c>
      <c r="J30" s="17">
        <f t="shared" ref="J30" si="1">ROUND(F30*H30,0)</f>
        <v>0</v>
      </c>
      <c r="K30" s="9" t="s">
        <v>128</v>
      </c>
      <c r="L30" s="9"/>
    </row>
    <row r="31" spans="2:13" s="1" customFormat="1" ht="15" customHeight="1">
      <c r="B31" s="15"/>
      <c r="C31" s="16"/>
      <c r="D31" s="15"/>
      <c r="E31" s="15"/>
      <c r="F31" s="14"/>
      <c r="G31" s="13"/>
      <c r="H31" s="837" t="s">
        <v>1209</v>
      </c>
      <c r="I31" s="838"/>
      <c r="J31" s="11"/>
      <c r="K31" s="9"/>
      <c r="M31" s="44"/>
    </row>
    <row r="32" spans="2:13" s="1" customFormat="1" ht="15" customHeight="1" thickBot="1">
      <c r="B32" s="9"/>
      <c r="C32" s="9"/>
      <c r="D32" s="9"/>
      <c r="E32" s="9"/>
      <c r="F32" s="12"/>
      <c r="G32" s="9"/>
      <c r="H32" s="839" t="s">
        <v>99</v>
      </c>
      <c r="I32" s="840"/>
      <c r="J32" s="10">
        <f>SUM(J17:J30)</f>
        <v>0</v>
      </c>
      <c r="K32" s="9" t="s">
        <v>930</v>
      </c>
      <c r="L32" s="1" t="s">
        <v>906</v>
      </c>
      <c r="M32" s="44"/>
    </row>
    <row r="33" spans="1:13" s="1" customFormat="1" ht="18.75" customHeight="1">
      <c r="F33" s="3"/>
      <c r="J33" s="3"/>
      <c r="M33" s="44"/>
    </row>
    <row r="34" spans="1:13" ht="18.75" customHeight="1">
      <c r="A34" s="7" t="s">
        <v>929</v>
      </c>
      <c r="B34" s="1" t="s">
        <v>1511</v>
      </c>
      <c r="M34" s="44"/>
    </row>
    <row r="35" spans="1:13" ht="18.600000000000001" customHeight="1">
      <c r="A35" s="52"/>
      <c r="B35" s="682" t="s">
        <v>1117</v>
      </c>
      <c r="M35" s="44"/>
    </row>
    <row r="36" spans="1:13" ht="18.75" customHeight="1">
      <c r="A36" s="52"/>
      <c r="B36" s="844" t="s">
        <v>117</v>
      </c>
      <c r="C36" s="845"/>
      <c r="D36" s="844" t="s">
        <v>116</v>
      </c>
      <c r="E36" s="845"/>
      <c r="F36" s="32" t="s">
        <v>115</v>
      </c>
      <c r="G36" s="33"/>
      <c r="H36" s="33" t="s">
        <v>114</v>
      </c>
      <c r="I36" s="33"/>
      <c r="J36" s="32" t="s">
        <v>3</v>
      </c>
      <c r="K36" s="9"/>
      <c r="M36" s="75"/>
    </row>
    <row r="37" spans="1:13" ht="15" customHeight="1">
      <c r="A37" s="52"/>
      <c r="B37" s="31"/>
      <c r="C37" s="30"/>
      <c r="D37" s="29"/>
      <c r="E37" s="28"/>
      <c r="F37" s="27"/>
      <c r="G37" s="25"/>
      <c r="H37" s="25"/>
      <c r="I37" s="25"/>
      <c r="J37" s="24" t="s">
        <v>910</v>
      </c>
      <c r="K37" s="9"/>
    </row>
    <row r="38" spans="1:13" s="1" customFormat="1" ht="15" customHeight="1">
      <c r="B38" s="22">
        <v>1</v>
      </c>
      <c r="C38" s="23" t="s">
        <v>108</v>
      </c>
      <c r="D38" s="841"/>
      <c r="E38" s="842"/>
      <c r="F38" s="19"/>
      <c r="G38" s="18" t="s">
        <v>906</v>
      </c>
      <c r="H38" s="64">
        <v>0.312</v>
      </c>
      <c r="I38" s="18" t="s">
        <v>905</v>
      </c>
      <c r="J38" s="17">
        <f t="shared" ref="J38:J47" si="2">ROUND(F38*H38,0)</f>
        <v>0</v>
      </c>
      <c r="K38" s="9" t="s">
        <v>909</v>
      </c>
      <c r="M38" s="62"/>
    </row>
    <row r="39" spans="1:13" s="1" customFormat="1" ht="15" customHeight="1">
      <c r="B39" s="21">
        <v>2</v>
      </c>
      <c r="C39" s="20" t="s">
        <v>106</v>
      </c>
      <c r="D39" s="841"/>
      <c r="E39" s="842"/>
      <c r="F39" s="19"/>
      <c r="G39" s="18" t="s">
        <v>906</v>
      </c>
      <c r="H39" s="64">
        <v>0.34300000000000003</v>
      </c>
      <c r="I39" s="18" t="s">
        <v>905</v>
      </c>
      <c r="J39" s="17">
        <f t="shared" si="2"/>
        <v>0</v>
      </c>
      <c r="K39" s="9" t="s">
        <v>908</v>
      </c>
      <c r="M39" s="62"/>
    </row>
    <row r="40" spans="1:13" s="1" customFormat="1" ht="15" customHeight="1">
      <c r="B40" s="21">
        <v>3</v>
      </c>
      <c r="C40" s="20" t="s">
        <v>104</v>
      </c>
      <c r="D40" s="841"/>
      <c r="E40" s="842"/>
      <c r="F40" s="19"/>
      <c r="G40" s="18" t="s">
        <v>906</v>
      </c>
      <c r="H40" s="64">
        <v>0.372</v>
      </c>
      <c r="I40" s="18" t="s">
        <v>905</v>
      </c>
      <c r="J40" s="17">
        <f t="shared" si="2"/>
        <v>0</v>
      </c>
      <c r="K40" s="9" t="s">
        <v>907</v>
      </c>
      <c r="M40" s="62"/>
    </row>
    <row r="41" spans="1:13" s="1" customFormat="1" ht="15" customHeight="1">
      <c r="B41" s="21">
        <v>4</v>
      </c>
      <c r="C41" s="20" t="s">
        <v>102</v>
      </c>
      <c r="D41" s="841"/>
      <c r="E41" s="842"/>
      <c r="F41" s="19"/>
      <c r="G41" s="18" t="s">
        <v>906</v>
      </c>
      <c r="H41" s="64">
        <v>0.39600000000000002</v>
      </c>
      <c r="I41" s="18" t="s">
        <v>905</v>
      </c>
      <c r="J41" s="17">
        <f t="shared" si="2"/>
        <v>0</v>
      </c>
      <c r="K41" s="9" t="s">
        <v>904</v>
      </c>
      <c r="M41" s="62"/>
    </row>
    <row r="42" spans="1:13" s="1" customFormat="1" ht="15" customHeight="1">
      <c r="B42" s="21">
        <v>5</v>
      </c>
      <c r="C42" s="20" t="s">
        <v>497</v>
      </c>
      <c r="D42" s="841"/>
      <c r="E42" s="842"/>
      <c r="F42" s="19"/>
      <c r="G42" s="18" t="s">
        <v>906</v>
      </c>
      <c r="H42" s="64">
        <v>0.432</v>
      </c>
      <c r="I42" s="18" t="s">
        <v>905</v>
      </c>
      <c r="J42" s="17">
        <f t="shared" si="2"/>
        <v>0</v>
      </c>
      <c r="K42" s="9" t="s">
        <v>913</v>
      </c>
      <c r="M42" s="62"/>
    </row>
    <row r="43" spans="1:13" s="1" customFormat="1" ht="15" customHeight="1">
      <c r="B43" s="21">
        <v>6</v>
      </c>
      <c r="C43" s="20" t="s">
        <v>519</v>
      </c>
      <c r="D43" s="841"/>
      <c r="E43" s="842"/>
      <c r="F43" s="19"/>
      <c r="G43" s="18" t="s">
        <v>906</v>
      </c>
      <c r="H43" s="64">
        <v>0.45800000000000002</v>
      </c>
      <c r="I43" s="18" t="s">
        <v>905</v>
      </c>
      <c r="J43" s="17">
        <f t="shared" si="2"/>
        <v>0</v>
      </c>
      <c r="K43" s="9" t="s">
        <v>912</v>
      </c>
      <c r="M43" s="62"/>
    </row>
    <row r="44" spans="1:13" s="1" customFormat="1" ht="15" customHeight="1">
      <c r="B44" s="21">
        <v>7</v>
      </c>
      <c r="C44" s="20" t="s">
        <v>605</v>
      </c>
      <c r="D44" s="841"/>
      <c r="E44" s="842"/>
      <c r="F44" s="19"/>
      <c r="G44" s="18" t="s">
        <v>906</v>
      </c>
      <c r="H44" s="425">
        <v>0.47899999999999998</v>
      </c>
      <c r="I44" s="18" t="s">
        <v>905</v>
      </c>
      <c r="J44" s="17">
        <f t="shared" si="2"/>
        <v>0</v>
      </c>
      <c r="K44" s="9" t="s">
        <v>921</v>
      </c>
      <c r="L44" s="9"/>
    </row>
    <row r="45" spans="1:13" s="1" customFormat="1" ht="15" customHeight="1">
      <c r="B45" s="21">
        <v>8</v>
      </c>
      <c r="C45" s="20" t="s">
        <v>775</v>
      </c>
      <c r="D45" s="841"/>
      <c r="E45" s="842"/>
      <c r="F45" s="19"/>
      <c r="G45" s="18" t="s">
        <v>98</v>
      </c>
      <c r="H45" s="425">
        <v>0.5</v>
      </c>
      <c r="I45" s="18" t="s">
        <v>101</v>
      </c>
      <c r="J45" s="17">
        <f>ROUND(F45*H45,0)</f>
        <v>0</v>
      </c>
      <c r="K45" s="9" t="s">
        <v>120</v>
      </c>
      <c r="L45" s="9"/>
    </row>
    <row r="46" spans="1:13" s="1" customFormat="1" ht="15" customHeight="1">
      <c r="B46" s="21">
        <v>9</v>
      </c>
      <c r="C46" s="20" t="s">
        <v>917</v>
      </c>
      <c r="D46" s="841"/>
      <c r="E46" s="842"/>
      <c r="F46" s="19"/>
      <c r="G46" s="18" t="s">
        <v>98</v>
      </c>
      <c r="H46" s="425">
        <v>0.5</v>
      </c>
      <c r="I46" s="18" t="s">
        <v>101</v>
      </c>
      <c r="J46" s="17">
        <f>ROUND(F46*H46,0)</f>
        <v>0</v>
      </c>
      <c r="K46" s="9" t="s">
        <v>119</v>
      </c>
      <c r="L46" s="9"/>
    </row>
    <row r="47" spans="1:13" s="1" customFormat="1" ht="15" customHeight="1">
      <c r="B47" s="21">
        <v>10</v>
      </c>
      <c r="C47" s="20" t="s">
        <v>1041</v>
      </c>
      <c r="D47" s="841"/>
      <c r="E47" s="842"/>
      <c r="F47" s="19"/>
      <c r="G47" s="18" t="s">
        <v>906</v>
      </c>
      <c r="H47" s="425">
        <v>0.5</v>
      </c>
      <c r="I47" s="18" t="s">
        <v>905</v>
      </c>
      <c r="J47" s="17">
        <f t="shared" si="2"/>
        <v>0</v>
      </c>
      <c r="K47" s="9" t="s">
        <v>132</v>
      </c>
      <c r="L47" s="9"/>
    </row>
    <row r="48" spans="1:13" s="1" customFormat="1" ht="15" customHeight="1" thickBot="1">
      <c r="B48" s="21">
        <v>11</v>
      </c>
      <c r="C48" s="20" t="s">
        <v>1112</v>
      </c>
      <c r="D48" s="841"/>
      <c r="E48" s="842"/>
      <c r="F48" s="19"/>
      <c r="G48" s="18" t="s">
        <v>98</v>
      </c>
      <c r="H48" s="425">
        <v>0.5</v>
      </c>
      <c r="I48" s="18" t="s">
        <v>101</v>
      </c>
      <c r="J48" s="17">
        <f t="shared" ref="J48" si="3">ROUND(F48*H48,0)</f>
        <v>0</v>
      </c>
      <c r="K48" s="9" t="s">
        <v>131</v>
      </c>
      <c r="L48" s="9"/>
    </row>
    <row r="49" spans="1:13" s="1" customFormat="1" ht="15" customHeight="1">
      <c r="B49" s="15"/>
      <c r="C49" s="16"/>
      <c r="D49" s="15"/>
      <c r="E49" s="15"/>
      <c r="F49" s="14"/>
      <c r="G49" s="13"/>
      <c r="H49" s="837" t="s">
        <v>1210</v>
      </c>
      <c r="I49" s="838"/>
      <c r="J49" s="11"/>
      <c r="K49" s="9"/>
      <c r="M49" s="62"/>
    </row>
    <row r="50" spans="1:13" s="1" customFormat="1" ht="15" customHeight="1" thickBot="1">
      <c r="B50" s="9"/>
      <c r="C50" s="9"/>
      <c r="D50" s="9"/>
      <c r="E50" s="9"/>
      <c r="F50" s="12"/>
      <c r="G50" s="9"/>
      <c r="H50" s="839" t="s">
        <v>99</v>
      </c>
      <c r="I50" s="840"/>
      <c r="J50" s="10">
        <f>SUM(J38:J48)</f>
        <v>0</v>
      </c>
      <c r="K50" s="9" t="s">
        <v>1512</v>
      </c>
      <c r="L50" s="1" t="s">
        <v>906</v>
      </c>
      <c r="M50" s="44"/>
    </row>
    <row r="51" spans="1:13" s="1" customFormat="1" ht="18.75" customHeight="1">
      <c r="F51" s="3"/>
      <c r="J51" s="3"/>
      <c r="M51" s="44"/>
    </row>
    <row r="52" spans="1:13" ht="18.75" customHeight="1">
      <c r="A52" s="7" t="s">
        <v>928</v>
      </c>
      <c r="B52" s="1" t="s">
        <v>1513</v>
      </c>
      <c r="M52" s="44"/>
    </row>
    <row r="53" spans="1:13" ht="11.25" customHeight="1">
      <c r="A53" s="52"/>
      <c r="M53" s="44"/>
    </row>
    <row r="54" spans="1:13" ht="18.75" customHeight="1">
      <c r="A54" s="52"/>
      <c r="B54" s="844" t="s">
        <v>117</v>
      </c>
      <c r="C54" s="845"/>
      <c r="D54" s="844" t="s">
        <v>116</v>
      </c>
      <c r="E54" s="845"/>
      <c r="F54" s="32" t="s">
        <v>115</v>
      </c>
      <c r="G54" s="33"/>
      <c r="H54" s="33" t="s">
        <v>114</v>
      </c>
      <c r="I54" s="33"/>
      <c r="J54" s="32" t="s">
        <v>3</v>
      </c>
      <c r="K54" s="9"/>
      <c r="M54" s="44"/>
    </row>
    <row r="55" spans="1:13" ht="15" customHeight="1">
      <c r="A55" s="52"/>
      <c r="B55" s="31"/>
      <c r="C55" s="30"/>
      <c r="D55" s="29"/>
      <c r="E55" s="28"/>
      <c r="F55" s="27"/>
      <c r="G55" s="25"/>
      <c r="H55" s="25"/>
      <c r="I55" s="25"/>
      <c r="J55" s="24" t="s">
        <v>910</v>
      </c>
      <c r="K55" s="9"/>
      <c r="M55" s="44"/>
    </row>
    <row r="56" spans="1:13" s="1" customFormat="1" ht="15" customHeight="1">
      <c r="B56" s="22">
        <v>1</v>
      </c>
      <c r="C56" s="23" t="s">
        <v>122</v>
      </c>
      <c r="D56" s="841"/>
      <c r="E56" s="842"/>
      <c r="F56" s="19"/>
      <c r="G56" s="18" t="s">
        <v>906</v>
      </c>
      <c r="H56" s="64">
        <v>0.20599999999999999</v>
      </c>
      <c r="I56" s="18" t="s">
        <v>905</v>
      </c>
      <c r="J56" s="17">
        <f t="shared" ref="J56:J74" si="4">ROUND(F56*H56,0)</f>
        <v>0</v>
      </c>
      <c r="K56" s="9" t="s">
        <v>909</v>
      </c>
      <c r="M56" s="44"/>
    </row>
    <row r="57" spans="1:13" s="1" customFormat="1" ht="15" customHeight="1">
      <c r="B57" s="22">
        <v>2</v>
      </c>
      <c r="C57" s="23" t="s">
        <v>112</v>
      </c>
      <c r="D57" s="841"/>
      <c r="E57" s="842"/>
      <c r="F57" s="19"/>
      <c r="G57" s="18" t="s">
        <v>906</v>
      </c>
      <c r="H57" s="64">
        <v>0.23799999999999999</v>
      </c>
      <c r="I57" s="18" t="s">
        <v>905</v>
      </c>
      <c r="J57" s="17">
        <f t="shared" si="4"/>
        <v>0</v>
      </c>
      <c r="K57" s="9" t="s">
        <v>908</v>
      </c>
      <c r="M57" s="62"/>
    </row>
    <row r="58" spans="1:13" s="1" customFormat="1" ht="15" customHeight="1">
      <c r="B58" s="22">
        <v>3</v>
      </c>
      <c r="C58" s="23" t="s">
        <v>110</v>
      </c>
      <c r="D58" s="841"/>
      <c r="E58" s="842"/>
      <c r="F58" s="19"/>
      <c r="G58" s="18" t="s">
        <v>906</v>
      </c>
      <c r="H58" s="64">
        <v>0.26500000000000001</v>
      </c>
      <c r="I58" s="18" t="s">
        <v>905</v>
      </c>
      <c r="J58" s="17">
        <f t="shared" si="4"/>
        <v>0</v>
      </c>
      <c r="K58" s="9" t="s">
        <v>907</v>
      </c>
      <c r="M58" s="62"/>
    </row>
    <row r="59" spans="1:13" s="1" customFormat="1" ht="15" customHeight="1">
      <c r="B59" s="22">
        <v>4</v>
      </c>
      <c r="C59" s="23" t="s">
        <v>108</v>
      </c>
      <c r="D59" s="841"/>
      <c r="E59" s="842"/>
      <c r="F59" s="19"/>
      <c r="G59" s="18" t="s">
        <v>906</v>
      </c>
      <c r="H59" s="64">
        <v>0.312</v>
      </c>
      <c r="I59" s="18" t="s">
        <v>905</v>
      </c>
      <c r="J59" s="17">
        <f t="shared" si="4"/>
        <v>0</v>
      </c>
      <c r="K59" s="9" t="s">
        <v>904</v>
      </c>
      <c r="M59" s="62"/>
    </row>
    <row r="60" spans="1:13" s="1" customFormat="1" ht="15" customHeight="1">
      <c r="B60" s="21">
        <v>5</v>
      </c>
      <c r="C60" s="20" t="s">
        <v>106</v>
      </c>
      <c r="D60" s="841"/>
      <c r="E60" s="842"/>
      <c r="F60" s="19"/>
      <c r="G60" s="18" t="s">
        <v>906</v>
      </c>
      <c r="H60" s="64">
        <v>0.34300000000000003</v>
      </c>
      <c r="I60" s="18" t="s">
        <v>905</v>
      </c>
      <c r="J60" s="17">
        <f t="shared" si="4"/>
        <v>0</v>
      </c>
      <c r="K60" s="9" t="s">
        <v>913</v>
      </c>
      <c r="M60" s="62"/>
    </row>
    <row r="61" spans="1:13" s="1" customFormat="1" ht="15" customHeight="1">
      <c r="B61" s="21">
        <v>6</v>
      </c>
      <c r="C61" s="20" t="s">
        <v>104</v>
      </c>
      <c r="D61" s="841"/>
      <c r="E61" s="842"/>
      <c r="F61" s="19"/>
      <c r="G61" s="18" t="s">
        <v>906</v>
      </c>
      <c r="H61" s="64">
        <v>0.372</v>
      </c>
      <c r="I61" s="18" t="s">
        <v>905</v>
      </c>
      <c r="J61" s="17">
        <f t="shared" si="4"/>
        <v>0</v>
      </c>
      <c r="K61" s="9" t="s">
        <v>912</v>
      </c>
      <c r="M61" s="44"/>
    </row>
    <row r="62" spans="1:13" s="1" customFormat="1" ht="15" customHeight="1">
      <c r="B62" s="21">
        <v>7</v>
      </c>
      <c r="C62" s="20" t="s">
        <v>102</v>
      </c>
      <c r="D62" s="841"/>
      <c r="E62" s="842"/>
      <c r="F62" s="19"/>
      <c r="G62" s="18" t="s">
        <v>906</v>
      </c>
      <c r="H62" s="64">
        <v>0.39600000000000002</v>
      </c>
      <c r="I62" s="18" t="s">
        <v>905</v>
      </c>
      <c r="J62" s="17">
        <f t="shared" si="4"/>
        <v>0</v>
      </c>
      <c r="K62" s="9" t="s">
        <v>921</v>
      </c>
      <c r="M62" s="44"/>
    </row>
    <row r="63" spans="1:13" s="1" customFormat="1" ht="15" customHeight="1">
      <c r="B63" s="21">
        <v>8</v>
      </c>
      <c r="C63" s="20" t="s">
        <v>497</v>
      </c>
      <c r="D63" s="849" t="s">
        <v>516</v>
      </c>
      <c r="E63" s="850"/>
      <c r="F63" s="19"/>
      <c r="G63" s="18" t="s">
        <v>906</v>
      </c>
      <c r="H63" s="64">
        <v>0.432</v>
      </c>
      <c r="I63" s="18" t="s">
        <v>905</v>
      </c>
      <c r="J63" s="17">
        <f t="shared" si="4"/>
        <v>0</v>
      </c>
      <c r="K63" s="9" t="s">
        <v>920</v>
      </c>
      <c r="M63" s="44"/>
    </row>
    <row r="64" spans="1:13" s="1" customFormat="1" ht="15" customHeight="1">
      <c r="B64" s="21">
        <v>9</v>
      </c>
      <c r="C64" s="20" t="s">
        <v>497</v>
      </c>
      <c r="D64" s="849" t="s">
        <v>518</v>
      </c>
      <c r="E64" s="850"/>
      <c r="F64" s="19"/>
      <c r="G64" s="18" t="s">
        <v>906</v>
      </c>
      <c r="H64" s="64">
        <v>0.57799999999999996</v>
      </c>
      <c r="I64" s="18" t="s">
        <v>905</v>
      </c>
      <c r="J64" s="17">
        <f t="shared" si="4"/>
        <v>0</v>
      </c>
      <c r="K64" s="9" t="s">
        <v>919</v>
      </c>
      <c r="M64" s="44"/>
    </row>
    <row r="65" spans="1:13" s="1" customFormat="1" ht="15" customHeight="1">
      <c r="B65" s="21">
        <v>10</v>
      </c>
      <c r="C65" s="20" t="s">
        <v>519</v>
      </c>
      <c r="D65" s="849" t="s">
        <v>516</v>
      </c>
      <c r="E65" s="850"/>
      <c r="F65" s="19"/>
      <c r="G65" s="18" t="s">
        <v>906</v>
      </c>
      <c r="H65" s="64">
        <v>0.45800000000000002</v>
      </c>
      <c r="I65" s="18" t="s">
        <v>905</v>
      </c>
      <c r="J65" s="17">
        <f t="shared" si="4"/>
        <v>0</v>
      </c>
      <c r="K65" s="9" t="s">
        <v>927</v>
      </c>
      <c r="M65" s="44"/>
    </row>
    <row r="66" spans="1:13" s="1" customFormat="1" ht="15" customHeight="1">
      <c r="B66" s="21">
        <v>11</v>
      </c>
      <c r="C66" s="20" t="s">
        <v>519</v>
      </c>
      <c r="D66" s="849" t="s">
        <v>518</v>
      </c>
      <c r="E66" s="850"/>
      <c r="F66" s="19"/>
      <c r="G66" s="18" t="s">
        <v>906</v>
      </c>
      <c r="H66" s="64">
        <v>0.61399999999999999</v>
      </c>
      <c r="I66" s="18" t="s">
        <v>905</v>
      </c>
      <c r="J66" s="17">
        <f t="shared" si="4"/>
        <v>0</v>
      </c>
      <c r="K66" s="9" t="s">
        <v>926</v>
      </c>
      <c r="M66" s="44"/>
    </row>
    <row r="67" spans="1:13" s="1" customFormat="1" ht="15" customHeight="1">
      <c r="B67" s="21">
        <v>12</v>
      </c>
      <c r="C67" s="20" t="s">
        <v>605</v>
      </c>
      <c r="D67" s="849" t="s">
        <v>516</v>
      </c>
      <c r="E67" s="850"/>
      <c r="F67" s="19"/>
      <c r="G67" s="18" t="s">
        <v>906</v>
      </c>
      <c r="H67" s="64">
        <v>0.47899999999999998</v>
      </c>
      <c r="I67" s="18" t="s">
        <v>905</v>
      </c>
      <c r="J67" s="17">
        <f t="shared" si="4"/>
        <v>0</v>
      </c>
      <c r="K67" s="9" t="s">
        <v>925</v>
      </c>
      <c r="M67" s="44"/>
    </row>
    <row r="68" spans="1:13" s="1" customFormat="1" ht="15" customHeight="1">
      <c r="B68" s="21">
        <v>13</v>
      </c>
      <c r="C68" s="20" t="s">
        <v>605</v>
      </c>
      <c r="D68" s="849" t="s">
        <v>518</v>
      </c>
      <c r="E68" s="850"/>
      <c r="F68" s="19"/>
      <c r="G68" s="18" t="s">
        <v>906</v>
      </c>
      <c r="H68" s="64">
        <v>0.64200000000000002</v>
      </c>
      <c r="I68" s="18" t="s">
        <v>905</v>
      </c>
      <c r="J68" s="17">
        <f t="shared" si="4"/>
        <v>0</v>
      </c>
      <c r="K68" s="9" t="s">
        <v>924</v>
      </c>
      <c r="M68" s="44"/>
    </row>
    <row r="69" spans="1:13" s="1" customFormat="1" ht="15" customHeight="1">
      <c r="B69" s="21">
        <v>14</v>
      </c>
      <c r="C69" s="20" t="s">
        <v>775</v>
      </c>
      <c r="D69" s="849" t="s">
        <v>516</v>
      </c>
      <c r="E69" s="850"/>
      <c r="F69" s="19"/>
      <c r="G69" s="18" t="s">
        <v>98</v>
      </c>
      <c r="H69" s="64">
        <v>0.5</v>
      </c>
      <c r="I69" s="18" t="s">
        <v>101</v>
      </c>
      <c r="J69" s="17">
        <f>ROUND(F69*H69,0)</f>
        <v>0</v>
      </c>
      <c r="K69" s="9" t="s">
        <v>128</v>
      </c>
      <c r="M69" s="44"/>
    </row>
    <row r="70" spans="1:13" s="1" customFormat="1" ht="15" customHeight="1">
      <c r="B70" s="21">
        <v>15</v>
      </c>
      <c r="C70" s="20" t="s">
        <v>775</v>
      </c>
      <c r="D70" s="849" t="s">
        <v>518</v>
      </c>
      <c r="E70" s="850"/>
      <c r="F70" s="19"/>
      <c r="G70" s="18" t="s">
        <v>98</v>
      </c>
      <c r="H70" s="64">
        <v>0.67</v>
      </c>
      <c r="I70" s="18" t="s">
        <v>101</v>
      </c>
      <c r="J70" s="17">
        <f>ROUND(F70*H70,0)</f>
        <v>0</v>
      </c>
      <c r="K70" s="9" t="s">
        <v>127</v>
      </c>
      <c r="M70" s="44"/>
    </row>
    <row r="71" spans="1:13" s="1" customFormat="1" ht="15" customHeight="1">
      <c r="B71" s="21">
        <v>16</v>
      </c>
      <c r="C71" s="20" t="s">
        <v>917</v>
      </c>
      <c r="D71" s="849" t="s">
        <v>516</v>
      </c>
      <c r="E71" s="850"/>
      <c r="F71" s="19"/>
      <c r="G71" s="18" t="s">
        <v>98</v>
      </c>
      <c r="H71" s="64">
        <v>0.5</v>
      </c>
      <c r="I71" s="18" t="s">
        <v>101</v>
      </c>
      <c r="J71" s="17">
        <f>ROUND(F71*H71,0)</f>
        <v>0</v>
      </c>
      <c r="K71" s="9" t="s">
        <v>126</v>
      </c>
      <c r="M71" s="44"/>
    </row>
    <row r="72" spans="1:13" s="1" customFormat="1" ht="15" customHeight="1">
      <c r="B72" s="21">
        <v>17</v>
      </c>
      <c r="C72" s="20" t="s">
        <v>917</v>
      </c>
      <c r="D72" s="849" t="s">
        <v>518</v>
      </c>
      <c r="E72" s="850"/>
      <c r="F72" s="19"/>
      <c r="G72" s="18" t="s">
        <v>98</v>
      </c>
      <c r="H72" s="64">
        <v>0.67</v>
      </c>
      <c r="I72" s="18" t="s">
        <v>101</v>
      </c>
      <c r="J72" s="17">
        <f>ROUND(F72*H72,0)</f>
        <v>0</v>
      </c>
      <c r="K72" s="9" t="s">
        <v>575</v>
      </c>
      <c r="M72" s="44"/>
    </row>
    <row r="73" spans="1:13" s="1" customFormat="1" ht="15" customHeight="1">
      <c r="B73" s="21">
        <v>18</v>
      </c>
      <c r="C73" s="20" t="s">
        <v>1041</v>
      </c>
      <c r="D73" s="849" t="s">
        <v>516</v>
      </c>
      <c r="E73" s="850"/>
      <c r="F73" s="19"/>
      <c r="G73" s="18" t="s">
        <v>906</v>
      </c>
      <c r="H73" s="64">
        <v>0.5</v>
      </c>
      <c r="I73" s="18" t="s">
        <v>905</v>
      </c>
      <c r="J73" s="17">
        <f t="shared" si="4"/>
        <v>0</v>
      </c>
      <c r="K73" s="9" t="s">
        <v>593</v>
      </c>
      <c r="M73" s="44"/>
    </row>
    <row r="74" spans="1:13" s="1" customFormat="1" ht="15" customHeight="1">
      <c r="B74" s="21">
        <v>19</v>
      </c>
      <c r="C74" s="20" t="s">
        <v>1041</v>
      </c>
      <c r="D74" s="849" t="s">
        <v>518</v>
      </c>
      <c r="E74" s="850"/>
      <c r="F74" s="19"/>
      <c r="G74" s="18" t="s">
        <v>906</v>
      </c>
      <c r="H74" s="64">
        <v>0.67</v>
      </c>
      <c r="I74" s="18" t="s">
        <v>905</v>
      </c>
      <c r="J74" s="17">
        <f t="shared" si="4"/>
        <v>0</v>
      </c>
      <c r="K74" s="9" t="s">
        <v>1111</v>
      </c>
      <c r="M74" s="44"/>
    </row>
    <row r="75" spans="1:13" s="1" customFormat="1" ht="15" customHeight="1">
      <c r="B75" s="21">
        <v>20</v>
      </c>
      <c r="C75" s="20" t="s">
        <v>1112</v>
      </c>
      <c r="D75" s="849" t="s">
        <v>516</v>
      </c>
      <c r="E75" s="850"/>
      <c r="F75" s="19"/>
      <c r="G75" s="18" t="s">
        <v>98</v>
      </c>
      <c r="H75" s="64">
        <v>0.5</v>
      </c>
      <c r="I75" s="18" t="s">
        <v>101</v>
      </c>
      <c r="J75" s="17">
        <f t="shared" ref="J75:J76" si="5">ROUND(F75*H75,0)</f>
        <v>0</v>
      </c>
      <c r="K75" s="9" t="s">
        <v>589</v>
      </c>
      <c r="M75" s="44"/>
    </row>
    <row r="76" spans="1:13" s="1" customFormat="1" ht="15" customHeight="1" thickBot="1">
      <c r="B76" s="21">
        <v>21</v>
      </c>
      <c r="C76" s="20" t="s">
        <v>1112</v>
      </c>
      <c r="D76" s="849" t="s">
        <v>518</v>
      </c>
      <c r="E76" s="850"/>
      <c r="F76" s="19"/>
      <c r="G76" s="18" t="s">
        <v>98</v>
      </c>
      <c r="H76" s="64">
        <v>0.67</v>
      </c>
      <c r="I76" s="18" t="s">
        <v>101</v>
      </c>
      <c r="J76" s="17">
        <f t="shared" si="5"/>
        <v>0</v>
      </c>
      <c r="K76" s="9" t="s">
        <v>144</v>
      </c>
      <c r="M76" s="44"/>
    </row>
    <row r="77" spans="1:13" s="1" customFormat="1" ht="15" customHeight="1">
      <c r="B77" s="15"/>
      <c r="C77" s="16"/>
      <c r="D77" s="15"/>
      <c r="E77" s="15"/>
      <c r="F77" s="14"/>
      <c r="G77" s="13"/>
      <c r="H77" s="837" t="s">
        <v>1211</v>
      </c>
      <c r="I77" s="838"/>
      <c r="J77" s="11"/>
      <c r="K77" s="9"/>
      <c r="M77" s="44"/>
    </row>
    <row r="78" spans="1:13" s="1" customFormat="1" ht="15" customHeight="1" thickBot="1">
      <c r="B78" s="9"/>
      <c r="C78" s="9"/>
      <c r="D78" s="9"/>
      <c r="E78" s="9"/>
      <c r="F78" s="12"/>
      <c r="G78" s="9"/>
      <c r="H78" s="839" t="s">
        <v>99</v>
      </c>
      <c r="I78" s="840"/>
      <c r="J78" s="10">
        <f>SUM(J56:J76)</f>
        <v>0</v>
      </c>
      <c r="K78" s="9" t="s">
        <v>1514</v>
      </c>
      <c r="L78" s="1" t="s">
        <v>906</v>
      </c>
      <c r="M78" s="44"/>
    </row>
    <row r="79" spans="1:13" s="1" customFormat="1" ht="18.75" customHeight="1">
      <c r="F79" s="3"/>
      <c r="J79" s="3"/>
      <c r="M79" s="44"/>
    </row>
    <row r="80" spans="1:13" ht="18.75" customHeight="1">
      <c r="A80" s="7" t="s">
        <v>923</v>
      </c>
      <c r="B80" s="1" t="s">
        <v>1515</v>
      </c>
    </row>
    <row r="81" spans="1:13" ht="11.25" customHeight="1">
      <c r="A81" s="52"/>
    </row>
    <row r="82" spans="1:13" ht="18.75" customHeight="1">
      <c r="A82" s="52"/>
      <c r="B82" s="844" t="s">
        <v>162</v>
      </c>
      <c r="C82" s="845"/>
      <c r="D82" s="844" t="s">
        <v>116</v>
      </c>
      <c r="E82" s="845"/>
      <c r="F82" s="32" t="s">
        <v>161</v>
      </c>
      <c r="G82" s="33"/>
      <c r="H82" s="33" t="s">
        <v>114</v>
      </c>
      <c r="I82" s="33"/>
      <c r="J82" s="32" t="s">
        <v>3</v>
      </c>
      <c r="K82" s="9"/>
    </row>
    <row r="83" spans="1:13" ht="15" customHeight="1">
      <c r="A83" s="52"/>
      <c r="B83" s="31"/>
      <c r="C83" s="30"/>
      <c r="D83" s="29"/>
      <c r="E83" s="28"/>
      <c r="F83" s="27"/>
      <c r="G83" s="25"/>
      <c r="H83" s="25"/>
      <c r="I83" s="25"/>
      <c r="J83" s="24" t="s">
        <v>910</v>
      </c>
      <c r="K83" s="9"/>
    </row>
    <row r="84" spans="1:13" s="1" customFormat="1" ht="15" customHeight="1">
      <c r="B84" s="22">
        <v>1</v>
      </c>
      <c r="C84" s="23" t="s">
        <v>122</v>
      </c>
      <c r="D84" s="841"/>
      <c r="E84" s="842"/>
      <c r="F84" s="19"/>
      <c r="G84" s="18" t="s">
        <v>906</v>
      </c>
      <c r="H84" s="64">
        <v>0.20599999999999999</v>
      </c>
      <c r="I84" s="18" t="s">
        <v>905</v>
      </c>
      <c r="J84" s="17">
        <f>ROUND(F84*H84,0)</f>
        <v>0</v>
      </c>
      <c r="K84" s="9" t="s">
        <v>909</v>
      </c>
      <c r="M84" s="44"/>
    </row>
    <row r="85" spans="1:13" s="1" customFormat="1" ht="15" customHeight="1">
      <c r="B85" s="22">
        <v>2</v>
      </c>
      <c r="C85" s="23" t="s">
        <v>112</v>
      </c>
      <c r="D85" s="841"/>
      <c r="E85" s="842"/>
      <c r="F85" s="19"/>
      <c r="G85" s="18" t="s">
        <v>906</v>
      </c>
      <c r="H85" s="64">
        <v>0.23799999999999999</v>
      </c>
      <c r="I85" s="18" t="s">
        <v>905</v>
      </c>
      <c r="J85" s="17">
        <f>ROUND(F85*H85,0)</f>
        <v>0</v>
      </c>
      <c r="K85" s="9" t="s">
        <v>908</v>
      </c>
      <c r="M85" s="44"/>
    </row>
    <row r="86" spans="1:13" s="1" customFormat="1" ht="15" customHeight="1">
      <c r="B86" s="22">
        <v>3</v>
      </c>
      <c r="C86" s="23" t="s">
        <v>110</v>
      </c>
      <c r="D86" s="841"/>
      <c r="E86" s="842"/>
      <c r="F86" s="19"/>
      <c r="G86" s="18" t="s">
        <v>906</v>
      </c>
      <c r="H86" s="64">
        <v>0.26500000000000001</v>
      </c>
      <c r="I86" s="18" t="s">
        <v>905</v>
      </c>
      <c r="J86" s="17">
        <f>ROUND(F86*H86,0)</f>
        <v>0</v>
      </c>
      <c r="K86" s="9" t="s">
        <v>907</v>
      </c>
      <c r="M86" s="44"/>
    </row>
    <row r="87" spans="1:13" s="1" customFormat="1" ht="15" customHeight="1" thickBot="1">
      <c r="B87" s="21">
        <v>4</v>
      </c>
      <c r="C87" s="20" t="s">
        <v>108</v>
      </c>
      <c r="D87" s="841"/>
      <c r="E87" s="842"/>
      <c r="F87" s="19"/>
      <c r="G87" s="18" t="s">
        <v>906</v>
      </c>
      <c r="H87" s="64">
        <v>0.312</v>
      </c>
      <c r="I87" s="18" t="s">
        <v>905</v>
      </c>
      <c r="J87" s="17">
        <f>ROUND(F87*H87,0)</f>
        <v>0</v>
      </c>
      <c r="K87" s="9" t="s">
        <v>904</v>
      </c>
      <c r="M87" s="44"/>
    </row>
    <row r="88" spans="1:13" s="1" customFormat="1" ht="15" customHeight="1">
      <c r="B88" s="15"/>
      <c r="C88" s="16"/>
      <c r="D88" s="15"/>
      <c r="E88" s="15"/>
      <c r="F88" s="14"/>
      <c r="G88" s="13"/>
      <c r="H88" s="837" t="s">
        <v>903</v>
      </c>
      <c r="I88" s="838"/>
      <c r="J88" s="11"/>
      <c r="K88" s="9"/>
      <c r="M88" s="44"/>
    </row>
    <row r="89" spans="1:13" s="1" customFormat="1" ht="15" customHeight="1" thickBot="1">
      <c r="B89" s="9"/>
      <c r="C89" s="9"/>
      <c r="D89" s="9"/>
      <c r="E89" s="9"/>
      <c r="F89" s="12"/>
      <c r="G89" s="9"/>
      <c r="H89" s="839" t="s">
        <v>99</v>
      </c>
      <c r="I89" s="840"/>
      <c r="J89" s="10">
        <f>SUM(J84:J87)</f>
        <v>0</v>
      </c>
      <c r="K89" s="9" t="s">
        <v>1516</v>
      </c>
      <c r="L89" s="1" t="s">
        <v>906</v>
      </c>
      <c r="M89" s="44"/>
    </row>
    <row r="90" spans="1:13" s="1" customFormat="1" ht="18.75" customHeight="1">
      <c r="F90" s="3"/>
      <c r="J90" s="3"/>
      <c r="M90" s="44"/>
    </row>
    <row r="91" spans="1:13" ht="18.75" customHeight="1">
      <c r="A91" s="7" t="s">
        <v>28</v>
      </c>
      <c r="B91" s="1" t="s">
        <v>282</v>
      </c>
    </row>
    <row r="92" spans="1:13" ht="11.25" customHeight="1">
      <c r="A92" s="52"/>
    </row>
    <row r="93" spans="1:13" ht="18.75" customHeight="1">
      <c r="A93" s="52"/>
      <c r="B93" s="844" t="s">
        <v>117</v>
      </c>
      <c r="C93" s="845"/>
      <c r="D93" s="844" t="s">
        <v>116</v>
      </c>
      <c r="E93" s="845"/>
      <c r="F93" s="32" t="s">
        <v>115</v>
      </c>
      <c r="G93" s="33"/>
      <c r="H93" s="33" t="s">
        <v>114</v>
      </c>
      <c r="I93" s="33"/>
      <c r="J93" s="32" t="s">
        <v>3</v>
      </c>
      <c r="K93" s="9"/>
    </row>
    <row r="94" spans="1:13" ht="15" customHeight="1">
      <c r="A94" s="52"/>
      <c r="B94" s="31"/>
      <c r="C94" s="30"/>
      <c r="D94" s="29"/>
      <c r="E94" s="28"/>
      <c r="F94" s="27"/>
      <c r="G94" s="25"/>
      <c r="H94" s="25"/>
      <c r="I94" s="25"/>
      <c r="J94" s="24" t="s">
        <v>910</v>
      </c>
      <c r="K94" s="9"/>
    </row>
    <row r="95" spans="1:13" s="1" customFormat="1" ht="15" customHeight="1">
      <c r="B95" s="22">
        <v>1</v>
      </c>
      <c r="C95" s="23" t="s">
        <v>774</v>
      </c>
      <c r="D95" s="841"/>
      <c r="E95" s="842"/>
      <c r="F95" s="19"/>
      <c r="G95" s="18" t="s">
        <v>906</v>
      </c>
      <c r="H95" s="64">
        <v>0.23799999999999999</v>
      </c>
      <c r="I95" s="18" t="s">
        <v>905</v>
      </c>
      <c r="J95" s="17">
        <f t="shared" ref="J95:J102" si="6">ROUND(F95*H95,0)</f>
        <v>0</v>
      </c>
      <c r="K95" s="9" t="s">
        <v>909</v>
      </c>
      <c r="M95" s="44"/>
    </row>
    <row r="96" spans="1:13" s="1" customFormat="1" ht="15" customHeight="1">
      <c r="B96" s="22">
        <v>2</v>
      </c>
      <c r="C96" s="23" t="s">
        <v>110</v>
      </c>
      <c r="D96" s="841"/>
      <c r="E96" s="842"/>
      <c r="F96" s="19"/>
      <c r="G96" s="18" t="s">
        <v>906</v>
      </c>
      <c r="H96" s="64">
        <v>0.26500000000000001</v>
      </c>
      <c r="I96" s="18" t="s">
        <v>905</v>
      </c>
      <c r="J96" s="17">
        <f t="shared" si="6"/>
        <v>0</v>
      </c>
      <c r="K96" s="9" t="s">
        <v>908</v>
      </c>
      <c r="M96" s="44"/>
    </row>
    <row r="97" spans="1:13" s="1" customFormat="1" ht="15" customHeight="1">
      <c r="B97" s="22">
        <v>3</v>
      </c>
      <c r="C97" s="23" t="s">
        <v>108</v>
      </c>
      <c r="D97" s="841"/>
      <c r="E97" s="842"/>
      <c r="F97" s="19"/>
      <c r="G97" s="18" t="s">
        <v>906</v>
      </c>
      <c r="H97" s="64">
        <v>0.312</v>
      </c>
      <c r="I97" s="18" t="s">
        <v>905</v>
      </c>
      <c r="J97" s="17">
        <f t="shared" si="6"/>
        <v>0</v>
      </c>
      <c r="K97" s="9" t="s">
        <v>907</v>
      </c>
      <c r="M97" s="44"/>
    </row>
    <row r="98" spans="1:13" s="1" customFormat="1" ht="15" customHeight="1">
      <c r="B98" s="21">
        <v>4</v>
      </c>
      <c r="C98" s="20" t="s">
        <v>106</v>
      </c>
      <c r="D98" s="841"/>
      <c r="E98" s="842"/>
      <c r="F98" s="19"/>
      <c r="G98" s="18" t="s">
        <v>906</v>
      </c>
      <c r="H98" s="64">
        <v>0.34300000000000003</v>
      </c>
      <c r="I98" s="18" t="s">
        <v>905</v>
      </c>
      <c r="J98" s="17">
        <f t="shared" si="6"/>
        <v>0</v>
      </c>
      <c r="K98" s="9" t="s">
        <v>904</v>
      </c>
      <c r="M98" s="44"/>
    </row>
    <row r="99" spans="1:13" s="1" customFormat="1" ht="15" customHeight="1">
      <c r="B99" s="21">
        <v>5</v>
      </c>
      <c r="C99" s="20" t="s">
        <v>104</v>
      </c>
      <c r="D99" s="841"/>
      <c r="E99" s="842"/>
      <c r="F99" s="19"/>
      <c r="G99" s="18" t="s">
        <v>906</v>
      </c>
      <c r="H99" s="64">
        <v>0.372</v>
      </c>
      <c r="I99" s="18" t="s">
        <v>905</v>
      </c>
      <c r="J99" s="17">
        <f t="shared" si="6"/>
        <v>0</v>
      </c>
      <c r="K99" s="9" t="s">
        <v>913</v>
      </c>
      <c r="M99" s="44"/>
    </row>
    <row r="100" spans="1:13" s="1" customFormat="1" ht="15" customHeight="1">
      <c r="B100" s="21">
        <v>6</v>
      </c>
      <c r="C100" s="20" t="s">
        <v>102</v>
      </c>
      <c r="D100" s="841"/>
      <c r="E100" s="842"/>
      <c r="F100" s="19"/>
      <c r="G100" s="18" t="s">
        <v>906</v>
      </c>
      <c r="H100" s="64">
        <v>0.39600000000000002</v>
      </c>
      <c r="I100" s="18" t="s">
        <v>905</v>
      </c>
      <c r="J100" s="17">
        <f t="shared" si="6"/>
        <v>0</v>
      </c>
      <c r="K100" s="9" t="s">
        <v>912</v>
      </c>
      <c r="M100" s="44"/>
    </row>
    <row r="101" spans="1:13" s="1" customFormat="1" ht="15" customHeight="1">
      <c r="B101" s="21">
        <v>7</v>
      </c>
      <c r="C101" s="20" t="s">
        <v>497</v>
      </c>
      <c r="D101" s="841"/>
      <c r="E101" s="842"/>
      <c r="F101" s="19"/>
      <c r="G101" s="18" t="s">
        <v>906</v>
      </c>
      <c r="H101" s="64">
        <v>0.432</v>
      </c>
      <c r="I101" s="18" t="s">
        <v>905</v>
      </c>
      <c r="J101" s="17">
        <f t="shared" si="6"/>
        <v>0</v>
      </c>
      <c r="K101" s="9" t="s">
        <v>921</v>
      </c>
      <c r="M101" s="44"/>
    </row>
    <row r="102" spans="1:13" s="1" customFormat="1" ht="15" customHeight="1" thickBot="1">
      <c r="B102" s="21">
        <v>8</v>
      </c>
      <c r="C102" s="20" t="s">
        <v>519</v>
      </c>
      <c r="D102" s="841"/>
      <c r="E102" s="842"/>
      <c r="F102" s="19"/>
      <c r="G102" s="18" t="s">
        <v>906</v>
      </c>
      <c r="H102" s="64">
        <v>0.45800000000000002</v>
      </c>
      <c r="I102" s="18" t="s">
        <v>905</v>
      </c>
      <c r="J102" s="17">
        <f t="shared" si="6"/>
        <v>0</v>
      </c>
      <c r="K102" s="9" t="s">
        <v>920</v>
      </c>
      <c r="M102" s="44"/>
    </row>
    <row r="103" spans="1:13" s="1" customFormat="1" ht="15" customHeight="1">
      <c r="B103" s="15"/>
      <c r="C103" s="16"/>
      <c r="D103" s="15"/>
      <c r="E103" s="15"/>
      <c r="F103" s="14"/>
      <c r="G103" s="13"/>
      <c r="H103" s="837" t="s">
        <v>922</v>
      </c>
      <c r="I103" s="838"/>
      <c r="J103" s="11"/>
      <c r="K103" s="9"/>
      <c r="M103" s="44"/>
    </row>
    <row r="104" spans="1:13" s="1" customFormat="1" ht="15" customHeight="1" thickBot="1">
      <c r="B104" s="9"/>
      <c r="C104" s="9"/>
      <c r="D104" s="9"/>
      <c r="E104" s="9"/>
      <c r="F104" s="12"/>
      <c r="G104" s="9"/>
      <c r="H104" s="839" t="s">
        <v>99</v>
      </c>
      <c r="I104" s="840"/>
      <c r="J104" s="10">
        <f>SUM(J95:J102)</f>
        <v>0</v>
      </c>
      <c r="K104" s="9" t="s">
        <v>1517</v>
      </c>
      <c r="L104" s="1" t="s">
        <v>906</v>
      </c>
      <c r="M104" s="44"/>
    </row>
    <row r="105" spans="1:13" s="1" customFormat="1" ht="18.75" customHeight="1">
      <c r="F105" s="3"/>
      <c r="J105" s="3"/>
      <c r="M105" s="44"/>
    </row>
    <row r="106" spans="1:13" ht="18.75" customHeight="1">
      <c r="A106" s="63" t="s">
        <v>25</v>
      </c>
      <c r="B106" s="1" t="s">
        <v>281</v>
      </c>
    </row>
    <row r="107" spans="1:13" ht="11.25" customHeight="1">
      <c r="A107" s="52"/>
      <c r="H107" s="74"/>
    </row>
    <row r="108" spans="1:13" ht="15" customHeight="1">
      <c r="A108" s="52"/>
      <c r="B108" s="867" t="s">
        <v>1518</v>
      </c>
      <c r="C108" s="867"/>
      <c r="D108" s="867"/>
      <c r="E108" s="867"/>
      <c r="H108" s="74"/>
    </row>
    <row r="109" spans="1:13" s="1" customFormat="1" ht="15" customHeight="1">
      <c r="A109" s="7"/>
      <c r="B109" s="867"/>
      <c r="C109" s="867"/>
      <c r="D109" s="867"/>
      <c r="E109" s="867"/>
      <c r="F109" s="3"/>
      <c r="H109" s="73" t="s">
        <v>171</v>
      </c>
      <c r="J109" s="3"/>
      <c r="M109" s="44"/>
    </row>
    <row r="110" spans="1:13" s="1" customFormat="1" ht="18.75" customHeight="1">
      <c r="A110" s="7"/>
      <c r="B110" s="867"/>
      <c r="C110" s="867"/>
      <c r="D110" s="867"/>
      <c r="E110" s="867"/>
      <c r="F110" s="19"/>
      <c r="G110" s="6" t="s">
        <v>906</v>
      </c>
      <c r="H110" s="72">
        <v>0.8</v>
      </c>
      <c r="I110" s="6" t="s">
        <v>905</v>
      </c>
      <c r="J110" s="17">
        <f>ROUND(F110*H110,0)</f>
        <v>0</v>
      </c>
      <c r="K110" s="9" t="s">
        <v>1113</v>
      </c>
      <c r="L110" s="1" t="s">
        <v>906</v>
      </c>
      <c r="M110" s="44"/>
    </row>
    <row r="111" spans="1:13" s="1" customFormat="1" ht="10.5" customHeight="1">
      <c r="F111" s="3"/>
      <c r="J111" s="71" t="s">
        <v>170</v>
      </c>
      <c r="M111" s="44"/>
    </row>
    <row r="112" spans="1:13" s="1" customFormat="1" ht="18.75" customHeight="1">
      <c r="F112" s="3"/>
      <c r="J112" s="71"/>
      <c r="M112" s="44"/>
    </row>
    <row r="113" spans="1:13" s="68" customFormat="1" ht="18.75" customHeight="1">
      <c r="A113" s="5" t="s">
        <v>29</v>
      </c>
      <c r="B113" s="2" t="s">
        <v>280</v>
      </c>
      <c r="F113" s="70"/>
      <c r="J113" s="70"/>
      <c r="M113" s="69"/>
    </row>
    <row r="114" spans="1:13" ht="11.25" customHeight="1">
      <c r="A114" s="52"/>
    </row>
    <row r="115" spans="1:13" ht="18.75" customHeight="1">
      <c r="A115" s="52"/>
      <c r="B115" s="844" t="s">
        <v>277</v>
      </c>
      <c r="C115" s="845"/>
      <c r="D115" s="844" t="s">
        <v>116</v>
      </c>
      <c r="E115" s="845"/>
      <c r="F115" s="66" t="s">
        <v>276</v>
      </c>
      <c r="G115" s="33"/>
      <c r="H115" s="33" t="s">
        <v>114</v>
      </c>
      <c r="I115" s="33"/>
      <c r="J115" s="32" t="s">
        <v>3</v>
      </c>
      <c r="K115" s="9"/>
    </row>
    <row r="116" spans="1:13" ht="15" customHeight="1">
      <c r="A116" s="52"/>
      <c r="B116" s="31"/>
      <c r="C116" s="30"/>
      <c r="D116" s="29"/>
      <c r="E116" s="28"/>
      <c r="F116" s="27"/>
      <c r="G116" s="25"/>
      <c r="H116" s="25"/>
      <c r="I116" s="25"/>
      <c r="J116" s="24" t="s">
        <v>910</v>
      </c>
      <c r="K116" s="9"/>
    </row>
    <row r="117" spans="1:13" s="1" customFormat="1" ht="15" customHeight="1">
      <c r="B117" s="22">
        <v>1</v>
      </c>
      <c r="C117" s="23" t="s">
        <v>110</v>
      </c>
      <c r="D117" s="841"/>
      <c r="E117" s="842"/>
      <c r="F117" s="19"/>
      <c r="G117" s="18" t="s">
        <v>906</v>
      </c>
      <c r="H117" s="49">
        <v>0.09</v>
      </c>
      <c r="I117" s="18" t="s">
        <v>905</v>
      </c>
      <c r="J117" s="17">
        <f t="shared" ref="J117:J125" si="7">ROUND(F117*H117,0)</f>
        <v>0</v>
      </c>
      <c r="K117" s="9" t="s">
        <v>909</v>
      </c>
      <c r="M117" s="44"/>
    </row>
    <row r="118" spans="1:13" s="1" customFormat="1" ht="15" customHeight="1">
      <c r="B118" s="22">
        <v>2</v>
      </c>
      <c r="C118" s="23" t="s">
        <v>108</v>
      </c>
      <c r="D118" s="841"/>
      <c r="E118" s="842"/>
      <c r="F118" s="19"/>
      <c r="G118" s="18" t="s">
        <v>906</v>
      </c>
      <c r="H118" s="49">
        <v>0.1</v>
      </c>
      <c r="I118" s="18" t="s">
        <v>905</v>
      </c>
      <c r="J118" s="17">
        <f t="shared" si="7"/>
        <v>0</v>
      </c>
      <c r="K118" s="9" t="s">
        <v>908</v>
      </c>
      <c r="M118" s="44"/>
    </row>
    <row r="119" spans="1:13" s="1" customFormat="1" ht="15" customHeight="1">
      <c r="B119" s="21">
        <v>3</v>
      </c>
      <c r="C119" s="20" t="s">
        <v>106</v>
      </c>
      <c r="D119" s="841"/>
      <c r="E119" s="842"/>
      <c r="F119" s="19"/>
      <c r="G119" s="18" t="s">
        <v>906</v>
      </c>
      <c r="H119" s="49">
        <v>0.11</v>
      </c>
      <c r="I119" s="18" t="s">
        <v>905</v>
      </c>
      <c r="J119" s="17">
        <f t="shared" si="7"/>
        <v>0</v>
      </c>
      <c r="K119" s="9" t="s">
        <v>907</v>
      </c>
      <c r="M119" s="44"/>
    </row>
    <row r="120" spans="1:13" s="1" customFormat="1" ht="15" customHeight="1">
      <c r="B120" s="67">
        <v>4</v>
      </c>
      <c r="C120" s="43" t="s">
        <v>102</v>
      </c>
      <c r="D120" s="841"/>
      <c r="E120" s="842"/>
      <c r="F120" s="19"/>
      <c r="G120" s="18" t="s">
        <v>906</v>
      </c>
      <c r="H120" s="49">
        <v>0.129</v>
      </c>
      <c r="I120" s="18" t="s">
        <v>905</v>
      </c>
      <c r="J120" s="17">
        <f t="shared" si="7"/>
        <v>0</v>
      </c>
      <c r="K120" s="9" t="s">
        <v>904</v>
      </c>
      <c r="M120" s="44"/>
    </row>
    <row r="121" spans="1:13" s="1" customFormat="1" ht="15" customHeight="1">
      <c r="B121" s="67">
        <v>5</v>
      </c>
      <c r="C121" s="43" t="s">
        <v>497</v>
      </c>
      <c r="D121" s="841"/>
      <c r="E121" s="842"/>
      <c r="F121" s="19"/>
      <c r="G121" s="18" t="s">
        <v>906</v>
      </c>
      <c r="H121" s="49">
        <v>0.13700000000000001</v>
      </c>
      <c r="I121" s="18" t="s">
        <v>905</v>
      </c>
      <c r="J121" s="17">
        <f t="shared" si="7"/>
        <v>0</v>
      </c>
      <c r="K121" s="9" t="s">
        <v>913</v>
      </c>
      <c r="M121" s="44"/>
    </row>
    <row r="122" spans="1:13" s="1" customFormat="1" ht="15" customHeight="1">
      <c r="B122" s="67">
        <v>6</v>
      </c>
      <c r="C122" s="43" t="s">
        <v>519</v>
      </c>
      <c r="D122" s="841"/>
      <c r="E122" s="842"/>
      <c r="F122" s="19"/>
      <c r="G122" s="18" t="s">
        <v>906</v>
      </c>
      <c r="H122" s="49">
        <v>0.14699999999999999</v>
      </c>
      <c r="I122" s="18" t="s">
        <v>905</v>
      </c>
      <c r="J122" s="17">
        <f t="shared" si="7"/>
        <v>0</v>
      </c>
      <c r="K122" s="9" t="s">
        <v>912</v>
      </c>
      <c r="M122" s="44" t="s">
        <v>1215</v>
      </c>
    </row>
    <row r="123" spans="1:13" s="1" customFormat="1" ht="15" customHeight="1">
      <c r="B123" s="67">
        <v>7</v>
      </c>
      <c r="C123" s="43" t="s">
        <v>605</v>
      </c>
      <c r="D123" s="841"/>
      <c r="E123" s="842"/>
      <c r="F123" s="19"/>
      <c r="G123" s="18" t="s">
        <v>906</v>
      </c>
      <c r="H123" s="49">
        <v>0.155</v>
      </c>
      <c r="I123" s="18" t="s">
        <v>905</v>
      </c>
      <c r="J123" s="17">
        <f t="shared" si="7"/>
        <v>0</v>
      </c>
      <c r="K123" s="9" t="s">
        <v>921</v>
      </c>
      <c r="M123" s="44"/>
    </row>
    <row r="124" spans="1:13" s="1" customFormat="1" ht="15" customHeight="1">
      <c r="B124" s="67">
        <v>8</v>
      </c>
      <c r="C124" s="43" t="s">
        <v>775</v>
      </c>
      <c r="D124" s="841"/>
      <c r="E124" s="842"/>
      <c r="F124" s="19"/>
      <c r="G124" s="18" t="s">
        <v>906</v>
      </c>
      <c r="H124" s="49">
        <v>0.16300000000000001</v>
      </c>
      <c r="I124" s="18" t="s">
        <v>905</v>
      </c>
      <c r="J124" s="17">
        <f t="shared" si="7"/>
        <v>0</v>
      </c>
      <c r="K124" s="9" t="s">
        <v>920</v>
      </c>
      <c r="M124" s="44"/>
    </row>
    <row r="125" spans="1:13" s="1" customFormat="1" ht="15" customHeight="1">
      <c r="B125" s="67">
        <v>9</v>
      </c>
      <c r="C125" s="43" t="s">
        <v>917</v>
      </c>
      <c r="D125" s="841"/>
      <c r="E125" s="842"/>
      <c r="F125" s="19"/>
      <c r="G125" s="18" t="s">
        <v>906</v>
      </c>
      <c r="H125" s="49">
        <v>0.17199999999999999</v>
      </c>
      <c r="I125" s="18" t="s">
        <v>905</v>
      </c>
      <c r="J125" s="17">
        <f t="shared" si="7"/>
        <v>0</v>
      </c>
      <c r="K125" s="9" t="s">
        <v>919</v>
      </c>
      <c r="M125" s="44"/>
    </row>
    <row r="126" spans="1:13" s="1" customFormat="1" ht="15" customHeight="1">
      <c r="B126" s="67">
        <v>10</v>
      </c>
      <c r="C126" s="43" t="s">
        <v>1041</v>
      </c>
      <c r="D126" s="841"/>
      <c r="E126" s="842"/>
      <c r="F126" s="19"/>
      <c r="G126" s="18" t="s">
        <v>98</v>
      </c>
      <c r="H126" s="49">
        <v>0.18099999999999999</v>
      </c>
      <c r="I126" s="18" t="s">
        <v>101</v>
      </c>
      <c r="J126" s="17">
        <f>ROUND(F126*H126,0)</f>
        <v>0</v>
      </c>
      <c r="K126" s="9" t="s">
        <v>132</v>
      </c>
      <c r="M126" s="44"/>
    </row>
    <row r="127" spans="1:13" s="1" customFormat="1" ht="15" customHeight="1" thickBot="1">
      <c r="B127" s="67">
        <v>11</v>
      </c>
      <c r="C127" s="43" t="s">
        <v>1112</v>
      </c>
      <c r="D127" s="841"/>
      <c r="E127" s="842"/>
      <c r="F127" s="19"/>
      <c r="G127" s="18" t="s">
        <v>98</v>
      </c>
      <c r="H127" s="49">
        <v>0.214</v>
      </c>
      <c r="I127" s="18" t="s">
        <v>101</v>
      </c>
      <c r="J127" s="17">
        <f>ROUND(F127*H127,0)</f>
        <v>0</v>
      </c>
      <c r="K127" s="9" t="s">
        <v>131</v>
      </c>
      <c r="M127" s="44"/>
    </row>
    <row r="128" spans="1:13" s="1" customFormat="1" ht="15" customHeight="1">
      <c r="B128" s="15"/>
      <c r="C128" s="16"/>
      <c r="D128" s="15"/>
      <c r="E128" s="15"/>
      <c r="F128" s="14"/>
      <c r="G128" s="13"/>
      <c r="H128" s="837" t="s">
        <v>1519</v>
      </c>
      <c r="I128" s="838"/>
      <c r="J128" s="11"/>
      <c r="K128" s="9"/>
      <c r="M128" s="44"/>
    </row>
    <row r="129" spans="1:13" s="1" customFormat="1" ht="15" customHeight="1" thickBot="1">
      <c r="B129" s="9"/>
      <c r="C129" s="9"/>
      <c r="D129" s="9"/>
      <c r="E129" s="9"/>
      <c r="F129" s="12"/>
      <c r="G129" s="9"/>
      <c r="H129" s="839" t="s">
        <v>99</v>
      </c>
      <c r="I129" s="840"/>
      <c r="J129" s="10">
        <f>SUM(J117:J127)</f>
        <v>0</v>
      </c>
      <c r="K129" s="9" t="s">
        <v>1114</v>
      </c>
      <c r="L129" s="1" t="s">
        <v>906</v>
      </c>
      <c r="M129" s="44"/>
    </row>
    <row r="130" spans="1:13" s="1" customFormat="1" ht="18.75" customHeight="1">
      <c r="F130" s="3"/>
      <c r="J130" s="3"/>
      <c r="M130" s="44"/>
    </row>
    <row r="131" spans="1:13" ht="18.75" customHeight="1">
      <c r="A131" s="7" t="s">
        <v>30</v>
      </c>
      <c r="B131" s="1" t="s">
        <v>1118</v>
      </c>
    </row>
    <row r="132" spans="1:13" ht="11.25" customHeight="1">
      <c r="A132" s="52"/>
    </row>
    <row r="133" spans="1:13" ht="18.75" customHeight="1">
      <c r="A133" s="52"/>
      <c r="B133" s="844" t="s">
        <v>277</v>
      </c>
      <c r="C133" s="845"/>
      <c r="D133" s="844" t="s">
        <v>116</v>
      </c>
      <c r="E133" s="845"/>
      <c r="F133" s="66" t="s">
        <v>276</v>
      </c>
      <c r="G133" s="33"/>
      <c r="H133" s="33" t="s">
        <v>114</v>
      </c>
      <c r="I133" s="33"/>
      <c r="J133" s="32" t="s">
        <v>3</v>
      </c>
      <c r="K133" s="9"/>
    </row>
    <row r="134" spans="1:13" ht="15" customHeight="1">
      <c r="A134" s="52"/>
      <c r="B134" s="31"/>
      <c r="C134" s="30"/>
      <c r="D134" s="29"/>
      <c r="E134" s="28"/>
      <c r="F134" s="27"/>
      <c r="G134" s="25"/>
      <c r="H134" s="25"/>
      <c r="I134" s="25"/>
      <c r="J134" s="65" t="s">
        <v>910</v>
      </c>
      <c r="K134" s="9"/>
    </row>
    <row r="135" spans="1:13" s="1" customFormat="1" ht="15" customHeight="1">
      <c r="B135" s="21">
        <v>1</v>
      </c>
      <c r="C135" s="20" t="s">
        <v>776</v>
      </c>
      <c r="D135" s="841"/>
      <c r="E135" s="842"/>
      <c r="F135" s="19"/>
      <c r="G135" s="18" t="s">
        <v>906</v>
      </c>
      <c r="H135" s="49">
        <v>0.18</v>
      </c>
      <c r="I135" s="657" t="s">
        <v>905</v>
      </c>
      <c r="J135" s="17">
        <f>ROUND(F135*H135,0)</f>
        <v>0</v>
      </c>
      <c r="K135" s="9" t="s">
        <v>935</v>
      </c>
      <c r="L135" s="683"/>
      <c r="M135" s="44"/>
    </row>
    <row r="136" spans="1:13" s="1" customFormat="1" ht="15" customHeight="1">
      <c r="B136" s="21">
        <v>2</v>
      </c>
      <c r="C136" s="20" t="s">
        <v>917</v>
      </c>
      <c r="D136" s="841"/>
      <c r="E136" s="842"/>
      <c r="F136" s="19"/>
      <c r="G136" s="18" t="s">
        <v>906</v>
      </c>
      <c r="H136" s="49">
        <v>0.25800000000000001</v>
      </c>
      <c r="I136" s="18" t="s">
        <v>905</v>
      </c>
      <c r="J136" s="549">
        <f>ROUND(F136*H136,0)</f>
        <v>0</v>
      </c>
      <c r="K136" s="9" t="s">
        <v>908</v>
      </c>
      <c r="M136" s="44"/>
    </row>
    <row r="137" spans="1:13" s="1" customFormat="1" ht="15" customHeight="1" thickBot="1">
      <c r="B137" s="21">
        <v>3</v>
      </c>
      <c r="C137" s="20" t="s">
        <v>1041</v>
      </c>
      <c r="D137" s="841"/>
      <c r="E137" s="842"/>
      <c r="F137" s="19"/>
      <c r="G137" s="18" t="s">
        <v>98</v>
      </c>
      <c r="H137" s="49">
        <v>0.27200000000000002</v>
      </c>
      <c r="I137" s="18" t="s">
        <v>101</v>
      </c>
      <c r="J137" s="549">
        <f>ROUND(F137*H137,0)</f>
        <v>0</v>
      </c>
      <c r="K137" s="9" t="s">
        <v>107</v>
      </c>
      <c r="M137" s="44"/>
    </row>
    <row r="138" spans="1:13" s="1" customFormat="1" ht="15" customHeight="1">
      <c r="B138" s="15"/>
      <c r="C138" s="16"/>
      <c r="D138" s="15"/>
      <c r="E138" s="15"/>
      <c r="F138" s="14"/>
      <c r="G138" s="13"/>
      <c r="H138" s="837" t="s">
        <v>1520</v>
      </c>
      <c r="I138" s="838"/>
      <c r="J138" s="11"/>
      <c r="K138" s="9"/>
      <c r="M138" s="44"/>
    </row>
    <row r="139" spans="1:13" s="1" customFormat="1" ht="15" customHeight="1" thickBot="1">
      <c r="B139" s="9"/>
      <c r="C139" s="9"/>
      <c r="D139" s="9"/>
      <c r="E139" s="9"/>
      <c r="F139" s="12"/>
      <c r="G139" s="9"/>
      <c r="H139" s="839" t="s">
        <v>99</v>
      </c>
      <c r="I139" s="840"/>
      <c r="J139" s="10">
        <f>SUM(J135:J137)</f>
        <v>0</v>
      </c>
      <c r="K139" s="9" t="s">
        <v>1115</v>
      </c>
      <c r="L139" s="1" t="s">
        <v>906</v>
      </c>
      <c r="M139" s="44"/>
    </row>
    <row r="140" spans="1:13" s="1" customFormat="1" ht="18.75" customHeight="1">
      <c r="F140" s="3"/>
      <c r="J140" s="3"/>
      <c r="M140" s="44"/>
    </row>
    <row r="141" spans="1:13" ht="18.75" customHeight="1">
      <c r="A141" s="63" t="s">
        <v>918</v>
      </c>
      <c r="B141" s="1" t="s">
        <v>279</v>
      </c>
    </row>
    <row r="142" spans="1:13" ht="11.25" customHeight="1">
      <c r="A142" s="52"/>
    </row>
    <row r="143" spans="1:13" ht="18.75" customHeight="1">
      <c r="A143" s="52"/>
      <c r="B143" s="844" t="s">
        <v>277</v>
      </c>
      <c r="C143" s="845"/>
      <c r="D143" s="844" t="s">
        <v>116</v>
      </c>
      <c r="E143" s="845"/>
      <c r="F143" s="66" t="s">
        <v>276</v>
      </c>
      <c r="G143" s="33"/>
      <c r="H143" s="33" t="s">
        <v>114</v>
      </c>
      <c r="I143" s="33"/>
      <c r="J143" s="32" t="s">
        <v>3</v>
      </c>
      <c r="K143" s="9"/>
    </row>
    <row r="144" spans="1:13" ht="15" customHeight="1">
      <c r="A144" s="52"/>
      <c r="B144" s="31"/>
      <c r="C144" s="30"/>
      <c r="D144" s="29"/>
      <c r="E144" s="28"/>
      <c r="F144" s="27"/>
      <c r="G144" s="25"/>
      <c r="H144" s="25"/>
      <c r="I144" s="25"/>
      <c r="J144" s="24" t="s">
        <v>910</v>
      </c>
      <c r="K144" s="9"/>
    </row>
    <row r="145" spans="1:13" s="1" customFormat="1" ht="15" customHeight="1">
      <c r="B145" s="22">
        <v>1</v>
      </c>
      <c r="C145" s="23" t="s">
        <v>777</v>
      </c>
      <c r="D145" s="841"/>
      <c r="E145" s="842"/>
      <c r="F145" s="19"/>
      <c r="G145" s="18" t="s">
        <v>906</v>
      </c>
      <c r="H145" s="49">
        <v>0.2</v>
      </c>
      <c r="I145" s="18" t="s">
        <v>905</v>
      </c>
      <c r="J145" s="17">
        <f>ROUND(F145*H145,0)</f>
        <v>0</v>
      </c>
      <c r="K145" s="9" t="s">
        <v>909</v>
      </c>
      <c r="M145" s="44"/>
    </row>
    <row r="146" spans="1:13" s="1" customFormat="1" ht="15" customHeight="1" thickBot="1">
      <c r="B146" s="21">
        <v>2</v>
      </c>
      <c r="C146" s="20" t="s">
        <v>776</v>
      </c>
      <c r="D146" s="841"/>
      <c r="E146" s="842"/>
      <c r="F146" s="19"/>
      <c r="G146" s="18" t="s">
        <v>906</v>
      </c>
      <c r="H146" s="49">
        <v>0.24</v>
      </c>
      <c r="I146" s="18" t="s">
        <v>905</v>
      </c>
      <c r="J146" s="17">
        <f>ROUND(F146*H146,0)</f>
        <v>0</v>
      </c>
      <c r="K146" s="9" t="s">
        <v>908</v>
      </c>
      <c r="M146" s="44"/>
    </row>
    <row r="147" spans="1:13" s="1" customFormat="1" ht="15" customHeight="1">
      <c r="B147" s="15"/>
      <c r="C147" s="16"/>
      <c r="D147" s="15"/>
      <c r="E147" s="15"/>
      <c r="F147" s="14"/>
      <c r="G147" s="13"/>
      <c r="H147" s="837" t="s">
        <v>1012</v>
      </c>
      <c r="I147" s="838"/>
      <c r="J147" s="11"/>
      <c r="K147" s="9"/>
      <c r="M147" s="44"/>
    </row>
    <row r="148" spans="1:13" s="1" customFormat="1" ht="15" customHeight="1" thickBot="1">
      <c r="B148" s="9"/>
      <c r="C148" s="9"/>
      <c r="D148" s="9"/>
      <c r="E148" s="9"/>
      <c r="F148" s="12"/>
      <c r="G148" s="9"/>
      <c r="H148" s="839" t="s">
        <v>99</v>
      </c>
      <c r="I148" s="840"/>
      <c r="J148" s="10">
        <f>SUM(J145:J146)</f>
        <v>0</v>
      </c>
      <c r="K148" s="9" t="s">
        <v>916</v>
      </c>
      <c r="L148" s="1" t="s">
        <v>906</v>
      </c>
      <c r="M148" s="44"/>
    </row>
    <row r="149" spans="1:13" s="1" customFormat="1" ht="18.75" customHeight="1">
      <c r="F149" s="3"/>
      <c r="J149" s="3"/>
      <c r="M149" s="44"/>
    </row>
    <row r="150" spans="1:13" ht="18.75" customHeight="1">
      <c r="A150" s="63" t="s">
        <v>915</v>
      </c>
      <c r="B150" s="1" t="s">
        <v>278</v>
      </c>
    </row>
    <row r="151" spans="1:13" ht="11.25" customHeight="1">
      <c r="A151" s="52"/>
    </row>
    <row r="152" spans="1:13" ht="18.75" customHeight="1">
      <c r="A152" s="52"/>
      <c r="B152" s="844" t="s">
        <v>277</v>
      </c>
      <c r="C152" s="845"/>
      <c r="D152" s="844" t="s">
        <v>116</v>
      </c>
      <c r="E152" s="845"/>
      <c r="F152" s="66" t="s">
        <v>276</v>
      </c>
      <c r="G152" s="33"/>
      <c r="H152" s="33" t="s">
        <v>114</v>
      </c>
      <c r="I152" s="33"/>
      <c r="J152" s="32" t="s">
        <v>3</v>
      </c>
      <c r="K152" s="9"/>
    </row>
    <row r="153" spans="1:13" ht="15" customHeight="1">
      <c r="A153" s="52"/>
      <c r="B153" s="31"/>
      <c r="C153" s="30"/>
      <c r="D153" s="29"/>
      <c r="E153" s="28"/>
      <c r="F153" s="27"/>
      <c r="G153" s="25"/>
      <c r="H153" s="25"/>
      <c r="I153" s="25"/>
      <c r="J153" s="65" t="s">
        <v>910</v>
      </c>
      <c r="K153" s="9"/>
    </row>
    <row r="154" spans="1:13" s="1" customFormat="1" ht="15" customHeight="1">
      <c r="B154" s="21">
        <v>1</v>
      </c>
      <c r="C154" s="20" t="s">
        <v>776</v>
      </c>
      <c r="D154" s="841"/>
      <c r="E154" s="842"/>
      <c r="F154" s="19"/>
      <c r="G154" s="18" t="s">
        <v>98</v>
      </c>
      <c r="H154" s="64">
        <v>0.29899999999999999</v>
      </c>
      <c r="I154" s="657" t="s">
        <v>101</v>
      </c>
      <c r="J154" s="17">
        <f>ROUND(F154*H154,0)</f>
        <v>0</v>
      </c>
      <c r="K154" s="9" t="s">
        <v>111</v>
      </c>
      <c r="M154" s="44"/>
    </row>
    <row r="155" spans="1:13" s="1" customFormat="1" ht="15" customHeight="1" thickBot="1">
      <c r="B155" s="21">
        <v>2</v>
      </c>
      <c r="C155" s="20" t="s">
        <v>917</v>
      </c>
      <c r="D155" s="841"/>
      <c r="E155" s="842"/>
      <c r="F155" s="19"/>
      <c r="G155" s="18" t="s">
        <v>906</v>
      </c>
      <c r="H155" s="64">
        <v>0.42899999999999999</v>
      </c>
      <c r="I155" s="657" t="s">
        <v>905</v>
      </c>
      <c r="J155" s="17">
        <f>ROUND(F155*H155,0)</f>
        <v>0</v>
      </c>
      <c r="K155" s="9" t="s">
        <v>109</v>
      </c>
      <c r="M155" s="44"/>
    </row>
    <row r="156" spans="1:13" s="1" customFormat="1" ht="15" customHeight="1">
      <c r="B156" s="15"/>
      <c r="C156" s="16"/>
      <c r="D156" s="15"/>
      <c r="E156" s="15"/>
      <c r="F156" s="14"/>
      <c r="G156" s="13"/>
      <c r="H156" s="837" t="s">
        <v>1042</v>
      </c>
      <c r="I156" s="838"/>
      <c r="J156" s="11"/>
      <c r="K156" s="9"/>
      <c r="M156" s="44"/>
    </row>
    <row r="157" spans="1:13" s="1" customFormat="1" ht="15" customHeight="1" thickBot="1">
      <c r="B157" s="9"/>
      <c r="C157" s="9"/>
      <c r="D157" s="9"/>
      <c r="E157" s="9"/>
      <c r="F157" s="12"/>
      <c r="G157" s="9"/>
      <c r="H157" s="839" t="s">
        <v>99</v>
      </c>
      <c r="I157" s="840"/>
      <c r="J157" s="10">
        <f>SUM(J154:J155)</f>
        <v>0</v>
      </c>
      <c r="K157" s="9" t="s">
        <v>520</v>
      </c>
      <c r="L157" s="1" t="s">
        <v>906</v>
      </c>
      <c r="M157" s="44"/>
    </row>
    <row r="158" spans="1:13" s="1" customFormat="1" ht="15" customHeight="1">
      <c r="F158" s="3"/>
      <c r="J158" s="3"/>
      <c r="M158" s="44"/>
    </row>
    <row r="159" spans="1:13" s="1" customFormat="1" ht="18.75" customHeight="1">
      <c r="F159" s="3"/>
      <c r="J159" s="3"/>
      <c r="M159" s="44"/>
    </row>
    <row r="160" spans="1:13" s="1" customFormat="1" ht="15" customHeight="1">
      <c r="A160" s="9" t="s">
        <v>1521</v>
      </c>
      <c r="B160" s="9"/>
      <c r="F160" s="3"/>
      <c r="J160" s="3"/>
      <c r="M160" s="44"/>
    </row>
    <row r="161" spans="1:13" s="1" customFormat="1" ht="15" customHeight="1">
      <c r="A161" s="9" t="s">
        <v>1522</v>
      </c>
      <c r="F161" s="3"/>
      <c r="J161" s="3"/>
      <c r="M161" s="44"/>
    </row>
    <row r="162" spans="1:13" s="9" customFormat="1" ht="15" customHeight="1">
      <c r="A162" s="9" t="s">
        <v>1523</v>
      </c>
      <c r="F162" s="12"/>
      <c r="J162" s="12"/>
      <c r="M162" s="15"/>
    </row>
    <row r="163" spans="1:13" s="9" customFormat="1" ht="15" customHeight="1">
      <c r="A163" s="9" t="s">
        <v>914</v>
      </c>
      <c r="F163" s="12"/>
      <c r="J163" s="12"/>
      <c r="M163" s="15"/>
    </row>
    <row r="164" spans="1:13" s="9" customFormat="1" ht="15" customHeight="1">
      <c r="F164" s="12"/>
      <c r="J164" s="12"/>
      <c r="M164" s="15"/>
    </row>
    <row r="165" spans="1:13" s="1" customFormat="1" ht="18.75" customHeight="1">
      <c r="F165" s="3"/>
      <c r="J165" s="3"/>
      <c r="M165" s="44"/>
    </row>
    <row r="166" spans="1:13" ht="18.75" customHeight="1">
      <c r="A166" s="7">
        <v>12</v>
      </c>
      <c r="B166" s="1" t="s">
        <v>275</v>
      </c>
    </row>
    <row r="167" spans="1:13" ht="11.25" customHeight="1">
      <c r="A167" s="52"/>
    </row>
    <row r="168" spans="1:13" ht="18.75" customHeight="1">
      <c r="A168" s="52"/>
      <c r="B168" s="844" t="s">
        <v>117</v>
      </c>
      <c r="C168" s="845"/>
      <c r="D168" s="844" t="s">
        <v>116</v>
      </c>
      <c r="E168" s="845"/>
      <c r="F168" s="32" t="s">
        <v>115</v>
      </c>
      <c r="G168" s="33"/>
      <c r="H168" s="33" t="s">
        <v>114</v>
      </c>
      <c r="I168" s="33"/>
      <c r="J168" s="32" t="s">
        <v>3</v>
      </c>
      <c r="K168" s="9"/>
    </row>
    <row r="169" spans="1:13" ht="15" customHeight="1">
      <c r="A169" s="52"/>
      <c r="B169" s="31"/>
      <c r="C169" s="30"/>
      <c r="D169" s="29"/>
      <c r="E169" s="28"/>
      <c r="F169" s="27"/>
      <c r="G169" s="25"/>
      <c r="H169" s="25"/>
      <c r="I169" s="25"/>
      <c r="J169" s="24" t="s">
        <v>910</v>
      </c>
      <c r="K169" s="9"/>
    </row>
    <row r="170" spans="1:13" s="1" customFormat="1" ht="15" customHeight="1">
      <c r="B170" s="22">
        <v>1</v>
      </c>
      <c r="C170" s="23" t="s">
        <v>777</v>
      </c>
      <c r="D170" s="841"/>
      <c r="E170" s="842"/>
      <c r="F170" s="19"/>
      <c r="G170" s="18" t="s">
        <v>906</v>
      </c>
      <c r="H170" s="49">
        <v>0.25</v>
      </c>
      <c r="I170" s="18" t="s">
        <v>905</v>
      </c>
      <c r="J170" s="17">
        <f t="shared" ref="J170:J175" si="8">ROUND(F170*H170,0)</f>
        <v>0</v>
      </c>
      <c r="K170" s="9" t="s">
        <v>909</v>
      </c>
      <c r="M170" s="44"/>
    </row>
    <row r="171" spans="1:13" s="1" customFormat="1" ht="15" customHeight="1">
      <c r="B171" s="21">
        <v>2</v>
      </c>
      <c r="C171" s="20" t="s">
        <v>106</v>
      </c>
      <c r="D171" s="841"/>
      <c r="E171" s="842"/>
      <c r="F171" s="19"/>
      <c r="G171" s="18" t="s">
        <v>906</v>
      </c>
      <c r="H171" s="49">
        <v>0.27400000000000002</v>
      </c>
      <c r="I171" s="18" t="s">
        <v>905</v>
      </c>
      <c r="J171" s="17">
        <f t="shared" si="8"/>
        <v>0</v>
      </c>
      <c r="K171" s="9" t="s">
        <v>908</v>
      </c>
      <c r="M171" s="44"/>
    </row>
    <row r="172" spans="1:13" s="1" customFormat="1" ht="15" customHeight="1">
      <c r="B172" s="21">
        <v>3</v>
      </c>
      <c r="C172" s="20" t="s">
        <v>104</v>
      </c>
      <c r="D172" s="841"/>
      <c r="E172" s="842"/>
      <c r="F172" s="19"/>
      <c r="G172" s="18" t="s">
        <v>906</v>
      </c>
      <c r="H172" s="49">
        <v>0.29699999999999999</v>
      </c>
      <c r="I172" s="18" t="s">
        <v>905</v>
      </c>
      <c r="J172" s="17">
        <f t="shared" si="8"/>
        <v>0</v>
      </c>
      <c r="K172" s="9" t="s">
        <v>907</v>
      </c>
      <c r="M172" s="44"/>
    </row>
    <row r="173" spans="1:13" s="1" customFormat="1" ht="15" customHeight="1">
      <c r="B173" s="21">
        <v>4</v>
      </c>
      <c r="C173" s="20" t="s">
        <v>102</v>
      </c>
      <c r="D173" s="841"/>
      <c r="E173" s="842"/>
      <c r="F173" s="19"/>
      <c r="G173" s="18" t="s">
        <v>906</v>
      </c>
      <c r="H173" s="49">
        <v>0.317</v>
      </c>
      <c r="I173" s="18" t="s">
        <v>905</v>
      </c>
      <c r="J173" s="17">
        <f t="shared" si="8"/>
        <v>0</v>
      </c>
      <c r="K173" s="9" t="s">
        <v>904</v>
      </c>
      <c r="M173" s="44"/>
    </row>
    <row r="174" spans="1:13" s="1" customFormat="1" ht="15" customHeight="1">
      <c r="B174" s="21">
        <v>5</v>
      </c>
      <c r="C174" s="20" t="s">
        <v>497</v>
      </c>
      <c r="D174" s="841"/>
      <c r="E174" s="842"/>
      <c r="F174" s="19"/>
      <c r="G174" s="18" t="s">
        <v>906</v>
      </c>
      <c r="H174" s="49">
        <v>0.34499999999999997</v>
      </c>
      <c r="I174" s="18" t="s">
        <v>905</v>
      </c>
      <c r="J174" s="17">
        <f t="shared" si="8"/>
        <v>0</v>
      </c>
      <c r="K174" s="9" t="s">
        <v>913</v>
      </c>
      <c r="M174" s="44"/>
    </row>
    <row r="175" spans="1:13" s="1" customFormat="1" ht="15" customHeight="1" thickBot="1">
      <c r="B175" s="21">
        <v>6</v>
      </c>
      <c r="C175" s="20" t="s">
        <v>519</v>
      </c>
      <c r="D175" s="841"/>
      <c r="E175" s="842"/>
      <c r="F175" s="19"/>
      <c r="G175" s="18" t="s">
        <v>906</v>
      </c>
      <c r="H175" s="49">
        <v>0.36599999999999999</v>
      </c>
      <c r="I175" s="18" t="s">
        <v>905</v>
      </c>
      <c r="J175" s="17">
        <f t="shared" si="8"/>
        <v>0</v>
      </c>
      <c r="K175" s="9" t="s">
        <v>912</v>
      </c>
      <c r="M175" s="44"/>
    </row>
    <row r="176" spans="1:13" s="1" customFormat="1" ht="15" customHeight="1">
      <c r="B176" s="15"/>
      <c r="C176" s="16"/>
      <c r="D176" s="15"/>
      <c r="E176" s="15"/>
      <c r="F176" s="14"/>
      <c r="G176" s="13"/>
      <c r="H176" s="837" t="s">
        <v>911</v>
      </c>
      <c r="I176" s="838"/>
      <c r="J176" s="11"/>
      <c r="K176" s="9"/>
      <c r="M176" s="44"/>
    </row>
    <row r="177" spans="1:13" s="1" customFormat="1" ht="15" customHeight="1" thickBot="1">
      <c r="B177" s="9"/>
      <c r="C177" s="9"/>
      <c r="D177" s="9"/>
      <c r="E177" s="9"/>
      <c r="F177" s="12"/>
      <c r="G177" s="9"/>
      <c r="H177" s="839" t="s">
        <v>99</v>
      </c>
      <c r="I177" s="840"/>
      <c r="J177" s="10">
        <f>SUM(J170:J175)</f>
        <v>0</v>
      </c>
      <c r="K177" s="9" t="s">
        <v>551</v>
      </c>
      <c r="L177" s="1" t="s">
        <v>906</v>
      </c>
      <c r="M177" s="44"/>
    </row>
    <row r="178" spans="1:13" s="1" customFormat="1" ht="18.75" customHeight="1">
      <c r="F178" s="3"/>
      <c r="J178" s="3"/>
      <c r="M178" s="44"/>
    </row>
    <row r="179" spans="1:13" ht="18.75" customHeight="1">
      <c r="A179" s="7">
        <v>13</v>
      </c>
      <c r="B179" s="1" t="s">
        <v>521</v>
      </c>
    </row>
    <row r="180" spans="1:13" ht="11.25" customHeight="1">
      <c r="A180" s="52"/>
    </row>
    <row r="181" spans="1:13" ht="18.75" customHeight="1">
      <c r="A181" s="52"/>
      <c r="B181" s="844" t="s">
        <v>117</v>
      </c>
      <c r="C181" s="845"/>
      <c r="D181" s="844" t="s">
        <v>116</v>
      </c>
      <c r="E181" s="845"/>
      <c r="F181" s="32" t="s">
        <v>115</v>
      </c>
      <c r="G181" s="33"/>
      <c r="H181" s="33" t="s">
        <v>114</v>
      </c>
      <c r="I181" s="33"/>
      <c r="J181" s="32" t="s">
        <v>3</v>
      </c>
      <c r="K181" s="9"/>
    </row>
    <row r="182" spans="1:13" ht="15" customHeight="1">
      <c r="A182" s="52"/>
      <c r="B182" s="31"/>
      <c r="C182" s="30"/>
      <c r="D182" s="29"/>
      <c r="E182" s="28"/>
      <c r="F182" s="27"/>
      <c r="G182" s="25"/>
      <c r="H182" s="25"/>
      <c r="I182" s="25"/>
      <c r="J182" s="65" t="s">
        <v>910</v>
      </c>
      <c r="K182" s="9"/>
    </row>
    <row r="183" spans="1:13" s="1" customFormat="1" ht="15" customHeight="1">
      <c r="B183" s="21">
        <v>1</v>
      </c>
      <c r="C183" s="20" t="s">
        <v>497</v>
      </c>
      <c r="D183" s="841"/>
      <c r="E183" s="842"/>
      <c r="F183" s="19"/>
      <c r="G183" s="18" t="s">
        <v>906</v>
      </c>
      <c r="H183" s="49">
        <v>0.25900000000000001</v>
      </c>
      <c r="I183" s="657" t="s">
        <v>905</v>
      </c>
      <c r="J183" s="17">
        <f>ROUND(F183*H183,0)</f>
        <v>0</v>
      </c>
      <c r="K183" s="9" t="s">
        <v>909</v>
      </c>
      <c r="M183" s="44"/>
    </row>
    <row r="184" spans="1:13" s="1" customFormat="1" ht="15" customHeight="1">
      <c r="B184" s="21">
        <v>2</v>
      </c>
      <c r="C184" s="20" t="s">
        <v>519</v>
      </c>
      <c r="D184" s="841"/>
      <c r="E184" s="842"/>
      <c r="F184" s="19"/>
      <c r="G184" s="18" t="s">
        <v>906</v>
      </c>
      <c r="H184" s="49">
        <v>0.27500000000000002</v>
      </c>
      <c r="I184" s="657" t="s">
        <v>905</v>
      </c>
      <c r="J184" s="17">
        <f>ROUND(F184*H184,0)</f>
        <v>0</v>
      </c>
      <c r="K184" s="9" t="s">
        <v>908</v>
      </c>
      <c r="M184" s="44"/>
    </row>
    <row r="185" spans="1:13" s="1" customFormat="1" ht="15" customHeight="1" thickBot="1">
      <c r="B185" s="21">
        <v>3</v>
      </c>
      <c r="C185" s="20" t="s">
        <v>605</v>
      </c>
      <c r="D185" s="841"/>
      <c r="E185" s="842"/>
      <c r="F185" s="19"/>
      <c r="G185" s="18" t="s">
        <v>906</v>
      </c>
      <c r="H185" s="49">
        <v>0.28799999999999998</v>
      </c>
      <c r="I185" s="18" t="s">
        <v>905</v>
      </c>
      <c r="J185" s="17">
        <f>ROUND(F185*H185,0)</f>
        <v>0</v>
      </c>
      <c r="K185" s="9" t="s">
        <v>907</v>
      </c>
      <c r="M185" s="44"/>
    </row>
    <row r="186" spans="1:13" s="1" customFormat="1" ht="15" customHeight="1">
      <c r="B186" s="15"/>
      <c r="C186" s="16"/>
      <c r="D186" s="15"/>
      <c r="E186" s="15"/>
      <c r="F186" s="14"/>
      <c r="G186" s="13"/>
      <c r="H186" s="837" t="s">
        <v>950</v>
      </c>
      <c r="I186" s="838"/>
      <c r="J186" s="380"/>
      <c r="K186" s="9"/>
      <c r="M186" s="44"/>
    </row>
    <row r="187" spans="1:13" s="1" customFormat="1" ht="15" customHeight="1" thickBot="1">
      <c r="B187" s="9"/>
      <c r="C187" s="9"/>
      <c r="D187" s="9"/>
      <c r="E187" s="9"/>
      <c r="F187" s="12"/>
      <c r="G187" s="9"/>
      <c r="H187" s="839" t="s">
        <v>99</v>
      </c>
      <c r="I187" s="840"/>
      <c r="J187" s="10">
        <f>SUM(J183:J185)</f>
        <v>0</v>
      </c>
      <c r="K187" s="9" t="s">
        <v>549</v>
      </c>
      <c r="L187" s="1" t="s">
        <v>98</v>
      </c>
      <c r="M187" s="44"/>
    </row>
    <row r="188" spans="1:13" s="1" customFormat="1" ht="18.75" customHeight="1">
      <c r="F188" s="3"/>
      <c r="J188" s="3"/>
      <c r="M188" s="44"/>
    </row>
    <row r="189" spans="1:13" ht="18.75" customHeight="1">
      <c r="A189" s="7">
        <v>14</v>
      </c>
      <c r="B189" s="1" t="s">
        <v>1212</v>
      </c>
    </row>
    <row r="190" spans="1:13" ht="11.25" customHeight="1">
      <c r="A190" s="52"/>
    </row>
    <row r="191" spans="1:13" ht="18.75" customHeight="1">
      <c r="A191" s="52"/>
      <c r="B191" s="844" t="s">
        <v>117</v>
      </c>
      <c r="C191" s="845"/>
      <c r="D191" s="844" t="s">
        <v>116</v>
      </c>
      <c r="E191" s="845"/>
      <c r="F191" s="32" t="s">
        <v>115</v>
      </c>
      <c r="G191" s="33"/>
      <c r="H191" s="33" t="s">
        <v>114</v>
      </c>
      <c r="I191" s="33"/>
      <c r="J191" s="32" t="s">
        <v>3</v>
      </c>
      <c r="K191" s="9"/>
    </row>
    <row r="192" spans="1:13" ht="15" customHeight="1">
      <c r="A192" s="52"/>
      <c r="B192" s="31"/>
      <c r="C192" s="30"/>
      <c r="D192" s="29"/>
      <c r="E192" s="28"/>
      <c r="F192" s="27"/>
      <c r="G192" s="25"/>
      <c r="H192" s="25"/>
      <c r="I192" s="25"/>
      <c r="J192" s="65" t="s">
        <v>113</v>
      </c>
      <c r="K192" s="9"/>
    </row>
    <row r="193" spans="1:13" s="1" customFormat="1" ht="15" customHeight="1">
      <c r="B193" s="21">
        <v>1</v>
      </c>
      <c r="C193" s="20" t="s">
        <v>1041</v>
      </c>
      <c r="D193" s="841"/>
      <c r="E193" s="842"/>
      <c r="F193" s="19"/>
      <c r="G193" s="18" t="s">
        <v>98</v>
      </c>
      <c r="H193" s="49">
        <v>0.5</v>
      </c>
      <c r="I193" s="657" t="s">
        <v>101</v>
      </c>
      <c r="J193" s="17">
        <f>ROUND(F193*H193,0)</f>
        <v>0</v>
      </c>
      <c r="K193" s="9" t="s">
        <v>111</v>
      </c>
      <c r="M193" s="44"/>
    </row>
    <row r="194" spans="1:13" s="1" customFormat="1" ht="15" customHeight="1" thickBot="1">
      <c r="B194" s="21">
        <v>2</v>
      </c>
      <c r="C194" s="20" t="s">
        <v>1112</v>
      </c>
      <c r="D194" s="841"/>
      <c r="E194" s="842"/>
      <c r="F194" s="19"/>
      <c r="G194" s="18" t="s">
        <v>98</v>
      </c>
      <c r="H194" s="49">
        <v>0.5</v>
      </c>
      <c r="I194" s="657" t="s">
        <v>101</v>
      </c>
      <c r="J194" s="17">
        <f>ROUND(F194*H194,0)</f>
        <v>0</v>
      </c>
      <c r="K194" s="9" t="s">
        <v>109</v>
      </c>
      <c r="M194" s="44"/>
    </row>
    <row r="195" spans="1:13" s="1" customFormat="1" ht="15" customHeight="1">
      <c r="B195" s="15"/>
      <c r="C195" s="16"/>
      <c r="D195" s="15"/>
      <c r="E195" s="15"/>
      <c r="F195" s="14"/>
      <c r="G195" s="13"/>
      <c r="H195" s="837" t="s">
        <v>1213</v>
      </c>
      <c r="I195" s="838"/>
      <c r="J195" s="380"/>
      <c r="K195" s="9"/>
      <c r="M195" s="44"/>
    </row>
    <row r="196" spans="1:13" s="1" customFormat="1" ht="15" customHeight="1" thickBot="1">
      <c r="B196" s="9"/>
      <c r="C196" s="9"/>
      <c r="D196" s="9"/>
      <c r="E196" s="9"/>
      <c r="F196" s="12"/>
      <c r="G196" s="9"/>
      <c r="H196" s="839" t="s">
        <v>99</v>
      </c>
      <c r="I196" s="840"/>
      <c r="J196" s="10">
        <f>SUM(J193:J194)</f>
        <v>0</v>
      </c>
      <c r="K196" s="9" t="s">
        <v>542</v>
      </c>
      <c r="L196" s="1" t="s">
        <v>98</v>
      </c>
      <c r="M196" s="44"/>
    </row>
    <row r="197" spans="1:13" s="1" customFormat="1" ht="18.75" customHeight="1">
      <c r="F197" s="3"/>
      <c r="J197" s="3"/>
      <c r="M197" s="44"/>
    </row>
    <row r="198" spans="1:13" ht="18.75" customHeight="1">
      <c r="A198" s="7">
        <v>15</v>
      </c>
      <c r="B198" s="1" t="s">
        <v>1214</v>
      </c>
    </row>
    <row r="199" spans="1:13" ht="11.25" customHeight="1">
      <c r="A199" s="52"/>
    </row>
    <row r="200" spans="1:13" ht="18.75" customHeight="1">
      <c r="A200" s="52"/>
      <c r="B200" s="844" t="s">
        <v>117</v>
      </c>
      <c r="C200" s="845"/>
      <c r="D200" s="844" t="s">
        <v>116</v>
      </c>
      <c r="E200" s="845"/>
      <c r="F200" s="32" t="s">
        <v>115</v>
      </c>
      <c r="G200" s="33"/>
      <c r="H200" s="33" t="s">
        <v>114</v>
      </c>
      <c r="I200" s="33"/>
      <c r="J200" s="32" t="s">
        <v>3</v>
      </c>
      <c r="K200" s="9"/>
    </row>
    <row r="201" spans="1:13" ht="15" customHeight="1">
      <c r="A201" s="52"/>
      <c r="B201" s="31"/>
      <c r="C201" s="30"/>
      <c r="D201" s="29"/>
      <c r="E201" s="28"/>
      <c r="F201" s="27"/>
      <c r="G201" s="25"/>
      <c r="H201" s="25"/>
      <c r="I201" s="25"/>
      <c r="J201" s="65" t="s">
        <v>113</v>
      </c>
      <c r="K201" s="9"/>
    </row>
    <row r="202" spans="1:13" s="1" customFormat="1" ht="15" customHeight="1" thickBot="1">
      <c r="B202" s="21">
        <v>1</v>
      </c>
      <c r="C202" s="20" t="s">
        <v>1112</v>
      </c>
      <c r="D202" s="841"/>
      <c r="E202" s="842"/>
      <c r="F202" s="19"/>
      <c r="G202" s="18" t="s">
        <v>98</v>
      </c>
      <c r="H202" s="542">
        <v>0.5</v>
      </c>
      <c r="I202" s="660" t="s">
        <v>101</v>
      </c>
      <c r="J202" s="39">
        <f>ROUND(F202*H202,0)</f>
        <v>0</v>
      </c>
      <c r="K202" s="9" t="s">
        <v>111</v>
      </c>
      <c r="M202" s="44"/>
    </row>
    <row r="203" spans="1:13" s="1" customFormat="1" ht="15" customHeight="1" thickBot="1">
      <c r="B203" s="9"/>
      <c r="C203" s="9"/>
      <c r="D203" s="9"/>
      <c r="E203" s="9"/>
      <c r="F203" s="12"/>
      <c r="G203" s="9"/>
      <c r="H203" s="969" t="s">
        <v>99</v>
      </c>
      <c r="I203" s="970"/>
      <c r="J203" s="614">
        <f>SUM(J202:J202)</f>
        <v>0</v>
      </c>
      <c r="K203" s="9" t="s">
        <v>254</v>
      </c>
      <c r="L203" s="1" t="s">
        <v>98</v>
      </c>
      <c r="M203" s="44"/>
    </row>
    <row r="204" spans="1:13" ht="18.75" customHeight="1" thickBot="1"/>
    <row r="205" spans="1:13" ht="18.75" customHeight="1">
      <c r="A205" s="1"/>
      <c r="B205" s="9"/>
      <c r="C205" s="9"/>
      <c r="D205" s="9"/>
      <c r="E205" s="9"/>
      <c r="F205" s="12"/>
      <c r="G205" s="47"/>
      <c r="H205" s="859" t="s">
        <v>1524</v>
      </c>
      <c r="I205" s="860"/>
      <c r="J205" s="11"/>
    </row>
    <row r="206" spans="1:13" ht="18.75" customHeight="1" thickBot="1">
      <c r="H206" s="857" t="s">
        <v>274</v>
      </c>
      <c r="I206" s="858"/>
      <c r="J206" s="10">
        <f>SUMIF(L10:L203,"*",J10:J203)</f>
        <v>0</v>
      </c>
      <c r="K206" s="50" t="s">
        <v>778</v>
      </c>
    </row>
  </sheetData>
  <mergeCells count="152">
    <mergeCell ref="D75:E75"/>
    <mergeCell ref="D76:E76"/>
    <mergeCell ref="B191:C191"/>
    <mergeCell ref="D191:E191"/>
    <mergeCell ref="D193:E193"/>
    <mergeCell ref="D194:E194"/>
    <mergeCell ref="H195:I195"/>
    <mergeCell ref="H196:I196"/>
    <mergeCell ref="D127:E127"/>
    <mergeCell ref="D87:E87"/>
    <mergeCell ref="H88:I88"/>
    <mergeCell ref="H89:I89"/>
    <mergeCell ref="B93:C93"/>
    <mergeCell ref="D93:E93"/>
    <mergeCell ref="D95:E95"/>
    <mergeCell ref="H77:I77"/>
    <mergeCell ref="H78:I78"/>
    <mergeCell ref="B82:C82"/>
    <mergeCell ref="D82:E82"/>
    <mergeCell ref="D84:E84"/>
    <mergeCell ref="D85:E85"/>
    <mergeCell ref="D86:E86"/>
    <mergeCell ref="D102:E102"/>
    <mergeCell ref="H103:I103"/>
    <mergeCell ref="D8:E8"/>
    <mergeCell ref="D9:E9"/>
    <mergeCell ref="H10:I10"/>
    <mergeCell ref="H11:I11"/>
    <mergeCell ref="B15:C15"/>
    <mergeCell ref="D15:E15"/>
    <mergeCell ref="A1:B1"/>
    <mergeCell ref="C1:E1"/>
    <mergeCell ref="I1:K1"/>
    <mergeCell ref="B5:C5"/>
    <mergeCell ref="D5:E5"/>
    <mergeCell ref="D7:E7"/>
    <mergeCell ref="H31:I31"/>
    <mergeCell ref="D27:E27"/>
    <mergeCell ref="D28:E28"/>
    <mergeCell ref="D17:E17"/>
    <mergeCell ref="D18:E18"/>
    <mergeCell ref="D19:E19"/>
    <mergeCell ref="D20:E20"/>
    <mergeCell ref="D21:E21"/>
    <mergeCell ref="D22:E22"/>
    <mergeCell ref="D30:E30"/>
    <mergeCell ref="B36:C36"/>
    <mergeCell ref="D36:E36"/>
    <mergeCell ref="D38:E38"/>
    <mergeCell ref="D39:E39"/>
    <mergeCell ref="D40:E40"/>
    <mergeCell ref="D23:E23"/>
    <mergeCell ref="D24:E24"/>
    <mergeCell ref="D25:E25"/>
    <mergeCell ref="D26:E26"/>
    <mergeCell ref="D29:E29"/>
    <mergeCell ref="D41:E41"/>
    <mergeCell ref="D42:E42"/>
    <mergeCell ref="D43:E43"/>
    <mergeCell ref="D44:E44"/>
    <mergeCell ref="D47:E47"/>
    <mergeCell ref="H49:I49"/>
    <mergeCell ref="D45:E45"/>
    <mergeCell ref="D46:E46"/>
    <mergeCell ref="H32:I32"/>
    <mergeCell ref="D48:E48"/>
    <mergeCell ref="D59:E59"/>
    <mergeCell ref="D60:E60"/>
    <mergeCell ref="D61:E61"/>
    <mergeCell ref="D62:E62"/>
    <mergeCell ref="D63:E63"/>
    <mergeCell ref="D64:E64"/>
    <mergeCell ref="H50:I50"/>
    <mergeCell ref="B54:C54"/>
    <mergeCell ref="D54:E54"/>
    <mergeCell ref="D56:E56"/>
    <mergeCell ref="D57:E57"/>
    <mergeCell ref="D58:E58"/>
    <mergeCell ref="D65:E65"/>
    <mergeCell ref="D66:E66"/>
    <mergeCell ref="D67:E67"/>
    <mergeCell ref="D68:E68"/>
    <mergeCell ref="D73:E73"/>
    <mergeCell ref="D74:E74"/>
    <mergeCell ref="D69:E69"/>
    <mergeCell ref="D70:E70"/>
    <mergeCell ref="D71:E71"/>
    <mergeCell ref="D72:E72"/>
    <mergeCell ref="H128:I128"/>
    <mergeCell ref="H104:I104"/>
    <mergeCell ref="B108:E110"/>
    <mergeCell ref="B115:C115"/>
    <mergeCell ref="D115:E115"/>
    <mergeCell ref="D96:E96"/>
    <mergeCell ref="D97:E97"/>
    <mergeCell ref="D98:E98"/>
    <mergeCell ref="D99:E99"/>
    <mergeCell ref="D100:E100"/>
    <mergeCell ref="D101:E101"/>
    <mergeCell ref="D126:E126"/>
    <mergeCell ref="D135:E135"/>
    <mergeCell ref="B143:C143"/>
    <mergeCell ref="D143:E143"/>
    <mergeCell ref="D117:E117"/>
    <mergeCell ref="D118:E118"/>
    <mergeCell ref="D119:E119"/>
    <mergeCell ref="D120:E120"/>
    <mergeCell ref="D121:E121"/>
    <mergeCell ref="D122:E122"/>
    <mergeCell ref="D123:E123"/>
    <mergeCell ref="D124:E124"/>
    <mergeCell ref="D173:E173"/>
    <mergeCell ref="B168:C168"/>
    <mergeCell ref="D168:E168"/>
    <mergeCell ref="D125:E125"/>
    <mergeCell ref="D136:E136"/>
    <mergeCell ref="H138:I138"/>
    <mergeCell ref="H139:I139"/>
    <mergeCell ref="D155:E155"/>
    <mergeCell ref="H156:I156"/>
    <mergeCell ref="H157:I157"/>
    <mergeCell ref="D154:E154"/>
    <mergeCell ref="D170:E170"/>
    <mergeCell ref="D171:E171"/>
    <mergeCell ref="D172:E172"/>
    <mergeCell ref="D145:E145"/>
    <mergeCell ref="D146:E146"/>
    <mergeCell ref="H147:I147"/>
    <mergeCell ref="D137:E137"/>
    <mergeCell ref="H148:I148"/>
    <mergeCell ref="B152:C152"/>
    <mergeCell ref="D152:E152"/>
    <mergeCell ref="H129:I129"/>
    <mergeCell ref="B133:C133"/>
    <mergeCell ref="D133:E133"/>
    <mergeCell ref="H205:I205"/>
    <mergeCell ref="H206:I206"/>
    <mergeCell ref="D185:E185"/>
    <mergeCell ref="H186:I186"/>
    <mergeCell ref="H187:I187"/>
    <mergeCell ref="B181:C181"/>
    <mergeCell ref="D184:E184"/>
    <mergeCell ref="D174:E174"/>
    <mergeCell ref="D175:E175"/>
    <mergeCell ref="H176:I176"/>
    <mergeCell ref="H177:I177"/>
    <mergeCell ref="D183:E183"/>
    <mergeCell ref="D181:E181"/>
    <mergeCell ref="B200:C200"/>
    <mergeCell ref="D200:E200"/>
    <mergeCell ref="D202:E202"/>
    <mergeCell ref="H203:I203"/>
  </mergeCells>
  <phoneticPr fontId="2"/>
  <pageMargins left="0.98425196850393704" right="0.59055118110236227" top="0.9055118110236221" bottom="0.59055118110236227" header="0" footer="0"/>
  <pageSetup paperSize="9" scale="95" orientation="portrait" r:id="rId1"/>
  <headerFooter alignWithMargins="0"/>
  <rowBreaks count="2" manualBreakCount="2">
    <brk id="51" max="10" man="1"/>
    <brk id="105" max="1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N504"/>
  <sheetViews>
    <sheetView showGridLines="0" view="pageBreakPreview" zoomScaleNormal="80" zoomScaleSheetLayoutView="100" workbookViewId="0">
      <pane ySplit="2" topLeftCell="A492" activePane="bottomLeft" state="frozen"/>
      <selection activeCell="H78" sqref="A1:IV65536"/>
      <selection pane="bottomLeft" activeCell="R513" sqref="R513"/>
    </sheetView>
  </sheetViews>
  <sheetFormatPr defaultColWidth="9" defaultRowHeight="18.75" customHeight="1"/>
  <cols>
    <col min="1" max="1" width="3.77734375" style="50" customWidth="1"/>
    <col min="2" max="2" width="5.33203125" style="50" customWidth="1"/>
    <col min="3" max="3" width="8.109375" style="50" customWidth="1"/>
    <col min="4" max="4" width="3" style="50" bestFit="1" customWidth="1"/>
    <col min="5" max="5" width="12" style="50" customWidth="1"/>
    <col min="6" max="6" width="13.6640625" style="76" customWidth="1"/>
    <col min="7" max="7" width="2.21875" style="50" bestFit="1" customWidth="1"/>
    <col min="8" max="8" width="11.88671875" style="77" customWidth="1"/>
    <col min="9" max="9" width="2.21875" style="50" bestFit="1" customWidth="1"/>
    <col min="10" max="10" width="13.6640625" style="76" customWidth="1"/>
    <col min="11" max="11" width="5.44140625" style="50" customWidth="1"/>
    <col min="12" max="16384" width="9" style="50"/>
  </cols>
  <sheetData>
    <row r="1" spans="1:12" ht="18.75" customHeight="1">
      <c r="A1" s="846" t="s">
        <v>159</v>
      </c>
      <c r="B1" s="847"/>
      <c r="C1" s="846" t="s">
        <v>318</v>
      </c>
      <c r="D1" s="848"/>
      <c r="E1" s="847"/>
      <c r="H1" s="104" t="s">
        <v>0</v>
      </c>
      <c r="I1" s="961">
        <f>●総括表!H4</f>
        <v>0</v>
      </c>
      <c r="J1" s="961"/>
      <c r="K1" s="961"/>
    </row>
    <row r="2" spans="1:12" ht="18.75" customHeight="1">
      <c r="J2" s="103"/>
    </row>
    <row r="3" spans="1:12" ht="18.75" customHeight="1">
      <c r="J3" s="103"/>
    </row>
    <row r="4" spans="1:12" ht="18.75" customHeight="1">
      <c r="A4" s="7" t="s">
        <v>720</v>
      </c>
      <c r="B4" s="1" t="s">
        <v>317</v>
      </c>
    </row>
    <row r="5" spans="1:12" ht="15" customHeight="1">
      <c r="A5" s="52"/>
      <c r="B5" s="972" t="s">
        <v>1551</v>
      </c>
      <c r="C5" s="972"/>
      <c r="D5" s="972"/>
      <c r="E5" s="972"/>
      <c r="F5" s="722"/>
      <c r="G5" s="570"/>
      <c r="H5" s="723"/>
      <c r="I5" s="570"/>
      <c r="J5" s="722"/>
    </row>
    <row r="6" spans="1:12" s="1" customFormat="1" ht="15" customHeight="1" thickBot="1">
      <c r="A6" s="7"/>
      <c r="B6" s="972"/>
      <c r="C6" s="972"/>
      <c r="D6" s="972"/>
      <c r="E6" s="972"/>
      <c r="F6" s="707"/>
      <c r="G6" s="581"/>
      <c r="H6" s="708" t="s">
        <v>171</v>
      </c>
      <c r="I6" s="581"/>
      <c r="J6" s="707"/>
    </row>
    <row r="7" spans="1:12" s="1" customFormat="1" ht="18.75" customHeight="1" thickBot="1">
      <c r="A7" s="7"/>
      <c r="B7" s="972"/>
      <c r="C7" s="972"/>
      <c r="D7" s="972"/>
      <c r="E7" s="972"/>
      <c r="F7" s="714"/>
      <c r="G7" s="702" t="s">
        <v>722</v>
      </c>
      <c r="H7" s="724">
        <v>0.5</v>
      </c>
      <c r="I7" s="702" t="s">
        <v>723</v>
      </c>
      <c r="J7" s="721">
        <f>ROUND(F7*H7,0)</f>
        <v>0</v>
      </c>
      <c r="K7" s="9" t="s">
        <v>779</v>
      </c>
      <c r="L7" s="1" t="s">
        <v>722</v>
      </c>
    </row>
    <row r="8" spans="1:12" s="1" customFormat="1" ht="12" customHeight="1">
      <c r="A8" s="7"/>
      <c r="B8" s="725"/>
      <c r="C8" s="725"/>
      <c r="D8" s="725"/>
      <c r="E8" s="725"/>
      <c r="F8" s="726"/>
      <c r="G8" s="702"/>
      <c r="H8" s="727"/>
      <c r="I8" s="702"/>
      <c r="J8" s="728" t="s">
        <v>170</v>
      </c>
      <c r="K8" s="9"/>
    </row>
    <row r="9" spans="1:12" ht="12" customHeight="1">
      <c r="A9" s="52"/>
      <c r="B9" s="570"/>
      <c r="C9" s="570"/>
      <c r="D9" s="570"/>
      <c r="E9" s="570"/>
      <c r="F9" s="722"/>
      <c r="G9" s="570"/>
      <c r="H9" s="723"/>
      <c r="I9" s="570"/>
      <c r="J9" s="722"/>
    </row>
    <row r="10" spans="1:12" ht="18.75" customHeight="1">
      <c r="A10" s="7" t="s">
        <v>780</v>
      </c>
      <c r="B10" s="581" t="s">
        <v>1552</v>
      </c>
      <c r="C10" s="570"/>
      <c r="D10" s="570"/>
      <c r="E10" s="570"/>
      <c r="F10" s="722"/>
      <c r="G10" s="570"/>
      <c r="H10" s="723"/>
      <c r="I10" s="570"/>
      <c r="J10" s="722"/>
    </row>
    <row r="11" spans="1:12" ht="11.25" customHeight="1">
      <c r="A11" s="52"/>
      <c r="B11" s="570"/>
      <c r="C11" s="570"/>
      <c r="D11" s="570"/>
      <c r="E11" s="570"/>
      <c r="F11" s="722"/>
      <c r="G11" s="570"/>
      <c r="H11" s="723"/>
      <c r="I11" s="570"/>
      <c r="J11" s="722"/>
    </row>
    <row r="12" spans="1:12" ht="18.75" customHeight="1">
      <c r="A12" s="52"/>
      <c r="B12" s="878" t="s">
        <v>117</v>
      </c>
      <c r="C12" s="879"/>
      <c r="D12" s="878" t="s">
        <v>116</v>
      </c>
      <c r="E12" s="879"/>
      <c r="F12" s="709" t="s">
        <v>115</v>
      </c>
      <c r="G12" s="698"/>
      <c r="H12" s="710" t="s">
        <v>114</v>
      </c>
      <c r="I12" s="698"/>
      <c r="J12" s="709" t="s">
        <v>3</v>
      </c>
      <c r="K12" s="9"/>
    </row>
    <row r="13" spans="1:12" ht="15" customHeight="1">
      <c r="A13" s="52"/>
      <c r="B13" s="578"/>
      <c r="C13" s="696"/>
      <c r="D13" s="579"/>
      <c r="E13" s="697"/>
      <c r="F13" s="711"/>
      <c r="G13" s="699"/>
      <c r="H13" s="712"/>
      <c r="I13" s="699"/>
      <c r="J13" s="713" t="s">
        <v>721</v>
      </c>
      <c r="K13" s="9"/>
    </row>
    <row r="14" spans="1:12" s="1" customFormat="1" ht="15" customHeight="1">
      <c r="B14" s="694">
        <v>1</v>
      </c>
      <c r="C14" s="500" t="s">
        <v>135</v>
      </c>
      <c r="D14" s="868"/>
      <c r="E14" s="869"/>
      <c r="F14" s="714"/>
      <c r="G14" s="693" t="s">
        <v>722</v>
      </c>
      <c r="H14" s="729">
        <v>0.31</v>
      </c>
      <c r="I14" s="693" t="s">
        <v>723</v>
      </c>
      <c r="J14" s="730">
        <f t="shared" ref="J14:J23" si="0">ROUND(F14*H14,0)</f>
        <v>0</v>
      </c>
      <c r="K14" s="9" t="s">
        <v>781</v>
      </c>
    </row>
    <row r="15" spans="1:12" s="1" customFormat="1" ht="15" customHeight="1">
      <c r="B15" s="694">
        <v>2</v>
      </c>
      <c r="C15" s="500" t="s">
        <v>124</v>
      </c>
      <c r="D15" s="868"/>
      <c r="E15" s="869"/>
      <c r="F15" s="714"/>
      <c r="G15" s="693" t="s">
        <v>782</v>
      </c>
      <c r="H15" s="715">
        <v>0.318</v>
      </c>
      <c r="I15" s="698" t="s">
        <v>783</v>
      </c>
      <c r="J15" s="716">
        <f t="shared" si="0"/>
        <v>0</v>
      </c>
      <c r="K15" s="9" t="s">
        <v>784</v>
      </c>
    </row>
    <row r="16" spans="1:12" s="1" customFormat="1" ht="15" customHeight="1">
      <c r="B16" s="694">
        <v>3</v>
      </c>
      <c r="C16" s="500" t="s">
        <v>123</v>
      </c>
      <c r="D16" s="868"/>
      <c r="E16" s="869"/>
      <c r="F16" s="714"/>
      <c r="G16" s="693" t="s">
        <v>782</v>
      </c>
      <c r="H16" s="729">
        <v>0.34300000000000003</v>
      </c>
      <c r="I16" s="693" t="s">
        <v>783</v>
      </c>
      <c r="J16" s="730">
        <f t="shared" si="0"/>
        <v>0</v>
      </c>
      <c r="K16" s="9" t="s">
        <v>785</v>
      </c>
    </row>
    <row r="17" spans="2:11" s="1" customFormat="1" ht="15" customHeight="1">
      <c r="B17" s="694">
        <v>4</v>
      </c>
      <c r="C17" s="500" t="s">
        <v>122</v>
      </c>
      <c r="D17" s="868"/>
      <c r="E17" s="869"/>
      <c r="F17" s="714"/>
      <c r="G17" s="693" t="s">
        <v>782</v>
      </c>
      <c r="H17" s="715">
        <v>0.311</v>
      </c>
      <c r="I17" s="698" t="s">
        <v>783</v>
      </c>
      <c r="J17" s="716">
        <f t="shared" si="0"/>
        <v>0</v>
      </c>
      <c r="K17" s="9" t="s">
        <v>786</v>
      </c>
    </row>
    <row r="18" spans="2:11" s="1" customFormat="1" ht="15" customHeight="1">
      <c r="B18" s="694">
        <v>5</v>
      </c>
      <c r="C18" s="500" t="s">
        <v>112</v>
      </c>
      <c r="D18" s="868"/>
      <c r="E18" s="869"/>
      <c r="F18" s="714"/>
      <c r="G18" s="693" t="s">
        <v>782</v>
      </c>
      <c r="H18" s="729">
        <v>0.32600000000000001</v>
      </c>
      <c r="I18" s="693" t="s">
        <v>783</v>
      </c>
      <c r="J18" s="730">
        <f t="shared" si="0"/>
        <v>0</v>
      </c>
      <c r="K18" s="9" t="s">
        <v>787</v>
      </c>
    </row>
    <row r="19" spans="2:11" s="1" customFormat="1" ht="15" customHeight="1">
      <c r="B19" s="694">
        <v>6</v>
      </c>
      <c r="C19" s="500" t="s">
        <v>110</v>
      </c>
      <c r="D19" s="731" t="s">
        <v>788</v>
      </c>
      <c r="E19" s="582" t="s">
        <v>316</v>
      </c>
      <c r="F19" s="714"/>
      <c r="G19" s="693" t="s">
        <v>782</v>
      </c>
      <c r="H19" s="715">
        <v>0.33100000000000002</v>
      </c>
      <c r="I19" s="698" t="s">
        <v>783</v>
      </c>
      <c r="J19" s="716">
        <f t="shared" si="0"/>
        <v>0</v>
      </c>
      <c r="K19" s="9" t="s">
        <v>789</v>
      </c>
    </row>
    <row r="20" spans="2:11" s="1" customFormat="1" ht="15" customHeight="1">
      <c r="B20" s="695"/>
      <c r="C20" s="732"/>
      <c r="D20" s="731" t="s">
        <v>790</v>
      </c>
      <c r="E20" s="582" t="s">
        <v>315</v>
      </c>
      <c r="F20" s="714"/>
      <c r="G20" s="693" t="s">
        <v>782</v>
      </c>
      <c r="H20" s="729">
        <v>0.14699999999999999</v>
      </c>
      <c r="I20" s="693" t="s">
        <v>783</v>
      </c>
      <c r="J20" s="730">
        <f t="shared" si="0"/>
        <v>0</v>
      </c>
      <c r="K20" s="9" t="s">
        <v>791</v>
      </c>
    </row>
    <row r="21" spans="2:11" s="1" customFormat="1" ht="15" customHeight="1">
      <c r="B21" s="694">
        <v>7</v>
      </c>
      <c r="C21" s="500" t="s">
        <v>108</v>
      </c>
      <c r="D21" s="731" t="s">
        <v>788</v>
      </c>
      <c r="E21" s="582" t="s">
        <v>316</v>
      </c>
      <c r="F21" s="714"/>
      <c r="G21" s="693" t="s">
        <v>782</v>
      </c>
      <c r="H21" s="715">
        <v>0.35399999999999998</v>
      </c>
      <c r="I21" s="698" t="s">
        <v>783</v>
      </c>
      <c r="J21" s="716">
        <f t="shared" si="0"/>
        <v>0</v>
      </c>
      <c r="K21" s="9" t="s">
        <v>792</v>
      </c>
    </row>
    <row r="22" spans="2:11" s="1" customFormat="1" ht="15" customHeight="1">
      <c r="B22" s="695"/>
      <c r="C22" s="732"/>
      <c r="D22" s="731" t="s">
        <v>790</v>
      </c>
      <c r="E22" s="582" t="s">
        <v>315</v>
      </c>
      <c r="F22" s="714"/>
      <c r="G22" s="693" t="s">
        <v>782</v>
      </c>
      <c r="H22" s="729">
        <v>0.158</v>
      </c>
      <c r="I22" s="693" t="s">
        <v>783</v>
      </c>
      <c r="J22" s="730">
        <f t="shared" si="0"/>
        <v>0</v>
      </c>
      <c r="K22" s="9" t="s">
        <v>793</v>
      </c>
    </row>
    <row r="23" spans="2:11" s="1" customFormat="1" ht="15" customHeight="1">
      <c r="B23" s="692">
        <v>8</v>
      </c>
      <c r="C23" s="582" t="s">
        <v>106</v>
      </c>
      <c r="D23" s="868"/>
      <c r="E23" s="869"/>
      <c r="F23" s="714"/>
      <c r="G23" s="693" t="s">
        <v>782</v>
      </c>
      <c r="H23" s="715">
        <v>0.34499999999999997</v>
      </c>
      <c r="I23" s="698" t="s">
        <v>783</v>
      </c>
      <c r="J23" s="716">
        <f t="shared" si="0"/>
        <v>0</v>
      </c>
      <c r="K23" s="9" t="s">
        <v>794</v>
      </c>
    </row>
    <row r="24" spans="2:11" s="1" customFormat="1" ht="15" customHeight="1">
      <c r="B24" s="692">
        <v>9</v>
      </c>
      <c r="C24" s="582" t="s">
        <v>104</v>
      </c>
      <c r="D24" s="868"/>
      <c r="E24" s="869"/>
      <c r="F24" s="714"/>
      <c r="G24" s="693" t="s">
        <v>782</v>
      </c>
      <c r="H24" s="715">
        <v>0.375</v>
      </c>
      <c r="I24" s="698" t="s">
        <v>783</v>
      </c>
      <c r="J24" s="716">
        <f t="shared" ref="J24:J31" si="1">ROUND(F24*H24,0)</f>
        <v>0</v>
      </c>
      <c r="K24" s="9" t="s">
        <v>795</v>
      </c>
    </row>
    <row r="25" spans="2:11" s="1" customFormat="1" ht="15" customHeight="1">
      <c r="B25" s="692">
        <v>10</v>
      </c>
      <c r="C25" s="582" t="s">
        <v>102</v>
      </c>
      <c r="D25" s="868"/>
      <c r="E25" s="869"/>
      <c r="F25" s="714"/>
      <c r="G25" s="693" t="s">
        <v>782</v>
      </c>
      <c r="H25" s="715">
        <v>0.39100000000000001</v>
      </c>
      <c r="I25" s="698" t="s">
        <v>783</v>
      </c>
      <c r="J25" s="716">
        <f t="shared" si="1"/>
        <v>0</v>
      </c>
      <c r="K25" s="9" t="s">
        <v>796</v>
      </c>
    </row>
    <row r="26" spans="2:11" s="1" customFormat="1" ht="15" customHeight="1">
      <c r="B26" s="692">
        <v>11</v>
      </c>
      <c r="C26" s="582" t="s">
        <v>497</v>
      </c>
      <c r="D26" s="868"/>
      <c r="E26" s="869"/>
      <c r="F26" s="714"/>
      <c r="G26" s="693" t="s">
        <v>782</v>
      </c>
      <c r="H26" s="715">
        <v>0.41</v>
      </c>
      <c r="I26" s="698" t="s">
        <v>783</v>
      </c>
      <c r="J26" s="716">
        <f t="shared" si="1"/>
        <v>0</v>
      </c>
      <c r="K26" s="9" t="s">
        <v>797</v>
      </c>
    </row>
    <row r="27" spans="2:11" s="1" customFormat="1" ht="15" customHeight="1">
      <c r="B27" s="692">
        <v>12</v>
      </c>
      <c r="C27" s="582" t="s">
        <v>519</v>
      </c>
      <c r="D27" s="868"/>
      <c r="E27" s="869"/>
      <c r="F27" s="714"/>
      <c r="G27" s="693" t="s">
        <v>782</v>
      </c>
      <c r="H27" s="715">
        <v>0.42699999999999999</v>
      </c>
      <c r="I27" s="698" t="s">
        <v>783</v>
      </c>
      <c r="J27" s="716">
        <f t="shared" si="1"/>
        <v>0</v>
      </c>
      <c r="K27" s="9" t="s">
        <v>798</v>
      </c>
    </row>
    <row r="28" spans="2:11" s="1" customFormat="1" ht="15" customHeight="1">
      <c r="B28" s="692">
        <v>13</v>
      </c>
      <c r="C28" s="582" t="s">
        <v>605</v>
      </c>
      <c r="D28" s="868"/>
      <c r="E28" s="869"/>
      <c r="F28" s="714"/>
      <c r="G28" s="693" t="s">
        <v>98</v>
      </c>
      <c r="H28" s="715">
        <v>0.433</v>
      </c>
      <c r="I28" s="698" t="s">
        <v>101</v>
      </c>
      <c r="J28" s="716">
        <f t="shared" si="1"/>
        <v>0</v>
      </c>
      <c r="K28" s="9" t="s">
        <v>127</v>
      </c>
    </row>
    <row r="29" spans="2:11" s="1" customFormat="1" ht="15" customHeight="1">
      <c r="B29" s="692">
        <v>14</v>
      </c>
      <c r="C29" s="582" t="s">
        <v>775</v>
      </c>
      <c r="D29" s="868"/>
      <c r="E29" s="869"/>
      <c r="F29" s="714"/>
      <c r="G29" s="693" t="s">
        <v>98</v>
      </c>
      <c r="H29" s="715">
        <v>0.44</v>
      </c>
      <c r="I29" s="698" t="s">
        <v>101</v>
      </c>
      <c r="J29" s="716">
        <f>ROUND(F29*H29,0)</f>
        <v>0</v>
      </c>
      <c r="K29" s="9" t="s">
        <v>126</v>
      </c>
    </row>
    <row r="30" spans="2:11" s="1" customFormat="1" ht="15" customHeight="1">
      <c r="B30" s="692">
        <v>15</v>
      </c>
      <c r="C30" s="582" t="s">
        <v>917</v>
      </c>
      <c r="D30" s="868"/>
      <c r="E30" s="869"/>
      <c r="F30" s="714"/>
      <c r="G30" s="693" t="s">
        <v>98</v>
      </c>
      <c r="H30" s="715">
        <v>0.44</v>
      </c>
      <c r="I30" s="698" t="s">
        <v>101</v>
      </c>
      <c r="J30" s="716">
        <f>ROUND(F30*H30,0)</f>
        <v>0</v>
      </c>
      <c r="K30" s="9" t="s">
        <v>575</v>
      </c>
    </row>
    <row r="31" spans="2:11" s="1" customFormat="1" ht="15" customHeight="1">
      <c r="B31" s="692">
        <v>16</v>
      </c>
      <c r="C31" s="582" t="s">
        <v>1041</v>
      </c>
      <c r="D31" s="868"/>
      <c r="E31" s="869"/>
      <c r="F31" s="714"/>
      <c r="G31" s="693" t="s">
        <v>782</v>
      </c>
      <c r="H31" s="715">
        <v>0.44</v>
      </c>
      <c r="I31" s="698" t="s">
        <v>783</v>
      </c>
      <c r="J31" s="716">
        <f t="shared" si="1"/>
        <v>0</v>
      </c>
      <c r="K31" s="9" t="s">
        <v>1097</v>
      </c>
    </row>
    <row r="32" spans="2:11" s="1" customFormat="1" ht="15" customHeight="1" thickBot="1">
      <c r="B32" s="692">
        <v>17</v>
      </c>
      <c r="C32" s="582" t="s">
        <v>1112</v>
      </c>
      <c r="D32" s="868"/>
      <c r="E32" s="869"/>
      <c r="F32" s="714"/>
      <c r="G32" s="693" t="s">
        <v>98</v>
      </c>
      <c r="H32" s="715">
        <v>0.44</v>
      </c>
      <c r="I32" s="698" t="s">
        <v>101</v>
      </c>
      <c r="J32" s="716">
        <f t="shared" ref="J32" si="2">ROUND(F32*H32,0)</f>
        <v>0</v>
      </c>
      <c r="K32" s="9" t="s">
        <v>1216</v>
      </c>
    </row>
    <row r="33" spans="1:12" s="1" customFormat="1" ht="15" customHeight="1">
      <c r="B33" s="587"/>
      <c r="C33" s="586"/>
      <c r="D33" s="587"/>
      <c r="E33" s="587"/>
      <c r="F33" s="717"/>
      <c r="G33" s="701"/>
      <c r="H33" s="873" t="s">
        <v>1217</v>
      </c>
      <c r="I33" s="874"/>
      <c r="J33" s="718"/>
      <c r="K33" s="9"/>
    </row>
    <row r="34" spans="1:12" s="1" customFormat="1" ht="15" customHeight="1" thickBot="1">
      <c r="B34" s="576"/>
      <c r="C34" s="576"/>
      <c r="D34" s="576"/>
      <c r="E34" s="576"/>
      <c r="F34" s="705"/>
      <c r="G34" s="576"/>
      <c r="H34" s="875" t="s">
        <v>99</v>
      </c>
      <c r="I34" s="876"/>
      <c r="J34" s="706">
        <f>SUM(J14:J32)</f>
        <v>0</v>
      </c>
      <c r="K34" s="576" t="s">
        <v>1549</v>
      </c>
      <c r="L34" s="581"/>
    </row>
    <row r="35" spans="1:12" s="1" customFormat="1" ht="18.75" customHeight="1">
      <c r="B35" s="581"/>
      <c r="C35" s="581"/>
      <c r="D35" s="581"/>
      <c r="E35" s="581"/>
      <c r="F35" s="707"/>
      <c r="G35" s="581"/>
      <c r="H35" s="708"/>
      <c r="I35" s="581"/>
      <c r="J35" s="707"/>
      <c r="K35" s="581"/>
      <c r="L35" s="581"/>
    </row>
    <row r="36" spans="1:12" s="1" customFormat="1" ht="18.75" customHeight="1">
      <c r="B36" s="581" t="s">
        <v>1546</v>
      </c>
      <c r="C36" s="581"/>
      <c r="D36" s="581"/>
      <c r="E36" s="581"/>
      <c r="F36" s="707"/>
      <c r="G36" s="581"/>
      <c r="H36" s="708"/>
      <c r="I36" s="581"/>
      <c r="J36" s="707"/>
      <c r="K36" s="581"/>
      <c r="L36" s="581"/>
    </row>
    <row r="37" spans="1:12" s="690" customFormat="1" ht="18.75" customHeight="1">
      <c r="A37" s="689"/>
      <c r="B37" s="878" t="s">
        <v>117</v>
      </c>
      <c r="C37" s="879"/>
      <c r="D37" s="878" t="s">
        <v>116</v>
      </c>
      <c r="E37" s="879"/>
      <c r="F37" s="709" t="s">
        <v>115</v>
      </c>
      <c r="G37" s="698"/>
      <c r="H37" s="710" t="s">
        <v>114</v>
      </c>
      <c r="I37" s="698"/>
      <c r="J37" s="709" t="s">
        <v>3</v>
      </c>
      <c r="K37" s="576"/>
      <c r="L37" s="570"/>
    </row>
    <row r="38" spans="1:12" s="690" customFormat="1" ht="15" customHeight="1">
      <c r="A38" s="689"/>
      <c r="B38" s="578"/>
      <c r="C38" s="696"/>
      <c r="D38" s="579"/>
      <c r="E38" s="697"/>
      <c r="F38" s="711"/>
      <c r="G38" s="699"/>
      <c r="H38" s="712"/>
      <c r="I38" s="699"/>
      <c r="J38" s="713" t="s">
        <v>113</v>
      </c>
      <c r="K38" s="576"/>
      <c r="L38" s="570"/>
    </row>
    <row r="39" spans="1:12" s="593" customFormat="1" ht="15" customHeight="1" thickBot="1">
      <c r="B39" s="692">
        <v>1</v>
      </c>
      <c r="C39" s="582" t="s">
        <v>1112</v>
      </c>
      <c r="D39" s="868"/>
      <c r="E39" s="869"/>
      <c r="F39" s="714"/>
      <c r="G39" s="693" t="s">
        <v>98</v>
      </c>
      <c r="H39" s="715">
        <v>0.44</v>
      </c>
      <c r="I39" s="698" t="s">
        <v>101</v>
      </c>
      <c r="J39" s="716">
        <f t="shared" ref="J39" si="3">ROUND(F39*H39,0)</f>
        <v>0</v>
      </c>
      <c r="K39" s="576" t="s">
        <v>1544</v>
      </c>
      <c r="L39" s="581"/>
    </row>
    <row r="40" spans="1:12" s="593" customFormat="1" ht="15" customHeight="1">
      <c r="B40" s="587"/>
      <c r="C40" s="586"/>
      <c r="D40" s="587"/>
      <c r="E40" s="587"/>
      <c r="F40" s="717"/>
      <c r="G40" s="701"/>
      <c r="H40" s="873" t="s">
        <v>1544</v>
      </c>
      <c r="I40" s="874"/>
      <c r="J40" s="718"/>
      <c r="K40" s="576"/>
      <c r="L40" s="581"/>
    </row>
    <row r="41" spans="1:12" s="593" customFormat="1" ht="15" customHeight="1" thickBot="1">
      <c r="B41" s="576"/>
      <c r="C41" s="576"/>
      <c r="D41" s="576"/>
      <c r="E41" s="576"/>
      <c r="F41" s="705"/>
      <c r="G41" s="576"/>
      <c r="H41" s="875" t="s">
        <v>99</v>
      </c>
      <c r="I41" s="876"/>
      <c r="J41" s="706">
        <f>SUM(J39)</f>
        <v>0</v>
      </c>
      <c r="K41" s="576" t="s">
        <v>1545</v>
      </c>
      <c r="L41" s="581"/>
    </row>
    <row r="42" spans="1:12" s="593" customFormat="1" ht="18.75" customHeight="1" thickBot="1">
      <c r="B42" s="581"/>
      <c r="C42" s="581"/>
      <c r="D42" s="581"/>
      <c r="E42" s="581"/>
      <c r="F42" s="707"/>
      <c r="G42" s="581"/>
      <c r="H42" s="708"/>
      <c r="I42" s="581"/>
      <c r="J42" s="707"/>
      <c r="K42" s="581"/>
      <c r="L42" s="581"/>
    </row>
    <row r="43" spans="1:12" s="593" customFormat="1" ht="18.75" customHeight="1" thickBot="1">
      <c r="A43" s="691"/>
      <c r="B43" s="581"/>
      <c r="C43" s="581"/>
      <c r="D43" s="581"/>
      <c r="E43" s="515"/>
      <c r="F43" s="719"/>
      <c r="G43" s="347"/>
      <c r="H43" s="720"/>
      <c r="I43" s="702"/>
      <c r="J43" s="721">
        <f>J34+J41</f>
        <v>0</v>
      </c>
      <c r="K43" s="576" t="s">
        <v>1543</v>
      </c>
      <c r="L43" s="581" t="s">
        <v>98</v>
      </c>
    </row>
    <row r="44" spans="1:12" ht="18.75" customHeight="1">
      <c r="A44" s="7" t="s">
        <v>743</v>
      </c>
      <c r="B44" s="581" t="s">
        <v>1550</v>
      </c>
      <c r="C44" s="570"/>
      <c r="D44" s="570"/>
      <c r="E44" s="570"/>
      <c r="F44" s="722"/>
      <c r="G44" s="570"/>
      <c r="H44" s="723"/>
      <c r="I44" s="570"/>
      <c r="J44" s="722"/>
      <c r="K44" s="570"/>
      <c r="L44" s="570"/>
    </row>
    <row r="45" spans="1:12" ht="11.25" customHeight="1">
      <c r="A45" s="52"/>
      <c r="B45" s="570"/>
      <c r="C45" s="570"/>
      <c r="D45" s="570"/>
      <c r="E45" s="570"/>
      <c r="F45" s="722"/>
      <c r="G45" s="570"/>
      <c r="H45" s="723"/>
      <c r="I45" s="570"/>
      <c r="J45" s="722"/>
    </row>
    <row r="46" spans="1:12" ht="18.75" customHeight="1">
      <c r="A46" s="52"/>
      <c r="B46" s="878" t="s">
        <v>117</v>
      </c>
      <c r="C46" s="879"/>
      <c r="D46" s="878" t="s">
        <v>116</v>
      </c>
      <c r="E46" s="879"/>
      <c r="F46" s="709" t="s">
        <v>115</v>
      </c>
      <c r="G46" s="698"/>
      <c r="H46" s="710" t="s">
        <v>114</v>
      </c>
      <c r="I46" s="698"/>
      <c r="J46" s="709" t="s">
        <v>3</v>
      </c>
      <c r="K46" s="9"/>
    </row>
    <row r="47" spans="1:12" ht="15" customHeight="1">
      <c r="A47" s="52"/>
      <c r="B47" s="578"/>
      <c r="C47" s="696"/>
      <c r="D47" s="579"/>
      <c r="E47" s="697"/>
      <c r="F47" s="711"/>
      <c r="G47" s="699"/>
      <c r="H47" s="712"/>
      <c r="I47" s="699"/>
      <c r="J47" s="713" t="s">
        <v>740</v>
      </c>
      <c r="K47" s="9"/>
    </row>
    <row r="48" spans="1:12" s="1" customFormat="1" ht="15" customHeight="1">
      <c r="B48" s="694">
        <v>1</v>
      </c>
      <c r="C48" s="500" t="s">
        <v>124</v>
      </c>
      <c r="D48" s="868"/>
      <c r="E48" s="869"/>
      <c r="F48" s="714"/>
      <c r="G48" s="693" t="s">
        <v>738</v>
      </c>
      <c r="H48" s="729">
        <v>0.63400000000000001</v>
      </c>
      <c r="I48" s="693" t="s">
        <v>741</v>
      </c>
      <c r="J48" s="730">
        <f t="shared" ref="J48:J58" si="4">ROUND(F48*H48,0)</f>
        <v>0</v>
      </c>
      <c r="K48" s="9" t="s">
        <v>744</v>
      </c>
    </row>
    <row r="49" spans="2:11" s="1" customFormat="1" ht="15" customHeight="1">
      <c r="B49" s="694">
        <v>2</v>
      </c>
      <c r="C49" s="500" t="s">
        <v>123</v>
      </c>
      <c r="D49" s="868"/>
      <c r="E49" s="869"/>
      <c r="F49" s="714"/>
      <c r="G49" s="693" t="s">
        <v>738</v>
      </c>
      <c r="H49" s="715">
        <v>0.629</v>
      </c>
      <c r="I49" s="698" t="s">
        <v>741</v>
      </c>
      <c r="J49" s="716">
        <f t="shared" si="4"/>
        <v>0</v>
      </c>
      <c r="K49" s="9" t="s">
        <v>745</v>
      </c>
    </row>
    <row r="50" spans="2:11" s="1" customFormat="1" ht="15" customHeight="1">
      <c r="B50" s="694">
        <v>3</v>
      </c>
      <c r="C50" s="500" t="s">
        <v>122</v>
      </c>
      <c r="D50" s="868"/>
      <c r="E50" s="869"/>
      <c r="F50" s="714"/>
      <c r="G50" s="693" t="s">
        <v>738</v>
      </c>
      <c r="H50" s="729">
        <v>0.64100000000000001</v>
      </c>
      <c r="I50" s="693" t="s">
        <v>741</v>
      </c>
      <c r="J50" s="730">
        <f t="shared" si="4"/>
        <v>0</v>
      </c>
      <c r="K50" s="9" t="s">
        <v>746</v>
      </c>
    </row>
    <row r="51" spans="2:11" s="1" customFormat="1" ht="15" customHeight="1">
      <c r="B51" s="694">
        <v>4</v>
      </c>
      <c r="C51" s="500" t="s">
        <v>112</v>
      </c>
      <c r="D51" s="868"/>
      <c r="E51" s="869"/>
      <c r="F51" s="714"/>
      <c r="G51" s="693" t="s">
        <v>738</v>
      </c>
      <c r="H51" s="715">
        <v>0.72499999999999998</v>
      </c>
      <c r="I51" s="698" t="s">
        <v>741</v>
      </c>
      <c r="J51" s="716">
        <f t="shared" si="4"/>
        <v>0</v>
      </c>
      <c r="K51" s="9" t="s">
        <v>747</v>
      </c>
    </row>
    <row r="52" spans="2:11" s="1" customFormat="1" ht="15" customHeight="1">
      <c r="B52" s="694">
        <v>5</v>
      </c>
      <c r="C52" s="500" t="s">
        <v>110</v>
      </c>
      <c r="D52" s="868"/>
      <c r="E52" s="869"/>
      <c r="F52" s="714"/>
      <c r="G52" s="693" t="s">
        <v>738</v>
      </c>
      <c r="H52" s="729">
        <v>0.73499999999999999</v>
      </c>
      <c r="I52" s="693" t="s">
        <v>741</v>
      </c>
      <c r="J52" s="730">
        <f t="shared" si="4"/>
        <v>0</v>
      </c>
      <c r="K52" s="9" t="s">
        <v>748</v>
      </c>
    </row>
    <row r="53" spans="2:11" s="1" customFormat="1" ht="15" customHeight="1">
      <c r="B53" s="694">
        <v>6</v>
      </c>
      <c r="C53" s="500" t="s">
        <v>108</v>
      </c>
      <c r="D53" s="868"/>
      <c r="E53" s="869"/>
      <c r="F53" s="714"/>
      <c r="G53" s="693" t="s">
        <v>738</v>
      </c>
      <c r="H53" s="715">
        <v>0.78700000000000003</v>
      </c>
      <c r="I53" s="698" t="s">
        <v>741</v>
      </c>
      <c r="J53" s="716">
        <f t="shared" si="4"/>
        <v>0</v>
      </c>
      <c r="K53" s="9" t="s">
        <v>749</v>
      </c>
    </row>
    <row r="54" spans="2:11" s="1" customFormat="1" ht="15" customHeight="1">
      <c r="B54" s="692">
        <v>7</v>
      </c>
      <c r="C54" s="582" t="s">
        <v>106</v>
      </c>
      <c r="D54" s="868"/>
      <c r="E54" s="869"/>
      <c r="F54" s="714"/>
      <c r="G54" s="693" t="s">
        <v>738</v>
      </c>
      <c r="H54" s="729">
        <v>0.78500000000000003</v>
      </c>
      <c r="I54" s="693" t="s">
        <v>741</v>
      </c>
      <c r="J54" s="730">
        <f t="shared" si="4"/>
        <v>0</v>
      </c>
      <c r="K54" s="9" t="s">
        <v>750</v>
      </c>
    </row>
    <row r="55" spans="2:11" s="1" customFormat="1" ht="15" customHeight="1">
      <c r="B55" s="692">
        <v>8</v>
      </c>
      <c r="C55" s="582" t="s">
        <v>104</v>
      </c>
      <c r="D55" s="868"/>
      <c r="E55" s="869"/>
      <c r="F55" s="714"/>
      <c r="G55" s="693" t="s">
        <v>738</v>
      </c>
      <c r="H55" s="715">
        <v>0.85299999999999998</v>
      </c>
      <c r="I55" s="698" t="s">
        <v>741</v>
      </c>
      <c r="J55" s="716">
        <f>ROUND(F55*H55,0)</f>
        <v>0</v>
      </c>
      <c r="K55" s="9" t="s">
        <v>751</v>
      </c>
    </row>
    <row r="56" spans="2:11" s="1" customFormat="1" ht="15" customHeight="1">
      <c r="B56" s="692">
        <v>9</v>
      </c>
      <c r="C56" s="582" t="s">
        <v>102</v>
      </c>
      <c r="D56" s="868"/>
      <c r="E56" s="869"/>
      <c r="F56" s="714"/>
      <c r="G56" s="693" t="s">
        <v>738</v>
      </c>
      <c r="H56" s="715">
        <v>0.88800000000000001</v>
      </c>
      <c r="I56" s="698" t="s">
        <v>741</v>
      </c>
      <c r="J56" s="716">
        <f>ROUND(F56*H56,0)</f>
        <v>0</v>
      </c>
      <c r="K56" s="9" t="s">
        <v>752</v>
      </c>
    </row>
    <row r="57" spans="2:11" s="1" customFormat="1" ht="15" customHeight="1">
      <c r="B57" s="692">
        <v>10</v>
      </c>
      <c r="C57" s="582" t="s">
        <v>497</v>
      </c>
      <c r="D57" s="868"/>
      <c r="E57" s="869"/>
      <c r="F57" s="714"/>
      <c r="G57" s="693" t="s">
        <v>738</v>
      </c>
      <c r="H57" s="715">
        <v>0.93300000000000005</v>
      </c>
      <c r="I57" s="698" t="s">
        <v>741</v>
      </c>
      <c r="J57" s="716">
        <f>ROUND(F57*H57,0)</f>
        <v>0</v>
      </c>
      <c r="K57" s="9" t="s">
        <v>753</v>
      </c>
    </row>
    <row r="58" spans="2:11" s="1" customFormat="1" ht="15" customHeight="1">
      <c r="B58" s="692">
        <v>11</v>
      </c>
      <c r="C58" s="582" t="s">
        <v>519</v>
      </c>
      <c r="D58" s="868"/>
      <c r="E58" s="869"/>
      <c r="F58" s="714"/>
      <c r="G58" s="693" t="s">
        <v>738</v>
      </c>
      <c r="H58" s="715">
        <v>0.97</v>
      </c>
      <c r="I58" s="698" t="s">
        <v>741</v>
      </c>
      <c r="J58" s="716">
        <f t="shared" si="4"/>
        <v>0</v>
      </c>
      <c r="K58" s="9" t="s">
        <v>773</v>
      </c>
    </row>
    <row r="59" spans="2:11" s="1" customFormat="1" ht="15" customHeight="1">
      <c r="B59" s="692">
        <v>12</v>
      </c>
      <c r="C59" s="582" t="s">
        <v>605</v>
      </c>
      <c r="D59" s="868"/>
      <c r="E59" s="869"/>
      <c r="F59" s="714"/>
      <c r="G59" s="693" t="s">
        <v>98</v>
      </c>
      <c r="H59" s="715">
        <v>0.98499999999999999</v>
      </c>
      <c r="I59" s="698" t="s">
        <v>101</v>
      </c>
      <c r="J59" s="716">
        <f>ROUND(F59*H59,0)</f>
        <v>0</v>
      </c>
      <c r="K59" s="9" t="s">
        <v>130</v>
      </c>
    </row>
    <row r="60" spans="2:11" s="1" customFormat="1" ht="15" customHeight="1">
      <c r="B60" s="692">
        <v>13</v>
      </c>
      <c r="C60" s="582" t="s">
        <v>775</v>
      </c>
      <c r="D60" s="868"/>
      <c r="E60" s="869"/>
      <c r="F60" s="714"/>
      <c r="G60" s="693" t="s">
        <v>98</v>
      </c>
      <c r="H60" s="715">
        <v>1</v>
      </c>
      <c r="I60" s="698" t="s">
        <v>101</v>
      </c>
      <c r="J60" s="716">
        <f>ROUND(F60*H60,0)</f>
        <v>0</v>
      </c>
      <c r="K60" s="9" t="s">
        <v>129</v>
      </c>
    </row>
    <row r="61" spans="2:11" s="1" customFormat="1" ht="15" customHeight="1">
      <c r="B61" s="692">
        <v>14</v>
      </c>
      <c r="C61" s="582" t="s">
        <v>917</v>
      </c>
      <c r="D61" s="868"/>
      <c r="E61" s="869"/>
      <c r="F61" s="714"/>
      <c r="G61" s="693" t="s">
        <v>98</v>
      </c>
      <c r="H61" s="715">
        <v>1</v>
      </c>
      <c r="I61" s="698" t="s">
        <v>101</v>
      </c>
      <c r="J61" s="716">
        <f>ROUND(F61*H61,0)</f>
        <v>0</v>
      </c>
      <c r="K61" s="9" t="s">
        <v>128</v>
      </c>
    </row>
    <row r="62" spans="2:11" s="1" customFormat="1" ht="15" customHeight="1">
      <c r="B62" s="692">
        <v>15</v>
      </c>
      <c r="C62" s="582" t="s">
        <v>1041</v>
      </c>
      <c r="D62" s="868"/>
      <c r="E62" s="869"/>
      <c r="F62" s="714"/>
      <c r="G62" s="693" t="s">
        <v>738</v>
      </c>
      <c r="H62" s="715">
        <v>1</v>
      </c>
      <c r="I62" s="698" t="s">
        <v>741</v>
      </c>
      <c r="J62" s="716">
        <f>ROUND(F62*H62,0)</f>
        <v>0</v>
      </c>
      <c r="K62" s="9" t="s">
        <v>1098</v>
      </c>
    </row>
    <row r="63" spans="2:11" s="1" customFormat="1" ht="15" customHeight="1" thickBot="1">
      <c r="B63" s="692">
        <v>16</v>
      </c>
      <c r="C63" s="582" t="s">
        <v>1112</v>
      </c>
      <c r="D63" s="868"/>
      <c r="E63" s="869"/>
      <c r="F63" s="714"/>
      <c r="G63" s="693" t="s">
        <v>98</v>
      </c>
      <c r="H63" s="715">
        <v>1</v>
      </c>
      <c r="I63" s="698" t="s">
        <v>101</v>
      </c>
      <c r="J63" s="716">
        <f>ROUND(F63*H63,0)</f>
        <v>0</v>
      </c>
      <c r="K63" s="9" t="s">
        <v>1218</v>
      </c>
    </row>
    <row r="64" spans="2:11" s="1" customFormat="1" ht="15" customHeight="1">
      <c r="B64" s="587"/>
      <c r="C64" s="586"/>
      <c r="D64" s="587"/>
      <c r="E64" s="587"/>
      <c r="F64" s="717"/>
      <c r="G64" s="701"/>
      <c r="H64" s="873" t="s">
        <v>1219</v>
      </c>
      <c r="I64" s="874"/>
      <c r="J64" s="718"/>
      <c r="K64" s="9"/>
    </row>
    <row r="65" spans="1:12" s="1" customFormat="1" ht="15" customHeight="1" thickBot="1">
      <c r="B65" s="576"/>
      <c r="C65" s="576"/>
      <c r="D65" s="576"/>
      <c r="E65" s="576"/>
      <c r="F65" s="705"/>
      <c r="G65" s="576"/>
      <c r="H65" s="875" t="s">
        <v>99</v>
      </c>
      <c r="I65" s="876"/>
      <c r="J65" s="706">
        <f>SUM(J48:J63)</f>
        <v>0</v>
      </c>
      <c r="K65" s="9" t="s">
        <v>168</v>
      </c>
      <c r="L65" s="1" t="s">
        <v>738</v>
      </c>
    </row>
    <row r="66" spans="1:12" s="1" customFormat="1" ht="18.75" customHeight="1">
      <c r="B66" s="576"/>
      <c r="C66" s="576"/>
      <c r="D66" s="576"/>
      <c r="E66" s="576"/>
      <c r="F66" s="705"/>
      <c r="G66" s="588"/>
      <c r="H66" s="733"/>
      <c r="I66" s="701"/>
      <c r="J66" s="717"/>
      <c r="K66" s="9"/>
    </row>
    <row r="67" spans="1:12" ht="18.75" customHeight="1">
      <c r="A67" s="7" t="s">
        <v>755</v>
      </c>
      <c r="B67" s="581" t="s">
        <v>314</v>
      </c>
      <c r="C67" s="570"/>
      <c r="D67" s="570"/>
      <c r="E67" s="570"/>
      <c r="F67" s="722"/>
      <c r="G67" s="570"/>
      <c r="H67" s="723"/>
      <c r="I67" s="570"/>
      <c r="J67" s="722"/>
    </row>
    <row r="68" spans="1:12" ht="11.25" customHeight="1">
      <c r="A68" s="52"/>
      <c r="B68" s="570"/>
      <c r="C68" s="570"/>
      <c r="D68" s="570"/>
      <c r="E68" s="570"/>
      <c r="F68" s="722"/>
      <c r="G68" s="570"/>
      <c r="H68" s="723"/>
      <c r="I68" s="570"/>
      <c r="J68" s="722"/>
    </row>
    <row r="69" spans="1:12" ht="18.75" customHeight="1">
      <c r="A69" s="52"/>
      <c r="B69" s="878" t="s">
        <v>261</v>
      </c>
      <c r="C69" s="879"/>
      <c r="D69" s="878" t="s">
        <v>116</v>
      </c>
      <c r="E69" s="879"/>
      <c r="F69" s="709" t="s">
        <v>260</v>
      </c>
      <c r="G69" s="698"/>
      <c r="H69" s="710" t="s">
        <v>114</v>
      </c>
      <c r="I69" s="698"/>
      <c r="J69" s="709" t="s">
        <v>3</v>
      </c>
      <c r="K69" s="9"/>
    </row>
    <row r="70" spans="1:12" ht="15" customHeight="1">
      <c r="A70" s="52"/>
      <c r="B70" s="578"/>
      <c r="C70" s="696"/>
      <c r="D70" s="579"/>
      <c r="E70" s="697"/>
      <c r="F70" s="711"/>
      <c r="G70" s="699"/>
      <c r="H70" s="712"/>
      <c r="I70" s="699"/>
      <c r="J70" s="713" t="s">
        <v>740</v>
      </c>
      <c r="K70" s="9"/>
    </row>
    <row r="71" spans="1:12" s="1" customFormat="1" ht="15" customHeight="1">
      <c r="B71" s="694">
        <v>1</v>
      </c>
      <c r="C71" s="500" t="s">
        <v>110</v>
      </c>
      <c r="D71" s="868"/>
      <c r="E71" s="869"/>
      <c r="F71" s="714"/>
      <c r="G71" s="693" t="s">
        <v>738</v>
      </c>
      <c r="H71" s="729">
        <v>0.26500000000000001</v>
      </c>
      <c r="I71" s="693" t="s">
        <v>741</v>
      </c>
      <c r="J71" s="730">
        <f t="shared" ref="J71:J81" si="5">ROUND(F71*H71,0)</f>
        <v>0</v>
      </c>
      <c r="K71" s="9" t="s">
        <v>744</v>
      </c>
    </row>
    <row r="72" spans="1:12" s="1" customFormat="1" ht="15" customHeight="1">
      <c r="B72" s="694">
        <v>2</v>
      </c>
      <c r="C72" s="500" t="s">
        <v>108</v>
      </c>
      <c r="D72" s="868"/>
      <c r="E72" s="869"/>
      <c r="F72" s="714"/>
      <c r="G72" s="693" t="s">
        <v>738</v>
      </c>
      <c r="H72" s="715">
        <v>0.29399999999999998</v>
      </c>
      <c r="I72" s="698" t="s">
        <v>741</v>
      </c>
      <c r="J72" s="716">
        <f t="shared" si="5"/>
        <v>0</v>
      </c>
      <c r="K72" s="9" t="s">
        <v>745</v>
      </c>
    </row>
    <row r="73" spans="1:12" s="1" customFormat="1" ht="15" customHeight="1">
      <c r="B73" s="692">
        <v>3</v>
      </c>
      <c r="C73" s="582" t="s">
        <v>106</v>
      </c>
      <c r="D73" s="868"/>
      <c r="E73" s="869"/>
      <c r="F73" s="714"/>
      <c r="G73" s="693" t="s">
        <v>738</v>
      </c>
      <c r="H73" s="729">
        <v>0.32400000000000001</v>
      </c>
      <c r="I73" s="693" t="s">
        <v>741</v>
      </c>
      <c r="J73" s="730">
        <f t="shared" si="5"/>
        <v>0</v>
      </c>
      <c r="K73" s="9" t="s">
        <v>746</v>
      </c>
    </row>
    <row r="74" spans="1:12" s="1" customFormat="1" ht="15" customHeight="1">
      <c r="B74" s="692">
        <v>4</v>
      </c>
      <c r="C74" s="582" t="s">
        <v>104</v>
      </c>
      <c r="D74" s="868"/>
      <c r="E74" s="869"/>
      <c r="F74" s="714"/>
      <c r="G74" s="693" t="s">
        <v>738</v>
      </c>
      <c r="H74" s="715">
        <v>0.35299999999999998</v>
      </c>
      <c r="I74" s="698" t="s">
        <v>741</v>
      </c>
      <c r="J74" s="716">
        <f t="shared" si="5"/>
        <v>0</v>
      </c>
      <c r="K74" s="9" t="s">
        <v>747</v>
      </c>
    </row>
    <row r="75" spans="1:12" s="1" customFormat="1" ht="15" customHeight="1">
      <c r="B75" s="692">
        <v>5</v>
      </c>
      <c r="C75" s="582" t="s">
        <v>102</v>
      </c>
      <c r="D75" s="868"/>
      <c r="E75" s="869"/>
      <c r="F75" s="714"/>
      <c r="G75" s="693" t="s">
        <v>738</v>
      </c>
      <c r="H75" s="715">
        <v>0.38200000000000001</v>
      </c>
      <c r="I75" s="698" t="s">
        <v>741</v>
      </c>
      <c r="J75" s="716">
        <f t="shared" si="5"/>
        <v>0</v>
      </c>
      <c r="K75" s="9" t="s">
        <v>748</v>
      </c>
    </row>
    <row r="76" spans="1:12" s="1" customFormat="1" ht="15" customHeight="1">
      <c r="B76" s="692">
        <v>6</v>
      </c>
      <c r="C76" s="582" t="s">
        <v>497</v>
      </c>
      <c r="D76" s="868"/>
      <c r="E76" s="869"/>
      <c r="F76" s="714"/>
      <c r="G76" s="693" t="s">
        <v>738</v>
      </c>
      <c r="H76" s="715">
        <v>0.41199999999999998</v>
      </c>
      <c r="I76" s="698" t="s">
        <v>741</v>
      </c>
      <c r="J76" s="716">
        <f>ROUND(F76*H76,0)</f>
        <v>0</v>
      </c>
      <c r="K76" s="9" t="s">
        <v>749</v>
      </c>
    </row>
    <row r="77" spans="1:12" s="1" customFormat="1" ht="15" customHeight="1">
      <c r="B77" s="692">
        <v>7</v>
      </c>
      <c r="C77" s="582" t="s">
        <v>519</v>
      </c>
      <c r="D77" s="868"/>
      <c r="E77" s="869"/>
      <c r="F77" s="714"/>
      <c r="G77" s="693" t="s">
        <v>738</v>
      </c>
      <c r="H77" s="715">
        <v>0.441</v>
      </c>
      <c r="I77" s="698" t="s">
        <v>741</v>
      </c>
      <c r="J77" s="716">
        <f>ROUND(F77*H77,0)</f>
        <v>0</v>
      </c>
      <c r="K77" s="9" t="s">
        <v>750</v>
      </c>
    </row>
    <row r="78" spans="1:12" s="1" customFormat="1" ht="15" customHeight="1">
      <c r="B78" s="692">
        <v>8</v>
      </c>
      <c r="C78" s="582" t="s">
        <v>605</v>
      </c>
      <c r="D78" s="868"/>
      <c r="E78" s="869"/>
      <c r="F78" s="714"/>
      <c r="G78" s="693" t="s">
        <v>98</v>
      </c>
      <c r="H78" s="715">
        <v>0.47099999999999997</v>
      </c>
      <c r="I78" s="698" t="s">
        <v>101</v>
      </c>
      <c r="J78" s="716">
        <f>ROUND(F78*H78,0)</f>
        <v>0</v>
      </c>
      <c r="K78" s="9" t="s">
        <v>120</v>
      </c>
    </row>
    <row r="79" spans="1:12" s="1" customFormat="1" ht="15" customHeight="1">
      <c r="B79" s="692">
        <v>9</v>
      </c>
      <c r="C79" s="582" t="s">
        <v>775</v>
      </c>
      <c r="D79" s="868"/>
      <c r="E79" s="869"/>
      <c r="F79" s="714"/>
      <c r="G79" s="693" t="s">
        <v>98</v>
      </c>
      <c r="H79" s="715">
        <v>0.5</v>
      </c>
      <c r="I79" s="698" t="s">
        <v>101</v>
      </c>
      <c r="J79" s="716">
        <f>ROUND(F79*H79,0)</f>
        <v>0</v>
      </c>
      <c r="K79" s="9" t="s">
        <v>119</v>
      </c>
    </row>
    <row r="80" spans="1:12" s="1" customFormat="1" ht="15" customHeight="1">
      <c r="B80" s="692">
        <v>10</v>
      </c>
      <c r="C80" s="582" t="s">
        <v>917</v>
      </c>
      <c r="D80" s="868"/>
      <c r="E80" s="869"/>
      <c r="F80" s="714"/>
      <c r="G80" s="693" t="s">
        <v>98</v>
      </c>
      <c r="H80" s="715">
        <v>0.5</v>
      </c>
      <c r="I80" s="698" t="s">
        <v>101</v>
      </c>
      <c r="J80" s="716">
        <f>ROUND(F80*H80,0)</f>
        <v>0</v>
      </c>
      <c r="K80" s="9" t="s">
        <v>132</v>
      </c>
    </row>
    <row r="81" spans="1:12" s="1" customFormat="1" ht="15" customHeight="1">
      <c r="B81" s="692">
        <v>11</v>
      </c>
      <c r="C81" s="582" t="s">
        <v>1041</v>
      </c>
      <c r="D81" s="868"/>
      <c r="E81" s="869"/>
      <c r="F81" s="714"/>
      <c r="G81" s="693" t="s">
        <v>738</v>
      </c>
      <c r="H81" s="715">
        <v>0.5</v>
      </c>
      <c r="I81" s="698" t="s">
        <v>741</v>
      </c>
      <c r="J81" s="716">
        <f t="shared" si="5"/>
        <v>0</v>
      </c>
      <c r="K81" s="9" t="s">
        <v>1099</v>
      </c>
    </row>
    <row r="82" spans="1:12" s="1" customFormat="1" ht="15" customHeight="1" thickBot="1">
      <c r="B82" s="692">
        <v>12</v>
      </c>
      <c r="C82" s="582" t="s">
        <v>1112</v>
      </c>
      <c r="D82" s="868"/>
      <c r="E82" s="869"/>
      <c r="F82" s="714"/>
      <c r="G82" s="693" t="s">
        <v>98</v>
      </c>
      <c r="H82" s="715">
        <v>0.5</v>
      </c>
      <c r="I82" s="698" t="s">
        <v>101</v>
      </c>
      <c r="J82" s="716">
        <f t="shared" ref="J82" si="6">ROUND(F82*H82,0)</f>
        <v>0</v>
      </c>
      <c r="K82" s="9" t="s">
        <v>1220</v>
      </c>
    </row>
    <row r="83" spans="1:12" s="1" customFormat="1" ht="15" customHeight="1">
      <c r="B83" s="587"/>
      <c r="C83" s="586"/>
      <c r="D83" s="587"/>
      <c r="E83" s="587"/>
      <c r="F83" s="717"/>
      <c r="G83" s="701"/>
      <c r="H83" s="873" t="s">
        <v>1221</v>
      </c>
      <c r="I83" s="874"/>
      <c r="J83" s="718"/>
      <c r="K83" s="9"/>
    </row>
    <row r="84" spans="1:12" s="1" customFormat="1" ht="15" customHeight="1" thickBot="1">
      <c r="B84" s="576"/>
      <c r="C84" s="576"/>
      <c r="D84" s="576"/>
      <c r="E84" s="576"/>
      <c r="F84" s="705"/>
      <c r="G84" s="576"/>
      <c r="H84" s="875" t="s">
        <v>99</v>
      </c>
      <c r="I84" s="876"/>
      <c r="J84" s="706">
        <f>SUM(J71:J82)</f>
        <v>0</v>
      </c>
      <c r="K84" s="9" t="s">
        <v>757</v>
      </c>
      <c r="L84" s="1" t="s">
        <v>738</v>
      </c>
    </row>
    <row r="85" spans="1:12" s="1" customFormat="1" ht="18.75" customHeight="1">
      <c r="B85" s="576"/>
      <c r="C85" s="576"/>
      <c r="D85" s="576"/>
      <c r="E85" s="576"/>
      <c r="F85" s="705"/>
      <c r="G85" s="588"/>
      <c r="H85" s="733"/>
      <c r="I85" s="701"/>
      <c r="J85" s="717"/>
      <c r="K85" s="9"/>
    </row>
    <row r="86" spans="1:12" s="1" customFormat="1" ht="18.75" customHeight="1">
      <c r="A86" s="52" t="s">
        <v>758</v>
      </c>
      <c r="B86" s="581" t="s">
        <v>799</v>
      </c>
      <c r="C86" s="576"/>
      <c r="D86" s="576"/>
      <c r="E86" s="576"/>
      <c r="F86" s="705"/>
      <c r="G86" s="588"/>
      <c r="H86" s="733"/>
      <c r="I86" s="701"/>
      <c r="J86" s="717"/>
      <c r="K86" s="9"/>
    </row>
    <row r="87" spans="1:12" ht="11.25" customHeight="1">
      <c r="A87" s="52"/>
      <c r="B87" s="570"/>
      <c r="C87" s="365"/>
      <c r="D87" s="365"/>
      <c r="E87" s="365"/>
      <c r="F87" s="722"/>
      <c r="G87" s="570"/>
      <c r="H87" s="723"/>
      <c r="I87" s="570"/>
      <c r="J87" s="722"/>
    </row>
    <row r="88" spans="1:12" s="1" customFormat="1" ht="15" customHeight="1">
      <c r="A88" s="52"/>
      <c r="B88" s="972" t="s">
        <v>1553</v>
      </c>
      <c r="C88" s="972"/>
      <c r="D88" s="972"/>
      <c r="E88" s="972"/>
      <c r="F88" s="707"/>
      <c r="G88" s="581"/>
      <c r="H88" s="708"/>
      <c r="I88" s="581"/>
      <c r="J88" s="707"/>
    </row>
    <row r="89" spans="1:12" s="1" customFormat="1" ht="15" customHeight="1" thickBot="1">
      <c r="A89" s="52"/>
      <c r="B89" s="972"/>
      <c r="C89" s="972"/>
      <c r="D89" s="972"/>
      <c r="E89" s="972"/>
      <c r="F89" s="707"/>
      <c r="G89" s="581"/>
      <c r="H89" s="708" t="s">
        <v>171</v>
      </c>
      <c r="I89" s="581"/>
      <c r="J89" s="707"/>
    </row>
    <row r="90" spans="1:12" s="1" customFormat="1" ht="18.75" customHeight="1" thickBot="1">
      <c r="A90" s="7"/>
      <c r="B90" s="972"/>
      <c r="C90" s="972"/>
      <c r="D90" s="972"/>
      <c r="E90" s="972"/>
      <c r="F90" s="714"/>
      <c r="G90" s="702" t="s">
        <v>738</v>
      </c>
      <c r="H90" s="724">
        <v>1</v>
      </c>
      <c r="I90" s="702" t="s">
        <v>741</v>
      </c>
      <c r="J90" s="721">
        <f>ROUND(F90*H90,0)</f>
        <v>0</v>
      </c>
      <c r="K90" s="9" t="s">
        <v>800</v>
      </c>
      <c r="L90" s="1" t="s">
        <v>738</v>
      </c>
    </row>
    <row r="91" spans="1:12" s="1" customFormat="1" ht="12" customHeight="1">
      <c r="B91" s="581"/>
      <c r="C91" s="581"/>
      <c r="D91" s="581"/>
      <c r="E91" s="581"/>
      <c r="F91" s="707"/>
      <c r="G91" s="581"/>
      <c r="H91" s="708"/>
      <c r="I91" s="581"/>
      <c r="J91" s="728" t="s">
        <v>170</v>
      </c>
    </row>
    <row r="92" spans="1:12" s="1" customFormat="1" ht="18.75" customHeight="1">
      <c r="B92" s="581"/>
      <c r="C92" s="581"/>
      <c r="D92" s="581"/>
      <c r="E92" s="581"/>
      <c r="F92" s="707"/>
      <c r="G92" s="581"/>
      <c r="H92" s="708"/>
      <c r="I92" s="581"/>
      <c r="J92" s="707"/>
    </row>
    <row r="93" spans="1:12" ht="18.75" customHeight="1">
      <c r="A93" s="7" t="s">
        <v>760</v>
      </c>
      <c r="B93" s="581" t="s">
        <v>1554</v>
      </c>
      <c r="C93" s="570"/>
      <c r="D93" s="570"/>
      <c r="E93" s="570"/>
      <c r="F93" s="722"/>
      <c r="G93" s="570"/>
      <c r="H93" s="723"/>
      <c r="I93" s="570"/>
      <c r="J93" s="722"/>
    </row>
    <row r="94" spans="1:12" ht="11.25" customHeight="1">
      <c r="A94" s="52"/>
      <c r="B94" s="570"/>
      <c r="C94" s="570"/>
      <c r="D94" s="570"/>
      <c r="E94" s="570"/>
      <c r="F94" s="722"/>
      <c r="G94" s="570"/>
      <c r="H94" s="723"/>
      <c r="I94" s="570"/>
      <c r="J94" s="722"/>
    </row>
    <row r="95" spans="1:12" ht="18.75" customHeight="1">
      <c r="A95" s="52"/>
      <c r="B95" s="878" t="s">
        <v>117</v>
      </c>
      <c r="C95" s="879"/>
      <c r="D95" s="878" t="s">
        <v>116</v>
      </c>
      <c r="E95" s="879"/>
      <c r="F95" s="709" t="s">
        <v>115</v>
      </c>
      <c r="G95" s="698"/>
      <c r="H95" s="710" t="s">
        <v>114</v>
      </c>
      <c r="I95" s="698"/>
      <c r="J95" s="709" t="s">
        <v>3</v>
      </c>
      <c r="K95" s="9"/>
    </row>
    <row r="96" spans="1:12" ht="15" customHeight="1">
      <c r="A96" s="52"/>
      <c r="B96" s="578"/>
      <c r="C96" s="696"/>
      <c r="D96" s="579"/>
      <c r="E96" s="697"/>
      <c r="F96" s="711"/>
      <c r="G96" s="699"/>
      <c r="H96" s="712"/>
      <c r="I96" s="699"/>
      <c r="J96" s="713" t="s">
        <v>740</v>
      </c>
      <c r="K96" s="9"/>
    </row>
    <row r="97" spans="2:11" s="1" customFormat="1" ht="15" customHeight="1">
      <c r="B97" s="694">
        <v>1</v>
      </c>
      <c r="C97" s="500" t="s">
        <v>123</v>
      </c>
      <c r="D97" s="868"/>
      <c r="E97" s="869"/>
      <c r="F97" s="714"/>
      <c r="G97" s="693" t="s">
        <v>738</v>
      </c>
      <c r="H97" s="734">
        <v>0.40799999999999997</v>
      </c>
      <c r="I97" s="693" t="s">
        <v>741</v>
      </c>
      <c r="J97" s="730">
        <f t="shared" ref="J97:J102" si="7">ROUND(F97*H97,0)</f>
        <v>0</v>
      </c>
      <c r="K97" s="9" t="s">
        <v>744</v>
      </c>
    </row>
    <row r="98" spans="2:11" s="1" customFormat="1" ht="15" customHeight="1">
      <c r="B98" s="694">
        <v>2</v>
      </c>
      <c r="C98" s="500" t="s">
        <v>122</v>
      </c>
      <c r="D98" s="868"/>
      <c r="E98" s="869"/>
      <c r="F98" s="714"/>
      <c r="G98" s="693" t="s">
        <v>738</v>
      </c>
      <c r="H98" s="735">
        <v>0.31230000000000002</v>
      </c>
      <c r="I98" s="698" t="s">
        <v>741</v>
      </c>
      <c r="J98" s="716">
        <f t="shared" si="7"/>
        <v>0</v>
      </c>
      <c r="K98" s="9" t="s">
        <v>745</v>
      </c>
    </row>
    <row r="99" spans="2:11" s="1" customFormat="1" ht="15" customHeight="1">
      <c r="B99" s="694">
        <v>3</v>
      </c>
      <c r="C99" s="500" t="s">
        <v>112</v>
      </c>
      <c r="D99" s="868"/>
      <c r="E99" s="869"/>
      <c r="F99" s="714"/>
      <c r="G99" s="693" t="s">
        <v>738</v>
      </c>
      <c r="H99" s="734">
        <v>0.3261</v>
      </c>
      <c r="I99" s="693" t="s">
        <v>741</v>
      </c>
      <c r="J99" s="730">
        <f t="shared" si="7"/>
        <v>0</v>
      </c>
      <c r="K99" s="9" t="s">
        <v>746</v>
      </c>
    </row>
    <row r="100" spans="2:11" s="1" customFormat="1" ht="15" customHeight="1">
      <c r="B100" s="694">
        <v>4</v>
      </c>
      <c r="C100" s="500" t="s">
        <v>110</v>
      </c>
      <c r="D100" s="868"/>
      <c r="E100" s="869"/>
      <c r="F100" s="714"/>
      <c r="G100" s="693" t="s">
        <v>738</v>
      </c>
      <c r="H100" s="735">
        <v>0.3306</v>
      </c>
      <c r="I100" s="698" t="s">
        <v>741</v>
      </c>
      <c r="J100" s="716">
        <f t="shared" si="7"/>
        <v>0</v>
      </c>
      <c r="K100" s="9" t="s">
        <v>747</v>
      </c>
    </row>
    <row r="101" spans="2:11" s="1" customFormat="1" ht="15" customHeight="1">
      <c r="B101" s="694">
        <v>5</v>
      </c>
      <c r="C101" s="500" t="s">
        <v>108</v>
      </c>
      <c r="D101" s="868"/>
      <c r="E101" s="869"/>
      <c r="F101" s="714"/>
      <c r="G101" s="693" t="s">
        <v>738</v>
      </c>
      <c r="H101" s="734">
        <v>0.3543</v>
      </c>
      <c r="I101" s="693" t="s">
        <v>741</v>
      </c>
      <c r="J101" s="730">
        <f t="shared" si="7"/>
        <v>0</v>
      </c>
      <c r="K101" s="9" t="s">
        <v>748</v>
      </c>
    </row>
    <row r="102" spans="2:11" s="1" customFormat="1" ht="15" customHeight="1">
      <c r="B102" s="692">
        <v>6</v>
      </c>
      <c r="C102" s="582" t="s">
        <v>106</v>
      </c>
      <c r="D102" s="868"/>
      <c r="E102" s="869"/>
      <c r="F102" s="714"/>
      <c r="G102" s="693" t="s">
        <v>738</v>
      </c>
      <c r="H102" s="735">
        <v>0.35320000000000001</v>
      </c>
      <c r="I102" s="698" t="s">
        <v>741</v>
      </c>
      <c r="J102" s="716">
        <f t="shared" si="7"/>
        <v>0</v>
      </c>
      <c r="K102" s="9" t="s">
        <v>749</v>
      </c>
    </row>
    <row r="103" spans="2:11" s="1" customFormat="1" ht="15" customHeight="1">
      <c r="B103" s="692">
        <v>7</v>
      </c>
      <c r="C103" s="582" t="s">
        <v>104</v>
      </c>
      <c r="D103" s="868"/>
      <c r="E103" s="869"/>
      <c r="F103" s="714"/>
      <c r="G103" s="693" t="s">
        <v>738</v>
      </c>
      <c r="H103" s="735">
        <v>0.38390000000000002</v>
      </c>
      <c r="I103" s="698" t="s">
        <v>741</v>
      </c>
      <c r="J103" s="716">
        <f t="shared" ref="J103:J110" si="8">ROUND(F103*H103,0)</f>
        <v>0</v>
      </c>
      <c r="K103" s="9" t="s">
        <v>750</v>
      </c>
    </row>
    <row r="104" spans="2:11" s="1" customFormat="1" ht="15" customHeight="1">
      <c r="B104" s="692">
        <v>8</v>
      </c>
      <c r="C104" s="582" t="s">
        <v>102</v>
      </c>
      <c r="D104" s="868"/>
      <c r="E104" s="869"/>
      <c r="F104" s="714"/>
      <c r="G104" s="693" t="s">
        <v>738</v>
      </c>
      <c r="H104" s="735">
        <v>0.39960000000000001</v>
      </c>
      <c r="I104" s="698" t="s">
        <v>741</v>
      </c>
      <c r="J104" s="716">
        <f t="shared" si="8"/>
        <v>0</v>
      </c>
      <c r="K104" s="9" t="s">
        <v>751</v>
      </c>
    </row>
    <row r="105" spans="2:11" s="1" customFormat="1" ht="15" customHeight="1">
      <c r="B105" s="692">
        <v>9</v>
      </c>
      <c r="C105" s="582" t="s">
        <v>497</v>
      </c>
      <c r="D105" s="868"/>
      <c r="E105" s="869"/>
      <c r="F105" s="714"/>
      <c r="G105" s="693" t="s">
        <v>738</v>
      </c>
      <c r="H105" s="735">
        <v>0.41980000000000001</v>
      </c>
      <c r="I105" s="698" t="s">
        <v>741</v>
      </c>
      <c r="J105" s="716">
        <f t="shared" si="8"/>
        <v>0</v>
      </c>
      <c r="K105" s="9" t="s">
        <v>752</v>
      </c>
    </row>
    <row r="106" spans="2:11" s="1" customFormat="1" ht="15" customHeight="1">
      <c r="B106" s="692">
        <v>10</v>
      </c>
      <c r="C106" s="582" t="s">
        <v>519</v>
      </c>
      <c r="D106" s="868"/>
      <c r="E106" s="869"/>
      <c r="F106" s="714"/>
      <c r="G106" s="693" t="s">
        <v>738</v>
      </c>
      <c r="H106" s="735">
        <v>0.43640000000000001</v>
      </c>
      <c r="I106" s="698" t="s">
        <v>741</v>
      </c>
      <c r="J106" s="716">
        <f t="shared" si="8"/>
        <v>0</v>
      </c>
      <c r="K106" s="9" t="s">
        <v>753</v>
      </c>
    </row>
    <row r="107" spans="2:11" s="1" customFormat="1" ht="15" customHeight="1">
      <c r="B107" s="692">
        <v>11</v>
      </c>
      <c r="C107" s="582" t="s">
        <v>605</v>
      </c>
      <c r="D107" s="868"/>
      <c r="E107" s="869"/>
      <c r="F107" s="714"/>
      <c r="G107" s="693" t="s">
        <v>98</v>
      </c>
      <c r="H107" s="735">
        <v>0.443</v>
      </c>
      <c r="I107" s="698" t="s">
        <v>101</v>
      </c>
      <c r="J107" s="716">
        <f t="shared" si="8"/>
        <v>0</v>
      </c>
      <c r="K107" s="9" t="s">
        <v>131</v>
      </c>
    </row>
    <row r="108" spans="2:11" s="1" customFormat="1" ht="15" customHeight="1">
      <c r="B108" s="692">
        <v>12</v>
      </c>
      <c r="C108" s="582" t="s">
        <v>775</v>
      </c>
      <c r="D108" s="868"/>
      <c r="E108" s="869"/>
      <c r="F108" s="714"/>
      <c r="G108" s="693" t="s">
        <v>98</v>
      </c>
      <c r="H108" s="735">
        <v>0.45</v>
      </c>
      <c r="I108" s="698" t="s">
        <v>101</v>
      </c>
      <c r="J108" s="716">
        <f>ROUND(F108*H108,0)</f>
        <v>0</v>
      </c>
      <c r="K108" s="9" t="s">
        <v>130</v>
      </c>
    </row>
    <row r="109" spans="2:11" s="1" customFormat="1" ht="15" customHeight="1">
      <c r="B109" s="692">
        <v>13</v>
      </c>
      <c r="C109" s="582" t="s">
        <v>917</v>
      </c>
      <c r="D109" s="868"/>
      <c r="E109" s="869"/>
      <c r="F109" s="714"/>
      <c r="G109" s="693" t="s">
        <v>98</v>
      </c>
      <c r="H109" s="735">
        <v>0.45</v>
      </c>
      <c r="I109" s="698" t="s">
        <v>101</v>
      </c>
      <c r="J109" s="716">
        <f>ROUND(F109*H109,0)</f>
        <v>0</v>
      </c>
      <c r="K109" s="9" t="s">
        <v>129</v>
      </c>
    </row>
    <row r="110" spans="2:11" s="1" customFormat="1" ht="15" customHeight="1">
      <c r="B110" s="692">
        <v>14</v>
      </c>
      <c r="C110" s="582" t="s">
        <v>1041</v>
      </c>
      <c r="D110" s="868"/>
      <c r="E110" s="869"/>
      <c r="F110" s="714"/>
      <c r="G110" s="693" t="s">
        <v>738</v>
      </c>
      <c r="H110" s="735">
        <v>0.45</v>
      </c>
      <c r="I110" s="698" t="s">
        <v>741</v>
      </c>
      <c r="J110" s="716">
        <f t="shared" si="8"/>
        <v>0</v>
      </c>
      <c r="K110" s="9" t="s">
        <v>1100</v>
      </c>
    </row>
    <row r="111" spans="2:11" s="1" customFormat="1" ht="15" customHeight="1" thickBot="1">
      <c r="B111" s="692">
        <v>15</v>
      </c>
      <c r="C111" s="582" t="s">
        <v>1112</v>
      </c>
      <c r="D111" s="868"/>
      <c r="E111" s="869"/>
      <c r="F111" s="714"/>
      <c r="G111" s="693" t="s">
        <v>98</v>
      </c>
      <c r="H111" s="735">
        <v>0.45</v>
      </c>
      <c r="I111" s="698" t="s">
        <v>101</v>
      </c>
      <c r="J111" s="716">
        <f t="shared" ref="J111" si="9">ROUND(F111*H111,0)</f>
        <v>0</v>
      </c>
      <c r="K111" s="9" t="s">
        <v>1203</v>
      </c>
    </row>
    <row r="112" spans="2:11" s="1" customFormat="1" ht="15" customHeight="1">
      <c r="B112" s="587"/>
      <c r="C112" s="586"/>
      <c r="D112" s="587"/>
      <c r="E112" s="587"/>
      <c r="F112" s="717"/>
      <c r="G112" s="701"/>
      <c r="H112" s="873" t="s">
        <v>1204</v>
      </c>
      <c r="I112" s="874"/>
      <c r="J112" s="718"/>
      <c r="K112" s="9"/>
    </row>
    <row r="113" spans="1:12" s="1" customFormat="1" ht="15" customHeight="1" thickBot="1">
      <c r="B113" s="576"/>
      <c r="C113" s="576"/>
      <c r="D113" s="576"/>
      <c r="E113" s="576"/>
      <c r="F113" s="705"/>
      <c r="G113" s="576"/>
      <c r="H113" s="875" t="s">
        <v>99</v>
      </c>
      <c r="I113" s="876"/>
      <c r="J113" s="706">
        <f>SUM(J97:J111)</f>
        <v>0</v>
      </c>
      <c r="K113" s="9" t="s">
        <v>801</v>
      </c>
      <c r="L113" s="1" t="s">
        <v>738</v>
      </c>
    </row>
    <row r="114" spans="1:12" s="1" customFormat="1" ht="18.75" customHeight="1">
      <c r="B114" s="581"/>
      <c r="C114" s="581"/>
      <c r="D114" s="581"/>
      <c r="E114" s="581"/>
      <c r="F114" s="707"/>
      <c r="G114" s="581"/>
      <c r="H114" s="708"/>
      <c r="I114" s="581"/>
      <c r="J114" s="707"/>
    </row>
    <row r="115" spans="1:12" ht="18.75" customHeight="1">
      <c r="A115" s="7" t="s">
        <v>762</v>
      </c>
      <c r="B115" s="581" t="s">
        <v>313</v>
      </c>
      <c r="C115" s="570"/>
      <c r="D115" s="570"/>
      <c r="E115" s="570"/>
      <c r="F115" s="722"/>
      <c r="G115" s="570"/>
      <c r="H115" s="723"/>
      <c r="I115" s="570"/>
      <c r="J115" s="722"/>
    </row>
    <row r="116" spans="1:12" ht="11.25" customHeight="1">
      <c r="A116" s="7"/>
      <c r="B116" s="581"/>
      <c r="C116" s="570"/>
      <c r="D116" s="570"/>
      <c r="E116" s="570"/>
      <c r="F116" s="722"/>
      <c r="G116" s="570"/>
      <c r="H116" s="723"/>
      <c r="I116" s="570"/>
      <c r="J116" s="722"/>
    </row>
    <row r="117" spans="1:12" ht="18.75" customHeight="1" thickBot="1">
      <c r="A117" s="52"/>
      <c r="B117" s="972" t="s">
        <v>1555</v>
      </c>
      <c r="C117" s="972"/>
      <c r="D117" s="972"/>
      <c r="E117" s="972"/>
      <c r="F117" s="722"/>
      <c r="G117" s="570"/>
      <c r="H117" s="708" t="s">
        <v>171</v>
      </c>
      <c r="I117" s="570"/>
      <c r="J117" s="722"/>
    </row>
    <row r="118" spans="1:12" s="1" customFormat="1" ht="18.75" customHeight="1" thickBot="1">
      <c r="A118" s="7"/>
      <c r="B118" s="972"/>
      <c r="C118" s="972"/>
      <c r="D118" s="972"/>
      <c r="E118" s="972"/>
      <c r="F118" s="714"/>
      <c r="G118" s="702" t="s">
        <v>738</v>
      </c>
      <c r="H118" s="724">
        <v>0.6</v>
      </c>
      <c r="I118" s="702" t="s">
        <v>741</v>
      </c>
      <c r="J118" s="721">
        <f>ROUND(F118*H118,0)</f>
        <v>0</v>
      </c>
      <c r="K118" s="9" t="s">
        <v>802</v>
      </c>
      <c r="L118" s="1" t="s">
        <v>738</v>
      </c>
    </row>
    <row r="119" spans="1:12" s="1" customFormat="1" ht="12" customHeight="1">
      <c r="B119" s="581"/>
      <c r="C119" s="581"/>
      <c r="D119" s="581"/>
      <c r="E119" s="581"/>
      <c r="F119" s="707"/>
      <c r="G119" s="581"/>
      <c r="H119" s="708"/>
      <c r="I119" s="581"/>
      <c r="J119" s="728" t="s">
        <v>170</v>
      </c>
    </row>
    <row r="120" spans="1:12" s="1" customFormat="1" ht="11.25" customHeight="1">
      <c r="B120" s="581"/>
      <c r="C120" s="581"/>
      <c r="D120" s="581"/>
      <c r="E120" s="581"/>
      <c r="F120" s="707"/>
      <c r="G120" s="581"/>
      <c r="H120" s="708"/>
      <c r="I120" s="581"/>
      <c r="J120" s="728"/>
    </row>
    <row r="121" spans="1:12" ht="18.75" customHeight="1">
      <c r="A121" s="7" t="s">
        <v>764</v>
      </c>
      <c r="B121" s="581" t="s">
        <v>312</v>
      </c>
      <c r="C121" s="570"/>
      <c r="D121" s="570"/>
      <c r="E121" s="570"/>
      <c r="F121" s="722"/>
      <c r="G121" s="570"/>
      <c r="H121" s="723"/>
      <c r="I121" s="570"/>
      <c r="J121" s="722"/>
    </row>
    <row r="122" spans="1:12" ht="11.25" customHeight="1">
      <c r="A122" s="7"/>
      <c r="B122" s="581"/>
      <c r="C122" s="570"/>
      <c r="D122" s="570"/>
      <c r="E122" s="570"/>
      <c r="F122" s="722"/>
      <c r="G122" s="570"/>
      <c r="H122" s="723"/>
      <c r="I122" s="570"/>
      <c r="J122" s="722"/>
    </row>
    <row r="123" spans="1:12" ht="15" customHeight="1" thickBot="1">
      <c r="A123" s="52"/>
      <c r="B123" s="972" t="s">
        <v>1556</v>
      </c>
      <c r="C123" s="972"/>
      <c r="D123" s="972"/>
      <c r="E123" s="972"/>
      <c r="F123" s="722"/>
      <c r="G123" s="570"/>
      <c r="H123" s="708" t="s">
        <v>171</v>
      </c>
      <c r="I123" s="570"/>
      <c r="J123" s="722"/>
    </row>
    <row r="124" spans="1:12" s="1" customFormat="1" ht="18.75" customHeight="1" thickBot="1">
      <c r="A124" s="7"/>
      <c r="B124" s="972"/>
      <c r="C124" s="972"/>
      <c r="D124" s="972"/>
      <c r="E124" s="972"/>
      <c r="F124" s="714"/>
      <c r="G124" s="702" t="s">
        <v>738</v>
      </c>
      <c r="H124" s="736">
        <v>0.45</v>
      </c>
      <c r="I124" s="702" t="s">
        <v>741</v>
      </c>
      <c r="J124" s="721">
        <f>ROUND(F124*H124,0)</f>
        <v>0</v>
      </c>
      <c r="K124" s="9" t="s">
        <v>803</v>
      </c>
      <c r="L124" s="1" t="s">
        <v>738</v>
      </c>
    </row>
    <row r="125" spans="1:12" s="1" customFormat="1" ht="12" customHeight="1">
      <c r="B125" s="581"/>
      <c r="C125" s="581"/>
      <c r="D125" s="581"/>
      <c r="E125" s="581"/>
      <c r="F125" s="707"/>
      <c r="G125" s="581"/>
      <c r="H125" s="708"/>
      <c r="I125" s="581"/>
      <c r="J125" s="728" t="s">
        <v>170</v>
      </c>
    </row>
    <row r="126" spans="1:12" s="1" customFormat="1" ht="12" customHeight="1">
      <c r="B126" s="581"/>
      <c r="C126" s="581"/>
      <c r="D126" s="581"/>
      <c r="E126" s="581"/>
      <c r="F126" s="707"/>
      <c r="G126" s="581"/>
      <c r="H126" s="708"/>
      <c r="I126" s="581"/>
      <c r="J126" s="728"/>
    </row>
    <row r="127" spans="1:12" ht="18.75" customHeight="1">
      <c r="A127" s="7" t="s">
        <v>1268</v>
      </c>
      <c r="B127" s="581" t="s">
        <v>1269</v>
      </c>
      <c r="C127" s="570"/>
      <c r="D127" s="570"/>
      <c r="E127" s="570"/>
      <c r="F127" s="722"/>
      <c r="G127" s="570"/>
      <c r="H127" s="723"/>
      <c r="I127" s="570"/>
      <c r="J127" s="722"/>
    </row>
    <row r="128" spans="1:12" ht="11.25" customHeight="1">
      <c r="A128" s="7"/>
      <c r="B128" s="581"/>
      <c r="C128" s="570"/>
      <c r="D128" s="570"/>
      <c r="E128" s="570"/>
      <c r="F128" s="722"/>
      <c r="G128" s="570"/>
      <c r="H128" s="723"/>
      <c r="I128" s="570"/>
      <c r="J128" s="722"/>
    </row>
    <row r="129" spans="1:13" ht="20.399999999999999" customHeight="1" thickBot="1">
      <c r="A129" s="52"/>
      <c r="B129" s="972" t="s">
        <v>1557</v>
      </c>
      <c r="C129" s="972"/>
      <c r="D129" s="972"/>
      <c r="E129" s="972"/>
      <c r="F129" s="722"/>
      <c r="G129" s="570"/>
      <c r="H129" s="708" t="s">
        <v>171</v>
      </c>
      <c r="I129" s="570"/>
      <c r="J129" s="722"/>
    </row>
    <row r="130" spans="1:13" s="1" customFormat="1" ht="18.75" customHeight="1" thickBot="1">
      <c r="A130" s="7"/>
      <c r="B130" s="972"/>
      <c r="C130" s="972"/>
      <c r="D130" s="972"/>
      <c r="E130" s="972"/>
      <c r="F130" s="714"/>
      <c r="G130" s="702" t="s">
        <v>98</v>
      </c>
      <c r="H130" s="736">
        <v>0.45</v>
      </c>
      <c r="I130" s="702" t="s">
        <v>101</v>
      </c>
      <c r="J130" s="721">
        <f>ROUND(F130*H130,0)</f>
        <v>0</v>
      </c>
      <c r="K130" s="9" t="s">
        <v>1271</v>
      </c>
      <c r="L130" s="1" t="s">
        <v>98</v>
      </c>
    </row>
    <row r="131" spans="1:13" s="1" customFormat="1" ht="12" customHeight="1">
      <c r="B131" s="581"/>
      <c r="C131" s="581"/>
      <c r="D131" s="581"/>
      <c r="E131" s="581"/>
      <c r="F131" s="707"/>
      <c r="G131" s="581"/>
      <c r="H131" s="708"/>
      <c r="I131" s="581"/>
      <c r="J131" s="728" t="s">
        <v>170</v>
      </c>
    </row>
    <row r="132" spans="1:13" s="1" customFormat="1" ht="12" customHeight="1">
      <c r="B132" s="581"/>
      <c r="C132" s="581"/>
      <c r="D132" s="581"/>
      <c r="E132" s="581"/>
      <c r="F132" s="707"/>
      <c r="G132" s="581"/>
      <c r="H132" s="708"/>
      <c r="I132" s="581"/>
      <c r="J132" s="728"/>
    </row>
    <row r="133" spans="1:13" ht="18.75" customHeight="1">
      <c r="A133" s="7">
        <v>10</v>
      </c>
      <c r="B133" s="581" t="s">
        <v>1270</v>
      </c>
      <c r="C133" s="570"/>
      <c r="D133" s="570"/>
      <c r="E133" s="570"/>
      <c r="F133" s="458"/>
      <c r="G133" s="570"/>
      <c r="H133" s="570"/>
      <c r="I133" s="570"/>
      <c r="J133" s="458"/>
      <c r="M133" s="62"/>
    </row>
    <row r="134" spans="1:13" ht="11.25" customHeight="1">
      <c r="A134" s="52"/>
      <c r="B134" s="570"/>
      <c r="C134" s="570"/>
      <c r="D134" s="570"/>
      <c r="E134" s="570"/>
      <c r="F134" s="458"/>
      <c r="G134" s="570"/>
      <c r="H134" s="570"/>
      <c r="I134" s="570"/>
      <c r="J134" s="458"/>
      <c r="M134" s="62"/>
    </row>
    <row r="135" spans="1:13" ht="18.75" customHeight="1">
      <c r="A135" s="52"/>
      <c r="B135" s="844" t="s">
        <v>117</v>
      </c>
      <c r="C135" s="845"/>
      <c r="D135" s="844" t="s">
        <v>116</v>
      </c>
      <c r="E135" s="845"/>
      <c r="F135" s="32" t="s">
        <v>115</v>
      </c>
      <c r="G135" s="33"/>
      <c r="H135" s="33" t="s">
        <v>114</v>
      </c>
      <c r="I135" s="33"/>
      <c r="J135" s="32" t="s">
        <v>3</v>
      </c>
      <c r="K135" s="9"/>
      <c r="M135" s="62"/>
    </row>
    <row r="136" spans="1:13" ht="15" customHeight="1">
      <c r="A136" s="52"/>
      <c r="B136" s="31"/>
      <c r="C136" s="30"/>
      <c r="D136" s="29"/>
      <c r="E136" s="28"/>
      <c r="F136" s="27"/>
      <c r="G136" s="25"/>
      <c r="H136" s="25"/>
      <c r="I136" s="25"/>
      <c r="J136" s="65" t="s">
        <v>113</v>
      </c>
      <c r="K136" s="9"/>
      <c r="M136" s="62"/>
    </row>
    <row r="137" spans="1:13" s="1" customFormat="1" ht="15" customHeight="1" thickBot="1">
      <c r="B137" s="21">
        <v>1</v>
      </c>
      <c r="C137" s="20" t="s">
        <v>1112</v>
      </c>
      <c r="D137" s="841"/>
      <c r="E137" s="842"/>
      <c r="F137" s="19"/>
      <c r="G137" s="18" t="s">
        <v>98</v>
      </c>
      <c r="H137" s="542">
        <v>0.45</v>
      </c>
      <c r="I137" s="627" t="s">
        <v>101</v>
      </c>
      <c r="J137" s="39">
        <f>ROUND(F137*H137,0)</f>
        <v>0</v>
      </c>
      <c r="K137" s="9" t="s">
        <v>111</v>
      </c>
      <c r="M137" s="44"/>
    </row>
    <row r="138" spans="1:13" s="1" customFormat="1" ht="15" customHeight="1" thickBot="1">
      <c r="B138" s="9"/>
      <c r="C138" s="9"/>
      <c r="D138" s="9"/>
      <c r="E138" s="9"/>
      <c r="F138" s="12"/>
      <c r="G138" s="9"/>
      <c r="H138" s="969" t="s">
        <v>99</v>
      </c>
      <c r="I138" s="970"/>
      <c r="J138" s="614">
        <f>SUM(J137:J137)</f>
        <v>0</v>
      </c>
      <c r="K138" s="9" t="s">
        <v>1272</v>
      </c>
      <c r="L138" s="1" t="s">
        <v>98</v>
      </c>
      <c r="M138" s="44"/>
    </row>
    <row r="139" spans="1:13" s="1" customFormat="1" ht="12" customHeight="1">
      <c r="F139" s="81"/>
      <c r="H139" s="82"/>
      <c r="J139" s="96"/>
    </row>
    <row r="140" spans="1:13" ht="18.75" customHeight="1">
      <c r="A140" s="7">
        <v>11</v>
      </c>
      <c r="B140" s="1" t="s">
        <v>311</v>
      </c>
    </row>
    <row r="141" spans="1:13" ht="11.25" customHeight="1">
      <c r="A141" s="52"/>
      <c r="C141" s="99"/>
      <c r="D141" s="99"/>
      <c r="E141" s="99"/>
    </row>
    <row r="142" spans="1:13" s="1" customFormat="1" ht="15" customHeight="1" thickBot="1">
      <c r="A142" s="7"/>
      <c r="B142" s="972" t="s">
        <v>1558</v>
      </c>
      <c r="C142" s="972"/>
      <c r="D142" s="972"/>
      <c r="E142" s="972"/>
      <c r="F142" s="81"/>
      <c r="H142" s="82" t="s">
        <v>171</v>
      </c>
      <c r="J142" s="81"/>
    </row>
    <row r="143" spans="1:13" s="1" customFormat="1" ht="18.75" customHeight="1" thickBot="1">
      <c r="A143" s="7"/>
      <c r="B143" s="972"/>
      <c r="C143" s="972"/>
      <c r="D143" s="972"/>
      <c r="E143" s="972"/>
      <c r="F143" s="85"/>
      <c r="G143" s="6" t="s">
        <v>738</v>
      </c>
      <c r="H143" s="100">
        <v>0.6</v>
      </c>
      <c r="I143" s="6" t="s">
        <v>741</v>
      </c>
      <c r="J143" s="97">
        <f>ROUND(F143*H143,0)</f>
        <v>0</v>
      </c>
      <c r="K143" s="9" t="s">
        <v>1273</v>
      </c>
      <c r="L143" s="1" t="s">
        <v>738</v>
      </c>
    </row>
    <row r="144" spans="1:13" s="1" customFormat="1" ht="12" customHeight="1">
      <c r="F144" s="81"/>
      <c r="H144" s="82"/>
      <c r="J144" s="96" t="s">
        <v>170</v>
      </c>
    </row>
    <row r="145" spans="1:11" s="1" customFormat="1" ht="11.25" customHeight="1">
      <c r="F145" s="81"/>
      <c r="H145" s="82"/>
      <c r="J145" s="81"/>
    </row>
    <row r="146" spans="1:11" ht="18.75" customHeight="1">
      <c r="A146" s="7">
        <f>A140+1</f>
        <v>12</v>
      </c>
      <c r="B146" s="1" t="s">
        <v>310</v>
      </c>
    </row>
    <row r="147" spans="1:11" ht="11.25" customHeight="1">
      <c r="A147" s="52"/>
    </row>
    <row r="148" spans="1:11" ht="18.75" customHeight="1">
      <c r="A148" s="52"/>
      <c r="B148" s="844" t="s">
        <v>117</v>
      </c>
      <c r="C148" s="845"/>
      <c r="D148" s="844" t="s">
        <v>116</v>
      </c>
      <c r="E148" s="845"/>
      <c r="F148" s="93" t="s">
        <v>115</v>
      </c>
      <c r="G148" s="33"/>
      <c r="H148" s="94" t="s">
        <v>114</v>
      </c>
      <c r="I148" s="33"/>
      <c r="J148" s="93" t="s">
        <v>3</v>
      </c>
      <c r="K148" s="9"/>
    </row>
    <row r="149" spans="1:11" ht="15" customHeight="1">
      <c r="A149" s="52"/>
      <c r="B149" s="31"/>
      <c r="C149" s="30"/>
      <c r="D149" s="29"/>
      <c r="E149" s="28"/>
      <c r="F149" s="92"/>
      <c r="G149" s="25"/>
      <c r="H149" s="91"/>
      <c r="I149" s="25"/>
      <c r="J149" s="90" t="s">
        <v>740</v>
      </c>
      <c r="K149" s="9"/>
    </row>
    <row r="150" spans="1:11" s="1" customFormat="1" ht="15" customHeight="1">
      <c r="B150" s="22">
        <v>1</v>
      </c>
      <c r="C150" s="23" t="s">
        <v>124</v>
      </c>
      <c r="D150" s="841"/>
      <c r="E150" s="842"/>
      <c r="F150" s="85"/>
      <c r="G150" s="18" t="s">
        <v>738</v>
      </c>
      <c r="H150" s="540">
        <v>0.37680000000000002</v>
      </c>
      <c r="I150" s="18" t="s">
        <v>741</v>
      </c>
      <c r="J150" s="84">
        <f t="shared" ref="J150:J156" si="10">ROUND(F150*H150,0)</f>
        <v>0</v>
      </c>
      <c r="K150" s="9" t="s">
        <v>744</v>
      </c>
    </row>
    <row r="151" spans="1:11" s="1" customFormat="1" ht="15" customHeight="1">
      <c r="B151" s="22">
        <v>2</v>
      </c>
      <c r="C151" s="23" t="s">
        <v>123</v>
      </c>
      <c r="D151" s="841"/>
      <c r="E151" s="842"/>
      <c r="F151" s="85"/>
      <c r="G151" s="18" t="s">
        <v>738</v>
      </c>
      <c r="H151" s="540">
        <v>0.40799999999999997</v>
      </c>
      <c r="I151" s="33" t="s">
        <v>741</v>
      </c>
      <c r="J151" s="87">
        <f t="shared" si="10"/>
        <v>0</v>
      </c>
      <c r="K151" s="9" t="s">
        <v>745</v>
      </c>
    </row>
    <row r="152" spans="1:11" s="1" customFormat="1" ht="15" customHeight="1">
      <c r="B152" s="22">
        <v>3</v>
      </c>
      <c r="C152" s="23" t="s">
        <v>122</v>
      </c>
      <c r="D152" s="841"/>
      <c r="E152" s="842"/>
      <c r="F152" s="85"/>
      <c r="G152" s="18" t="s">
        <v>738</v>
      </c>
      <c r="H152" s="539">
        <v>0.31230000000000002</v>
      </c>
      <c r="I152" s="18" t="s">
        <v>741</v>
      </c>
      <c r="J152" s="84">
        <f t="shared" si="10"/>
        <v>0</v>
      </c>
      <c r="K152" s="9" t="s">
        <v>746</v>
      </c>
    </row>
    <row r="153" spans="1:11" s="1" customFormat="1" ht="15" customHeight="1">
      <c r="B153" s="22">
        <v>4</v>
      </c>
      <c r="C153" s="23" t="s">
        <v>112</v>
      </c>
      <c r="D153" s="841"/>
      <c r="E153" s="842"/>
      <c r="F153" s="85"/>
      <c r="G153" s="18" t="s">
        <v>738</v>
      </c>
      <c r="H153" s="540">
        <v>0.3261</v>
      </c>
      <c r="I153" s="33" t="s">
        <v>741</v>
      </c>
      <c r="J153" s="87">
        <f t="shared" si="10"/>
        <v>0</v>
      </c>
      <c r="K153" s="9" t="s">
        <v>747</v>
      </c>
    </row>
    <row r="154" spans="1:11" s="1" customFormat="1" ht="15" customHeight="1">
      <c r="B154" s="22">
        <v>5</v>
      </c>
      <c r="C154" s="23" t="s">
        <v>110</v>
      </c>
      <c r="D154" s="841"/>
      <c r="E154" s="842"/>
      <c r="F154" s="85"/>
      <c r="G154" s="18" t="s">
        <v>738</v>
      </c>
      <c r="H154" s="539">
        <v>0.3306</v>
      </c>
      <c r="I154" s="18" t="s">
        <v>741</v>
      </c>
      <c r="J154" s="84">
        <f t="shared" si="10"/>
        <v>0</v>
      </c>
      <c r="K154" s="9" t="s">
        <v>748</v>
      </c>
    </row>
    <row r="155" spans="1:11" s="1" customFormat="1" ht="15" customHeight="1">
      <c r="B155" s="22">
        <v>6</v>
      </c>
      <c r="C155" s="23" t="s">
        <v>108</v>
      </c>
      <c r="D155" s="841"/>
      <c r="E155" s="842"/>
      <c r="F155" s="85"/>
      <c r="G155" s="18" t="s">
        <v>738</v>
      </c>
      <c r="H155" s="540">
        <v>0.3543</v>
      </c>
      <c r="I155" s="33" t="s">
        <v>741</v>
      </c>
      <c r="J155" s="87">
        <f t="shared" si="10"/>
        <v>0</v>
      </c>
      <c r="K155" s="9" t="s">
        <v>749</v>
      </c>
    </row>
    <row r="156" spans="1:11" s="1" customFormat="1" ht="15" customHeight="1">
      <c r="B156" s="21">
        <v>7</v>
      </c>
      <c r="C156" s="20" t="s">
        <v>106</v>
      </c>
      <c r="D156" s="841"/>
      <c r="E156" s="842"/>
      <c r="F156" s="85"/>
      <c r="G156" s="18" t="s">
        <v>738</v>
      </c>
      <c r="H156" s="539">
        <v>0.35320000000000001</v>
      </c>
      <c r="I156" s="18" t="s">
        <v>741</v>
      </c>
      <c r="J156" s="84">
        <f t="shared" si="10"/>
        <v>0</v>
      </c>
      <c r="K156" s="9" t="s">
        <v>750</v>
      </c>
    </row>
    <row r="157" spans="1:11" s="1" customFormat="1" ht="15" customHeight="1">
      <c r="B157" s="21">
        <v>8</v>
      </c>
      <c r="C157" s="20" t="s">
        <v>104</v>
      </c>
      <c r="D157" s="841"/>
      <c r="E157" s="842"/>
      <c r="F157" s="85"/>
      <c r="G157" s="18" t="s">
        <v>738</v>
      </c>
      <c r="H157" s="539">
        <v>0.38390000000000002</v>
      </c>
      <c r="I157" s="18" t="s">
        <v>741</v>
      </c>
      <c r="J157" s="84">
        <f t="shared" ref="J157:J164" si="11">ROUND(F157*H157,0)</f>
        <v>0</v>
      </c>
      <c r="K157" s="9" t="s">
        <v>751</v>
      </c>
    </row>
    <row r="158" spans="1:11" s="1" customFormat="1" ht="15" customHeight="1">
      <c r="B158" s="21">
        <v>9</v>
      </c>
      <c r="C158" s="20" t="s">
        <v>102</v>
      </c>
      <c r="D158" s="841"/>
      <c r="E158" s="842"/>
      <c r="F158" s="85"/>
      <c r="G158" s="18" t="s">
        <v>738</v>
      </c>
      <c r="H158" s="539">
        <v>0.39960000000000001</v>
      </c>
      <c r="I158" s="18" t="s">
        <v>741</v>
      </c>
      <c r="J158" s="84">
        <f t="shared" si="11"/>
        <v>0</v>
      </c>
      <c r="K158" s="9" t="s">
        <v>752</v>
      </c>
    </row>
    <row r="159" spans="1:11" s="1" customFormat="1" ht="15" customHeight="1">
      <c r="B159" s="21">
        <v>10</v>
      </c>
      <c r="C159" s="20" t="s">
        <v>497</v>
      </c>
      <c r="D159" s="841"/>
      <c r="E159" s="842"/>
      <c r="F159" s="85"/>
      <c r="G159" s="18" t="s">
        <v>738</v>
      </c>
      <c r="H159" s="539">
        <v>0.41980000000000001</v>
      </c>
      <c r="I159" s="18" t="s">
        <v>741</v>
      </c>
      <c r="J159" s="84">
        <f t="shared" si="11"/>
        <v>0</v>
      </c>
      <c r="K159" s="9" t="s">
        <v>753</v>
      </c>
    </row>
    <row r="160" spans="1:11" s="1" customFormat="1" ht="15" customHeight="1">
      <c r="B160" s="21">
        <v>11</v>
      </c>
      <c r="C160" s="20" t="s">
        <v>519</v>
      </c>
      <c r="D160" s="841"/>
      <c r="E160" s="842"/>
      <c r="F160" s="85"/>
      <c r="G160" s="18" t="s">
        <v>738</v>
      </c>
      <c r="H160" s="539">
        <v>0.43640000000000001</v>
      </c>
      <c r="I160" s="18" t="s">
        <v>741</v>
      </c>
      <c r="J160" s="84">
        <f t="shared" si="11"/>
        <v>0</v>
      </c>
      <c r="K160" s="9" t="s">
        <v>773</v>
      </c>
    </row>
    <row r="161" spans="1:12" s="1" customFormat="1" ht="15" customHeight="1">
      <c r="B161" s="21">
        <v>12</v>
      </c>
      <c r="C161" s="20" t="s">
        <v>605</v>
      </c>
      <c r="D161" s="841"/>
      <c r="E161" s="842"/>
      <c r="F161" s="85"/>
      <c r="G161" s="18" t="s">
        <v>98</v>
      </c>
      <c r="H161" s="539">
        <v>0.443</v>
      </c>
      <c r="I161" s="33" t="s">
        <v>101</v>
      </c>
      <c r="J161" s="87">
        <f t="shared" si="11"/>
        <v>0</v>
      </c>
      <c r="K161" s="9" t="s">
        <v>130</v>
      </c>
    </row>
    <row r="162" spans="1:12" s="1" customFormat="1" ht="15" customHeight="1">
      <c r="B162" s="21">
        <v>13</v>
      </c>
      <c r="C162" s="20" t="s">
        <v>775</v>
      </c>
      <c r="D162" s="841"/>
      <c r="E162" s="842"/>
      <c r="F162" s="85"/>
      <c r="G162" s="18" t="s">
        <v>98</v>
      </c>
      <c r="H162" s="539">
        <v>0.45</v>
      </c>
      <c r="I162" s="33" t="s">
        <v>101</v>
      </c>
      <c r="J162" s="87">
        <f>ROUND(F162*H162,0)</f>
        <v>0</v>
      </c>
      <c r="K162" s="9" t="s">
        <v>129</v>
      </c>
    </row>
    <row r="163" spans="1:12" s="1" customFormat="1" ht="15" customHeight="1">
      <c r="B163" s="21">
        <v>14</v>
      </c>
      <c r="C163" s="20" t="s">
        <v>917</v>
      </c>
      <c r="D163" s="841"/>
      <c r="E163" s="842"/>
      <c r="F163" s="85"/>
      <c r="G163" s="18" t="s">
        <v>98</v>
      </c>
      <c r="H163" s="539">
        <v>0.45</v>
      </c>
      <c r="I163" s="33" t="s">
        <v>101</v>
      </c>
      <c r="J163" s="87">
        <f>ROUND(F163*H163,0)</f>
        <v>0</v>
      </c>
      <c r="K163" s="9" t="s">
        <v>128</v>
      </c>
    </row>
    <row r="164" spans="1:12" s="1" customFormat="1" ht="15" customHeight="1">
      <c r="B164" s="21">
        <v>15</v>
      </c>
      <c r="C164" s="20" t="s">
        <v>1041</v>
      </c>
      <c r="D164" s="841"/>
      <c r="E164" s="842"/>
      <c r="F164" s="85"/>
      <c r="G164" s="18" t="s">
        <v>738</v>
      </c>
      <c r="H164" s="539">
        <v>0.45</v>
      </c>
      <c r="I164" s="33" t="s">
        <v>741</v>
      </c>
      <c r="J164" s="87">
        <f t="shared" si="11"/>
        <v>0</v>
      </c>
      <c r="K164" s="9" t="s">
        <v>1098</v>
      </c>
    </row>
    <row r="165" spans="1:12" s="1" customFormat="1" ht="15" customHeight="1" thickBot="1">
      <c r="B165" s="21">
        <v>16</v>
      </c>
      <c r="C165" s="20" t="s">
        <v>1112</v>
      </c>
      <c r="D165" s="841"/>
      <c r="E165" s="842"/>
      <c r="F165" s="85"/>
      <c r="G165" s="18" t="s">
        <v>98</v>
      </c>
      <c r="H165" s="539">
        <v>0.45</v>
      </c>
      <c r="I165" s="33" t="s">
        <v>101</v>
      </c>
      <c r="J165" s="87">
        <f t="shared" ref="J165" si="12">ROUND(F165*H165,0)</f>
        <v>0</v>
      </c>
      <c r="K165" s="9" t="s">
        <v>1218</v>
      </c>
    </row>
    <row r="166" spans="1:12" s="1" customFormat="1" ht="15" customHeight="1">
      <c r="B166" s="15"/>
      <c r="C166" s="16"/>
      <c r="D166" s="15"/>
      <c r="E166" s="15"/>
      <c r="F166" s="83"/>
      <c r="G166" s="13"/>
      <c r="H166" s="837" t="s">
        <v>1219</v>
      </c>
      <c r="I166" s="838"/>
      <c r="J166" s="79"/>
      <c r="K166" s="9"/>
    </row>
    <row r="167" spans="1:12" s="1" customFormat="1" ht="15" customHeight="1" thickBot="1">
      <c r="B167" s="9"/>
      <c r="C167" s="9"/>
      <c r="D167" s="9"/>
      <c r="E167" s="9"/>
      <c r="F167" s="80"/>
      <c r="G167" s="9"/>
      <c r="H167" s="839" t="s">
        <v>99</v>
      </c>
      <c r="I167" s="840"/>
      <c r="J167" s="78">
        <f>SUM(J150:J165)</f>
        <v>0</v>
      </c>
      <c r="K167" s="9" t="s">
        <v>1274</v>
      </c>
      <c r="L167" s="1" t="s">
        <v>738</v>
      </c>
    </row>
    <row r="168" spans="1:12" s="1" customFormat="1" ht="15" customHeight="1">
      <c r="F168" s="81"/>
      <c r="H168" s="82"/>
      <c r="J168" s="81"/>
    </row>
    <row r="169" spans="1:12" ht="18.75" customHeight="1">
      <c r="A169" s="7">
        <f>A146+1</f>
        <v>13</v>
      </c>
      <c r="B169" s="1" t="s">
        <v>309</v>
      </c>
    </row>
    <row r="170" spans="1:12" ht="11.25" customHeight="1">
      <c r="A170" s="52"/>
      <c r="C170" s="99"/>
      <c r="D170" s="99"/>
      <c r="E170" s="99"/>
    </row>
    <row r="171" spans="1:12" s="1" customFormat="1" ht="15" customHeight="1" thickBot="1">
      <c r="A171" s="7"/>
      <c r="B171" s="972" t="s">
        <v>1559</v>
      </c>
      <c r="C171" s="972"/>
      <c r="D171" s="972"/>
      <c r="E171" s="972"/>
      <c r="F171" s="81"/>
      <c r="H171" s="82" t="s">
        <v>171</v>
      </c>
      <c r="J171" s="81"/>
    </row>
    <row r="172" spans="1:12" s="1" customFormat="1" ht="18.75" customHeight="1" thickBot="1">
      <c r="A172" s="7"/>
      <c r="B172" s="972"/>
      <c r="C172" s="972"/>
      <c r="D172" s="972"/>
      <c r="E172" s="972"/>
      <c r="F172" s="85"/>
      <c r="G172" s="6" t="s">
        <v>782</v>
      </c>
      <c r="H172" s="98">
        <v>0.75</v>
      </c>
      <c r="I172" s="6" t="s">
        <v>783</v>
      </c>
      <c r="J172" s="97">
        <f>ROUND(F172*H172,0)</f>
        <v>0</v>
      </c>
      <c r="K172" s="9" t="s">
        <v>1275</v>
      </c>
      <c r="L172" s="1" t="s">
        <v>738</v>
      </c>
    </row>
    <row r="173" spans="1:12" s="1" customFormat="1" ht="12" customHeight="1">
      <c r="F173" s="81"/>
      <c r="H173" s="82"/>
      <c r="J173" s="96" t="s">
        <v>170</v>
      </c>
    </row>
    <row r="174" spans="1:12" s="1" customFormat="1" ht="12" customHeight="1">
      <c r="F174" s="81"/>
      <c r="H174" s="82"/>
      <c r="J174" s="96"/>
    </row>
    <row r="175" spans="1:12" ht="18.75" customHeight="1">
      <c r="A175" s="7">
        <f>A169+1</f>
        <v>14</v>
      </c>
      <c r="B175" s="1" t="s">
        <v>843</v>
      </c>
    </row>
    <row r="176" spans="1:12" ht="11.25" customHeight="1">
      <c r="A176" s="52"/>
      <c r="C176" s="99"/>
      <c r="D176" s="99"/>
      <c r="E176" s="99"/>
    </row>
    <row r="177" spans="1:12" s="1" customFormat="1" ht="15" customHeight="1">
      <c r="A177" s="7"/>
      <c r="B177" s="972" t="s">
        <v>1560</v>
      </c>
      <c r="C177" s="972"/>
      <c r="D177" s="972"/>
      <c r="E177" s="972"/>
      <c r="F177" s="81"/>
      <c r="H177" s="82"/>
      <c r="J177" s="81"/>
    </row>
    <row r="178" spans="1:12" s="1" customFormat="1" ht="15" customHeight="1" thickBot="1">
      <c r="A178" s="7"/>
      <c r="B178" s="972"/>
      <c r="C178" s="972"/>
      <c r="D178" s="972"/>
      <c r="E178" s="972"/>
      <c r="F178" s="81"/>
      <c r="H178" s="82" t="s">
        <v>804</v>
      </c>
      <c r="J178" s="81"/>
    </row>
    <row r="179" spans="1:12" s="1" customFormat="1" ht="18.75" customHeight="1" thickBot="1">
      <c r="A179" s="7"/>
      <c r="B179" s="972"/>
      <c r="C179" s="972"/>
      <c r="D179" s="972"/>
      <c r="E179" s="972"/>
      <c r="F179" s="85"/>
      <c r="G179" s="6" t="s">
        <v>738</v>
      </c>
      <c r="H179" s="98">
        <v>0.5</v>
      </c>
      <c r="I179" s="6" t="s">
        <v>741</v>
      </c>
      <c r="J179" s="97">
        <f>ROUND(F179*H179,0)</f>
        <v>0</v>
      </c>
      <c r="K179" s="9" t="s">
        <v>1276</v>
      </c>
      <c r="L179" s="1" t="s">
        <v>738</v>
      </c>
    </row>
    <row r="180" spans="1:12" s="1" customFormat="1" ht="12" customHeight="1">
      <c r="F180" s="81"/>
      <c r="H180" s="82"/>
      <c r="J180" s="96" t="s">
        <v>170</v>
      </c>
    </row>
    <row r="181" spans="1:12" s="1" customFormat="1" ht="12" customHeight="1">
      <c r="F181" s="81"/>
      <c r="H181" s="82"/>
      <c r="J181" s="96"/>
    </row>
    <row r="182" spans="1:12" ht="18.75" customHeight="1">
      <c r="A182" s="7">
        <f>A175+1</f>
        <v>15</v>
      </c>
      <c r="B182" s="1" t="s">
        <v>843</v>
      </c>
    </row>
    <row r="183" spans="1:12" ht="11.25" customHeight="1">
      <c r="A183" s="52"/>
    </row>
    <row r="184" spans="1:12" ht="18.75" customHeight="1">
      <c r="A184" s="52"/>
      <c r="B184" s="844" t="s">
        <v>264</v>
      </c>
      <c r="C184" s="845"/>
      <c r="D184" s="844" t="s">
        <v>116</v>
      </c>
      <c r="E184" s="845"/>
      <c r="F184" s="93" t="s">
        <v>161</v>
      </c>
      <c r="G184" s="33"/>
      <c r="H184" s="94" t="s">
        <v>114</v>
      </c>
      <c r="I184" s="33"/>
      <c r="J184" s="93" t="s">
        <v>3</v>
      </c>
      <c r="K184" s="9"/>
    </row>
    <row r="185" spans="1:12" ht="15" customHeight="1">
      <c r="A185" s="52"/>
      <c r="B185" s="31"/>
      <c r="C185" s="30"/>
      <c r="D185" s="29"/>
      <c r="E185" s="28"/>
      <c r="F185" s="92"/>
      <c r="G185" s="25"/>
      <c r="H185" s="91"/>
      <c r="I185" s="25"/>
      <c r="J185" s="90" t="s">
        <v>805</v>
      </c>
      <c r="K185" s="9"/>
    </row>
    <row r="186" spans="1:12" s="1" customFormat="1" ht="15" customHeight="1">
      <c r="B186" s="22">
        <v>1</v>
      </c>
      <c r="C186" s="23" t="s">
        <v>135</v>
      </c>
      <c r="D186" s="841"/>
      <c r="E186" s="842"/>
      <c r="F186" s="85"/>
      <c r="G186" s="18" t="s">
        <v>782</v>
      </c>
      <c r="H186" s="49">
        <v>0.13300000000000001</v>
      </c>
      <c r="I186" s="18" t="s">
        <v>783</v>
      </c>
      <c r="J186" s="84">
        <f>ROUND(F186*H186,0)</f>
        <v>0</v>
      </c>
      <c r="K186" s="9" t="s">
        <v>781</v>
      </c>
    </row>
    <row r="187" spans="1:12" s="1" customFormat="1" ht="15" customHeight="1">
      <c r="B187" s="22">
        <v>2</v>
      </c>
      <c r="C187" s="23" t="s">
        <v>124</v>
      </c>
      <c r="D187" s="841"/>
      <c r="E187" s="842"/>
      <c r="F187" s="85"/>
      <c r="G187" s="18" t="s">
        <v>782</v>
      </c>
      <c r="H187" s="542">
        <v>0.161</v>
      </c>
      <c r="I187" s="33" t="s">
        <v>783</v>
      </c>
      <c r="J187" s="87">
        <f>ROUND(F187*H187,0)</f>
        <v>0</v>
      </c>
      <c r="K187" s="9" t="s">
        <v>784</v>
      </c>
    </row>
    <row r="188" spans="1:12" s="1" customFormat="1" ht="15" customHeight="1" thickBot="1">
      <c r="B188" s="21">
        <v>3</v>
      </c>
      <c r="C188" s="20" t="s">
        <v>123</v>
      </c>
      <c r="D188" s="841"/>
      <c r="E188" s="842"/>
      <c r="F188" s="85"/>
      <c r="G188" s="18" t="s">
        <v>782</v>
      </c>
      <c r="H188" s="49">
        <v>0.193</v>
      </c>
      <c r="I188" s="18" t="s">
        <v>783</v>
      </c>
      <c r="J188" s="84">
        <f>ROUND(F188*H188,0)</f>
        <v>0</v>
      </c>
      <c r="K188" s="9" t="s">
        <v>785</v>
      </c>
    </row>
    <row r="189" spans="1:12" s="1" customFormat="1" ht="15" customHeight="1">
      <c r="B189" s="15"/>
      <c r="C189" s="16"/>
      <c r="D189" s="15"/>
      <c r="E189" s="15"/>
      <c r="F189" s="83"/>
      <c r="G189" s="13"/>
      <c r="H189" s="837" t="s">
        <v>806</v>
      </c>
      <c r="I189" s="838"/>
      <c r="J189" s="79"/>
      <c r="K189" s="9"/>
    </row>
    <row r="190" spans="1:12" s="1" customFormat="1" ht="15" customHeight="1" thickBot="1">
      <c r="B190" s="9"/>
      <c r="C190" s="9"/>
      <c r="D190" s="9"/>
      <c r="E190" s="9"/>
      <c r="F190" s="80"/>
      <c r="G190" s="9"/>
      <c r="H190" s="839" t="s">
        <v>99</v>
      </c>
      <c r="I190" s="840"/>
      <c r="J190" s="78">
        <f>SUM(J186:J188)</f>
        <v>0</v>
      </c>
      <c r="K190" s="9" t="s">
        <v>1277</v>
      </c>
      <c r="L190" s="1" t="s">
        <v>738</v>
      </c>
    </row>
    <row r="191" spans="1:12" s="1" customFormat="1" ht="18.75" customHeight="1">
      <c r="F191" s="81"/>
      <c r="H191" s="82"/>
      <c r="J191" s="81"/>
    </row>
    <row r="192" spans="1:12" ht="18.75" customHeight="1">
      <c r="A192" s="7">
        <f>A182+1</f>
        <v>16</v>
      </c>
      <c r="B192" s="1" t="s">
        <v>844</v>
      </c>
    </row>
    <row r="193" spans="1:12" ht="11.25" customHeight="1">
      <c r="A193" s="52"/>
      <c r="C193" s="99"/>
      <c r="D193" s="99"/>
      <c r="E193" s="99"/>
    </row>
    <row r="194" spans="1:12" s="1" customFormat="1" ht="15" customHeight="1">
      <c r="A194" s="7"/>
      <c r="B194" s="972" t="s">
        <v>1560</v>
      </c>
      <c r="C194" s="972"/>
      <c r="D194" s="972"/>
      <c r="E194" s="972"/>
      <c r="F194" s="81"/>
      <c r="H194" s="82"/>
      <c r="J194" s="81"/>
    </row>
    <row r="195" spans="1:12" s="1" customFormat="1" ht="15" customHeight="1" thickBot="1">
      <c r="A195" s="7"/>
      <c r="B195" s="972"/>
      <c r="C195" s="972"/>
      <c r="D195" s="972"/>
      <c r="E195" s="972"/>
      <c r="F195" s="81"/>
      <c r="H195" s="82" t="s">
        <v>171</v>
      </c>
      <c r="J195" s="81"/>
    </row>
    <row r="196" spans="1:12" s="1" customFormat="1" ht="18.75" customHeight="1" thickBot="1">
      <c r="A196" s="7"/>
      <c r="B196" s="972"/>
      <c r="C196" s="972"/>
      <c r="D196" s="972"/>
      <c r="E196" s="972"/>
      <c r="F196" s="85"/>
      <c r="G196" s="6" t="s">
        <v>782</v>
      </c>
      <c r="H196" s="98">
        <v>0.28499999999999998</v>
      </c>
      <c r="I196" s="6" t="s">
        <v>783</v>
      </c>
      <c r="J196" s="97">
        <f>ROUND(F196*H196,0)</f>
        <v>0</v>
      </c>
      <c r="K196" s="9" t="s">
        <v>1278</v>
      </c>
      <c r="L196" s="1" t="s">
        <v>738</v>
      </c>
    </row>
    <row r="197" spans="1:12" s="1" customFormat="1" ht="11.25" customHeight="1">
      <c r="F197" s="81"/>
      <c r="H197" s="82"/>
      <c r="J197" s="96" t="s">
        <v>170</v>
      </c>
    </row>
    <row r="198" spans="1:12" s="1" customFormat="1" ht="11.25" customHeight="1">
      <c r="F198" s="81"/>
      <c r="H198" s="82"/>
      <c r="J198" s="96"/>
    </row>
    <row r="199" spans="1:12" ht="18" customHeight="1">
      <c r="A199" s="574">
        <f>A192+1</f>
        <v>17</v>
      </c>
      <c r="B199" s="581" t="s">
        <v>1561</v>
      </c>
      <c r="C199" s="570"/>
      <c r="D199" s="570"/>
      <c r="E199" s="570"/>
      <c r="F199" s="722"/>
      <c r="G199" s="570"/>
      <c r="H199" s="723"/>
      <c r="I199" s="570"/>
      <c r="J199" s="722"/>
      <c r="K199" s="570"/>
    </row>
    <row r="200" spans="1:12" ht="11.25" customHeight="1">
      <c r="A200" s="573"/>
      <c r="B200" s="570"/>
      <c r="C200" s="570"/>
      <c r="D200" s="570"/>
      <c r="E200" s="570"/>
      <c r="F200" s="722"/>
      <c r="G200" s="570"/>
      <c r="H200" s="723"/>
      <c r="I200" s="570"/>
      <c r="J200" s="722"/>
      <c r="K200" s="570"/>
    </row>
    <row r="201" spans="1:12" ht="18.75" customHeight="1">
      <c r="A201" s="573"/>
      <c r="B201" s="878" t="s">
        <v>264</v>
      </c>
      <c r="C201" s="879"/>
      <c r="D201" s="878" t="s">
        <v>116</v>
      </c>
      <c r="E201" s="879"/>
      <c r="F201" s="709" t="s">
        <v>161</v>
      </c>
      <c r="G201" s="698"/>
      <c r="H201" s="710" t="s">
        <v>114</v>
      </c>
      <c r="I201" s="698"/>
      <c r="J201" s="709" t="s">
        <v>3</v>
      </c>
      <c r="K201" s="576"/>
    </row>
    <row r="202" spans="1:12" ht="15" customHeight="1">
      <c r="A202" s="573"/>
      <c r="B202" s="578"/>
      <c r="C202" s="696"/>
      <c r="D202" s="579"/>
      <c r="E202" s="697"/>
      <c r="F202" s="711"/>
      <c r="G202" s="699"/>
      <c r="H202" s="712"/>
      <c r="I202" s="699"/>
      <c r="J202" s="713" t="s">
        <v>805</v>
      </c>
      <c r="K202" s="576"/>
    </row>
    <row r="203" spans="1:12" s="1" customFormat="1" ht="15" customHeight="1">
      <c r="A203" s="581"/>
      <c r="B203" s="694">
        <v>1</v>
      </c>
      <c r="C203" s="500" t="s">
        <v>135</v>
      </c>
      <c r="D203" s="868"/>
      <c r="E203" s="869"/>
      <c r="F203" s="714"/>
      <c r="G203" s="693" t="s">
        <v>782</v>
      </c>
      <c r="H203" s="729">
        <v>7.5999999999999998E-2</v>
      </c>
      <c r="I203" s="693" t="s">
        <v>783</v>
      </c>
      <c r="J203" s="730">
        <f>ROUND(F203*H203,0)</f>
        <v>0</v>
      </c>
      <c r="K203" s="576" t="s">
        <v>781</v>
      </c>
    </row>
    <row r="204" spans="1:12" s="1" customFormat="1" ht="15" customHeight="1">
      <c r="A204" s="581"/>
      <c r="B204" s="694">
        <v>2</v>
      </c>
      <c r="C204" s="500" t="s">
        <v>124</v>
      </c>
      <c r="D204" s="868"/>
      <c r="E204" s="869"/>
      <c r="F204" s="714"/>
      <c r="G204" s="693" t="s">
        <v>782</v>
      </c>
      <c r="H204" s="715">
        <v>9.1999999999999998E-2</v>
      </c>
      <c r="I204" s="698" t="s">
        <v>783</v>
      </c>
      <c r="J204" s="716">
        <f>ROUND(F204*H204,0)</f>
        <v>0</v>
      </c>
      <c r="K204" s="576" t="s">
        <v>784</v>
      </c>
    </row>
    <row r="205" spans="1:12" s="1" customFormat="1" ht="15" customHeight="1" thickBot="1">
      <c r="A205" s="581"/>
      <c r="B205" s="692">
        <v>3</v>
      </c>
      <c r="C205" s="582" t="s">
        <v>123</v>
      </c>
      <c r="D205" s="868"/>
      <c r="E205" s="869"/>
      <c r="F205" s="714"/>
      <c r="G205" s="693" t="s">
        <v>782</v>
      </c>
      <c r="H205" s="729">
        <v>0.193</v>
      </c>
      <c r="I205" s="693" t="s">
        <v>783</v>
      </c>
      <c r="J205" s="730">
        <f>ROUND(F205*H205,0)</f>
        <v>0</v>
      </c>
      <c r="K205" s="576" t="s">
        <v>785</v>
      </c>
    </row>
    <row r="206" spans="1:12" s="1" customFormat="1" ht="15" customHeight="1">
      <c r="A206" s="581"/>
      <c r="B206" s="587"/>
      <c r="C206" s="586"/>
      <c r="D206" s="587"/>
      <c r="E206" s="587"/>
      <c r="F206" s="717"/>
      <c r="G206" s="701"/>
      <c r="H206" s="873" t="s">
        <v>806</v>
      </c>
      <c r="I206" s="874"/>
      <c r="J206" s="718"/>
      <c r="K206" s="576"/>
    </row>
    <row r="207" spans="1:12" s="1" customFormat="1" ht="15" customHeight="1" thickBot="1">
      <c r="A207" s="581"/>
      <c r="B207" s="576"/>
      <c r="C207" s="576"/>
      <c r="D207" s="576"/>
      <c r="E207" s="576"/>
      <c r="F207" s="705"/>
      <c r="G207" s="576"/>
      <c r="H207" s="875" t="s">
        <v>99</v>
      </c>
      <c r="I207" s="876"/>
      <c r="J207" s="706">
        <f>SUM(J203:J205)</f>
        <v>0</v>
      </c>
      <c r="K207" s="576" t="s">
        <v>1279</v>
      </c>
      <c r="L207" s="1" t="s">
        <v>738</v>
      </c>
    </row>
    <row r="208" spans="1:12" s="1" customFormat="1" ht="18.75" customHeight="1">
      <c r="A208" s="581"/>
      <c r="B208" s="581"/>
      <c r="C208" s="581"/>
      <c r="D208" s="581"/>
      <c r="E208" s="581"/>
      <c r="F208" s="707"/>
      <c r="G208" s="581"/>
      <c r="H208" s="708"/>
      <c r="I208" s="581"/>
      <c r="J208" s="707"/>
      <c r="K208" s="581"/>
    </row>
    <row r="209" spans="1:12" ht="18.75" customHeight="1">
      <c r="A209" s="574">
        <f>A199+1</f>
        <v>18</v>
      </c>
      <c r="B209" s="581" t="s">
        <v>1562</v>
      </c>
      <c r="C209" s="570"/>
      <c r="D209" s="570"/>
      <c r="E209" s="570"/>
      <c r="F209" s="722"/>
      <c r="G209" s="570"/>
      <c r="H209" s="723"/>
      <c r="I209" s="570"/>
      <c r="J209" s="722"/>
      <c r="K209" s="570"/>
    </row>
    <row r="210" spans="1:12" ht="11.25" customHeight="1">
      <c r="A210" s="573"/>
      <c r="B210" s="570"/>
      <c r="C210" s="725"/>
      <c r="D210" s="725"/>
      <c r="E210" s="725"/>
      <c r="F210" s="722"/>
      <c r="G210" s="570"/>
      <c r="H210" s="723"/>
      <c r="I210" s="570"/>
      <c r="J210" s="722"/>
      <c r="K210" s="570"/>
    </row>
    <row r="211" spans="1:12" s="1" customFormat="1" ht="15" customHeight="1">
      <c r="A211" s="574"/>
      <c r="B211" s="972" t="s">
        <v>1560</v>
      </c>
      <c r="C211" s="972"/>
      <c r="D211" s="972"/>
      <c r="E211" s="972"/>
      <c r="F211" s="707"/>
      <c r="G211" s="581"/>
      <c r="H211" s="708"/>
      <c r="I211" s="581"/>
      <c r="J211" s="707"/>
      <c r="K211" s="581"/>
    </row>
    <row r="212" spans="1:12" s="1" customFormat="1" ht="15" customHeight="1" thickBot="1">
      <c r="A212" s="574"/>
      <c r="B212" s="972"/>
      <c r="C212" s="972"/>
      <c r="D212" s="972"/>
      <c r="E212" s="972"/>
      <c r="F212" s="707"/>
      <c r="G212" s="581"/>
      <c r="H212" s="708" t="s">
        <v>171</v>
      </c>
      <c r="I212" s="581"/>
      <c r="J212" s="707"/>
      <c r="K212" s="581"/>
    </row>
    <row r="213" spans="1:12" s="1" customFormat="1" ht="18.75" customHeight="1" thickBot="1">
      <c r="A213" s="574"/>
      <c r="B213" s="972"/>
      <c r="C213" s="972"/>
      <c r="D213" s="972"/>
      <c r="E213" s="972"/>
      <c r="F213" s="714"/>
      <c r="G213" s="702" t="s">
        <v>782</v>
      </c>
      <c r="H213" s="724">
        <v>0.28499999999999998</v>
      </c>
      <c r="I213" s="702" t="s">
        <v>783</v>
      </c>
      <c r="J213" s="721">
        <f>ROUND(F213*H213,0)</f>
        <v>0</v>
      </c>
      <c r="K213" s="576" t="s">
        <v>1280</v>
      </c>
      <c r="L213" s="1" t="s">
        <v>782</v>
      </c>
    </row>
    <row r="214" spans="1:12" s="1" customFormat="1" ht="11.25" customHeight="1">
      <c r="A214" s="581"/>
      <c r="B214" s="581"/>
      <c r="C214" s="581"/>
      <c r="D214" s="581"/>
      <c r="E214" s="581"/>
      <c r="F214" s="707"/>
      <c r="G214" s="581"/>
      <c r="H214" s="708"/>
      <c r="I214" s="581"/>
      <c r="J214" s="728" t="s">
        <v>170</v>
      </c>
      <c r="K214" s="581"/>
    </row>
    <row r="215" spans="1:12" s="1" customFormat="1" ht="11.25" customHeight="1">
      <c r="A215" s="581"/>
      <c r="B215" s="581"/>
      <c r="C215" s="581"/>
      <c r="D215" s="581"/>
      <c r="E215" s="581"/>
      <c r="F215" s="707"/>
      <c r="G215" s="581"/>
      <c r="H215" s="708"/>
      <c r="I215" s="581"/>
      <c r="J215" s="707"/>
      <c r="K215" s="581"/>
    </row>
    <row r="216" spans="1:12" ht="18.75" customHeight="1">
      <c r="A216" s="574">
        <f>A209+1</f>
        <v>19</v>
      </c>
      <c r="B216" s="581" t="s">
        <v>1562</v>
      </c>
      <c r="C216" s="570"/>
      <c r="D216" s="570"/>
      <c r="E216" s="570"/>
      <c r="F216" s="722"/>
      <c r="G216" s="570"/>
      <c r="H216" s="723"/>
      <c r="I216" s="570"/>
      <c r="J216" s="722"/>
      <c r="K216" s="570"/>
    </row>
    <row r="217" spans="1:12" ht="11.25" customHeight="1">
      <c r="A217" s="573"/>
      <c r="B217" s="570"/>
      <c r="C217" s="570"/>
      <c r="D217" s="570"/>
      <c r="E217" s="570"/>
      <c r="F217" s="722"/>
      <c r="G217" s="570"/>
      <c r="H217" s="723"/>
      <c r="I217" s="570"/>
      <c r="J217" s="722"/>
      <c r="K217" s="570"/>
    </row>
    <row r="218" spans="1:12" ht="18.75" customHeight="1">
      <c r="A218" s="573"/>
      <c r="B218" s="878" t="s">
        <v>264</v>
      </c>
      <c r="C218" s="879"/>
      <c r="D218" s="878" t="s">
        <v>116</v>
      </c>
      <c r="E218" s="879"/>
      <c r="F218" s="709" t="s">
        <v>161</v>
      </c>
      <c r="G218" s="698"/>
      <c r="H218" s="710" t="s">
        <v>114</v>
      </c>
      <c r="I218" s="698"/>
      <c r="J218" s="709" t="s">
        <v>3</v>
      </c>
      <c r="K218" s="576"/>
    </row>
    <row r="219" spans="1:12" ht="15" customHeight="1">
      <c r="A219" s="573"/>
      <c r="B219" s="578"/>
      <c r="C219" s="696"/>
      <c r="D219" s="579"/>
      <c r="E219" s="697"/>
      <c r="F219" s="711"/>
      <c r="G219" s="699"/>
      <c r="H219" s="712"/>
      <c r="I219" s="699"/>
      <c r="J219" s="713" t="s">
        <v>805</v>
      </c>
      <c r="K219" s="576"/>
    </row>
    <row r="220" spans="1:12" s="1" customFormat="1" ht="15" customHeight="1">
      <c r="A220" s="581"/>
      <c r="B220" s="694">
        <v>1</v>
      </c>
      <c r="C220" s="500" t="s">
        <v>135</v>
      </c>
      <c r="D220" s="868"/>
      <c r="E220" s="869"/>
      <c r="F220" s="714"/>
      <c r="G220" s="693" t="s">
        <v>782</v>
      </c>
      <c r="H220" s="729">
        <v>6.9000000000000006E-2</v>
      </c>
      <c r="I220" s="693" t="s">
        <v>783</v>
      </c>
      <c r="J220" s="730">
        <f>ROUND(F220*H220,0)</f>
        <v>0</v>
      </c>
      <c r="K220" s="576" t="s">
        <v>781</v>
      </c>
    </row>
    <row r="221" spans="1:12" s="1" customFormat="1" ht="15" customHeight="1">
      <c r="A221" s="581"/>
      <c r="B221" s="694">
        <v>2</v>
      </c>
      <c r="C221" s="500" t="s">
        <v>124</v>
      </c>
      <c r="D221" s="868"/>
      <c r="E221" s="869"/>
      <c r="F221" s="714"/>
      <c r="G221" s="693" t="s">
        <v>782</v>
      </c>
      <c r="H221" s="715">
        <v>8.8999999999999996E-2</v>
      </c>
      <c r="I221" s="698" t="s">
        <v>783</v>
      </c>
      <c r="J221" s="716">
        <f>ROUND(F221*H221,0)</f>
        <v>0</v>
      </c>
      <c r="K221" s="576" t="s">
        <v>784</v>
      </c>
    </row>
    <row r="222" spans="1:12" s="1" customFormat="1" ht="15" customHeight="1" thickBot="1">
      <c r="A222" s="581"/>
      <c r="B222" s="692">
        <v>3</v>
      </c>
      <c r="C222" s="582" t="s">
        <v>123</v>
      </c>
      <c r="D222" s="868"/>
      <c r="E222" s="869"/>
      <c r="F222" s="714"/>
      <c r="G222" s="693" t="s">
        <v>782</v>
      </c>
      <c r="H222" s="729">
        <v>0.186</v>
      </c>
      <c r="I222" s="693" t="s">
        <v>783</v>
      </c>
      <c r="J222" s="730">
        <f>ROUND(F222*H222,0)</f>
        <v>0</v>
      </c>
      <c r="K222" s="576" t="s">
        <v>785</v>
      </c>
    </row>
    <row r="223" spans="1:12" s="1" customFormat="1" ht="15" customHeight="1">
      <c r="A223" s="581"/>
      <c r="B223" s="587"/>
      <c r="C223" s="586"/>
      <c r="D223" s="587"/>
      <c r="E223" s="587"/>
      <c r="F223" s="717"/>
      <c r="G223" s="701"/>
      <c r="H223" s="873" t="s">
        <v>806</v>
      </c>
      <c r="I223" s="874"/>
      <c r="J223" s="718"/>
      <c r="K223" s="576"/>
    </row>
    <row r="224" spans="1:12" s="1" customFormat="1" ht="15" customHeight="1" thickBot="1">
      <c r="A224" s="581"/>
      <c r="B224" s="576"/>
      <c r="C224" s="576"/>
      <c r="D224" s="576"/>
      <c r="E224" s="576"/>
      <c r="F224" s="705"/>
      <c r="G224" s="576"/>
      <c r="H224" s="875" t="s">
        <v>99</v>
      </c>
      <c r="I224" s="876"/>
      <c r="J224" s="706">
        <f>SUM(J220:J222)</f>
        <v>0</v>
      </c>
      <c r="K224" s="576" t="s">
        <v>1281</v>
      </c>
      <c r="L224" s="1" t="s">
        <v>738</v>
      </c>
    </row>
    <row r="225" spans="1:12" s="1" customFormat="1" ht="18.75" customHeight="1">
      <c r="A225" s="581"/>
      <c r="B225" s="581"/>
      <c r="C225" s="581"/>
      <c r="D225" s="581"/>
      <c r="E225" s="581"/>
      <c r="F225" s="707"/>
      <c r="G225" s="581"/>
      <c r="H225" s="708"/>
      <c r="I225" s="581"/>
      <c r="J225" s="707"/>
      <c r="K225" s="581"/>
    </row>
    <row r="226" spans="1:12" ht="18.75" customHeight="1">
      <c r="A226" s="574">
        <f>A216+1</f>
        <v>20</v>
      </c>
      <c r="B226" s="581" t="s">
        <v>308</v>
      </c>
      <c r="C226" s="570"/>
      <c r="D226" s="570"/>
      <c r="E226" s="570"/>
      <c r="F226" s="722"/>
      <c r="G226" s="570"/>
      <c r="H226" s="723"/>
      <c r="I226" s="570"/>
      <c r="J226" s="722"/>
      <c r="K226" s="570"/>
    </row>
    <row r="227" spans="1:12" ht="11.25" customHeight="1">
      <c r="A227" s="573"/>
      <c r="B227" s="570"/>
      <c r="C227" s="725"/>
      <c r="D227" s="725"/>
      <c r="E227" s="725"/>
      <c r="F227" s="722"/>
      <c r="G227" s="570"/>
      <c r="H227" s="723"/>
      <c r="I227" s="570"/>
      <c r="J227" s="722"/>
      <c r="K227" s="570"/>
    </row>
    <row r="228" spans="1:12" s="1" customFormat="1" ht="15" customHeight="1">
      <c r="A228" s="574"/>
      <c r="B228" s="972" t="s">
        <v>1563</v>
      </c>
      <c r="C228" s="972"/>
      <c r="D228" s="972"/>
      <c r="E228" s="972"/>
      <c r="F228" s="707"/>
      <c r="G228" s="581"/>
      <c r="H228" s="708"/>
      <c r="I228" s="581"/>
      <c r="J228" s="707"/>
      <c r="K228" s="581"/>
    </row>
    <row r="229" spans="1:12" s="1" customFormat="1" ht="15" customHeight="1" thickBot="1">
      <c r="A229" s="574"/>
      <c r="B229" s="972"/>
      <c r="C229" s="972"/>
      <c r="D229" s="972"/>
      <c r="E229" s="972"/>
      <c r="F229" s="707"/>
      <c r="G229" s="581"/>
      <c r="H229" s="708" t="s">
        <v>171</v>
      </c>
      <c r="I229" s="581"/>
      <c r="J229" s="707"/>
      <c r="K229" s="581"/>
    </row>
    <row r="230" spans="1:12" s="1" customFormat="1" ht="18.75" customHeight="1" thickBot="1">
      <c r="A230" s="574"/>
      <c r="B230" s="972"/>
      <c r="C230" s="972"/>
      <c r="D230" s="972"/>
      <c r="E230" s="972"/>
      <c r="F230" s="714"/>
      <c r="G230" s="702" t="s">
        <v>782</v>
      </c>
      <c r="H230" s="724">
        <v>0.3</v>
      </c>
      <c r="I230" s="702" t="s">
        <v>783</v>
      </c>
      <c r="J230" s="721">
        <f>ROUND(F230*H230,0)</f>
        <v>0</v>
      </c>
      <c r="K230" s="576" t="s">
        <v>1282</v>
      </c>
      <c r="L230" s="1" t="s">
        <v>738</v>
      </c>
    </row>
    <row r="231" spans="1:12" s="1" customFormat="1" ht="12" customHeight="1">
      <c r="A231" s="581"/>
      <c r="B231" s="581"/>
      <c r="C231" s="581"/>
      <c r="D231" s="581"/>
      <c r="E231" s="581"/>
      <c r="F231" s="707"/>
      <c r="G231" s="581"/>
      <c r="H231" s="708"/>
      <c r="I231" s="581"/>
      <c r="J231" s="728" t="s">
        <v>170</v>
      </c>
      <c r="K231" s="581"/>
    </row>
    <row r="232" spans="1:12" s="1" customFormat="1" ht="12" customHeight="1">
      <c r="A232" s="581"/>
      <c r="B232" s="581"/>
      <c r="C232" s="581"/>
      <c r="D232" s="581"/>
      <c r="E232" s="581"/>
      <c r="F232" s="707"/>
      <c r="G232" s="581"/>
      <c r="H232" s="708"/>
      <c r="I232" s="581"/>
      <c r="J232" s="707"/>
      <c r="K232" s="581"/>
    </row>
    <row r="233" spans="1:12" ht="18.75" customHeight="1">
      <c r="A233" s="574">
        <f>A226+1</f>
        <v>21</v>
      </c>
      <c r="B233" s="581" t="s">
        <v>308</v>
      </c>
      <c r="C233" s="570"/>
      <c r="D233" s="570"/>
      <c r="E233" s="570"/>
      <c r="F233" s="722"/>
      <c r="G233" s="570"/>
      <c r="H233" s="723"/>
      <c r="I233" s="570"/>
      <c r="J233" s="722"/>
      <c r="K233" s="570"/>
    </row>
    <row r="234" spans="1:12" ht="11.25" customHeight="1">
      <c r="A234" s="573"/>
      <c r="B234" s="570"/>
      <c r="C234" s="570"/>
      <c r="D234" s="570"/>
      <c r="E234" s="570"/>
      <c r="F234" s="722"/>
      <c r="G234" s="570"/>
      <c r="H234" s="723"/>
      <c r="I234" s="570"/>
      <c r="J234" s="722"/>
      <c r="K234" s="570"/>
    </row>
    <row r="235" spans="1:12" ht="18.75" customHeight="1">
      <c r="A235" s="573"/>
      <c r="B235" s="878" t="s">
        <v>264</v>
      </c>
      <c r="C235" s="879"/>
      <c r="D235" s="878" t="s">
        <v>116</v>
      </c>
      <c r="E235" s="879"/>
      <c r="F235" s="709" t="s">
        <v>161</v>
      </c>
      <c r="G235" s="698"/>
      <c r="H235" s="710" t="s">
        <v>114</v>
      </c>
      <c r="I235" s="698"/>
      <c r="J235" s="709" t="s">
        <v>3</v>
      </c>
      <c r="K235" s="576"/>
    </row>
    <row r="236" spans="1:12" ht="15" customHeight="1">
      <c r="A236" s="573"/>
      <c r="B236" s="578"/>
      <c r="C236" s="696"/>
      <c r="D236" s="579"/>
      <c r="E236" s="697"/>
      <c r="F236" s="711"/>
      <c r="G236" s="699"/>
      <c r="H236" s="712"/>
      <c r="I236" s="699"/>
      <c r="J236" s="713" t="s">
        <v>805</v>
      </c>
      <c r="K236" s="576"/>
    </row>
    <row r="237" spans="1:12" s="1" customFormat="1" ht="15" customHeight="1">
      <c r="A237" s="581"/>
      <c r="B237" s="694">
        <v>1</v>
      </c>
      <c r="C237" s="500" t="s">
        <v>135</v>
      </c>
      <c r="D237" s="868"/>
      <c r="E237" s="869"/>
      <c r="F237" s="714"/>
      <c r="G237" s="693" t="s">
        <v>782</v>
      </c>
      <c r="H237" s="729">
        <v>7.9000000000000001E-2</v>
      </c>
      <c r="I237" s="693" t="s">
        <v>783</v>
      </c>
      <c r="J237" s="730">
        <f>ROUND(F237*H237,0)</f>
        <v>0</v>
      </c>
      <c r="K237" s="576" t="s">
        <v>781</v>
      </c>
    </row>
    <row r="238" spans="1:12" s="1" customFormat="1" ht="15" customHeight="1">
      <c r="A238" s="581"/>
      <c r="B238" s="694">
        <v>2</v>
      </c>
      <c r="C238" s="500" t="s">
        <v>124</v>
      </c>
      <c r="D238" s="868"/>
      <c r="E238" s="869"/>
      <c r="F238" s="714"/>
      <c r="G238" s="693" t="s">
        <v>782</v>
      </c>
      <c r="H238" s="715">
        <v>9.7000000000000003E-2</v>
      </c>
      <c r="I238" s="698" t="s">
        <v>783</v>
      </c>
      <c r="J238" s="716">
        <f>ROUND(F238*H238,0)</f>
        <v>0</v>
      </c>
      <c r="K238" s="576" t="s">
        <v>784</v>
      </c>
    </row>
    <row r="239" spans="1:12" s="1" customFormat="1" ht="15" customHeight="1">
      <c r="A239" s="581"/>
      <c r="B239" s="694">
        <v>3</v>
      </c>
      <c r="C239" s="500" t="s">
        <v>123</v>
      </c>
      <c r="D239" s="868"/>
      <c r="E239" s="869"/>
      <c r="F239" s="714"/>
      <c r="G239" s="693" t="s">
        <v>782</v>
      </c>
      <c r="H239" s="729">
        <v>0.11600000000000001</v>
      </c>
      <c r="I239" s="693" t="s">
        <v>783</v>
      </c>
      <c r="J239" s="730">
        <f>ROUND(F239*H239,0)</f>
        <v>0</v>
      </c>
      <c r="K239" s="576" t="s">
        <v>785</v>
      </c>
    </row>
    <row r="240" spans="1:12" s="1" customFormat="1" ht="15" customHeight="1">
      <c r="A240" s="581"/>
      <c r="B240" s="694">
        <v>4</v>
      </c>
      <c r="C240" s="500" t="s">
        <v>122</v>
      </c>
      <c r="D240" s="868"/>
      <c r="E240" s="869"/>
      <c r="F240" s="714"/>
      <c r="G240" s="693" t="s">
        <v>782</v>
      </c>
      <c r="H240" s="715">
        <v>8.5000000000000006E-2</v>
      </c>
      <c r="I240" s="698" t="s">
        <v>783</v>
      </c>
      <c r="J240" s="716">
        <f>ROUND(F240*H240,0)</f>
        <v>0</v>
      </c>
      <c r="K240" s="576" t="s">
        <v>786</v>
      </c>
    </row>
    <row r="241" spans="1:12" s="1" customFormat="1" ht="15" customHeight="1" thickBot="1">
      <c r="A241" s="581"/>
      <c r="B241" s="692">
        <v>5</v>
      </c>
      <c r="C241" s="582" t="s">
        <v>112</v>
      </c>
      <c r="D241" s="868"/>
      <c r="E241" s="869"/>
      <c r="F241" s="714"/>
      <c r="G241" s="693" t="s">
        <v>782</v>
      </c>
      <c r="H241" s="729">
        <v>9.5000000000000001E-2</v>
      </c>
      <c r="I241" s="693" t="s">
        <v>783</v>
      </c>
      <c r="J241" s="730">
        <f>ROUND(F241*H241,0)</f>
        <v>0</v>
      </c>
      <c r="K241" s="576" t="s">
        <v>787</v>
      </c>
    </row>
    <row r="242" spans="1:12" s="1" customFormat="1" ht="15" customHeight="1">
      <c r="A242" s="581"/>
      <c r="B242" s="587"/>
      <c r="C242" s="586"/>
      <c r="D242" s="587"/>
      <c r="E242" s="587"/>
      <c r="F242" s="717"/>
      <c r="G242" s="701"/>
      <c r="H242" s="873" t="s">
        <v>807</v>
      </c>
      <c r="I242" s="874"/>
      <c r="J242" s="718"/>
      <c r="K242" s="576"/>
    </row>
    <row r="243" spans="1:12" s="1" customFormat="1" ht="15" customHeight="1" thickBot="1">
      <c r="A243" s="581"/>
      <c r="B243" s="576"/>
      <c r="C243" s="576"/>
      <c r="D243" s="576"/>
      <c r="E243" s="576"/>
      <c r="F243" s="705"/>
      <c r="G243" s="576"/>
      <c r="H243" s="875" t="s">
        <v>99</v>
      </c>
      <c r="I243" s="876"/>
      <c r="J243" s="706">
        <f>SUM(J237:J241)</f>
        <v>0</v>
      </c>
      <c r="K243" s="576" t="s">
        <v>1283</v>
      </c>
      <c r="L243" s="1" t="s">
        <v>738</v>
      </c>
    </row>
    <row r="244" spans="1:12" s="1" customFormat="1" ht="18.75" customHeight="1">
      <c r="A244" s="581"/>
      <c r="B244" s="581"/>
      <c r="C244" s="581"/>
      <c r="D244" s="581"/>
      <c r="E244" s="581"/>
      <c r="F244" s="707"/>
      <c r="G244" s="581"/>
      <c r="H244" s="708"/>
      <c r="I244" s="581"/>
      <c r="J244" s="707"/>
      <c r="K244" s="581"/>
    </row>
    <row r="245" spans="1:12" ht="18.75" customHeight="1">
      <c r="A245" s="574">
        <f>A233+1</f>
        <v>22</v>
      </c>
      <c r="B245" s="581" t="s">
        <v>307</v>
      </c>
      <c r="C245" s="570"/>
      <c r="D245" s="570"/>
      <c r="E245" s="570"/>
      <c r="F245" s="722"/>
      <c r="G245" s="570"/>
      <c r="H245" s="723"/>
      <c r="I245" s="570"/>
      <c r="J245" s="722"/>
      <c r="K245" s="570"/>
    </row>
    <row r="246" spans="1:12" ht="11.25" customHeight="1">
      <c r="A246" s="573"/>
      <c r="B246" s="570"/>
      <c r="C246" s="725"/>
      <c r="D246" s="725"/>
      <c r="E246" s="725"/>
      <c r="F246" s="722"/>
      <c r="G246" s="570"/>
      <c r="H246" s="723"/>
      <c r="I246" s="570"/>
      <c r="J246" s="722"/>
      <c r="K246" s="570"/>
    </row>
    <row r="247" spans="1:12" s="1" customFormat="1" ht="15" customHeight="1">
      <c r="A247" s="574"/>
      <c r="B247" s="972" t="s">
        <v>1564</v>
      </c>
      <c r="C247" s="972"/>
      <c r="D247" s="972"/>
      <c r="E247" s="972"/>
      <c r="F247" s="707"/>
      <c r="G247" s="581"/>
      <c r="H247" s="737" t="s">
        <v>306</v>
      </c>
      <c r="I247" s="581"/>
      <c r="J247" s="707" t="s">
        <v>171</v>
      </c>
      <c r="K247" s="581"/>
    </row>
    <row r="248" spans="1:12" s="1" customFormat="1" ht="18.75" customHeight="1">
      <c r="A248" s="574"/>
      <c r="B248" s="972"/>
      <c r="C248" s="972"/>
      <c r="D248" s="972"/>
      <c r="E248" s="972"/>
      <c r="F248" s="714"/>
      <c r="G248" s="702" t="s">
        <v>782</v>
      </c>
      <c r="H248" s="738"/>
      <c r="I248" s="702" t="s">
        <v>782</v>
      </c>
      <c r="J248" s="739">
        <v>0.28499999999999998</v>
      </c>
      <c r="K248" s="576"/>
    </row>
    <row r="249" spans="1:12" s="1" customFormat="1" ht="12" customHeight="1" thickBot="1">
      <c r="A249" s="581"/>
      <c r="B249" s="581"/>
      <c r="C249" s="581"/>
      <c r="D249" s="581"/>
      <c r="E249" s="581"/>
      <c r="F249" s="707"/>
      <c r="G249" s="581"/>
      <c r="H249" s="740" t="s">
        <v>808</v>
      </c>
      <c r="I249" s="581"/>
      <c r="J249" s="707"/>
      <c r="K249" s="581"/>
    </row>
    <row r="250" spans="1:12" s="1" customFormat="1" ht="18.75" customHeight="1" thickBot="1">
      <c r="A250" s="581"/>
      <c r="B250" s="581"/>
      <c r="C250" s="581"/>
      <c r="D250" s="581"/>
      <c r="E250" s="581"/>
      <c r="F250" s="707"/>
      <c r="G250" s="581"/>
      <c r="H250" s="708"/>
      <c r="I250" s="702" t="s">
        <v>783</v>
      </c>
      <c r="J250" s="721">
        <f>ROUND(F248*H248*J248,0)</f>
        <v>0</v>
      </c>
      <c r="K250" s="576" t="s">
        <v>1284</v>
      </c>
      <c r="L250" s="1" t="s">
        <v>782</v>
      </c>
    </row>
    <row r="251" spans="1:12" s="1" customFormat="1" ht="11.25" customHeight="1">
      <c r="A251" s="581"/>
      <c r="B251" s="581"/>
      <c r="C251" s="581"/>
      <c r="D251" s="581"/>
      <c r="E251" s="581"/>
      <c r="F251" s="707"/>
      <c r="G251" s="581"/>
      <c r="H251" s="708"/>
      <c r="I251" s="702"/>
      <c r="J251" s="728" t="s">
        <v>170</v>
      </c>
      <c r="K251" s="576"/>
    </row>
    <row r="252" spans="1:12" s="1" customFormat="1" ht="18.75" customHeight="1">
      <c r="A252" s="581"/>
      <c r="B252" s="581"/>
      <c r="C252" s="581"/>
      <c r="D252" s="581"/>
      <c r="E252" s="581"/>
      <c r="F252" s="707"/>
      <c r="G252" s="581"/>
      <c r="H252" s="708"/>
      <c r="I252" s="581"/>
      <c r="J252" s="707"/>
      <c r="K252" s="581"/>
    </row>
    <row r="253" spans="1:12" ht="18.75" customHeight="1">
      <c r="A253" s="574">
        <f>A245+1</f>
        <v>23</v>
      </c>
      <c r="B253" s="581" t="s">
        <v>305</v>
      </c>
      <c r="C253" s="570"/>
      <c r="D253" s="570"/>
      <c r="E253" s="570"/>
      <c r="F253" s="722"/>
      <c r="G253" s="570"/>
      <c r="H253" s="723"/>
      <c r="I253" s="570"/>
      <c r="J253" s="722"/>
      <c r="K253" s="570"/>
    </row>
    <row r="254" spans="1:12" ht="11.25" customHeight="1">
      <c r="A254" s="573"/>
      <c r="B254" s="570"/>
      <c r="C254" s="725"/>
      <c r="D254" s="725"/>
      <c r="E254" s="725"/>
      <c r="F254" s="722"/>
      <c r="G254" s="570"/>
      <c r="H254" s="723"/>
      <c r="I254" s="570"/>
      <c r="J254" s="722"/>
      <c r="K254" s="570"/>
    </row>
    <row r="255" spans="1:12" s="1" customFormat="1" ht="15" customHeight="1" thickBot="1">
      <c r="A255" s="574"/>
      <c r="B255" s="972" t="s">
        <v>1565</v>
      </c>
      <c r="C255" s="972"/>
      <c r="D255" s="972"/>
      <c r="E255" s="972"/>
      <c r="F255" s="707"/>
      <c r="G255" s="581"/>
      <c r="H255" s="708" t="s">
        <v>171</v>
      </c>
      <c r="I255" s="581"/>
      <c r="J255" s="707"/>
      <c r="K255" s="581"/>
    </row>
    <row r="256" spans="1:12" s="1" customFormat="1" ht="18.75" customHeight="1" thickBot="1">
      <c r="A256" s="574"/>
      <c r="B256" s="972"/>
      <c r="C256" s="972"/>
      <c r="D256" s="972"/>
      <c r="E256" s="972"/>
      <c r="F256" s="714"/>
      <c r="G256" s="702" t="s">
        <v>782</v>
      </c>
      <c r="H256" s="724">
        <v>0.6</v>
      </c>
      <c r="I256" s="702" t="s">
        <v>783</v>
      </c>
      <c r="J256" s="721">
        <f>ROUND(F256*H256,0)</f>
        <v>0</v>
      </c>
      <c r="K256" s="576" t="s">
        <v>1285</v>
      </c>
      <c r="L256" s="1" t="s">
        <v>782</v>
      </c>
    </row>
    <row r="257" spans="1:12" s="1" customFormat="1" ht="11.25" customHeight="1">
      <c r="A257" s="581"/>
      <c r="B257" s="581"/>
      <c r="C257" s="581"/>
      <c r="D257" s="581"/>
      <c r="E257" s="581"/>
      <c r="F257" s="707"/>
      <c r="G257" s="581"/>
      <c r="H257" s="708"/>
      <c r="I257" s="581"/>
      <c r="J257" s="728" t="s">
        <v>170</v>
      </c>
      <c r="K257" s="581"/>
    </row>
    <row r="258" spans="1:12" s="1" customFormat="1" ht="18.75" customHeight="1">
      <c r="A258" s="581"/>
      <c r="B258" s="581"/>
      <c r="C258" s="581"/>
      <c r="D258" s="581"/>
      <c r="E258" s="581"/>
      <c r="F258" s="707"/>
      <c r="G258" s="581"/>
      <c r="H258" s="708"/>
      <c r="I258" s="581"/>
      <c r="J258" s="728"/>
      <c r="K258" s="581"/>
    </row>
    <row r="259" spans="1:12" ht="18.75" customHeight="1">
      <c r="A259" s="574">
        <f>A253+1</f>
        <v>24</v>
      </c>
      <c r="B259" s="581" t="s">
        <v>304</v>
      </c>
      <c r="C259" s="570"/>
      <c r="D259" s="570"/>
      <c r="E259" s="570"/>
      <c r="F259" s="722"/>
      <c r="G259" s="570"/>
      <c r="H259" s="723"/>
      <c r="I259" s="570"/>
      <c r="J259" s="722"/>
      <c r="K259" s="570"/>
    </row>
    <row r="260" spans="1:12" ht="11.25" customHeight="1">
      <c r="A260" s="573"/>
      <c r="B260" s="570"/>
      <c r="C260" s="570"/>
      <c r="D260" s="570"/>
      <c r="E260" s="570"/>
      <c r="F260" s="722"/>
      <c r="G260" s="570"/>
      <c r="H260" s="723"/>
      <c r="I260" s="570"/>
      <c r="J260" s="722"/>
      <c r="K260" s="570"/>
    </row>
    <row r="261" spans="1:12" ht="18.75" customHeight="1">
      <c r="A261" s="573"/>
      <c r="B261" s="878" t="s">
        <v>264</v>
      </c>
      <c r="C261" s="879"/>
      <c r="D261" s="878" t="s">
        <v>116</v>
      </c>
      <c r="E261" s="879"/>
      <c r="F261" s="709" t="s">
        <v>161</v>
      </c>
      <c r="G261" s="698"/>
      <c r="H261" s="710" t="s">
        <v>114</v>
      </c>
      <c r="I261" s="698"/>
      <c r="J261" s="709" t="s">
        <v>3</v>
      </c>
      <c r="K261" s="576"/>
    </row>
    <row r="262" spans="1:12" ht="15" customHeight="1">
      <c r="A262" s="573"/>
      <c r="B262" s="578"/>
      <c r="C262" s="696"/>
      <c r="D262" s="579"/>
      <c r="E262" s="697"/>
      <c r="F262" s="711"/>
      <c r="G262" s="699"/>
      <c r="H262" s="712"/>
      <c r="I262" s="699"/>
      <c r="J262" s="713" t="s">
        <v>805</v>
      </c>
      <c r="K262" s="576"/>
    </row>
    <row r="263" spans="1:12" s="1" customFormat="1" ht="15" customHeight="1">
      <c r="A263" s="581"/>
      <c r="B263" s="694">
        <v>1</v>
      </c>
      <c r="C263" s="500" t="s">
        <v>135</v>
      </c>
      <c r="D263" s="868"/>
      <c r="E263" s="869"/>
      <c r="F263" s="714"/>
      <c r="G263" s="693" t="s">
        <v>782</v>
      </c>
      <c r="H263" s="715">
        <v>9.4E-2</v>
      </c>
      <c r="I263" s="698" t="s">
        <v>783</v>
      </c>
      <c r="J263" s="716">
        <f>ROUND(F263*H263,0)</f>
        <v>0</v>
      </c>
      <c r="K263" s="576" t="s">
        <v>781</v>
      </c>
    </row>
    <row r="264" spans="1:12" s="1" customFormat="1" ht="15" customHeight="1">
      <c r="A264" s="581"/>
      <c r="B264" s="694">
        <v>2</v>
      </c>
      <c r="C264" s="500" t="s">
        <v>124</v>
      </c>
      <c r="D264" s="868"/>
      <c r="E264" s="869"/>
      <c r="F264" s="714"/>
      <c r="G264" s="693" t="s">
        <v>782</v>
      </c>
      <c r="H264" s="715">
        <v>0.121</v>
      </c>
      <c r="I264" s="698" t="s">
        <v>783</v>
      </c>
      <c r="J264" s="716">
        <f>ROUND(F264*H264,0)</f>
        <v>0</v>
      </c>
      <c r="K264" s="576" t="s">
        <v>784</v>
      </c>
    </row>
    <row r="265" spans="1:12" s="1" customFormat="1" ht="15" customHeight="1" thickBot="1">
      <c r="A265" s="581"/>
      <c r="B265" s="692">
        <v>3</v>
      </c>
      <c r="C265" s="582" t="s">
        <v>123</v>
      </c>
      <c r="D265" s="868"/>
      <c r="E265" s="869"/>
      <c r="F265" s="714"/>
      <c r="G265" s="693" t="s">
        <v>782</v>
      </c>
      <c r="H265" s="729">
        <v>0.14399999999999999</v>
      </c>
      <c r="I265" s="693" t="s">
        <v>783</v>
      </c>
      <c r="J265" s="730">
        <f>ROUND(F265*H265,0)</f>
        <v>0</v>
      </c>
      <c r="K265" s="576" t="s">
        <v>785</v>
      </c>
    </row>
    <row r="266" spans="1:12" s="1" customFormat="1" ht="15" customHeight="1">
      <c r="A266" s="581"/>
      <c r="B266" s="587"/>
      <c r="C266" s="586"/>
      <c r="D266" s="587"/>
      <c r="E266" s="587"/>
      <c r="F266" s="717"/>
      <c r="G266" s="701"/>
      <c r="H266" s="873" t="s">
        <v>806</v>
      </c>
      <c r="I266" s="874"/>
      <c r="J266" s="718"/>
      <c r="K266" s="576"/>
    </row>
    <row r="267" spans="1:12" s="1" customFormat="1" ht="15" customHeight="1" thickBot="1">
      <c r="A267" s="581"/>
      <c r="B267" s="576"/>
      <c r="C267" s="576"/>
      <c r="D267" s="576"/>
      <c r="E267" s="576"/>
      <c r="F267" s="705"/>
      <c r="G267" s="576"/>
      <c r="H267" s="875" t="s">
        <v>99</v>
      </c>
      <c r="I267" s="876"/>
      <c r="J267" s="706">
        <f>SUM(J263:J265)</f>
        <v>0</v>
      </c>
      <c r="K267" s="576" t="s">
        <v>1286</v>
      </c>
      <c r="L267" s="1" t="s">
        <v>738</v>
      </c>
    </row>
    <row r="268" spans="1:12" s="1" customFormat="1" ht="18.75" customHeight="1">
      <c r="A268" s="581"/>
      <c r="B268" s="581"/>
      <c r="C268" s="581"/>
      <c r="D268" s="581"/>
      <c r="E268" s="581"/>
      <c r="F268" s="707"/>
      <c r="G268" s="581"/>
      <c r="H268" s="708"/>
      <c r="I268" s="581"/>
      <c r="J268" s="707"/>
      <c r="K268" s="581"/>
    </row>
    <row r="269" spans="1:12" ht="18.75" customHeight="1">
      <c r="A269" s="574">
        <f>A259+1</f>
        <v>25</v>
      </c>
      <c r="B269" s="581" t="s">
        <v>303</v>
      </c>
      <c r="C269" s="570"/>
      <c r="D269" s="570"/>
      <c r="E269" s="570"/>
      <c r="F269" s="722"/>
      <c r="G269" s="570"/>
      <c r="H269" s="723"/>
      <c r="I269" s="570"/>
      <c r="J269" s="722"/>
      <c r="K269" s="570"/>
    </row>
    <row r="270" spans="1:12" ht="11.25" customHeight="1">
      <c r="A270" s="573"/>
      <c r="B270" s="570"/>
      <c r="C270" s="570"/>
      <c r="D270" s="570"/>
      <c r="E270" s="570"/>
      <c r="F270" s="722"/>
      <c r="G270" s="570"/>
      <c r="H270" s="723"/>
      <c r="I270" s="570"/>
      <c r="J270" s="722"/>
      <c r="K270" s="570"/>
    </row>
    <row r="271" spans="1:12" ht="18.75" customHeight="1">
      <c r="A271" s="573"/>
      <c r="B271" s="878" t="s">
        <v>264</v>
      </c>
      <c r="C271" s="879"/>
      <c r="D271" s="878" t="s">
        <v>116</v>
      </c>
      <c r="E271" s="879"/>
      <c r="F271" s="709" t="s">
        <v>161</v>
      </c>
      <c r="G271" s="698"/>
      <c r="H271" s="710" t="s">
        <v>114</v>
      </c>
      <c r="I271" s="698"/>
      <c r="J271" s="709" t="s">
        <v>3</v>
      </c>
      <c r="K271" s="576"/>
    </row>
    <row r="272" spans="1:12" ht="15" customHeight="1">
      <c r="A272" s="573"/>
      <c r="B272" s="578"/>
      <c r="C272" s="696"/>
      <c r="D272" s="579"/>
      <c r="E272" s="697"/>
      <c r="F272" s="711"/>
      <c r="G272" s="699"/>
      <c r="H272" s="712"/>
      <c r="I272" s="699"/>
      <c r="J272" s="713" t="s">
        <v>805</v>
      </c>
      <c r="K272" s="576"/>
    </row>
    <row r="273" spans="1:12" s="1" customFormat="1" ht="15" customHeight="1">
      <c r="A273" s="581"/>
      <c r="B273" s="694">
        <v>1</v>
      </c>
      <c r="C273" s="500" t="s">
        <v>135</v>
      </c>
      <c r="D273" s="868"/>
      <c r="E273" s="869"/>
      <c r="F273" s="714"/>
      <c r="G273" s="693" t="s">
        <v>782</v>
      </c>
      <c r="H273" s="715">
        <v>7.0999999999999994E-2</v>
      </c>
      <c r="I273" s="698" t="s">
        <v>783</v>
      </c>
      <c r="J273" s="716">
        <f t="shared" ref="J273:J279" si="13">ROUND(F273*H273,0)</f>
        <v>0</v>
      </c>
      <c r="K273" s="576" t="s">
        <v>781</v>
      </c>
    </row>
    <row r="274" spans="1:12" s="1" customFormat="1" ht="15" customHeight="1">
      <c r="A274" s="581"/>
      <c r="B274" s="694">
        <v>2</v>
      </c>
      <c r="C274" s="500" t="s">
        <v>124</v>
      </c>
      <c r="D274" s="868"/>
      <c r="E274" s="869"/>
      <c r="F274" s="714"/>
      <c r="G274" s="693" t="s">
        <v>782</v>
      </c>
      <c r="H274" s="715">
        <v>9.1999999999999998E-2</v>
      </c>
      <c r="I274" s="698" t="s">
        <v>783</v>
      </c>
      <c r="J274" s="716">
        <f t="shared" si="13"/>
        <v>0</v>
      </c>
      <c r="K274" s="576" t="s">
        <v>784</v>
      </c>
    </row>
    <row r="275" spans="1:12" s="1" customFormat="1" ht="15" customHeight="1">
      <c r="A275" s="581"/>
      <c r="B275" s="694">
        <v>3</v>
      </c>
      <c r="C275" s="500" t="s">
        <v>123</v>
      </c>
      <c r="D275" s="868"/>
      <c r="E275" s="869"/>
      <c r="F275" s="714"/>
      <c r="G275" s="693" t="s">
        <v>782</v>
      </c>
      <c r="H275" s="715">
        <v>0.109</v>
      </c>
      <c r="I275" s="698" t="s">
        <v>783</v>
      </c>
      <c r="J275" s="716">
        <f t="shared" si="13"/>
        <v>0</v>
      </c>
      <c r="K275" s="576" t="s">
        <v>785</v>
      </c>
    </row>
    <row r="276" spans="1:12" s="1" customFormat="1" ht="15" customHeight="1">
      <c r="A276" s="581"/>
      <c r="B276" s="694">
        <v>4</v>
      </c>
      <c r="C276" s="500" t="s">
        <v>122</v>
      </c>
      <c r="D276" s="868"/>
      <c r="E276" s="869"/>
      <c r="F276" s="714"/>
      <c r="G276" s="693" t="s">
        <v>782</v>
      </c>
      <c r="H276" s="729">
        <v>8.5000000000000006E-2</v>
      </c>
      <c r="I276" s="693" t="s">
        <v>783</v>
      </c>
      <c r="J276" s="730">
        <f t="shared" si="13"/>
        <v>0</v>
      </c>
      <c r="K276" s="576" t="s">
        <v>786</v>
      </c>
    </row>
    <row r="277" spans="1:12" s="1" customFormat="1" ht="15" customHeight="1">
      <c r="A277" s="581"/>
      <c r="B277" s="694">
        <v>5</v>
      </c>
      <c r="C277" s="500" t="s">
        <v>112</v>
      </c>
      <c r="D277" s="868"/>
      <c r="E277" s="869"/>
      <c r="F277" s="714"/>
      <c r="G277" s="693" t="s">
        <v>782</v>
      </c>
      <c r="H277" s="715">
        <v>9.5000000000000001E-2</v>
      </c>
      <c r="I277" s="698" t="s">
        <v>783</v>
      </c>
      <c r="J277" s="716">
        <f t="shared" si="13"/>
        <v>0</v>
      </c>
      <c r="K277" s="576" t="s">
        <v>787</v>
      </c>
    </row>
    <row r="278" spans="1:12" s="1" customFormat="1" ht="15" customHeight="1">
      <c r="A278" s="581"/>
      <c r="B278" s="694">
        <v>6</v>
      </c>
      <c r="C278" s="500" t="s">
        <v>110</v>
      </c>
      <c r="D278" s="868"/>
      <c r="E278" s="869"/>
      <c r="F278" s="714"/>
      <c r="G278" s="693" t="s">
        <v>782</v>
      </c>
      <c r="H278" s="729">
        <v>0.106</v>
      </c>
      <c r="I278" s="693" t="s">
        <v>783</v>
      </c>
      <c r="J278" s="730">
        <f t="shared" si="13"/>
        <v>0</v>
      </c>
      <c r="K278" s="576" t="s">
        <v>789</v>
      </c>
    </row>
    <row r="279" spans="1:12" s="1" customFormat="1" ht="15" customHeight="1" thickBot="1">
      <c r="A279" s="581"/>
      <c r="B279" s="692">
        <v>7</v>
      </c>
      <c r="C279" s="582" t="s">
        <v>108</v>
      </c>
      <c r="D279" s="868"/>
      <c r="E279" s="869"/>
      <c r="F279" s="714"/>
      <c r="G279" s="693" t="s">
        <v>782</v>
      </c>
      <c r="H279" s="715">
        <v>0.125</v>
      </c>
      <c r="I279" s="698" t="s">
        <v>783</v>
      </c>
      <c r="J279" s="716">
        <f t="shared" si="13"/>
        <v>0</v>
      </c>
      <c r="K279" s="576" t="s">
        <v>791</v>
      </c>
    </row>
    <row r="280" spans="1:12" s="1" customFormat="1" ht="15" customHeight="1">
      <c r="A280" s="581"/>
      <c r="B280" s="587"/>
      <c r="C280" s="586"/>
      <c r="D280" s="587"/>
      <c r="E280" s="587"/>
      <c r="F280" s="717"/>
      <c r="G280" s="701"/>
      <c r="H280" s="873" t="s">
        <v>809</v>
      </c>
      <c r="I280" s="874"/>
      <c r="J280" s="718"/>
      <c r="K280" s="576"/>
    </row>
    <row r="281" spans="1:12" s="1" customFormat="1" ht="15" customHeight="1" thickBot="1">
      <c r="A281" s="581"/>
      <c r="B281" s="576"/>
      <c r="C281" s="576"/>
      <c r="D281" s="576"/>
      <c r="E281" s="576"/>
      <c r="F281" s="705"/>
      <c r="G281" s="576"/>
      <c r="H281" s="875" t="s">
        <v>99</v>
      </c>
      <c r="I281" s="876"/>
      <c r="J281" s="706">
        <f>SUM(J273:J279)</f>
        <v>0</v>
      </c>
      <c r="K281" s="576" t="s">
        <v>1287</v>
      </c>
      <c r="L281" s="1" t="s">
        <v>738</v>
      </c>
    </row>
    <row r="282" spans="1:12" s="1" customFormat="1" ht="18.75" customHeight="1">
      <c r="A282" s="581"/>
      <c r="B282" s="581"/>
      <c r="C282" s="581"/>
      <c r="D282" s="581"/>
      <c r="E282" s="581"/>
      <c r="F282" s="707"/>
      <c r="G282" s="581"/>
      <c r="H282" s="708"/>
      <c r="I282" s="581"/>
      <c r="J282" s="707"/>
      <c r="K282" s="581"/>
    </row>
    <row r="283" spans="1:12" s="1" customFormat="1" ht="18.75" customHeight="1">
      <c r="A283" s="581"/>
      <c r="B283" s="581"/>
      <c r="C283" s="581"/>
      <c r="D283" s="581"/>
      <c r="E283" s="581"/>
      <c r="F283" s="707"/>
      <c r="G283" s="581"/>
      <c r="H283" s="708"/>
      <c r="I283" s="581"/>
      <c r="J283" s="707"/>
      <c r="K283" s="581"/>
    </row>
    <row r="284" spans="1:12" ht="18.75" customHeight="1">
      <c r="A284" s="574">
        <f>A269+1</f>
        <v>26</v>
      </c>
      <c r="B284" s="581" t="s">
        <v>1566</v>
      </c>
      <c r="C284" s="570"/>
      <c r="D284" s="570"/>
      <c r="E284" s="570"/>
      <c r="F284" s="722"/>
      <c r="G284" s="570"/>
      <c r="H284" s="723"/>
      <c r="I284" s="570"/>
      <c r="J284" s="722"/>
      <c r="K284" s="570"/>
    </row>
    <row r="285" spans="1:12" ht="11.25" customHeight="1">
      <c r="A285" s="573"/>
      <c r="B285" s="570"/>
      <c r="C285" s="570"/>
      <c r="D285" s="570"/>
      <c r="E285" s="570"/>
      <c r="F285" s="722"/>
      <c r="G285" s="570"/>
      <c r="H285" s="723"/>
      <c r="I285" s="570"/>
      <c r="J285" s="722"/>
      <c r="K285" s="570"/>
    </row>
    <row r="286" spans="1:12" ht="18.75" customHeight="1">
      <c r="A286" s="573"/>
      <c r="B286" s="878" t="s">
        <v>261</v>
      </c>
      <c r="C286" s="879"/>
      <c r="D286" s="878" t="s">
        <v>116</v>
      </c>
      <c r="E286" s="879"/>
      <c r="F286" s="709" t="s">
        <v>260</v>
      </c>
      <c r="G286" s="698"/>
      <c r="H286" s="710" t="s">
        <v>114</v>
      </c>
      <c r="I286" s="698"/>
      <c r="J286" s="709" t="s">
        <v>3</v>
      </c>
      <c r="K286" s="576"/>
    </row>
    <row r="287" spans="1:12" ht="15" customHeight="1">
      <c r="A287" s="573"/>
      <c r="B287" s="578"/>
      <c r="C287" s="696"/>
      <c r="D287" s="579"/>
      <c r="E287" s="697"/>
      <c r="F287" s="711"/>
      <c r="G287" s="699"/>
      <c r="H287" s="712"/>
      <c r="I287" s="699"/>
      <c r="J287" s="713" t="s">
        <v>805</v>
      </c>
      <c r="K287" s="576"/>
    </row>
    <row r="288" spans="1:12" s="1" customFormat="1" ht="15" customHeight="1">
      <c r="A288" s="581"/>
      <c r="B288" s="694">
        <v>1</v>
      </c>
      <c r="C288" s="500" t="s">
        <v>135</v>
      </c>
      <c r="D288" s="868"/>
      <c r="E288" s="869"/>
      <c r="F288" s="714"/>
      <c r="G288" s="693" t="s">
        <v>782</v>
      </c>
      <c r="H288" s="715">
        <v>0.188</v>
      </c>
      <c r="I288" s="698" t="s">
        <v>783</v>
      </c>
      <c r="J288" s="716">
        <f t="shared" ref="J288:J296" si="14">ROUND(F288*H288,0)</f>
        <v>0</v>
      </c>
      <c r="K288" s="576" t="s">
        <v>781</v>
      </c>
    </row>
    <row r="289" spans="1:11" s="1" customFormat="1" ht="15" customHeight="1">
      <c r="A289" s="581"/>
      <c r="B289" s="694">
        <v>2</v>
      </c>
      <c r="C289" s="500" t="s">
        <v>124</v>
      </c>
      <c r="D289" s="868"/>
      <c r="E289" s="869"/>
      <c r="F289" s="714"/>
      <c r="G289" s="693" t="s">
        <v>782</v>
      </c>
      <c r="H289" s="729">
        <v>0.23599999999999999</v>
      </c>
      <c r="I289" s="693" t="s">
        <v>783</v>
      </c>
      <c r="J289" s="730">
        <f t="shared" si="14"/>
        <v>0</v>
      </c>
      <c r="K289" s="576" t="s">
        <v>784</v>
      </c>
    </row>
    <row r="290" spans="1:11" s="1" customFormat="1" ht="15" customHeight="1">
      <c r="A290" s="581"/>
      <c r="B290" s="694">
        <v>3</v>
      </c>
      <c r="C290" s="500" t="s">
        <v>123</v>
      </c>
      <c r="D290" s="868"/>
      <c r="E290" s="869"/>
      <c r="F290" s="714"/>
      <c r="G290" s="693" t="s">
        <v>782</v>
      </c>
      <c r="H290" s="715">
        <v>0.28299999999999997</v>
      </c>
      <c r="I290" s="698" t="s">
        <v>783</v>
      </c>
      <c r="J290" s="716">
        <f t="shared" si="14"/>
        <v>0</v>
      </c>
      <c r="K290" s="576" t="s">
        <v>785</v>
      </c>
    </row>
    <row r="291" spans="1:11" s="1" customFormat="1" ht="15" customHeight="1">
      <c r="A291" s="581"/>
      <c r="B291" s="694">
        <v>4</v>
      </c>
      <c r="C291" s="500" t="s">
        <v>122</v>
      </c>
      <c r="D291" s="868"/>
      <c r="E291" s="869"/>
      <c r="F291" s="714"/>
      <c r="G291" s="693" t="s">
        <v>782</v>
      </c>
      <c r="H291" s="715">
        <v>0.33</v>
      </c>
      <c r="I291" s="698" t="s">
        <v>783</v>
      </c>
      <c r="J291" s="716">
        <f t="shared" si="14"/>
        <v>0</v>
      </c>
      <c r="K291" s="576" t="s">
        <v>786</v>
      </c>
    </row>
    <row r="292" spans="1:11" s="1" customFormat="1" ht="15" customHeight="1">
      <c r="A292" s="581"/>
      <c r="B292" s="694">
        <v>5</v>
      </c>
      <c r="C292" s="500" t="s">
        <v>112</v>
      </c>
      <c r="D292" s="868"/>
      <c r="E292" s="869"/>
      <c r="F292" s="714"/>
      <c r="G292" s="693" t="s">
        <v>782</v>
      </c>
      <c r="H292" s="729">
        <v>0.40100000000000002</v>
      </c>
      <c r="I292" s="693" t="s">
        <v>783</v>
      </c>
      <c r="J292" s="730">
        <f t="shared" si="14"/>
        <v>0</v>
      </c>
      <c r="K292" s="576" t="s">
        <v>787</v>
      </c>
    </row>
    <row r="293" spans="1:11" s="1" customFormat="1" ht="15" customHeight="1">
      <c r="A293" s="581"/>
      <c r="B293" s="694">
        <v>6</v>
      </c>
      <c r="C293" s="500" t="s">
        <v>110</v>
      </c>
      <c r="D293" s="868"/>
      <c r="E293" s="869"/>
      <c r="F293" s="714"/>
      <c r="G293" s="693" t="s">
        <v>782</v>
      </c>
      <c r="H293" s="715">
        <v>0.442</v>
      </c>
      <c r="I293" s="698" t="s">
        <v>783</v>
      </c>
      <c r="J293" s="716">
        <f t="shared" si="14"/>
        <v>0</v>
      </c>
      <c r="K293" s="576" t="s">
        <v>789</v>
      </c>
    </row>
    <row r="294" spans="1:11" s="1" customFormat="1" ht="15" customHeight="1">
      <c r="A294" s="581"/>
      <c r="B294" s="694">
        <v>7</v>
      </c>
      <c r="C294" s="500" t="s">
        <v>108</v>
      </c>
      <c r="D294" s="868"/>
      <c r="E294" s="869"/>
      <c r="F294" s="714"/>
      <c r="G294" s="693" t="s">
        <v>782</v>
      </c>
      <c r="H294" s="729">
        <v>0.51900000000000002</v>
      </c>
      <c r="I294" s="693" t="s">
        <v>783</v>
      </c>
      <c r="J294" s="730">
        <f t="shared" si="14"/>
        <v>0</v>
      </c>
      <c r="K294" s="576" t="s">
        <v>791</v>
      </c>
    </row>
    <row r="295" spans="1:11" s="1" customFormat="1" ht="15" customHeight="1">
      <c r="A295" s="581"/>
      <c r="B295" s="694">
        <v>8</v>
      </c>
      <c r="C295" s="500" t="s">
        <v>106</v>
      </c>
      <c r="D295" s="868"/>
      <c r="E295" s="869"/>
      <c r="F295" s="714"/>
      <c r="G295" s="693" t="s">
        <v>782</v>
      </c>
      <c r="H295" s="729">
        <v>0.57399999999999995</v>
      </c>
      <c r="I295" s="693" t="s">
        <v>783</v>
      </c>
      <c r="J295" s="730">
        <f t="shared" si="14"/>
        <v>0</v>
      </c>
      <c r="K295" s="576" t="s">
        <v>792</v>
      </c>
    </row>
    <row r="296" spans="1:11" s="1" customFormat="1" ht="15" customHeight="1">
      <c r="A296" s="581"/>
      <c r="B296" s="692">
        <v>9</v>
      </c>
      <c r="C296" s="582" t="s">
        <v>104</v>
      </c>
      <c r="D296" s="868"/>
      <c r="E296" s="869"/>
      <c r="F296" s="714"/>
      <c r="G296" s="693" t="s">
        <v>782</v>
      </c>
      <c r="H296" s="715">
        <v>0.61599999999999999</v>
      </c>
      <c r="I296" s="698" t="s">
        <v>783</v>
      </c>
      <c r="J296" s="716">
        <f t="shared" si="14"/>
        <v>0</v>
      </c>
      <c r="K296" s="576" t="s">
        <v>793</v>
      </c>
    </row>
    <row r="297" spans="1:11" s="1" customFormat="1" ht="15" customHeight="1">
      <c r="A297" s="581"/>
      <c r="B297" s="692">
        <v>10</v>
      </c>
      <c r="C297" s="582" t="s">
        <v>102</v>
      </c>
      <c r="D297" s="868"/>
      <c r="E297" s="869"/>
      <c r="F297" s="714"/>
      <c r="G297" s="693" t="s">
        <v>782</v>
      </c>
      <c r="H297" s="715">
        <v>0.63900000000000001</v>
      </c>
      <c r="I297" s="698" t="s">
        <v>783</v>
      </c>
      <c r="J297" s="716">
        <f t="shared" ref="J297:J303" si="15">ROUND(F297*H297,0)</f>
        <v>0</v>
      </c>
      <c r="K297" s="576" t="s">
        <v>794</v>
      </c>
    </row>
    <row r="298" spans="1:11" s="1" customFormat="1" ht="15" customHeight="1">
      <c r="A298" s="581"/>
      <c r="B298" s="692">
        <v>11</v>
      </c>
      <c r="C298" s="582" t="s">
        <v>497</v>
      </c>
      <c r="D298" s="868"/>
      <c r="E298" s="869"/>
      <c r="F298" s="714"/>
      <c r="G298" s="693" t="s">
        <v>782</v>
      </c>
      <c r="H298" s="715">
        <v>0.67600000000000005</v>
      </c>
      <c r="I298" s="698" t="s">
        <v>783</v>
      </c>
      <c r="J298" s="716">
        <f t="shared" si="15"/>
        <v>0</v>
      </c>
      <c r="K298" s="576" t="s">
        <v>795</v>
      </c>
    </row>
    <row r="299" spans="1:11" s="1" customFormat="1" ht="15" customHeight="1">
      <c r="A299" s="581"/>
      <c r="B299" s="692">
        <v>12</v>
      </c>
      <c r="C299" s="582" t="s">
        <v>519</v>
      </c>
      <c r="D299" s="868"/>
      <c r="E299" s="869"/>
      <c r="F299" s="714"/>
      <c r="G299" s="693" t="s">
        <v>782</v>
      </c>
      <c r="H299" s="715">
        <v>0.71899999999999997</v>
      </c>
      <c r="I299" s="698" t="s">
        <v>783</v>
      </c>
      <c r="J299" s="716">
        <f t="shared" si="15"/>
        <v>0</v>
      </c>
      <c r="K299" s="576" t="s">
        <v>796</v>
      </c>
    </row>
    <row r="300" spans="1:11" s="1" customFormat="1" ht="15" customHeight="1">
      <c r="A300" s="581"/>
      <c r="B300" s="692">
        <v>13</v>
      </c>
      <c r="C300" s="582" t="s">
        <v>605</v>
      </c>
      <c r="D300" s="868"/>
      <c r="E300" s="869"/>
      <c r="F300" s="714"/>
      <c r="G300" s="693" t="s">
        <v>98</v>
      </c>
      <c r="H300" s="715">
        <v>0.76</v>
      </c>
      <c r="I300" s="698" t="s">
        <v>101</v>
      </c>
      <c r="J300" s="716">
        <f t="shared" si="15"/>
        <v>0</v>
      </c>
      <c r="K300" s="576" t="s">
        <v>129</v>
      </c>
    </row>
    <row r="301" spans="1:11" s="1" customFormat="1" ht="15" customHeight="1">
      <c r="A301" s="581"/>
      <c r="B301" s="692">
        <v>14</v>
      </c>
      <c r="C301" s="582" t="s">
        <v>775</v>
      </c>
      <c r="D301" s="868"/>
      <c r="E301" s="869"/>
      <c r="F301" s="714"/>
      <c r="G301" s="693" t="s">
        <v>98</v>
      </c>
      <c r="H301" s="715">
        <v>0.8</v>
      </c>
      <c r="I301" s="698" t="s">
        <v>101</v>
      </c>
      <c r="J301" s="716">
        <f t="shared" si="15"/>
        <v>0</v>
      </c>
      <c r="K301" s="576" t="s">
        <v>128</v>
      </c>
    </row>
    <row r="302" spans="1:11" s="1" customFormat="1" ht="15" customHeight="1">
      <c r="A302" s="581"/>
      <c r="B302" s="692">
        <v>15</v>
      </c>
      <c r="C302" s="582" t="s">
        <v>917</v>
      </c>
      <c r="D302" s="868"/>
      <c r="E302" s="869"/>
      <c r="F302" s="714"/>
      <c r="G302" s="693" t="s">
        <v>98</v>
      </c>
      <c r="H302" s="715">
        <v>0.8</v>
      </c>
      <c r="I302" s="698" t="s">
        <v>101</v>
      </c>
      <c r="J302" s="716">
        <f>ROUND(F302*H302,0)</f>
        <v>0</v>
      </c>
      <c r="K302" s="576" t="s">
        <v>127</v>
      </c>
    </row>
    <row r="303" spans="1:11" s="1" customFormat="1" ht="15" customHeight="1">
      <c r="A303" s="581"/>
      <c r="B303" s="692">
        <v>16</v>
      </c>
      <c r="C303" s="582" t="s">
        <v>1041</v>
      </c>
      <c r="D303" s="868"/>
      <c r="E303" s="869"/>
      <c r="F303" s="714"/>
      <c r="G303" s="693" t="s">
        <v>782</v>
      </c>
      <c r="H303" s="715">
        <v>0.8</v>
      </c>
      <c r="I303" s="698" t="s">
        <v>783</v>
      </c>
      <c r="J303" s="716">
        <f t="shared" si="15"/>
        <v>0</v>
      </c>
      <c r="K303" s="576" t="s">
        <v>1101</v>
      </c>
    </row>
    <row r="304" spans="1:11" s="1" customFormat="1" ht="15" customHeight="1" thickBot="1">
      <c r="A304" s="581"/>
      <c r="B304" s="692">
        <v>17</v>
      </c>
      <c r="C304" s="582" t="s">
        <v>1112</v>
      </c>
      <c r="D304" s="868"/>
      <c r="E304" s="869"/>
      <c r="F304" s="714"/>
      <c r="G304" s="693" t="s">
        <v>98</v>
      </c>
      <c r="H304" s="715">
        <v>0.8</v>
      </c>
      <c r="I304" s="698" t="s">
        <v>101</v>
      </c>
      <c r="J304" s="716">
        <f t="shared" ref="J304" si="16">ROUND(F304*H304,0)</f>
        <v>0</v>
      </c>
      <c r="K304" s="576" t="s">
        <v>1222</v>
      </c>
    </row>
    <row r="305" spans="1:12" s="1" customFormat="1" ht="15" customHeight="1">
      <c r="A305" s="581"/>
      <c r="B305" s="587"/>
      <c r="C305" s="586"/>
      <c r="D305" s="587"/>
      <c r="E305" s="587"/>
      <c r="F305" s="717"/>
      <c r="G305" s="701"/>
      <c r="H305" s="873" t="s">
        <v>1223</v>
      </c>
      <c r="I305" s="874"/>
      <c r="J305" s="718"/>
      <c r="K305" s="576"/>
    </row>
    <row r="306" spans="1:12" s="1" customFormat="1" ht="15" customHeight="1" thickBot="1">
      <c r="A306" s="581"/>
      <c r="B306" s="576"/>
      <c r="C306" s="576"/>
      <c r="D306" s="576"/>
      <c r="E306" s="576"/>
      <c r="F306" s="705"/>
      <c r="G306" s="576"/>
      <c r="H306" s="875" t="s">
        <v>99</v>
      </c>
      <c r="I306" s="876"/>
      <c r="J306" s="706">
        <f>SUM(J288:J304)</f>
        <v>0</v>
      </c>
      <c r="K306" s="576" t="s">
        <v>1288</v>
      </c>
      <c r="L306" s="1" t="s">
        <v>738</v>
      </c>
    </row>
    <row r="307" spans="1:12" s="1" customFormat="1" ht="18.75" customHeight="1">
      <c r="A307" s="581"/>
      <c r="B307" s="581"/>
      <c r="C307" s="581"/>
      <c r="D307" s="581"/>
      <c r="E307" s="581"/>
      <c r="F307" s="707"/>
      <c r="G307" s="581"/>
      <c r="H307" s="708"/>
      <c r="I307" s="581"/>
      <c r="J307" s="707"/>
      <c r="K307" s="581"/>
    </row>
    <row r="308" spans="1:12" ht="18.75" customHeight="1">
      <c r="A308" s="574">
        <f>A284+1</f>
        <v>27</v>
      </c>
      <c r="B308" s="581" t="s">
        <v>302</v>
      </c>
      <c r="C308" s="570"/>
      <c r="D308" s="570"/>
      <c r="E308" s="570"/>
      <c r="F308" s="722"/>
      <c r="G308" s="570"/>
      <c r="H308" s="723"/>
      <c r="I308" s="570"/>
      <c r="J308" s="722"/>
      <c r="K308" s="570"/>
    </row>
    <row r="309" spans="1:12" ht="11.25" customHeight="1">
      <c r="A309" s="573"/>
      <c r="B309" s="570"/>
      <c r="C309" s="570"/>
      <c r="D309" s="570"/>
      <c r="E309" s="570"/>
      <c r="F309" s="722"/>
      <c r="G309" s="570"/>
      <c r="H309" s="723"/>
      <c r="I309" s="570"/>
      <c r="J309" s="722"/>
      <c r="K309" s="570"/>
    </row>
    <row r="310" spans="1:12" ht="18.75" customHeight="1">
      <c r="A310" s="573"/>
      <c r="B310" s="878" t="s">
        <v>261</v>
      </c>
      <c r="C310" s="879"/>
      <c r="D310" s="878" t="s">
        <v>116</v>
      </c>
      <c r="E310" s="879"/>
      <c r="F310" s="709" t="s">
        <v>260</v>
      </c>
      <c r="G310" s="698"/>
      <c r="H310" s="710" t="s">
        <v>114</v>
      </c>
      <c r="I310" s="698"/>
      <c r="J310" s="709" t="s">
        <v>3</v>
      </c>
      <c r="K310" s="576"/>
    </row>
    <row r="311" spans="1:12" ht="15" customHeight="1">
      <c r="A311" s="573"/>
      <c r="B311" s="578"/>
      <c r="C311" s="696"/>
      <c r="D311" s="579"/>
      <c r="E311" s="697"/>
      <c r="F311" s="711"/>
      <c r="G311" s="699"/>
      <c r="H311" s="712"/>
      <c r="I311" s="699"/>
      <c r="J311" s="713" t="s">
        <v>805</v>
      </c>
      <c r="K311" s="576"/>
    </row>
    <row r="312" spans="1:12" s="1" customFormat="1" ht="15" customHeight="1">
      <c r="A312" s="581"/>
      <c r="B312" s="694">
        <v>1</v>
      </c>
      <c r="C312" s="500" t="s">
        <v>290</v>
      </c>
      <c r="D312" s="868"/>
      <c r="E312" s="869"/>
      <c r="F312" s="714"/>
      <c r="G312" s="693" t="s">
        <v>782</v>
      </c>
      <c r="H312" s="729">
        <v>0.13200000000000001</v>
      </c>
      <c r="I312" s="693" t="s">
        <v>783</v>
      </c>
      <c r="J312" s="730">
        <f t="shared" ref="J312:J322" si="17">ROUND(F312*H312,0)</f>
        <v>0</v>
      </c>
      <c r="K312" s="576" t="s">
        <v>207</v>
      </c>
    </row>
    <row r="313" spans="1:12" s="1" customFormat="1" ht="15" customHeight="1">
      <c r="A313" s="581"/>
      <c r="B313" s="694">
        <v>2</v>
      </c>
      <c r="C313" s="500" t="s">
        <v>289</v>
      </c>
      <c r="D313" s="868"/>
      <c r="E313" s="869"/>
      <c r="F313" s="714"/>
      <c r="G313" s="693" t="s">
        <v>782</v>
      </c>
      <c r="H313" s="715">
        <v>0.248</v>
      </c>
      <c r="I313" s="698" t="s">
        <v>783</v>
      </c>
      <c r="J313" s="716">
        <f t="shared" si="17"/>
        <v>0</v>
      </c>
      <c r="K313" s="576" t="s">
        <v>206</v>
      </c>
    </row>
    <row r="314" spans="1:12" s="1" customFormat="1" ht="15" customHeight="1">
      <c r="A314" s="581"/>
      <c r="B314" s="694">
        <v>3</v>
      </c>
      <c r="C314" s="500" t="s">
        <v>136</v>
      </c>
      <c r="D314" s="868"/>
      <c r="E314" s="869"/>
      <c r="F314" s="714"/>
      <c r="G314" s="693" t="s">
        <v>782</v>
      </c>
      <c r="H314" s="715">
        <v>0.28599999999999998</v>
      </c>
      <c r="I314" s="698" t="s">
        <v>783</v>
      </c>
      <c r="J314" s="716">
        <f t="shared" si="17"/>
        <v>0</v>
      </c>
      <c r="K314" s="576" t="s">
        <v>205</v>
      </c>
    </row>
    <row r="315" spans="1:12" s="1" customFormat="1" ht="15" customHeight="1">
      <c r="A315" s="581"/>
      <c r="B315" s="694">
        <v>4</v>
      </c>
      <c r="C315" s="500" t="s">
        <v>135</v>
      </c>
      <c r="D315" s="868"/>
      <c r="E315" s="869"/>
      <c r="F315" s="714"/>
      <c r="G315" s="693" t="s">
        <v>782</v>
      </c>
      <c r="H315" s="715">
        <v>0.29699999999999999</v>
      </c>
      <c r="I315" s="698" t="s">
        <v>783</v>
      </c>
      <c r="J315" s="716">
        <f t="shared" si="17"/>
        <v>0</v>
      </c>
      <c r="K315" s="576" t="s">
        <v>204</v>
      </c>
    </row>
    <row r="316" spans="1:12" s="1" customFormat="1" ht="15" customHeight="1">
      <c r="A316" s="581"/>
      <c r="B316" s="694">
        <v>5</v>
      </c>
      <c r="C316" s="500" t="s">
        <v>124</v>
      </c>
      <c r="D316" s="868"/>
      <c r="E316" s="869"/>
      <c r="F316" s="714"/>
      <c r="G316" s="693" t="s">
        <v>782</v>
      </c>
      <c r="H316" s="715">
        <v>0.32400000000000001</v>
      </c>
      <c r="I316" s="698" t="s">
        <v>783</v>
      </c>
      <c r="J316" s="716">
        <f t="shared" si="17"/>
        <v>0</v>
      </c>
      <c r="K316" s="576" t="s">
        <v>203</v>
      </c>
    </row>
    <row r="317" spans="1:12" s="1" customFormat="1" ht="15" customHeight="1">
      <c r="A317" s="581"/>
      <c r="B317" s="694">
        <v>6</v>
      </c>
      <c r="C317" s="500" t="s">
        <v>123</v>
      </c>
      <c r="D317" s="868"/>
      <c r="E317" s="869"/>
      <c r="F317" s="714"/>
      <c r="G317" s="693" t="s">
        <v>782</v>
      </c>
      <c r="H317" s="715">
        <v>0.27300000000000002</v>
      </c>
      <c r="I317" s="698" t="s">
        <v>783</v>
      </c>
      <c r="J317" s="716">
        <f t="shared" si="17"/>
        <v>0</v>
      </c>
      <c r="K317" s="576" t="s">
        <v>177</v>
      </c>
    </row>
    <row r="318" spans="1:12" s="1" customFormat="1" ht="15" customHeight="1">
      <c r="A318" s="581"/>
      <c r="B318" s="694">
        <v>7</v>
      </c>
      <c r="C318" s="500" t="s">
        <v>122</v>
      </c>
      <c r="D318" s="868"/>
      <c r="E318" s="869"/>
      <c r="F318" s="714"/>
      <c r="G318" s="693" t="s">
        <v>782</v>
      </c>
      <c r="H318" s="715">
        <v>0.26600000000000001</v>
      </c>
      <c r="I318" s="698" t="s">
        <v>783</v>
      </c>
      <c r="J318" s="716">
        <f t="shared" si="17"/>
        <v>0</v>
      </c>
      <c r="K318" s="576" t="s">
        <v>176</v>
      </c>
    </row>
    <row r="319" spans="1:12" s="1" customFormat="1" ht="15" customHeight="1">
      <c r="A319" s="581"/>
      <c r="B319" s="694">
        <v>8</v>
      </c>
      <c r="C319" s="500" t="s">
        <v>112</v>
      </c>
      <c r="D319" s="868"/>
      <c r="E319" s="869"/>
      <c r="F319" s="714"/>
      <c r="G319" s="693" t="s">
        <v>782</v>
      </c>
      <c r="H319" s="715">
        <v>0.23799999999999999</v>
      </c>
      <c r="I319" s="698" t="s">
        <v>783</v>
      </c>
      <c r="J319" s="716">
        <f t="shared" si="17"/>
        <v>0</v>
      </c>
      <c r="K319" s="576" t="s">
        <v>175</v>
      </c>
    </row>
    <row r="320" spans="1:12" s="1" customFormat="1" ht="15" customHeight="1">
      <c r="A320" s="581"/>
      <c r="B320" s="694">
        <v>9</v>
      </c>
      <c r="C320" s="500" t="s">
        <v>110</v>
      </c>
      <c r="D320" s="868"/>
      <c r="E320" s="869"/>
      <c r="F320" s="714"/>
      <c r="G320" s="693" t="s">
        <v>782</v>
      </c>
      <c r="H320" s="715">
        <v>0.26500000000000001</v>
      </c>
      <c r="I320" s="698" t="s">
        <v>783</v>
      </c>
      <c r="J320" s="716">
        <f t="shared" si="17"/>
        <v>0</v>
      </c>
      <c r="K320" s="576" t="s">
        <v>174</v>
      </c>
    </row>
    <row r="321" spans="1:12" s="1" customFormat="1" ht="15" customHeight="1">
      <c r="A321" s="581"/>
      <c r="B321" s="694">
        <v>10</v>
      </c>
      <c r="C321" s="500" t="s">
        <v>108</v>
      </c>
      <c r="D321" s="868"/>
      <c r="E321" s="869"/>
      <c r="F321" s="714"/>
      <c r="G321" s="693" t="s">
        <v>782</v>
      </c>
      <c r="H321" s="715">
        <v>0.312</v>
      </c>
      <c r="I321" s="698" t="s">
        <v>783</v>
      </c>
      <c r="J321" s="716">
        <f t="shared" si="17"/>
        <v>0</v>
      </c>
      <c r="K321" s="576" t="s">
        <v>202</v>
      </c>
    </row>
    <row r="322" spans="1:12" s="1" customFormat="1" ht="15" customHeight="1">
      <c r="A322" s="581"/>
      <c r="B322" s="694">
        <v>11</v>
      </c>
      <c r="C322" s="582" t="s">
        <v>106</v>
      </c>
      <c r="D322" s="868"/>
      <c r="E322" s="869"/>
      <c r="F322" s="714"/>
      <c r="G322" s="693" t="s">
        <v>782</v>
      </c>
      <c r="H322" s="729">
        <v>0.34300000000000003</v>
      </c>
      <c r="I322" s="693" t="s">
        <v>783</v>
      </c>
      <c r="J322" s="730">
        <f t="shared" si="17"/>
        <v>0</v>
      </c>
      <c r="K322" s="576" t="s">
        <v>181</v>
      </c>
    </row>
    <row r="323" spans="1:12" s="1" customFormat="1" ht="15" customHeight="1">
      <c r="A323" s="581"/>
      <c r="B323" s="694">
        <v>12</v>
      </c>
      <c r="C323" s="582" t="s">
        <v>104</v>
      </c>
      <c r="D323" s="868"/>
      <c r="E323" s="869"/>
      <c r="F323" s="714"/>
      <c r="G323" s="693" t="s">
        <v>782</v>
      </c>
      <c r="H323" s="729">
        <v>0.372</v>
      </c>
      <c r="I323" s="693" t="s">
        <v>783</v>
      </c>
      <c r="J323" s="730">
        <f t="shared" ref="J323:J330" si="18">ROUND(F323*H323,0)</f>
        <v>0</v>
      </c>
      <c r="K323" s="576" t="s">
        <v>201</v>
      </c>
    </row>
    <row r="324" spans="1:12" s="1" customFormat="1" ht="15" customHeight="1">
      <c r="A324" s="581"/>
      <c r="B324" s="692">
        <v>13</v>
      </c>
      <c r="C324" s="582" t="s">
        <v>102</v>
      </c>
      <c r="D324" s="868"/>
      <c r="E324" s="869"/>
      <c r="F324" s="714"/>
      <c r="G324" s="693" t="s">
        <v>782</v>
      </c>
      <c r="H324" s="729">
        <v>0.39600000000000002</v>
      </c>
      <c r="I324" s="693" t="s">
        <v>783</v>
      </c>
      <c r="J324" s="730">
        <f t="shared" si="18"/>
        <v>0</v>
      </c>
      <c r="K324" s="576" t="s">
        <v>200</v>
      </c>
    </row>
    <row r="325" spans="1:12" s="1" customFormat="1" ht="15" customHeight="1">
      <c r="A325" s="581"/>
      <c r="B325" s="692">
        <v>14</v>
      </c>
      <c r="C325" s="582" t="s">
        <v>497</v>
      </c>
      <c r="D325" s="868"/>
      <c r="E325" s="869"/>
      <c r="F325" s="714"/>
      <c r="G325" s="693" t="s">
        <v>782</v>
      </c>
      <c r="H325" s="729">
        <v>0.432</v>
      </c>
      <c r="I325" s="693" t="s">
        <v>783</v>
      </c>
      <c r="J325" s="730">
        <f t="shared" si="18"/>
        <v>0</v>
      </c>
      <c r="K325" s="576" t="s">
        <v>199</v>
      </c>
    </row>
    <row r="326" spans="1:12" s="1" customFormat="1" ht="15" customHeight="1">
      <c r="A326" s="581"/>
      <c r="B326" s="692">
        <v>15</v>
      </c>
      <c r="C326" s="582" t="s">
        <v>519</v>
      </c>
      <c r="D326" s="868"/>
      <c r="E326" s="869"/>
      <c r="F326" s="714"/>
      <c r="G326" s="693" t="s">
        <v>782</v>
      </c>
      <c r="H326" s="729">
        <v>0.45800000000000002</v>
      </c>
      <c r="I326" s="693" t="s">
        <v>783</v>
      </c>
      <c r="J326" s="730">
        <f t="shared" si="18"/>
        <v>0</v>
      </c>
      <c r="K326" s="576" t="s">
        <v>198</v>
      </c>
    </row>
    <row r="327" spans="1:12" s="1" customFormat="1" ht="15" customHeight="1">
      <c r="A327" s="581"/>
      <c r="B327" s="692">
        <v>16</v>
      </c>
      <c r="C327" s="582" t="s">
        <v>605</v>
      </c>
      <c r="D327" s="868"/>
      <c r="E327" s="869"/>
      <c r="F327" s="714"/>
      <c r="G327" s="693" t="s">
        <v>98</v>
      </c>
      <c r="H327" s="729">
        <v>0.47899999999999998</v>
      </c>
      <c r="I327" s="693" t="s">
        <v>101</v>
      </c>
      <c r="J327" s="730">
        <f t="shared" si="18"/>
        <v>0</v>
      </c>
      <c r="K327" s="576" t="s">
        <v>197</v>
      </c>
    </row>
    <row r="328" spans="1:12" s="1" customFormat="1" ht="15" customHeight="1">
      <c r="A328" s="581"/>
      <c r="B328" s="692">
        <v>17</v>
      </c>
      <c r="C328" s="582" t="s">
        <v>775</v>
      </c>
      <c r="D328" s="868"/>
      <c r="E328" s="869"/>
      <c r="F328" s="714"/>
      <c r="G328" s="693" t="s">
        <v>98</v>
      </c>
      <c r="H328" s="729">
        <v>0.5</v>
      </c>
      <c r="I328" s="693" t="s">
        <v>101</v>
      </c>
      <c r="J328" s="730">
        <f>ROUND(F328*H328,0)</f>
        <v>0</v>
      </c>
      <c r="K328" s="576" t="s">
        <v>196</v>
      </c>
    </row>
    <row r="329" spans="1:12" s="1" customFormat="1" ht="15" customHeight="1">
      <c r="A329" s="581"/>
      <c r="B329" s="692">
        <v>18</v>
      </c>
      <c r="C329" s="582" t="s">
        <v>917</v>
      </c>
      <c r="D329" s="868"/>
      <c r="E329" s="869"/>
      <c r="F329" s="714"/>
      <c r="G329" s="693" t="s">
        <v>98</v>
      </c>
      <c r="H329" s="729">
        <v>0.5</v>
      </c>
      <c r="I329" s="693" t="s">
        <v>101</v>
      </c>
      <c r="J329" s="730">
        <f>ROUND(F329*H329,0)</f>
        <v>0</v>
      </c>
      <c r="K329" s="576" t="s">
        <v>195</v>
      </c>
    </row>
    <row r="330" spans="1:12" s="1" customFormat="1" ht="15" customHeight="1">
      <c r="A330" s="581"/>
      <c r="B330" s="692">
        <v>19</v>
      </c>
      <c r="C330" s="582" t="s">
        <v>1041</v>
      </c>
      <c r="D330" s="868"/>
      <c r="E330" s="869"/>
      <c r="F330" s="714"/>
      <c r="G330" s="693" t="s">
        <v>782</v>
      </c>
      <c r="H330" s="729">
        <v>0.5</v>
      </c>
      <c r="I330" s="693" t="s">
        <v>783</v>
      </c>
      <c r="J330" s="730">
        <f t="shared" si="18"/>
        <v>0</v>
      </c>
      <c r="K330" s="576" t="s">
        <v>194</v>
      </c>
    </row>
    <row r="331" spans="1:12" s="1" customFormat="1" ht="15" customHeight="1" thickBot="1">
      <c r="A331" s="581"/>
      <c r="B331" s="692">
        <v>20</v>
      </c>
      <c r="C331" s="582" t="s">
        <v>1112</v>
      </c>
      <c r="D331" s="868"/>
      <c r="E331" s="869"/>
      <c r="F331" s="714"/>
      <c r="G331" s="693" t="s">
        <v>98</v>
      </c>
      <c r="H331" s="729">
        <v>0.5</v>
      </c>
      <c r="I331" s="693" t="s">
        <v>101</v>
      </c>
      <c r="J331" s="730">
        <f t="shared" ref="J331" si="19">ROUND(F331*H331,0)</f>
        <v>0</v>
      </c>
      <c r="K331" s="576" t="s">
        <v>1224</v>
      </c>
    </row>
    <row r="332" spans="1:12" s="1" customFormat="1" ht="15" customHeight="1">
      <c r="A332" s="581"/>
      <c r="B332" s="587"/>
      <c r="C332" s="586"/>
      <c r="D332" s="700"/>
      <c r="E332" s="700"/>
      <c r="F332" s="741" t="s">
        <v>1102</v>
      </c>
      <c r="G332" s="463"/>
      <c r="H332" s="463" t="s">
        <v>301</v>
      </c>
      <c r="I332" s="742"/>
      <c r="J332" s="718"/>
      <c r="K332" s="576"/>
    </row>
    <row r="333" spans="1:12" s="1" customFormat="1" ht="15" customHeight="1" thickBot="1">
      <c r="A333" s="581"/>
      <c r="B333" s="576"/>
      <c r="C333" s="576"/>
      <c r="D333" s="743"/>
      <c r="E333" s="743"/>
      <c r="F333" s="744">
        <f>SUM(J312:J331)</f>
        <v>0</v>
      </c>
      <c r="G333" s="699" t="s">
        <v>782</v>
      </c>
      <c r="H333" s="745"/>
      <c r="I333" s="746" t="s">
        <v>783</v>
      </c>
      <c r="J333" s="706">
        <f>ROUND(F333*H333,0)</f>
        <v>0</v>
      </c>
      <c r="K333" s="576" t="s">
        <v>1289</v>
      </c>
      <c r="L333" s="1" t="s">
        <v>738</v>
      </c>
    </row>
    <row r="334" spans="1:12" s="1" customFormat="1" ht="18.75" customHeight="1">
      <c r="F334" s="81"/>
      <c r="H334" s="82"/>
      <c r="J334" s="81"/>
    </row>
    <row r="335" spans="1:12" s="1" customFormat="1" ht="18.75" customHeight="1">
      <c r="F335" s="81"/>
      <c r="H335" s="82"/>
      <c r="J335" s="81"/>
    </row>
    <row r="336" spans="1:12" ht="18.75" customHeight="1">
      <c r="A336" s="7">
        <f>A308+1</f>
        <v>28</v>
      </c>
      <c r="B336" s="1" t="s">
        <v>300</v>
      </c>
    </row>
    <row r="337" spans="1:12" ht="11.25" customHeight="1">
      <c r="A337" s="52"/>
    </row>
    <row r="338" spans="1:12" ht="18.75" customHeight="1">
      <c r="A338" s="52"/>
      <c r="B338" s="844" t="s">
        <v>264</v>
      </c>
      <c r="C338" s="845"/>
      <c r="D338" s="844" t="s">
        <v>116</v>
      </c>
      <c r="E338" s="845"/>
      <c r="F338" s="93" t="s">
        <v>161</v>
      </c>
      <c r="G338" s="33"/>
      <c r="H338" s="94" t="s">
        <v>114</v>
      </c>
      <c r="I338" s="33"/>
      <c r="J338" s="93" t="s">
        <v>3</v>
      </c>
      <c r="K338" s="9"/>
    </row>
    <row r="339" spans="1:12" ht="15" customHeight="1">
      <c r="A339" s="52"/>
      <c r="B339" s="31"/>
      <c r="C339" s="30"/>
      <c r="D339" s="29"/>
      <c r="E339" s="28"/>
      <c r="F339" s="92"/>
      <c r="G339" s="25"/>
      <c r="H339" s="91"/>
      <c r="I339" s="25"/>
      <c r="J339" s="90" t="s">
        <v>805</v>
      </c>
      <c r="K339" s="9"/>
    </row>
    <row r="340" spans="1:12" s="1" customFormat="1" ht="15" customHeight="1">
      <c r="B340" s="22">
        <v>1</v>
      </c>
      <c r="C340" s="23" t="s">
        <v>135</v>
      </c>
      <c r="D340" s="841"/>
      <c r="E340" s="842"/>
      <c r="F340" s="85"/>
      <c r="G340" s="18" t="s">
        <v>782</v>
      </c>
      <c r="H340" s="49">
        <v>0.106</v>
      </c>
      <c r="I340" s="18" t="s">
        <v>783</v>
      </c>
      <c r="J340" s="84">
        <f>ROUND(F340*H340,0)</f>
        <v>0</v>
      </c>
      <c r="K340" s="9" t="s">
        <v>781</v>
      </c>
    </row>
    <row r="341" spans="1:12" s="1" customFormat="1" ht="15" customHeight="1">
      <c r="B341" s="22">
        <v>2</v>
      </c>
      <c r="C341" s="23" t="s">
        <v>124</v>
      </c>
      <c r="D341" s="841"/>
      <c r="E341" s="842"/>
      <c r="F341" s="85"/>
      <c r="G341" s="18" t="s">
        <v>782</v>
      </c>
      <c r="H341" s="542">
        <v>0.13200000000000001</v>
      </c>
      <c r="I341" s="33" t="s">
        <v>783</v>
      </c>
      <c r="J341" s="87">
        <f>ROUND(F341*H341,0)</f>
        <v>0</v>
      </c>
      <c r="K341" s="9" t="s">
        <v>784</v>
      </c>
    </row>
    <row r="342" spans="1:12" s="1" customFormat="1" ht="15" customHeight="1" thickBot="1">
      <c r="B342" s="21">
        <v>3</v>
      </c>
      <c r="C342" s="20" t="s">
        <v>123</v>
      </c>
      <c r="D342" s="841"/>
      <c r="E342" s="842"/>
      <c r="F342" s="85"/>
      <c r="G342" s="18" t="s">
        <v>782</v>
      </c>
      <c r="H342" s="49">
        <v>0.159</v>
      </c>
      <c r="I342" s="18" t="s">
        <v>783</v>
      </c>
      <c r="J342" s="84">
        <f>ROUND(F342*H342,0)</f>
        <v>0</v>
      </c>
      <c r="K342" s="9" t="s">
        <v>785</v>
      </c>
    </row>
    <row r="343" spans="1:12" s="1" customFormat="1" ht="15" customHeight="1">
      <c r="B343" s="15"/>
      <c r="C343" s="16"/>
      <c r="D343" s="15"/>
      <c r="E343" s="15"/>
      <c r="F343" s="83"/>
      <c r="G343" s="13"/>
      <c r="H343" s="837" t="s">
        <v>806</v>
      </c>
      <c r="I343" s="838"/>
      <c r="J343" s="79"/>
      <c r="K343" s="9"/>
    </row>
    <row r="344" spans="1:12" s="1" customFormat="1" ht="15" customHeight="1" thickBot="1">
      <c r="B344" s="9"/>
      <c r="C344" s="9"/>
      <c r="D344" s="9"/>
      <c r="E344" s="9"/>
      <c r="F344" s="80"/>
      <c r="G344" s="9"/>
      <c r="H344" s="839" t="s">
        <v>99</v>
      </c>
      <c r="I344" s="840"/>
      <c r="J344" s="78">
        <f>SUM(J340:J342)</f>
        <v>0</v>
      </c>
      <c r="K344" s="9" t="s">
        <v>1290</v>
      </c>
      <c r="L344" s="1" t="s">
        <v>738</v>
      </c>
    </row>
    <row r="345" spans="1:12" s="1" customFormat="1" ht="18.75" customHeight="1">
      <c r="F345" s="81"/>
      <c r="H345" s="82"/>
      <c r="J345" s="81"/>
    </row>
    <row r="346" spans="1:12" ht="18.75" customHeight="1">
      <c r="A346" s="7">
        <f>A336+1</f>
        <v>29</v>
      </c>
      <c r="B346" s="1" t="s">
        <v>299</v>
      </c>
    </row>
    <row r="347" spans="1:12" ht="11.25" customHeight="1">
      <c r="A347" s="52"/>
    </row>
    <row r="348" spans="1:12" ht="18.75" customHeight="1">
      <c r="A348" s="52"/>
      <c r="B348" s="844" t="s">
        <v>261</v>
      </c>
      <c r="C348" s="845"/>
      <c r="D348" s="844" t="s">
        <v>116</v>
      </c>
      <c r="E348" s="845"/>
      <c r="F348" s="93" t="s">
        <v>260</v>
      </c>
      <c r="G348" s="33"/>
      <c r="H348" s="94" t="s">
        <v>114</v>
      </c>
      <c r="I348" s="33"/>
      <c r="J348" s="93" t="s">
        <v>3</v>
      </c>
      <c r="K348" s="9"/>
    </row>
    <row r="349" spans="1:12" ht="15" customHeight="1">
      <c r="A349" s="52"/>
      <c r="B349" s="31"/>
      <c r="C349" s="30"/>
      <c r="D349" s="29"/>
      <c r="E349" s="28"/>
      <c r="F349" s="92"/>
      <c r="G349" s="25"/>
      <c r="H349" s="91"/>
      <c r="I349" s="25"/>
      <c r="J349" s="90" t="s">
        <v>805</v>
      </c>
      <c r="K349" s="9"/>
    </row>
    <row r="350" spans="1:12" s="1" customFormat="1" ht="15" customHeight="1">
      <c r="B350" s="22">
        <v>1</v>
      </c>
      <c r="C350" s="23" t="s">
        <v>108</v>
      </c>
      <c r="D350" s="841"/>
      <c r="E350" s="842"/>
      <c r="F350" s="85"/>
      <c r="G350" s="18" t="s">
        <v>782</v>
      </c>
      <c r="H350" s="49">
        <v>6.2E-2</v>
      </c>
      <c r="I350" s="18" t="s">
        <v>783</v>
      </c>
      <c r="J350" s="84">
        <f t="shared" ref="J350:J355" si="20">ROUND(F350*H350,0)</f>
        <v>0</v>
      </c>
      <c r="K350" s="9" t="s">
        <v>781</v>
      </c>
    </row>
    <row r="351" spans="1:12" s="1" customFormat="1" ht="15" customHeight="1">
      <c r="B351" s="21">
        <v>2</v>
      </c>
      <c r="C351" s="20" t="s">
        <v>106</v>
      </c>
      <c r="D351" s="841"/>
      <c r="E351" s="842"/>
      <c r="F351" s="85"/>
      <c r="G351" s="18" t="s">
        <v>782</v>
      </c>
      <c r="H351" s="49">
        <v>6.9000000000000006E-2</v>
      </c>
      <c r="I351" s="18" t="s">
        <v>783</v>
      </c>
      <c r="J351" s="84">
        <f t="shared" si="20"/>
        <v>0</v>
      </c>
      <c r="K351" s="9" t="s">
        <v>784</v>
      </c>
    </row>
    <row r="352" spans="1:12" s="1" customFormat="1" ht="15" customHeight="1">
      <c r="B352" s="21">
        <v>3</v>
      </c>
      <c r="C352" s="20" t="s">
        <v>104</v>
      </c>
      <c r="D352" s="841"/>
      <c r="E352" s="842"/>
      <c r="F352" s="85"/>
      <c r="G352" s="18" t="s">
        <v>782</v>
      </c>
      <c r="H352" s="49">
        <v>7.3999999999999996E-2</v>
      </c>
      <c r="I352" s="18" t="s">
        <v>783</v>
      </c>
      <c r="J352" s="84">
        <f t="shared" si="20"/>
        <v>0</v>
      </c>
      <c r="K352" s="9" t="s">
        <v>785</v>
      </c>
    </row>
    <row r="353" spans="1:12" s="1" customFormat="1" ht="15" customHeight="1">
      <c r="B353" s="21">
        <v>4</v>
      </c>
      <c r="C353" s="20" t="s">
        <v>102</v>
      </c>
      <c r="D353" s="841"/>
      <c r="E353" s="842"/>
      <c r="F353" s="85"/>
      <c r="G353" s="18" t="s">
        <v>782</v>
      </c>
      <c r="H353" s="49">
        <v>7.9000000000000001E-2</v>
      </c>
      <c r="I353" s="18" t="s">
        <v>783</v>
      </c>
      <c r="J353" s="84">
        <f t="shared" si="20"/>
        <v>0</v>
      </c>
      <c r="K353" s="9" t="s">
        <v>786</v>
      </c>
    </row>
    <row r="354" spans="1:12" s="1" customFormat="1" ht="15" customHeight="1">
      <c r="B354" s="21">
        <v>5</v>
      </c>
      <c r="C354" s="20" t="s">
        <v>497</v>
      </c>
      <c r="D354" s="841"/>
      <c r="E354" s="842"/>
      <c r="F354" s="85"/>
      <c r="G354" s="18" t="s">
        <v>782</v>
      </c>
      <c r="H354" s="49">
        <v>8.5000000000000006E-2</v>
      </c>
      <c r="I354" s="18" t="s">
        <v>783</v>
      </c>
      <c r="J354" s="84">
        <f t="shared" si="20"/>
        <v>0</v>
      </c>
      <c r="K354" s="9" t="s">
        <v>787</v>
      </c>
    </row>
    <row r="355" spans="1:12" s="1" customFormat="1" ht="15" customHeight="1" thickBot="1">
      <c r="B355" s="21">
        <v>6</v>
      </c>
      <c r="C355" s="20" t="s">
        <v>519</v>
      </c>
      <c r="D355" s="841"/>
      <c r="E355" s="842"/>
      <c r="F355" s="85"/>
      <c r="G355" s="18" t="s">
        <v>782</v>
      </c>
      <c r="H355" s="49">
        <v>0.09</v>
      </c>
      <c r="I355" s="18" t="s">
        <v>783</v>
      </c>
      <c r="J355" s="84">
        <f t="shared" si="20"/>
        <v>0</v>
      </c>
      <c r="K355" s="9" t="s">
        <v>789</v>
      </c>
    </row>
    <row r="356" spans="1:12" s="1" customFormat="1" ht="15" customHeight="1">
      <c r="B356" s="15"/>
      <c r="C356" s="16"/>
      <c r="D356" s="15"/>
      <c r="E356" s="15"/>
      <c r="F356" s="83"/>
      <c r="G356" s="13"/>
      <c r="H356" s="837" t="s">
        <v>810</v>
      </c>
      <c r="I356" s="838"/>
      <c r="J356" s="79"/>
      <c r="K356" s="9"/>
    </row>
    <row r="357" spans="1:12" s="1" customFormat="1" ht="15" customHeight="1" thickBot="1">
      <c r="B357" s="9"/>
      <c r="C357" s="9"/>
      <c r="D357" s="9"/>
      <c r="E357" s="9"/>
      <c r="F357" s="80"/>
      <c r="G357" s="9"/>
      <c r="H357" s="839" t="s">
        <v>99</v>
      </c>
      <c r="I357" s="840"/>
      <c r="J357" s="78">
        <f>SUM(J350:J355)</f>
        <v>0</v>
      </c>
      <c r="K357" s="9" t="s">
        <v>1291</v>
      </c>
      <c r="L357" s="1" t="s">
        <v>738</v>
      </c>
    </row>
    <row r="358" spans="1:12" s="1" customFormat="1" ht="18.75" customHeight="1">
      <c r="F358" s="81"/>
      <c r="H358" s="82"/>
      <c r="J358" s="81"/>
    </row>
    <row r="359" spans="1:12" ht="18.75" customHeight="1">
      <c r="A359" s="7">
        <f>A346+1</f>
        <v>30</v>
      </c>
      <c r="B359" s="1" t="s">
        <v>522</v>
      </c>
    </row>
    <row r="360" spans="1:12" ht="11.25" customHeight="1">
      <c r="A360" s="52"/>
    </row>
    <row r="361" spans="1:12" ht="18.75" customHeight="1">
      <c r="A361" s="52"/>
      <c r="B361" s="844" t="s">
        <v>261</v>
      </c>
      <c r="C361" s="845"/>
      <c r="D361" s="844" t="s">
        <v>116</v>
      </c>
      <c r="E361" s="845"/>
      <c r="F361" s="93" t="s">
        <v>260</v>
      </c>
      <c r="G361" s="33"/>
      <c r="H361" s="94" t="s">
        <v>114</v>
      </c>
      <c r="I361" s="33"/>
      <c r="J361" s="93" t="s">
        <v>3</v>
      </c>
      <c r="K361" s="9"/>
    </row>
    <row r="362" spans="1:12" ht="15" customHeight="1">
      <c r="A362" s="52"/>
      <c r="B362" s="31"/>
      <c r="C362" s="30"/>
      <c r="D362" s="29"/>
      <c r="E362" s="28"/>
      <c r="F362" s="92"/>
      <c r="G362" s="25"/>
      <c r="H362" s="91"/>
      <c r="I362" s="25"/>
      <c r="J362" s="90" t="s">
        <v>740</v>
      </c>
      <c r="K362" s="9"/>
    </row>
    <row r="363" spans="1:12" s="1" customFormat="1" ht="15" customHeight="1">
      <c r="B363" s="21">
        <v>1</v>
      </c>
      <c r="C363" s="20" t="s">
        <v>106</v>
      </c>
      <c r="D363" s="841"/>
      <c r="E363" s="842"/>
      <c r="F363" s="85"/>
      <c r="G363" s="18" t="s">
        <v>738</v>
      </c>
      <c r="H363" s="49">
        <v>0.34300000000000003</v>
      </c>
      <c r="I363" s="18" t="s">
        <v>741</v>
      </c>
      <c r="J363" s="84">
        <f t="shared" ref="J363:J371" si="21">ROUND(F363*H363,0)</f>
        <v>0</v>
      </c>
      <c r="K363" s="9" t="s">
        <v>207</v>
      </c>
    </row>
    <row r="364" spans="1:12" s="1" customFormat="1" ht="15" customHeight="1">
      <c r="B364" s="21">
        <v>2</v>
      </c>
      <c r="C364" s="20" t="s">
        <v>104</v>
      </c>
      <c r="D364" s="841"/>
      <c r="E364" s="842"/>
      <c r="F364" s="85"/>
      <c r="G364" s="18" t="s">
        <v>738</v>
      </c>
      <c r="H364" s="541">
        <v>0.372</v>
      </c>
      <c r="I364" s="25" t="s">
        <v>741</v>
      </c>
      <c r="J364" s="95">
        <f t="shared" si="21"/>
        <v>0</v>
      </c>
      <c r="K364" s="9" t="s">
        <v>745</v>
      </c>
    </row>
    <row r="365" spans="1:12" s="1" customFormat="1" ht="15" customHeight="1">
      <c r="B365" s="21">
        <v>3</v>
      </c>
      <c r="C365" s="20" t="s">
        <v>102</v>
      </c>
      <c r="D365" s="841"/>
      <c r="E365" s="842"/>
      <c r="F365" s="85"/>
      <c r="G365" s="18" t="s">
        <v>738</v>
      </c>
      <c r="H365" s="541">
        <v>0.39600000000000002</v>
      </c>
      <c r="I365" s="25" t="s">
        <v>741</v>
      </c>
      <c r="J365" s="95">
        <f t="shared" si="21"/>
        <v>0</v>
      </c>
      <c r="K365" s="9" t="s">
        <v>746</v>
      </c>
    </row>
    <row r="366" spans="1:12" s="1" customFormat="1" ht="15" customHeight="1">
      <c r="B366" s="21">
        <v>4</v>
      </c>
      <c r="C366" s="20" t="s">
        <v>497</v>
      </c>
      <c r="D366" s="841"/>
      <c r="E366" s="842"/>
      <c r="F366" s="85"/>
      <c r="G366" s="18" t="s">
        <v>738</v>
      </c>
      <c r="H366" s="541">
        <v>0.432</v>
      </c>
      <c r="I366" s="25" t="s">
        <v>741</v>
      </c>
      <c r="J366" s="95">
        <f t="shared" si="21"/>
        <v>0</v>
      </c>
      <c r="K366" s="9" t="s">
        <v>747</v>
      </c>
    </row>
    <row r="367" spans="1:12" s="1" customFormat="1" ht="15" customHeight="1">
      <c r="B367" s="21">
        <v>5</v>
      </c>
      <c r="C367" s="20" t="s">
        <v>519</v>
      </c>
      <c r="D367" s="841"/>
      <c r="E367" s="842"/>
      <c r="F367" s="85"/>
      <c r="G367" s="18" t="s">
        <v>738</v>
      </c>
      <c r="H367" s="541">
        <v>0.45800000000000002</v>
      </c>
      <c r="I367" s="25" t="s">
        <v>741</v>
      </c>
      <c r="J367" s="95">
        <f t="shared" si="21"/>
        <v>0</v>
      </c>
      <c r="K367" s="9" t="s">
        <v>748</v>
      </c>
    </row>
    <row r="368" spans="1:12" s="1" customFormat="1" ht="15" customHeight="1">
      <c r="B368" s="21">
        <v>6</v>
      </c>
      <c r="C368" s="20" t="s">
        <v>605</v>
      </c>
      <c r="D368" s="841"/>
      <c r="E368" s="842"/>
      <c r="F368" s="85"/>
      <c r="G368" s="18" t="s">
        <v>98</v>
      </c>
      <c r="H368" s="541">
        <v>0.47899999999999998</v>
      </c>
      <c r="I368" s="25" t="s">
        <v>101</v>
      </c>
      <c r="J368" s="95">
        <f>ROUND(F368*H368,0)</f>
        <v>0</v>
      </c>
      <c r="K368" s="9" t="s">
        <v>100</v>
      </c>
    </row>
    <row r="369" spans="1:12" s="1" customFormat="1" ht="15" customHeight="1">
      <c r="B369" s="21">
        <v>7</v>
      </c>
      <c r="C369" s="20" t="s">
        <v>775</v>
      </c>
      <c r="D369" s="841"/>
      <c r="E369" s="842"/>
      <c r="F369" s="85"/>
      <c r="G369" s="18" t="s">
        <v>98</v>
      </c>
      <c r="H369" s="541">
        <v>0.5</v>
      </c>
      <c r="I369" s="25" t="s">
        <v>101</v>
      </c>
      <c r="J369" s="95">
        <f>ROUND(F369*H369,0)</f>
        <v>0</v>
      </c>
      <c r="K369" s="9" t="s">
        <v>121</v>
      </c>
    </row>
    <row r="370" spans="1:12" s="1" customFormat="1" ht="15" customHeight="1">
      <c r="B370" s="21">
        <v>8</v>
      </c>
      <c r="C370" s="20" t="s">
        <v>917</v>
      </c>
      <c r="D370" s="841"/>
      <c r="E370" s="842"/>
      <c r="F370" s="85"/>
      <c r="G370" s="18" t="s">
        <v>98</v>
      </c>
      <c r="H370" s="541">
        <v>0.5</v>
      </c>
      <c r="I370" s="25" t="s">
        <v>101</v>
      </c>
      <c r="J370" s="95">
        <f>ROUND(F370*H370,0)</f>
        <v>0</v>
      </c>
      <c r="K370" s="9" t="s">
        <v>120</v>
      </c>
    </row>
    <row r="371" spans="1:12" s="1" customFormat="1" ht="15" customHeight="1">
      <c r="B371" s="21">
        <v>9</v>
      </c>
      <c r="C371" s="20" t="s">
        <v>1041</v>
      </c>
      <c r="D371" s="841"/>
      <c r="E371" s="842"/>
      <c r="F371" s="85"/>
      <c r="G371" s="18" t="s">
        <v>738</v>
      </c>
      <c r="H371" s="541">
        <v>0.5</v>
      </c>
      <c r="I371" s="25" t="s">
        <v>741</v>
      </c>
      <c r="J371" s="95">
        <f t="shared" si="21"/>
        <v>0</v>
      </c>
      <c r="K371" s="9" t="s">
        <v>1103</v>
      </c>
    </row>
    <row r="372" spans="1:12" s="1" customFormat="1" ht="15" customHeight="1" thickBot="1">
      <c r="B372" s="21">
        <v>10</v>
      </c>
      <c r="C372" s="20" t="s">
        <v>1112</v>
      </c>
      <c r="D372" s="841"/>
      <c r="E372" s="842"/>
      <c r="F372" s="85"/>
      <c r="G372" s="18" t="s">
        <v>98</v>
      </c>
      <c r="H372" s="541">
        <v>0.5</v>
      </c>
      <c r="I372" s="25" t="s">
        <v>101</v>
      </c>
      <c r="J372" s="95">
        <f t="shared" ref="J372" si="22">ROUND(F372*H372,0)</f>
        <v>0</v>
      </c>
      <c r="K372" s="9" t="s">
        <v>1207</v>
      </c>
    </row>
    <row r="373" spans="1:12" s="1" customFormat="1" ht="15" customHeight="1">
      <c r="B373" s="15"/>
      <c r="C373" s="16"/>
      <c r="D373" s="15"/>
      <c r="E373" s="15"/>
      <c r="F373" s="83"/>
      <c r="G373" s="13"/>
      <c r="H373" s="837" t="s">
        <v>1208</v>
      </c>
      <c r="I373" s="838"/>
      <c r="J373" s="79"/>
      <c r="K373" s="9"/>
    </row>
    <row r="374" spans="1:12" s="1" customFormat="1" ht="15" customHeight="1" thickBot="1">
      <c r="B374" s="9"/>
      <c r="C374" s="9"/>
      <c r="D374" s="9"/>
      <c r="E374" s="9"/>
      <c r="F374" s="80"/>
      <c r="G374" s="9"/>
      <c r="H374" s="839" t="s">
        <v>99</v>
      </c>
      <c r="I374" s="840"/>
      <c r="J374" s="78">
        <f>SUM(J363:J372)</f>
        <v>0</v>
      </c>
      <c r="K374" s="9" t="s">
        <v>1292</v>
      </c>
      <c r="L374" s="1" t="s">
        <v>738</v>
      </c>
    </row>
    <row r="375" spans="1:12" s="1" customFormat="1" ht="18.75" customHeight="1">
      <c r="B375" s="9"/>
      <c r="C375" s="9"/>
      <c r="D375" s="9"/>
      <c r="E375" s="9"/>
      <c r="F375" s="12"/>
      <c r="G375" s="47"/>
      <c r="H375" s="13"/>
      <c r="I375" s="13"/>
      <c r="J375" s="14"/>
      <c r="K375" s="9"/>
    </row>
    <row r="376" spans="1:12" ht="18.75" customHeight="1">
      <c r="A376" s="7">
        <f>A359+1</f>
        <v>31</v>
      </c>
      <c r="B376" s="1" t="s">
        <v>523</v>
      </c>
      <c r="F376" s="51"/>
      <c r="H376" s="50"/>
      <c r="J376" s="51"/>
    </row>
    <row r="377" spans="1:12" ht="11.25" customHeight="1">
      <c r="A377" s="52"/>
      <c r="F377" s="51"/>
      <c r="H377" s="50"/>
      <c r="J377" s="51"/>
    </row>
    <row r="378" spans="1:12" ht="18.75" customHeight="1">
      <c r="A378" s="52"/>
      <c r="B378" s="844" t="s">
        <v>261</v>
      </c>
      <c r="C378" s="845"/>
      <c r="D378" s="844" t="s">
        <v>116</v>
      </c>
      <c r="E378" s="845"/>
      <c r="F378" s="32" t="s">
        <v>260</v>
      </c>
      <c r="G378" s="33"/>
      <c r="H378" s="33" t="s">
        <v>114</v>
      </c>
      <c r="I378" s="33"/>
      <c r="J378" s="32" t="s">
        <v>3</v>
      </c>
      <c r="K378" s="9"/>
    </row>
    <row r="379" spans="1:12" ht="15" customHeight="1">
      <c r="A379" s="52"/>
      <c r="B379" s="31"/>
      <c r="C379" s="30"/>
      <c r="D379" s="29"/>
      <c r="E379" s="28"/>
      <c r="F379" s="27"/>
      <c r="G379" s="25"/>
      <c r="H379" s="25"/>
      <c r="I379" s="25"/>
      <c r="J379" s="65" t="s">
        <v>805</v>
      </c>
      <c r="K379" s="9"/>
    </row>
    <row r="380" spans="1:12" s="1" customFormat="1" ht="15" customHeight="1">
      <c r="B380" s="21">
        <v>1</v>
      </c>
      <c r="C380" s="20" t="s">
        <v>102</v>
      </c>
      <c r="D380" s="841"/>
      <c r="E380" s="842"/>
      <c r="F380" s="19"/>
      <c r="G380" s="18" t="s">
        <v>782</v>
      </c>
      <c r="H380" s="64">
        <v>0.55500000000000005</v>
      </c>
      <c r="I380" s="42" t="s">
        <v>783</v>
      </c>
      <c r="J380" s="17">
        <f t="shared" ref="J380:J386" si="23">ROUND(F380*H380,0)</f>
        <v>0</v>
      </c>
      <c r="K380" s="9" t="s">
        <v>207</v>
      </c>
    </row>
    <row r="381" spans="1:12" s="1" customFormat="1" ht="15" customHeight="1">
      <c r="B381" s="21">
        <v>2</v>
      </c>
      <c r="C381" s="20" t="s">
        <v>497</v>
      </c>
      <c r="D381" s="841"/>
      <c r="E381" s="842"/>
      <c r="F381" s="19"/>
      <c r="G381" s="18" t="s">
        <v>782</v>
      </c>
      <c r="H381" s="64">
        <v>0.60399999999999998</v>
      </c>
      <c r="I381" s="42" t="s">
        <v>783</v>
      </c>
      <c r="J381" s="17">
        <f t="shared" si="23"/>
        <v>0</v>
      </c>
      <c r="K381" s="9" t="s">
        <v>784</v>
      </c>
    </row>
    <row r="382" spans="1:12" s="1" customFormat="1" ht="15" customHeight="1">
      <c r="B382" s="21">
        <v>3</v>
      </c>
      <c r="C382" s="20" t="s">
        <v>519</v>
      </c>
      <c r="D382" s="841"/>
      <c r="E382" s="842"/>
      <c r="F382" s="19"/>
      <c r="G382" s="18" t="s">
        <v>782</v>
      </c>
      <c r="H382" s="64">
        <v>0.64100000000000001</v>
      </c>
      <c r="I382" s="42" t="s">
        <v>783</v>
      </c>
      <c r="J382" s="17">
        <f t="shared" si="23"/>
        <v>0</v>
      </c>
      <c r="K382" s="9" t="s">
        <v>785</v>
      </c>
    </row>
    <row r="383" spans="1:12" s="1" customFormat="1" ht="15" customHeight="1">
      <c r="B383" s="21">
        <v>4</v>
      </c>
      <c r="C383" s="20" t="s">
        <v>605</v>
      </c>
      <c r="D383" s="841"/>
      <c r="E383" s="842"/>
      <c r="F383" s="19"/>
      <c r="G383" s="18" t="s">
        <v>98</v>
      </c>
      <c r="H383" s="64">
        <v>0.67100000000000004</v>
      </c>
      <c r="I383" s="42" t="s">
        <v>101</v>
      </c>
      <c r="J383" s="17">
        <f t="shared" si="23"/>
        <v>0</v>
      </c>
      <c r="K383" s="9" t="s">
        <v>105</v>
      </c>
    </row>
    <row r="384" spans="1:12" s="1" customFormat="1" ht="15" customHeight="1">
      <c r="B384" s="21">
        <v>5</v>
      </c>
      <c r="C384" s="20" t="s">
        <v>775</v>
      </c>
      <c r="D384" s="841"/>
      <c r="E384" s="842"/>
      <c r="F384" s="19"/>
      <c r="G384" s="18" t="s">
        <v>98</v>
      </c>
      <c r="H384" s="64">
        <v>0.7</v>
      </c>
      <c r="I384" s="42" t="s">
        <v>101</v>
      </c>
      <c r="J384" s="36">
        <f t="shared" si="23"/>
        <v>0</v>
      </c>
      <c r="K384" s="9" t="s">
        <v>103</v>
      </c>
    </row>
    <row r="385" spans="1:248" s="1" customFormat="1" ht="15" customHeight="1">
      <c r="B385" s="21">
        <v>6</v>
      </c>
      <c r="C385" s="20" t="s">
        <v>917</v>
      </c>
      <c r="D385" s="841"/>
      <c r="E385" s="842"/>
      <c r="F385" s="19"/>
      <c r="G385" s="18" t="s">
        <v>98</v>
      </c>
      <c r="H385" s="64">
        <v>0.7</v>
      </c>
      <c r="I385" s="42" t="s">
        <v>101</v>
      </c>
      <c r="J385" s="17">
        <f>ROUND(F385*H385,0)</f>
        <v>0</v>
      </c>
      <c r="K385" s="9" t="s">
        <v>100</v>
      </c>
    </row>
    <row r="386" spans="1:248" s="1" customFormat="1" ht="15" customHeight="1">
      <c r="B386" s="21">
        <v>7</v>
      </c>
      <c r="C386" s="20" t="s">
        <v>1041</v>
      </c>
      <c r="D386" s="841"/>
      <c r="E386" s="842"/>
      <c r="F386" s="19"/>
      <c r="G386" s="18" t="s">
        <v>782</v>
      </c>
      <c r="H386" s="64">
        <v>0.7</v>
      </c>
      <c r="I386" s="42" t="s">
        <v>783</v>
      </c>
      <c r="J386" s="39">
        <f t="shared" si="23"/>
        <v>0</v>
      </c>
      <c r="K386" s="9" t="s">
        <v>1104</v>
      </c>
    </row>
    <row r="387" spans="1:248" s="1" customFormat="1" ht="15" customHeight="1" thickBot="1">
      <c r="B387" s="21">
        <v>8</v>
      </c>
      <c r="C387" s="20" t="s">
        <v>1112</v>
      </c>
      <c r="D387" s="841"/>
      <c r="E387" s="842"/>
      <c r="F387" s="19"/>
      <c r="G387" s="18" t="s">
        <v>98</v>
      </c>
      <c r="H387" s="64">
        <v>0.7</v>
      </c>
      <c r="I387" s="613" t="s">
        <v>101</v>
      </c>
      <c r="J387" s="53">
        <f t="shared" ref="J387" si="24">ROUND(F387*H387,0)</f>
        <v>0</v>
      </c>
      <c r="K387" s="9" t="s">
        <v>1225</v>
      </c>
    </row>
    <row r="388" spans="1:248" s="1" customFormat="1" ht="15" customHeight="1">
      <c r="B388" s="15"/>
      <c r="C388" s="16"/>
      <c r="D388" s="15"/>
      <c r="E388" s="15"/>
      <c r="F388" s="83"/>
      <c r="G388" s="13"/>
      <c r="H388" s="837" t="s">
        <v>683</v>
      </c>
      <c r="I388" s="838"/>
      <c r="J388" s="79"/>
      <c r="K388" s="9"/>
    </row>
    <row r="389" spans="1:248" s="1" customFormat="1" ht="15" customHeight="1" thickBot="1">
      <c r="B389" s="9"/>
      <c r="C389" s="9"/>
      <c r="D389" s="9"/>
      <c r="E389" s="9"/>
      <c r="F389" s="80"/>
      <c r="G389" s="9"/>
      <c r="H389" s="839" t="s">
        <v>99</v>
      </c>
      <c r="I389" s="840"/>
      <c r="J389" s="78">
        <f>SUM(J380:J387)</f>
        <v>0</v>
      </c>
      <c r="K389" s="9" t="s">
        <v>1293</v>
      </c>
      <c r="L389" s="1" t="s">
        <v>738</v>
      </c>
    </row>
    <row r="390" spans="1:248" s="1" customFormat="1" ht="18.75" customHeight="1">
      <c r="B390" s="9"/>
      <c r="C390" s="9"/>
      <c r="D390" s="9"/>
      <c r="E390" s="9"/>
      <c r="F390" s="12"/>
      <c r="G390" s="47"/>
      <c r="H390" s="13"/>
      <c r="I390" s="13"/>
      <c r="J390" s="14"/>
      <c r="K390" s="9"/>
    </row>
    <row r="391" spans="1:248" s="1" customFormat="1" ht="18.75" customHeight="1">
      <c r="F391" s="81"/>
      <c r="H391" s="82"/>
      <c r="J391" s="81"/>
    </row>
    <row r="392" spans="1:248" s="1" customFormat="1" ht="18.75" customHeight="1">
      <c r="A392" s="7">
        <f>A376+1</f>
        <v>32</v>
      </c>
      <c r="B392" s="1" t="s">
        <v>298</v>
      </c>
      <c r="C392" s="50"/>
      <c r="D392" s="50"/>
      <c r="E392" s="50"/>
      <c r="F392" s="76"/>
      <c r="G392" s="50"/>
      <c r="H392" s="77"/>
      <c r="I392" s="50"/>
      <c r="J392" s="76"/>
      <c r="IN392" s="1">
        <v>3</v>
      </c>
    </row>
    <row r="393" spans="1:248" s="1" customFormat="1" ht="9.75" customHeight="1">
      <c r="A393" s="52"/>
      <c r="B393" s="50"/>
      <c r="C393" s="50"/>
      <c r="D393" s="50"/>
      <c r="E393" s="50"/>
      <c r="F393" s="76"/>
      <c r="G393" s="50"/>
      <c r="H393" s="77"/>
      <c r="I393" s="50"/>
      <c r="J393" s="76"/>
      <c r="K393" s="9"/>
    </row>
    <row r="394" spans="1:248" s="1" customFormat="1" ht="14.4">
      <c r="A394" s="52"/>
      <c r="B394" s="844" t="s">
        <v>261</v>
      </c>
      <c r="C394" s="845"/>
      <c r="D394" s="844" t="s">
        <v>116</v>
      </c>
      <c r="E394" s="845"/>
      <c r="F394" s="93" t="s">
        <v>260</v>
      </c>
      <c r="G394" s="33"/>
      <c r="H394" s="94" t="s">
        <v>114</v>
      </c>
      <c r="I394" s="33"/>
      <c r="J394" s="93" t="s">
        <v>3</v>
      </c>
      <c r="K394" s="9"/>
    </row>
    <row r="395" spans="1:248" ht="14.4">
      <c r="A395" s="52"/>
      <c r="B395" s="31"/>
      <c r="C395" s="30"/>
      <c r="D395" s="29"/>
      <c r="E395" s="28"/>
      <c r="F395" s="92"/>
      <c r="G395" s="25"/>
      <c r="H395" s="91"/>
      <c r="I395" s="25"/>
      <c r="J395" s="90" t="s">
        <v>805</v>
      </c>
      <c r="K395" s="9"/>
    </row>
    <row r="396" spans="1:248" ht="14.4">
      <c r="A396" s="1"/>
      <c r="B396" s="22">
        <v>1</v>
      </c>
      <c r="C396" s="23" t="s">
        <v>297</v>
      </c>
      <c r="D396" s="841"/>
      <c r="E396" s="842"/>
      <c r="F396" s="85"/>
      <c r="G396" s="18" t="s">
        <v>782</v>
      </c>
      <c r="H396" s="539">
        <v>4.7999999999999996E-3</v>
      </c>
      <c r="I396" s="33" t="s">
        <v>783</v>
      </c>
      <c r="J396" s="87">
        <f t="shared" ref="J396:J427" si="25">ROUND(F396*H396,0)</f>
        <v>0</v>
      </c>
      <c r="K396" s="9" t="s">
        <v>111</v>
      </c>
      <c r="L396" s="77"/>
    </row>
    <row r="397" spans="1:248" ht="14.4">
      <c r="A397" s="1"/>
      <c r="B397" s="22">
        <v>2</v>
      </c>
      <c r="C397" s="23" t="s">
        <v>296</v>
      </c>
      <c r="D397" s="841"/>
      <c r="E397" s="842"/>
      <c r="F397" s="85"/>
      <c r="G397" s="18" t="s">
        <v>782</v>
      </c>
      <c r="H397" s="540">
        <v>1.6799999999999999E-2</v>
      </c>
      <c r="I397" s="18" t="s">
        <v>783</v>
      </c>
      <c r="J397" s="84">
        <f t="shared" si="25"/>
        <v>0</v>
      </c>
      <c r="K397" s="9" t="s">
        <v>206</v>
      </c>
      <c r="L397" s="77"/>
    </row>
    <row r="398" spans="1:248" ht="14.4">
      <c r="A398" s="1"/>
      <c r="B398" s="22">
        <v>3</v>
      </c>
      <c r="C398" s="23" t="s">
        <v>295</v>
      </c>
      <c r="D398" s="841"/>
      <c r="E398" s="842"/>
      <c r="F398" s="85"/>
      <c r="G398" s="18" t="s">
        <v>782</v>
      </c>
      <c r="H398" s="539">
        <v>4.0800000000000003E-2</v>
      </c>
      <c r="I398" s="33" t="s">
        <v>783</v>
      </c>
      <c r="J398" s="87">
        <f t="shared" si="25"/>
        <v>0</v>
      </c>
      <c r="K398" s="9" t="s">
        <v>205</v>
      </c>
      <c r="L398" s="77"/>
    </row>
    <row r="399" spans="1:248" ht="14.4">
      <c r="A399" s="1"/>
      <c r="B399" s="22">
        <v>4</v>
      </c>
      <c r="C399" s="23" t="s">
        <v>294</v>
      </c>
      <c r="D399" s="841"/>
      <c r="E399" s="842"/>
      <c r="F399" s="85"/>
      <c r="G399" s="18" t="s">
        <v>782</v>
      </c>
      <c r="H399" s="539">
        <v>6.4799999999999996E-2</v>
      </c>
      <c r="I399" s="33" t="s">
        <v>783</v>
      </c>
      <c r="J399" s="87">
        <f t="shared" si="25"/>
        <v>0</v>
      </c>
      <c r="K399" s="9" t="s">
        <v>204</v>
      </c>
      <c r="L399" s="77"/>
    </row>
    <row r="400" spans="1:248" ht="14.4">
      <c r="A400" s="1"/>
      <c r="B400" s="22">
        <v>5</v>
      </c>
      <c r="C400" s="23" t="s">
        <v>293</v>
      </c>
      <c r="D400" s="841"/>
      <c r="E400" s="842"/>
      <c r="F400" s="85"/>
      <c r="G400" s="18" t="s">
        <v>782</v>
      </c>
      <c r="H400" s="539">
        <v>8.8800000000000004E-2</v>
      </c>
      <c r="I400" s="33" t="s">
        <v>783</v>
      </c>
      <c r="J400" s="87">
        <f t="shared" si="25"/>
        <v>0</v>
      </c>
      <c r="K400" s="9" t="s">
        <v>203</v>
      </c>
      <c r="L400" s="77"/>
    </row>
    <row r="401" spans="1:12" ht="14.4">
      <c r="A401" s="1"/>
      <c r="B401" s="22">
        <v>6</v>
      </c>
      <c r="C401" s="23" t="s">
        <v>292</v>
      </c>
      <c r="D401" s="841"/>
      <c r="E401" s="842"/>
      <c r="F401" s="85"/>
      <c r="G401" s="18" t="s">
        <v>782</v>
      </c>
      <c r="H401" s="539">
        <v>0.1128</v>
      </c>
      <c r="I401" s="33" t="s">
        <v>783</v>
      </c>
      <c r="J401" s="87">
        <f t="shared" si="25"/>
        <v>0</v>
      </c>
      <c r="K401" s="9" t="s">
        <v>177</v>
      </c>
      <c r="L401" s="77"/>
    </row>
    <row r="402" spans="1:12" ht="14.4">
      <c r="A402" s="1"/>
      <c r="B402" s="22">
        <v>7</v>
      </c>
      <c r="C402" s="23" t="s">
        <v>291</v>
      </c>
      <c r="D402" s="841"/>
      <c r="E402" s="842"/>
      <c r="F402" s="85"/>
      <c r="G402" s="18" t="s">
        <v>782</v>
      </c>
      <c r="H402" s="539">
        <v>0.12479999999999999</v>
      </c>
      <c r="I402" s="33" t="s">
        <v>783</v>
      </c>
      <c r="J402" s="87">
        <f t="shared" si="25"/>
        <v>0</v>
      </c>
      <c r="K402" s="9" t="s">
        <v>176</v>
      </c>
      <c r="L402" s="77"/>
    </row>
    <row r="403" spans="1:12" ht="14.4">
      <c r="A403" s="1"/>
      <c r="B403" s="22">
        <v>8</v>
      </c>
      <c r="C403" s="23" t="s">
        <v>290</v>
      </c>
      <c r="D403" s="841"/>
      <c r="E403" s="842"/>
      <c r="F403" s="85"/>
      <c r="G403" s="18" t="s">
        <v>782</v>
      </c>
      <c r="H403" s="539">
        <v>0.1368</v>
      </c>
      <c r="I403" s="33" t="s">
        <v>783</v>
      </c>
      <c r="J403" s="87">
        <f t="shared" si="25"/>
        <v>0</v>
      </c>
      <c r="K403" s="9" t="s">
        <v>175</v>
      </c>
      <c r="L403" s="77"/>
    </row>
    <row r="404" spans="1:12" ht="14.4">
      <c r="A404" s="1"/>
      <c r="B404" s="22">
        <v>9</v>
      </c>
      <c r="C404" s="23" t="s">
        <v>289</v>
      </c>
      <c r="D404" s="841"/>
      <c r="E404" s="842"/>
      <c r="F404" s="85"/>
      <c r="G404" s="18" t="s">
        <v>782</v>
      </c>
      <c r="H404" s="539">
        <v>0.14879999999999999</v>
      </c>
      <c r="I404" s="33" t="s">
        <v>783</v>
      </c>
      <c r="J404" s="87">
        <f t="shared" si="25"/>
        <v>0</v>
      </c>
      <c r="K404" s="9" t="s">
        <v>174</v>
      </c>
      <c r="L404" s="77"/>
    </row>
    <row r="405" spans="1:12" ht="14.4">
      <c r="A405" s="1"/>
      <c r="B405" s="22">
        <v>10</v>
      </c>
      <c r="C405" s="23" t="s">
        <v>136</v>
      </c>
      <c r="D405" s="841"/>
      <c r="E405" s="842"/>
      <c r="F405" s="85"/>
      <c r="G405" s="18" t="s">
        <v>782</v>
      </c>
      <c r="H405" s="539">
        <v>0.1608</v>
      </c>
      <c r="I405" s="33" t="s">
        <v>783</v>
      </c>
      <c r="J405" s="87">
        <f t="shared" si="25"/>
        <v>0</v>
      </c>
      <c r="K405" s="9" t="s">
        <v>202</v>
      </c>
      <c r="L405" s="77"/>
    </row>
    <row r="406" spans="1:12" ht="14.4">
      <c r="A406" s="1"/>
      <c r="B406" s="22">
        <v>11</v>
      </c>
      <c r="C406" s="23" t="s">
        <v>135</v>
      </c>
      <c r="D406" s="841"/>
      <c r="E406" s="842"/>
      <c r="F406" s="85"/>
      <c r="G406" s="18" t="s">
        <v>782</v>
      </c>
      <c r="H406" s="539">
        <v>0.17280000000000001</v>
      </c>
      <c r="I406" s="33" t="s">
        <v>783</v>
      </c>
      <c r="J406" s="87">
        <f t="shared" si="25"/>
        <v>0</v>
      </c>
      <c r="K406" s="9" t="s">
        <v>181</v>
      </c>
      <c r="L406" s="77"/>
    </row>
    <row r="407" spans="1:12" ht="14.4">
      <c r="A407" s="1"/>
      <c r="B407" s="22">
        <v>12</v>
      </c>
      <c r="C407" s="23" t="s">
        <v>124</v>
      </c>
      <c r="D407" s="841"/>
      <c r="E407" s="842"/>
      <c r="F407" s="85"/>
      <c r="G407" s="18" t="s">
        <v>782</v>
      </c>
      <c r="H407" s="539">
        <v>0.18</v>
      </c>
      <c r="I407" s="33" t="s">
        <v>783</v>
      </c>
      <c r="J407" s="87">
        <f t="shared" si="25"/>
        <v>0</v>
      </c>
      <c r="K407" s="9" t="s">
        <v>201</v>
      </c>
      <c r="L407" s="77"/>
    </row>
    <row r="408" spans="1:12" ht="14.4">
      <c r="A408" s="1"/>
      <c r="B408" s="22">
        <v>13</v>
      </c>
      <c r="C408" s="23" t="s">
        <v>123</v>
      </c>
      <c r="D408" s="86" t="s">
        <v>288</v>
      </c>
      <c r="E408" s="20"/>
      <c r="F408" s="85"/>
      <c r="G408" s="18" t="s">
        <v>782</v>
      </c>
      <c r="H408" s="539">
        <v>0.32</v>
      </c>
      <c r="I408" s="33" t="s">
        <v>783</v>
      </c>
      <c r="J408" s="87">
        <f t="shared" si="25"/>
        <v>0</v>
      </c>
      <c r="K408" s="9" t="s">
        <v>200</v>
      </c>
      <c r="L408" s="77"/>
    </row>
    <row r="409" spans="1:12" ht="14.4">
      <c r="A409" s="1"/>
      <c r="B409" s="89"/>
      <c r="C409" s="88"/>
      <c r="D409" s="86" t="s">
        <v>287</v>
      </c>
      <c r="E409" s="20"/>
      <c r="F409" s="85"/>
      <c r="G409" s="18" t="s">
        <v>782</v>
      </c>
      <c r="H409" s="539">
        <v>0.192</v>
      </c>
      <c r="I409" s="33" t="s">
        <v>783</v>
      </c>
      <c r="J409" s="87">
        <f t="shared" si="25"/>
        <v>0</v>
      </c>
      <c r="K409" s="9" t="s">
        <v>199</v>
      </c>
      <c r="L409" s="77"/>
    </row>
    <row r="410" spans="1:12" ht="14.4">
      <c r="A410" s="1"/>
      <c r="B410" s="22">
        <v>14</v>
      </c>
      <c r="C410" s="23" t="s">
        <v>122</v>
      </c>
      <c r="D410" s="86" t="s">
        <v>288</v>
      </c>
      <c r="E410" s="20"/>
      <c r="F410" s="85"/>
      <c r="G410" s="18" t="s">
        <v>782</v>
      </c>
      <c r="H410" s="539">
        <v>0.30599999999999999</v>
      </c>
      <c r="I410" s="33" t="s">
        <v>783</v>
      </c>
      <c r="J410" s="87">
        <f t="shared" si="25"/>
        <v>0</v>
      </c>
      <c r="K410" s="9" t="s">
        <v>198</v>
      </c>
      <c r="L410" s="77"/>
    </row>
    <row r="411" spans="1:12" ht="14.4">
      <c r="A411" s="1"/>
      <c r="B411" s="89"/>
      <c r="C411" s="88"/>
      <c r="D411" s="86" t="s">
        <v>287</v>
      </c>
      <c r="E411" s="20"/>
      <c r="F411" s="85"/>
      <c r="G411" s="18" t="s">
        <v>782</v>
      </c>
      <c r="H411" s="539">
        <v>0.20399999999999999</v>
      </c>
      <c r="I411" s="33" t="s">
        <v>783</v>
      </c>
      <c r="J411" s="87">
        <f t="shared" si="25"/>
        <v>0</v>
      </c>
      <c r="K411" s="9" t="s">
        <v>197</v>
      </c>
      <c r="L411" s="77"/>
    </row>
    <row r="412" spans="1:12" ht="14.4">
      <c r="A412" s="1"/>
      <c r="B412" s="22">
        <v>15</v>
      </c>
      <c r="C412" s="23" t="s">
        <v>112</v>
      </c>
      <c r="D412" s="86" t="s">
        <v>288</v>
      </c>
      <c r="E412" s="20"/>
      <c r="F412" s="85"/>
      <c r="G412" s="18" t="s">
        <v>782</v>
      </c>
      <c r="H412" s="539">
        <v>0.3261</v>
      </c>
      <c r="I412" s="33" t="s">
        <v>783</v>
      </c>
      <c r="J412" s="87">
        <f t="shared" si="25"/>
        <v>0</v>
      </c>
      <c r="K412" s="9" t="s">
        <v>196</v>
      </c>
      <c r="L412" s="77"/>
    </row>
    <row r="413" spans="1:12" ht="14.4">
      <c r="A413" s="1"/>
      <c r="B413" s="89"/>
      <c r="C413" s="88"/>
      <c r="D413" s="86" t="s">
        <v>287</v>
      </c>
      <c r="E413" s="20"/>
      <c r="F413" s="85"/>
      <c r="G413" s="18" t="s">
        <v>782</v>
      </c>
      <c r="H413" s="539">
        <v>0.21740000000000001</v>
      </c>
      <c r="I413" s="33" t="s">
        <v>783</v>
      </c>
      <c r="J413" s="87">
        <f t="shared" si="25"/>
        <v>0</v>
      </c>
      <c r="K413" s="9" t="s">
        <v>195</v>
      </c>
      <c r="L413" s="77"/>
    </row>
    <row r="414" spans="1:12" ht="14.4">
      <c r="A414" s="1"/>
      <c r="B414" s="22">
        <v>16</v>
      </c>
      <c r="C414" s="23" t="s">
        <v>110</v>
      </c>
      <c r="D414" s="86" t="s">
        <v>288</v>
      </c>
      <c r="E414" s="20"/>
      <c r="F414" s="85"/>
      <c r="G414" s="18" t="s">
        <v>782</v>
      </c>
      <c r="H414" s="539">
        <v>0.3306</v>
      </c>
      <c r="I414" s="33" t="s">
        <v>783</v>
      </c>
      <c r="J414" s="87">
        <f t="shared" si="25"/>
        <v>0</v>
      </c>
      <c r="K414" s="9" t="s">
        <v>194</v>
      </c>
      <c r="L414" s="77"/>
    </row>
    <row r="415" spans="1:12" ht="14.4">
      <c r="A415" s="1"/>
      <c r="B415" s="89"/>
      <c r="C415" s="88"/>
      <c r="D415" s="86" t="s">
        <v>287</v>
      </c>
      <c r="E415" s="20"/>
      <c r="F415" s="85"/>
      <c r="G415" s="18" t="s">
        <v>782</v>
      </c>
      <c r="H415" s="539">
        <v>0.22040000000000001</v>
      </c>
      <c r="I415" s="33" t="s">
        <v>783</v>
      </c>
      <c r="J415" s="87">
        <f t="shared" si="25"/>
        <v>0</v>
      </c>
      <c r="K415" s="9" t="s">
        <v>193</v>
      </c>
      <c r="L415" s="77"/>
    </row>
    <row r="416" spans="1:12" ht="14.4">
      <c r="A416" s="1"/>
      <c r="B416" s="22">
        <v>17</v>
      </c>
      <c r="C416" s="23" t="s">
        <v>108</v>
      </c>
      <c r="D416" s="86" t="s">
        <v>288</v>
      </c>
      <c r="E416" s="20"/>
      <c r="F416" s="85"/>
      <c r="G416" s="18" t="s">
        <v>782</v>
      </c>
      <c r="H416" s="539">
        <v>0.3543</v>
      </c>
      <c r="I416" s="33" t="s">
        <v>783</v>
      </c>
      <c r="J416" s="87">
        <f t="shared" si="25"/>
        <v>0</v>
      </c>
      <c r="K416" s="9" t="s">
        <v>192</v>
      </c>
      <c r="L416" s="77"/>
    </row>
    <row r="417" spans="1:12" ht="14.4">
      <c r="A417" s="1"/>
      <c r="B417" s="89"/>
      <c r="C417" s="88"/>
      <c r="D417" s="86" t="s">
        <v>287</v>
      </c>
      <c r="E417" s="20"/>
      <c r="F417" s="85"/>
      <c r="G417" s="18" t="s">
        <v>782</v>
      </c>
      <c r="H417" s="539">
        <v>0.23619999999999999</v>
      </c>
      <c r="I417" s="33" t="s">
        <v>783</v>
      </c>
      <c r="J417" s="87">
        <f t="shared" si="25"/>
        <v>0</v>
      </c>
      <c r="K417" s="9" t="s">
        <v>191</v>
      </c>
      <c r="L417" s="77"/>
    </row>
    <row r="418" spans="1:12" ht="14.4">
      <c r="A418" s="1"/>
      <c r="B418" s="22">
        <v>18</v>
      </c>
      <c r="C418" s="23" t="s">
        <v>106</v>
      </c>
      <c r="D418" s="86" t="s">
        <v>288</v>
      </c>
      <c r="E418" s="20"/>
      <c r="F418" s="85"/>
      <c r="G418" s="18" t="s">
        <v>782</v>
      </c>
      <c r="H418" s="539">
        <v>0.35320000000000001</v>
      </c>
      <c r="I418" s="33" t="s">
        <v>783</v>
      </c>
      <c r="J418" s="87">
        <f t="shared" si="25"/>
        <v>0</v>
      </c>
      <c r="K418" s="9" t="s">
        <v>190</v>
      </c>
      <c r="L418" s="77"/>
    </row>
    <row r="419" spans="1:12" ht="14.4">
      <c r="A419" s="1"/>
      <c r="B419" s="89"/>
      <c r="C419" s="88"/>
      <c r="D419" s="86" t="s">
        <v>287</v>
      </c>
      <c r="E419" s="20"/>
      <c r="F419" s="85"/>
      <c r="G419" s="18" t="s">
        <v>782</v>
      </c>
      <c r="H419" s="540">
        <v>0.23549999999999999</v>
      </c>
      <c r="I419" s="18" t="s">
        <v>783</v>
      </c>
      <c r="J419" s="84">
        <f t="shared" si="25"/>
        <v>0</v>
      </c>
      <c r="K419" s="9" t="s">
        <v>189</v>
      </c>
      <c r="L419" s="77"/>
    </row>
    <row r="420" spans="1:12" ht="14.4">
      <c r="A420" s="1"/>
      <c r="B420" s="22">
        <v>19</v>
      </c>
      <c r="C420" s="23" t="s">
        <v>104</v>
      </c>
      <c r="D420" s="86" t="s">
        <v>288</v>
      </c>
      <c r="E420" s="20"/>
      <c r="F420" s="85"/>
      <c r="G420" s="18" t="s">
        <v>738</v>
      </c>
      <c r="H420" s="539">
        <v>0.38390000000000002</v>
      </c>
      <c r="I420" s="33" t="s">
        <v>741</v>
      </c>
      <c r="J420" s="87">
        <f t="shared" si="25"/>
        <v>0</v>
      </c>
      <c r="K420" s="9" t="s">
        <v>188</v>
      </c>
      <c r="L420" s="77"/>
    </row>
    <row r="421" spans="1:12" ht="14.4">
      <c r="A421" s="1"/>
      <c r="B421" s="89"/>
      <c r="C421" s="88"/>
      <c r="D421" s="86" t="s">
        <v>287</v>
      </c>
      <c r="E421" s="20"/>
      <c r="F421" s="85"/>
      <c r="G421" s="18" t="s">
        <v>813</v>
      </c>
      <c r="H421" s="540">
        <v>0.25590000000000002</v>
      </c>
      <c r="I421" s="18" t="s">
        <v>814</v>
      </c>
      <c r="J421" s="84">
        <f t="shared" si="25"/>
        <v>0</v>
      </c>
      <c r="K421" s="9" t="s">
        <v>157</v>
      </c>
      <c r="L421" s="77"/>
    </row>
    <row r="422" spans="1:12" ht="14.4">
      <c r="A422" s="1"/>
      <c r="B422" s="22">
        <v>20</v>
      </c>
      <c r="C422" s="23" t="s">
        <v>102</v>
      </c>
      <c r="D422" s="86" t="s">
        <v>288</v>
      </c>
      <c r="E422" s="20"/>
      <c r="F422" s="85"/>
      <c r="G422" s="18" t="s">
        <v>815</v>
      </c>
      <c r="H422" s="539">
        <v>0.39960000000000001</v>
      </c>
      <c r="I422" s="33" t="s">
        <v>816</v>
      </c>
      <c r="J422" s="87">
        <f t="shared" si="25"/>
        <v>0</v>
      </c>
      <c r="K422" s="9" t="s">
        <v>156</v>
      </c>
      <c r="L422" s="77"/>
    </row>
    <row r="423" spans="1:12" ht="14.4">
      <c r="A423" s="1"/>
      <c r="B423" s="89"/>
      <c r="C423" s="88"/>
      <c r="D423" s="86" t="s">
        <v>287</v>
      </c>
      <c r="E423" s="20"/>
      <c r="F423" s="85"/>
      <c r="G423" s="18" t="s">
        <v>813</v>
      </c>
      <c r="H423" s="540">
        <v>0.26640000000000003</v>
      </c>
      <c r="I423" s="18" t="s">
        <v>814</v>
      </c>
      <c r="J423" s="84">
        <f t="shared" si="25"/>
        <v>0</v>
      </c>
      <c r="K423" s="9" t="s">
        <v>155</v>
      </c>
      <c r="L423" s="77"/>
    </row>
    <row r="424" spans="1:12" ht="14.4">
      <c r="A424" s="1"/>
      <c r="B424" s="22">
        <v>21</v>
      </c>
      <c r="C424" s="23" t="s">
        <v>497</v>
      </c>
      <c r="D424" s="86" t="s">
        <v>288</v>
      </c>
      <c r="E424" s="20"/>
      <c r="F424" s="85"/>
      <c r="G424" s="18" t="s">
        <v>813</v>
      </c>
      <c r="H424" s="539">
        <v>0.41980000000000001</v>
      </c>
      <c r="I424" s="33" t="s">
        <v>814</v>
      </c>
      <c r="J424" s="87">
        <f>ROUND(F424*H424,0)</f>
        <v>0</v>
      </c>
      <c r="K424" s="9" t="s">
        <v>154</v>
      </c>
      <c r="L424" s="77"/>
    </row>
    <row r="425" spans="1:12" ht="14.4">
      <c r="A425" s="1"/>
      <c r="B425" s="89"/>
      <c r="C425" s="88"/>
      <c r="D425" s="86" t="s">
        <v>287</v>
      </c>
      <c r="E425" s="20"/>
      <c r="F425" s="85"/>
      <c r="G425" s="18" t="s">
        <v>813</v>
      </c>
      <c r="H425" s="540">
        <v>0.27979999999999999</v>
      </c>
      <c r="I425" s="18" t="s">
        <v>814</v>
      </c>
      <c r="J425" s="84">
        <f>ROUND(F425*H425,0)</f>
        <v>0</v>
      </c>
      <c r="K425" s="9" t="s">
        <v>153</v>
      </c>
      <c r="L425" s="77"/>
    </row>
    <row r="426" spans="1:12" ht="14.4">
      <c r="A426" s="1"/>
      <c r="B426" s="22">
        <v>22</v>
      </c>
      <c r="C426" s="23" t="s">
        <v>519</v>
      </c>
      <c r="D426" s="86" t="s">
        <v>288</v>
      </c>
      <c r="E426" s="20"/>
      <c r="F426" s="85"/>
      <c r="G426" s="18" t="s">
        <v>813</v>
      </c>
      <c r="H426" s="539">
        <v>0.43640000000000001</v>
      </c>
      <c r="I426" s="33" t="s">
        <v>814</v>
      </c>
      <c r="J426" s="87">
        <f t="shared" si="25"/>
        <v>0</v>
      </c>
      <c r="K426" s="9" t="s">
        <v>152</v>
      </c>
      <c r="L426" s="77"/>
    </row>
    <row r="427" spans="1:12" ht="15" thickBot="1">
      <c r="A427" s="1"/>
      <c r="B427" s="89"/>
      <c r="C427" s="88"/>
      <c r="D427" s="86" t="s">
        <v>287</v>
      </c>
      <c r="E427" s="20"/>
      <c r="F427" s="85"/>
      <c r="G427" s="18" t="s">
        <v>813</v>
      </c>
      <c r="H427" s="540">
        <v>0.29089999999999999</v>
      </c>
      <c r="I427" s="18" t="s">
        <v>814</v>
      </c>
      <c r="J427" s="84">
        <f t="shared" si="25"/>
        <v>0</v>
      </c>
      <c r="K427" s="9" t="s">
        <v>216</v>
      </c>
      <c r="L427" s="77"/>
    </row>
    <row r="428" spans="1:12" ht="14.4">
      <c r="A428" s="1"/>
      <c r="B428" s="15"/>
      <c r="C428" s="16"/>
      <c r="D428" s="15"/>
      <c r="E428" s="15"/>
      <c r="F428" s="83"/>
      <c r="G428" s="13"/>
      <c r="H428" s="837" t="s">
        <v>1105</v>
      </c>
      <c r="I428" s="838"/>
      <c r="J428" s="79"/>
    </row>
    <row r="429" spans="1:12" ht="15" thickBot="1">
      <c r="A429" s="1"/>
      <c r="B429" s="9"/>
      <c r="C429" s="9"/>
      <c r="D429" s="9"/>
      <c r="E429" s="9"/>
      <c r="F429" s="80"/>
      <c r="G429" s="9"/>
      <c r="H429" s="839" t="s">
        <v>99</v>
      </c>
      <c r="I429" s="840"/>
      <c r="J429" s="78">
        <f>SUM(J396:J427)</f>
        <v>0</v>
      </c>
      <c r="K429" s="9" t="s">
        <v>1294</v>
      </c>
      <c r="L429" s="50" t="s">
        <v>738</v>
      </c>
    </row>
    <row r="430" spans="1:12" s="1" customFormat="1" ht="18.75" customHeight="1">
      <c r="F430" s="81"/>
      <c r="H430" s="82"/>
      <c r="J430" s="81"/>
    </row>
    <row r="431" spans="1:12" ht="18.75" customHeight="1">
      <c r="A431" s="7">
        <f>A392+1</f>
        <v>33</v>
      </c>
      <c r="B431" s="1" t="s">
        <v>951</v>
      </c>
    </row>
    <row r="432" spans="1:12" ht="9.6" customHeight="1">
      <c r="A432" s="52"/>
    </row>
    <row r="433" spans="1:248" ht="18.75" customHeight="1">
      <c r="A433" s="52"/>
      <c r="B433" s="844" t="s">
        <v>261</v>
      </c>
      <c r="C433" s="845"/>
      <c r="D433" s="844" t="s">
        <v>116</v>
      </c>
      <c r="E433" s="845"/>
      <c r="F433" s="93" t="s">
        <v>260</v>
      </c>
      <c r="G433" s="33"/>
      <c r="H433" s="94" t="s">
        <v>114</v>
      </c>
      <c r="I433" s="33"/>
      <c r="J433" s="93" t="s">
        <v>3</v>
      </c>
      <c r="K433" s="9"/>
    </row>
    <row r="434" spans="1:248" ht="15" customHeight="1">
      <c r="A434" s="52"/>
      <c r="B434" s="31"/>
      <c r="C434" s="30"/>
      <c r="D434" s="29"/>
      <c r="E434" s="28"/>
      <c r="F434" s="92"/>
      <c r="G434" s="25"/>
      <c r="H434" s="91"/>
      <c r="I434" s="25"/>
      <c r="J434" s="90" t="s">
        <v>113</v>
      </c>
      <c r="K434" s="9"/>
    </row>
    <row r="435" spans="1:248" s="1" customFormat="1" ht="15" customHeight="1">
      <c r="B435" s="21">
        <v>1</v>
      </c>
      <c r="C435" s="20" t="s">
        <v>775</v>
      </c>
      <c r="D435" s="841"/>
      <c r="E435" s="842"/>
      <c r="F435" s="85"/>
      <c r="G435" s="18" t="s">
        <v>98</v>
      </c>
      <c r="H435" s="542">
        <v>0.5</v>
      </c>
      <c r="I435" s="33" t="s">
        <v>101</v>
      </c>
      <c r="J435" s="87">
        <f>ROUND(F435*H435,0)</f>
        <v>0</v>
      </c>
      <c r="K435" s="9" t="s">
        <v>207</v>
      </c>
    </row>
    <row r="436" spans="1:248" s="1" customFormat="1" ht="15" customHeight="1">
      <c r="B436" s="21">
        <v>2</v>
      </c>
      <c r="C436" s="20" t="s">
        <v>917</v>
      </c>
      <c r="D436" s="841"/>
      <c r="E436" s="842"/>
      <c r="F436" s="85"/>
      <c r="G436" s="18" t="s">
        <v>98</v>
      </c>
      <c r="H436" s="542">
        <v>0.5</v>
      </c>
      <c r="I436" s="33" t="s">
        <v>101</v>
      </c>
      <c r="J436" s="87">
        <f>ROUND(F436*H436,0)</f>
        <v>0</v>
      </c>
      <c r="K436" s="9" t="s">
        <v>544</v>
      </c>
    </row>
    <row r="437" spans="1:248" s="1" customFormat="1" ht="15" customHeight="1">
      <c r="B437" s="21">
        <v>3</v>
      </c>
      <c r="C437" s="20" t="s">
        <v>1041</v>
      </c>
      <c r="D437" s="841"/>
      <c r="E437" s="842"/>
      <c r="F437" s="85"/>
      <c r="G437" s="18" t="s">
        <v>98</v>
      </c>
      <c r="H437" s="542">
        <v>0.5</v>
      </c>
      <c r="I437" s="33" t="s">
        <v>101</v>
      </c>
      <c r="J437" s="87">
        <f>ROUND(F437*H437,0)</f>
        <v>0</v>
      </c>
      <c r="K437" s="9" t="s">
        <v>1106</v>
      </c>
    </row>
    <row r="438" spans="1:248" s="1" customFormat="1" ht="15" customHeight="1" thickBot="1">
      <c r="B438" s="21">
        <v>4</v>
      </c>
      <c r="C438" s="20" t="s">
        <v>1112</v>
      </c>
      <c r="D438" s="841"/>
      <c r="E438" s="842"/>
      <c r="F438" s="85"/>
      <c r="G438" s="18" t="s">
        <v>98</v>
      </c>
      <c r="H438" s="542">
        <v>0.5</v>
      </c>
      <c r="I438" s="33" t="s">
        <v>101</v>
      </c>
      <c r="J438" s="87">
        <f>ROUND(F438*H438,0)</f>
        <v>0</v>
      </c>
      <c r="K438" s="9" t="s">
        <v>1226</v>
      </c>
    </row>
    <row r="439" spans="1:248" ht="14.4">
      <c r="A439" s="1"/>
      <c r="B439" s="15"/>
      <c r="C439" s="16"/>
      <c r="D439" s="15"/>
      <c r="E439" s="15"/>
      <c r="F439" s="83"/>
      <c r="G439" s="13"/>
      <c r="H439" s="837" t="s">
        <v>1227</v>
      </c>
      <c r="I439" s="838"/>
      <c r="J439" s="79"/>
    </row>
    <row r="440" spans="1:248" s="1" customFormat="1" ht="15" customHeight="1" thickBot="1">
      <c r="B440" s="9"/>
      <c r="C440" s="9"/>
      <c r="D440" s="9"/>
      <c r="E440" s="9"/>
      <c r="F440" s="12"/>
      <c r="G440" s="9"/>
      <c r="H440" s="839" t="s">
        <v>99</v>
      </c>
      <c r="I440" s="840"/>
      <c r="J440" s="10">
        <f>SUM(J435:J438)</f>
        <v>0</v>
      </c>
      <c r="K440" s="9" t="s">
        <v>1295</v>
      </c>
      <c r="L440" s="1" t="s">
        <v>98</v>
      </c>
    </row>
    <row r="441" spans="1:248" ht="18.75" customHeight="1">
      <c r="A441" s="1"/>
      <c r="B441" s="1"/>
      <c r="C441" s="1"/>
      <c r="D441" s="1"/>
      <c r="E441" s="1"/>
      <c r="F441" s="81"/>
      <c r="G441" s="1"/>
      <c r="H441" s="82"/>
      <c r="I441" s="1"/>
      <c r="J441" s="81"/>
    </row>
    <row r="442" spans="1:248" s="1" customFormat="1" ht="18.75" customHeight="1">
      <c r="A442" s="7">
        <f>A431+1</f>
        <v>34</v>
      </c>
      <c r="B442" s="1" t="s">
        <v>1013</v>
      </c>
      <c r="C442" s="50"/>
      <c r="D442" s="50"/>
      <c r="E442" s="50"/>
      <c r="F442" s="76"/>
      <c r="G442" s="50"/>
      <c r="H442" s="77"/>
      <c r="I442" s="50"/>
      <c r="J442" s="76"/>
      <c r="IN442" s="1">
        <v>3</v>
      </c>
    </row>
    <row r="443" spans="1:248" s="1" customFormat="1" ht="9.75" customHeight="1">
      <c r="A443" s="52"/>
      <c r="B443" s="50"/>
      <c r="C443" s="50"/>
      <c r="D443" s="50"/>
      <c r="E443" s="50"/>
      <c r="F443" s="76"/>
      <c r="G443" s="50"/>
      <c r="H443" s="77"/>
      <c r="I443" s="50"/>
      <c r="J443" s="76"/>
      <c r="K443" s="9"/>
    </row>
    <row r="444" spans="1:248" s="1" customFormat="1" ht="14.4">
      <c r="A444" s="52"/>
      <c r="B444" s="844" t="s">
        <v>261</v>
      </c>
      <c r="C444" s="845"/>
      <c r="D444" s="844" t="s">
        <v>116</v>
      </c>
      <c r="E444" s="845"/>
      <c r="F444" s="93" t="s">
        <v>260</v>
      </c>
      <c r="G444" s="33"/>
      <c r="H444" s="94" t="s">
        <v>114</v>
      </c>
      <c r="I444" s="33"/>
      <c r="J444" s="93" t="s">
        <v>3</v>
      </c>
      <c r="K444" s="9"/>
    </row>
    <row r="445" spans="1:248" ht="14.4">
      <c r="A445" s="52"/>
      <c r="B445" s="31"/>
      <c r="C445" s="30"/>
      <c r="D445" s="29"/>
      <c r="E445" s="28"/>
      <c r="F445" s="92"/>
      <c r="G445" s="25"/>
      <c r="H445" s="91"/>
      <c r="I445" s="25"/>
      <c r="J445" s="90" t="s">
        <v>113</v>
      </c>
      <c r="K445" s="9"/>
    </row>
    <row r="446" spans="1:248" ht="14.4">
      <c r="A446" s="1"/>
      <c r="B446" s="22">
        <v>1</v>
      </c>
      <c r="C446" s="23" t="s">
        <v>122</v>
      </c>
      <c r="D446" s="86" t="s">
        <v>1014</v>
      </c>
      <c r="E446" s="20"/>
      <c r="F446" s="85"/>
      <c r="G446" s="18" t="s">
        <v>98</v>
      </c>
      <c r="H446" s="542">
        <v>0.128</v>
      </c>
      <c r="I446" s="33" t="s">
        <v>101</v>
      </c>
      <c r="J446" s="87">
        <f t="shared" ref="J446:J465" si="26">ROUND(F446*H446,0)</f>
        <v>0</v>
      </c>
      <c r="K446" s="9" t="s">
        <v>207</v>
      </c>
      <c r="L446" s="77"/>
    </row>
    <row r="447" spans="1:248" ht="14.4">
      <c r="A447" s="1"/>
      <c r="B447" s="89"/>
      <c r="C447" s="88"/>
      <c r="D447" s="553" t="s">
        <v>1015</v>
      </c>
      <c r="E447" s="20"/>
      <c r="F447" s="85"/>
      <c r="G447" s="18" t="s">
        <v>98</v>
      </c>
      <c r="H447" s="542">
        <v>0.192</v>
      </c>
      <c r="I447" s="33" t="s">
        <v>101</v>
      </c>
      <c r="J447" s="87">
        <f t="shared" si="26"/>
        <v>0</v>
      </c>
      <c r="K447" s="9" t="s">
        <v>206</v>
      </c>
      <c r="L447" s="77"/>
    </row>
    <row r="448" spans="1:248" ht="14.4">
      <c r="A448" s="1"/>
      <c r="B448" s="22">
        <v>2</v>
      </c>
      <c r="C448" s="23" t="s">
        <v>112</v>
      </c>
      <c r="D448" s="86" t="s">
        <v>1014</v>
      </c>
      <c r="E448" s="20"/>
      <c r="F448" s="85"/>
      <c r="G448" s="18" t="s">
        <v>98</v>
      </c>
      <c r="H448" s="542">
        <v>0.14299999999999999</v>
      </c>
      <c r="I448" s="33" t="s">
        <v>101</v>
      </c>
      <c r="J448" s="87">
        <f t="shared" si="26"/>
        <v>0</v>
      </c>
      <c r="K448" s="9" t="s">
        <v>205</v>
      </c>
      <c r="L448" s="77"/>
    </row>
    <row r="449" spans="1:12" ht="14.4">
      <c r="A449" s="1"/>
      <c r="B449" s="89"/>
      <c r="C449" s="88"/>
      <c r="D449" s="553" t="s">
        <v>1015</v>
      </c>
      <c r="E449" s="20"/>
      <c r="F449" s="85"/>
      <c r="G449" s="18" t="s">
        <v>98</v>
      </c>
      <c r="H449" s="542">
        <v>0.214</v>
      </c>
      <c r="I449" s="33" t="s">
        <v>101</v>
      </c>
      <c r="J449" s="87">
        <f t="shared" si="26"/>
        <v>0</v>
      </c>
      <c r="K449" s="9" t="s">
        <v>204</v>
      </c>
      <c r="L449" s="77"/>
    </row>
    <row r="450" spans="1:12" ht="14.4">
      <c r="A450" s="1"/>
      <c r="B450" s="22">
        <v>3</v>
      </c>
      <c r="C450" s="23" t="s">
        <v>110</v>
      </c>
      <c r="D450" s="86" t="s">
        <v>1014</v>
      </c>
      <c r="E450" s="20"/>
      <c r="F450" s="85"/>
      <c r="G450" s="18" t="s">
        <v>98</v>
      </c>
      <c r="H450" s="542">
        <v>0.159</v>
      </c>
      <c r="I450" s="33" t="s">
        <v>101</v>
      </c>
      <c r="J450" s="87">
        <f t="shared" si="26"/>
        <v>0</v>
      </c>
      <c r="K450" s="9" t="s">
        <v>203</v>
      </c>
      <c r="L450" s="77"/>
    </row>
    <row r="451" spans="1:12" ht="14.4">
      <c r="A451" s="1"/>
      <c r="B451" s="89"/>
      <c r="C451" s="88"/>
      <c r="D451" s="553" t="s">
        <v>1015</v>
      </c>
      <c r="E451" s="20"/>
      <c r="F451" s="85"/>
      <c r="G451" s="18" t="s">
        <v>98</v>
      </c>
      <c r="H451" s="542">
        <v>0.23799999999999999</v>
      </c>
      <c r="I451" s="33" t="s">
        <v>101</v>
      </c>
      <c r="J451" s="87">
        <f t="shared" si="26"/>
        <v>0</v>
      </c>
      <c r="K451" s="9" t="s">
        <v>177</v>
      </c>
      <c r="L451" s="77"/>
    </row>
    <row r="452" spans="1:12" ht="14.4">
      <c r="A452" s="1"/>
      <c r="B452" s="22">
        <v>4</v>
      </c>
      <c r="C452" s="23" t="s">
        <v>108</v>
      </c>
      <c r="D452" s="86" t="s">
        <v>1014</v>
      </c>
      <c r="E452" s="20"/>
      <c r="F452" s="85"/>
      <c r="G452" s="18" t="s">
        <v>98</v>
      </c>
      <c r="H452" s="542">
        <v>0.187</v>
      </c>
      <c r="I452" s="33" t="s">
        <v>101</v>
      </c>
      <c r="J452" s="87">
        <f t="shared" si="26"/>
        <v>0</v>
      </c>
      <c r="K452" s="9" t="s">
        <v>176</v>
      </c>
      <c r="L452" s="77"/>
    </row>
    <row r="453" spans="1:12" ht="14.4">
      <c r="A453" s="1"/>
      <c r="B453" s="89"/>
      <c r="C453" s="88"/>
      <c r="D453" s="553" t="s">
        <v>1015</v>
      </c>
      <c r="E453" s="20"/>
      <c r="F453" s="85"/>
      <c r="G453" s="18" t="s">
        <v>98</v>
      </c>
      <c r="H453" s="542">
        <v>0.28100000000000003</v>
      </c>
      <c r="I453" s="33" t="s">
        <v>101</v>
      </c>
      <c r="J453" s="87">
        <f t="shared" si="26"/>
        <v>0</v>
      </c>
      <c r="K453" s="9" t="s">
        <v>175</v>
      </c>
      <c r="L453" s="77"/>
    </row>
    <row r="454" spans="1:12" ht="14.4">
      <c r="A454" s="1"/>
      <c r="B454" s="22">
        <v>5</v>
      </c>
      <c r="C454" s="23" t="s">
        <v>106</v>
      </c>
      <c r="D454" s="86" t="s">
        <v>1014</v>
      </c>
      <c r="E454" s="20"/>
      <c r="F454" s="85"/>
      <c r="G454" s="18" t="s">
        <v>98</v>
      </c>
      <c r="H454" s="542">
        <v>0.20599999999999999</v>
      </c>
      <c r="I454" s="33" t="s">
        <v>101</v>
      </c>
      <c r="J454" s="87">
        <f t="shared" si="26"/>
        <v>0</v>
      </c>
      <c r="K454" s="9" t="s">
        <v>174</v>
      </c>
      <c r="L454" s="77"/>
    </row>
    <row r="455" spans="1:12" ht="14.4">
      <c r="A455" s="1"/>
      <c r="B455" s="89"/>
      <c r="C455" s="88"/>
      <c r="D455" s="553" t="s">
        <v>1015</v>
      </c>
      <c r="E455" s="20"/>
      <c r="F455" s="85"/>
      <c r="G455" s="18" t="s">
        <v>98</v>
      </c>
      <c r="H455" s="49">
        <v>0.308</v>
      </c>
      <c r="I455" s="18" t="s">
        <v>101</v>
      </c>
      <c r="J455" s="84">
        <f t="shared" si="26"/>
        <v>0</v>
      </c>
      <c r="K455" s="9" t="s">
        <v>202</v>
      </c>
      <c r="L455" s="77"/>
    </row>
    <row r="456" spans="1:12" ht="14.4">
      <c r="A456" s="1"/>
      <c r="B456" s="22">
        <v>6</v>
      </c>
      <c r="C456" s="23" t="s">
        <v>104</v>
      </c>
      <c r="D456" s="86" t="s">
        <v>1014</v>
      </c>
      <c r="E456" s="20"/>
      <c r="F456" s="85"/>
      <c r="G456" s="18" t="s">
        <v>98</v>
      </c>
      <c r="H456" s="542">
        <v>0.223</v>
      </c>
      <c r="I456" s="33" t="s">
        <v>101</v>
      </c>
      <c r="J456" s="87">
        <f t="shared" si="26"/>
        <v>0</v>
      </c>
      <c r="K456" s="9" t="s">
        <v>181</v>
      </c>
      <c r="L456" s="77"/>
    </row>
    <row r="457" spans="1:12" ht="14.4">
      <c r="A457" s="1"/>
      <c r="B457" s="89"/>
      <c r="C457" s="88"/>
      <c r="D457" s="553" t="s">
        <v>1015</v>
      </c>
      <c r="E457" s="20"/>
      <c r="F457" s="85"/>
      <c r="G457" s="18" t="s">
        <v>98</v>
      </c>
      <c r="H457" s="49">
        <v>0.33400000000000002</v>
      </c>
      <c r="I457" s="18" t="s">
        <v>101</v>
      </c>
      <c r="J457" s="84">
        <f t="shared" si="26"/>
        <v>0</v>
      </c>
      <c r="K457" s="9" t="s">
        <v>201</v>
      </c>
      <c r="L457" s="77"/>
    </row>
    <row r="458" spans="1:12" ht="14.4">
      <c r="A458" s="1"/>
      <c r="B458" s="22">
        <v>7</v>
      </c>
      <c r="C458" s="23" t="s">
        <v>102</v>
      </c>
      <c r="D458" s="86" t="s">
        <v>1014</v>
      </c>
      <c r="E458" s="20"/>
      <c r="F458" s="85"/>
      <c r="G458" s="18" t="s">
        <v>98</v>
      </c>
      <c r="H458" s="542">
        <v>0.23799999999999999</v>
      </c>
      <c r="I458" s="33" t="s">
        <v>101</v>
      </c>
      <c r="J458" s="87">
        <f t="shared" ref="J458:J463" si="27">ROUND(F458*H458,0)</f>
        <v>0</v>
      </c>
      <c r="K458" s="9" t="s">
        <v>200</v>
      </c>
      <c r="L458" s="77"/>
    </row>
    <row r="459" spans="1:12" ht="14.4">
      <c r="A459" s="1"/>
      <c r="B459" s="89"/>
      <c r="C459" s="88"/>
      <c r="D459" s="553" t="s">
        <v>1015</v>
      </c>
      <c r="E459" s="20"/>
      <c r="F459" s="85"/>
      <c r="G459" s="18" t="s">
        <v>98</v>
      </c>
      <c r="H459" s="49">
        <v>0.35699999999999998</v>
      </c>
      <c r="I459" s="18" t="s">
        <v>101</v>
      </c>
      <c r="J459" s="84">
        <f t="shared" si="27"/>
        <v>0</v>
      </c>
      <c r="K459" s="9" t="s">
        <v>199</v>
      </c>
      <c r="L459" s="77"/>
    </row>
    <row r="460" spans="1:12" ht="14.4">
      <c r="A460" s="1"/>
      <c r="B460" s="22">
        <v>8</v>
      </c>
      <c r="C460" s="23" t="s">
        <v>497</v>
      </c>
      <c r="D460" s="86" t="s">
        <v>1014</v>
      </c>
      <c r="E460" s="20"/>
      <c r="F460" s="85"/>
      <c r="G460" s="18" t="s">
        <v>98</v>
      </c>
      <c r="H460" s="542">
        <v>0.25900000000000001</v>
      </c>
      <c r="I460" s="33" t="s">
        <v>101</v>
      </c>
      <c r="J460" s="87">
        <f t="shared" si="27"/>
        <v>0</v>
      </c>
      <c r="K460" s="9" t="s">
        <v>198</v>
      </c>
      <c r="L460" s="77"/>
    </row>
    <row r="461" spans="1:12" ht="14.4">
      <c r="A461" s="1"/>
      <c r="B461" s="89"/>
      <c r="C461" s="88"/>
      <c r="D461" s="553" t="s">
        <v>1015</v>
      </c>
      <c r="E461" s="20"/>
      <c r="F461" s="85"/>
      <c r="G461" s="18" t="s">
        <v>98</v>
      </c>
      <c r="H461" s="49">
        <v>0.38800000000000001</v>
      </c>
      <c r="I461" s="18" t="s">
        <v>101</v>
      </c>
      <c r="J461" s="84">
        <f t="shared" si="27"/>
        <v>0</v>
      </c>
      <c r="K461" s="9" t="s">
        <v>197</v>
      </c>
      <c r="L461" s="77"/>
    </row>
    <row r="462" spans="1:12" ht="14.4">
      <c r="A462" s="1"/>
      <c r="B462" s="22">
        <v>9</v>
      </c>
      <c r="C462" s="23" t="s">
        <v>519</v>
      </c>
      <c r="D462" s="86" t="s">
        <v>1014</v>
      </c>
      <c r="E462" s="20"/>
      <c r="F462" s="85"/>
      <c r="G462" s="18" t="s">
        <v>98</v>
      </c>
      <c r="H462" s="542">
        <v>0.27500000000000002</v>
      </c>
      <c r="I462" s="33" t="s">
        <v>101</v>
      </c>
      <c r="J462" s="87">
        <f t="shared" si="27"/>
        <v>0</v>
      </c>
      <c r="K462" s="9" t="s">
        <v>196</v>
      </c>
      <c r="L462" s="77"/>
    </row>
    <row r="463" spans="1:12" ht="14.4">
      <c r="A463" s="1"/>
      <c r="B463" s="89"/>
      <c r="C463" s="88"/>
      <c r="D463" s="553" t="s">
        <v>1015</v>
      </c>
      <c r="E463" s="20"/>
      <c r="F463" s="85"/>
      <c r="G463" s="18" t="s">
        <v>98</v>
      </c>
      <c r="H463" s="49">
        <v>0.41199999999999998</v>
      </c>
      <c r="I463" s="18" t="s">
        <v>101</v>
      </c>
      <c r="J463" s="84">
        <f t="shared" si="27"/>
        <v>0</v>
      </c>
      <c r="K463" s="9" t="s">
        <v>195</v>
      </c>
      <c r="L463" s="77"/>
    </row>
    <row r="464" spans="1:12" ht="14.4">
      <c r="A464" s="1"/>
      <c r="B464" s="22">
        <v>10</v>
      </c>
      <c r="C464" s="23" t="s">
        <v>605</v>
      </c>
      <c r="D464" s="86" t="s">
        <v>1014</v>
      </c>
      <c r="E464" s="20"/>
      <c r="F464" s="85"/>
      <c r="G464" s="18" t="s">
        <v>98</v>
      </c>
      <c r="H464" s="542">
        <v>0.28799999999999998</v>
      </c>
      <c r="I464" s="33" t="s">
        <v>101</v>
      </c>
      <c r="J464" s="87">
        <f t="shared" si="26"/>
        <v>0</v>
      </c>
      <c r="K464" s="9" t="s">
        <v>194</v>
      </c>
      <c r="L464" s="77"/>
    </row>
    <row r="465" spans="1:12" ht="14.4">
      <c r="A465" s="1"/>
      <c r="B465" s="89"/>
      <c r="C465" s="88"/>
      <c r="D465" s="553" t="s">
        <v>1015</v>
      </c>
      <c r="E465" s="20"/>
      <c r="F465" s="85"/>
      <c r="G465" s="18" t="s">
        <v>98</v>
      </c>
      <c r="H465" s="49">
        <v>0.43099999999999999</v>
      </c>
      <c r="I465" s="18" t="s">
        <v>101</v>
      </c>
      <c r="J465" s="84">
        <f t="shared" si="26"/>
        <v>0</v>
      </c>
      <c r="K465" s="9" t="s">
        <v>193</v>
      </c>
      <c r="L465" s="77"/>
    </row>
    <row r="466" spans="1:12" ht="14.4">
      <c r="A466" s="1"/>
      <c r="B466" s="22">
        <v>11</v>
      </c>
      <c r="C466" s="23" t="s">
        <v>775</v>
      </c>
      <c r="D466" s="86" t="s">
        <v>1014</v>
      </c>
      <c r="E466" s="20"/>
      <c r="F466" s="85"/>
      <c r="G466" s="18" t="s">
        <v>98</v>
      </c>
      <c r="H466" s="542">
        <v>0.3</v>
      </c>
      <c r="I466" s="33" t="s">
        <v>101</v>
      </c>
      <c r="J466" s="87">
        <f t="shared" ref="J466:J473" si="28">ROUND(F466*H466,0)</f>
        <v>0</v>
      </c>
      <c r="K466" s="9" t="s">
        <v>192</v>
      </c>
      <c r="L466" s="77"/>
    </row>
    <row r="467" spans="1:12" ht="14.4">
      <c r="A467" s="1"/>
      <c r="B467" s="89"/>
      <c r="C467" s="88"/>
      <c r="D467" s="553" t="s">
        <v>1015</v>
      </c>
      <c r="E467" s="20"/>
      <c r="F467" s="85"/>
      <c r="G467" s="18" t="s">
        <v>98</v>
      </c>
      <c r="H467" s="49">
        <v>0.45</v>
      </c>
      <c r="I467" s="18" t="s">
        <v>101</v>
      </c>
      <c r="J467" s="84">
        <f t="shared" si="28"/>
        <v>0</v>
      </c>
      <c r="K467" s="9" t="s">
        <v>191</v>
      </c>
      <c r="L467" s="77"/>
    </row>
    <row r="468" spans="1:12" ht="14.4">
      <c r="A468" s="1"/>
      <c r="B468" s="22">
        <v>12</v>
      </c>
      <c r="C468" s="23" t="s">
        <v>917</v>
      </c>
      <c r="D468" s="86" t="s">
        <v>1014</v>
      </c>
      <c r="E468" s="20"/>
      <c r="F468" s="85"/>
      <c r="G468" s="18" t="s">
        <v>98</v>
      </c>
      <c r="H468" s="542">
        <v>0.3</v>
      </c>
      <c r="I468" s="33" t="s">
        <v>101</v>
      </c>
      <c r="J468" s="87">
        <f t="shared" si="28"/>
        <v>0</v>
      </c>
      <c r="K468" s="9" t="s">
        <v>190</v>
      </c>
      <c r="L468" s="77"/>
    </row>
    <row r="469" spans="1:12" ht="14.4">
      <c r="A469" s="1"/>
      <c r="B469" s="102"/>
      <c r="C469" s="101"/>
      <c r="D469" s="553" t="s">
        <v>1015</v>
      </c>
      <c r="E469" s="20"/>
      <c r="F469" s="85"/>
      <c r="G469" s="18" t="s">
        <v>98</v>
      </c>
      <c r="H469" s="49">
        <v>0.45</v>
      </c>
      <c r="I469" s="18" t="s">
        <v>101</v>
      </c>
      <c r="J469" s="84">
        <f t="shared" si="28"/>
        <v>0</v>
      </c>
      <c r="K469" s="9" t="s">
        <v>1017</v>
      </c>
      <c r="L469" s="77"/>
    </row>
    <row r="470" spans="1:12" ht="14.4">
      <c r="A470" s="1"/>
      <c r="B470" s="89"/>
      <c r="C470" s="88"/>
      <c r="D470" s="86" t="s">
        <v>1016</v>
      </c>
      <c r="E470" s="20"/>
      <c r="F470" s="85"/>
      <c r="G470" s="18" t="s">
        <v>98</v>
      </c>
      <c r="H470" s="49">
        <v>0.3</v>
      </c>
      <c r="I470" s="18" t="s">
        <v>101</v>
      </c>
      <c r="J470" s="84">
        <f t="shared" si="28"/>
        <v>0</v>
      </c>
      <c r="K470" s="9" t="s">
        <v>1018</v>
      </c>
      <c r="L470" s="77"/>
    </row>
    <row r="471" spans="1:12" ht="14.4">
      <c r="A471" s="1"/>
      <c r="B471" s="22">
        <v>13</v>
      </c>
      <c r="C471" s="23" t="s">
        <v>1041</v>
      </c>
      <c r="D471" s="86" t="s">
        <v>1014</v>
      </c>
      <c r="E471" s="20"/>
      <c r="F471" s="85"/>
      <c r="G471" s="18" t="s">
        <v>98</v>
      </c>
      <c r="H471" s="542">
        <v>0.3</v>
      </c>
      <c r="I471" s="33" t="s">
        <v>101</v>
      </c>
      <c r="J471" s="87">
        <f t="shared" si="28"/>
        <v>0</v>
      </c>
      <c r="K471" s="9" t="s">
        <v>1107</v>
      </c>
      <c r="L471" s="77"/>
    </row>
    <row r="472" spans="1:12" ht="14.4">
      <c r="A472" s="1"/>
      <c r="B472" s="102"/>
      <c r="C472" s="101"/>
      <c r="D472" s="553" t="s">
        <v>1015</v>
      </c>
      <c r="E472" s="20"/>
      <c r="F472" s="85"/>
      <c r="G472" s="18" t="s">
        <v>98</v>
      </c>
      <c r="H472" s="49">
        <v>0.45</v>
      </c>
      <c r="I472" s="18" t="s">
        <v>101</v>
      </c>
      <c r="J472" s="84">
        <f t="shared" si="28"/>
        <v>0</v>
      </c>
      <c r="K472" s="9" t="s">
        <v>1108</v>
      </c>
      <c r="L472" s="77"/>
    </row>
    <row r="473" spans="1:12" ht="14.4">
      <c r="A473" s="1"/>
      <c r="B473" s="89"/>
      <c r="C473" s="88"/>
      <c r="D473" s="86" t="s">
        <v>1016</v>
      </c>
      <c r="E473" s="20"/>
      <c r="F473" s="85"/>
      <c r="G473" s="18" t="s">
        <v>98</v>
      </c>
      <c r="H473" s="49">
        <v>0.3</v>
      </c>
      <c r="I473" s="18" t="s">
        <v>101</v>
      </c>
      <c r="J473" s="84">
        <f t="shared" si="28"/>
        <v>0</v>
      </c>
      <c r="K473" s="9" t="s">
        <v>1109</v>
      </c>
      <c r="L473" s="77"/>
    </row>
    <row r="474" spans="1:12" ht="14.4">
      <c r="A474" s="1"/>
      <c r="B474" s="22">
        <v>14</v>
      </c>
      <c r="C474" s="23" t="s">
        <v>1112</v>
      </c>
      <c r="D474" s="86" t="s">
        <v>1014</v>
      </c>
      <c r="E474" s="20"/>
      <c r="F474" s="85"/>
      <c r="G474" s="18" t="s">
        <v>98</v>
      </c>
      <c r="H474" s="542">
        <v>0.3</v>
      </c>
      <c r="I474" s="33" t="s">
        <v>101</v>
      </c>
      <c r="J474" s="87">
        <f t="shared" ref="J474:J476" si="29">ROUND(F474*H474,0)</f>
        <v>0</v>
      </c>
      <c r="K474" s="9" t="s">
        <v>1228</v>
      </c>
      <c r="L474" s="77"/>
    </row>
    <row r="475" spans="1:12" ht="14.4">
      <c r="A475" s="1"/>
      <c r="B475" s="102"/>
      <c r="C475" s="101"/>
      <c r="D475" s="553" t="s">
        <v>1015</v>
      </c>
      <c r="E475" s="20"/>
      <c r="F475" s="85"/>
      <c r="G475" s="18" t="s">
        <v>98</v>
      </c>
      <c r="H475" s="49">
        <v>0.45</v>
      </c>
      <c r="I475" s="18" t="s">
        <v>101</v>
      </c>
      <c r="J475" s="84">
        <f t="shared" si="29"/>
        <v>0</v>
      </c>
      <c r="K475" s="9" t="s">
        <v>1229</v>
      </c>
      <c r="L475" s="77"/>
    </row>
    <row r="476" spans="1:12" ht="15" thickBot="1">
      <c r="A476" s="1"/>
      <c r="B476" s="89"/>
      <c r="C476" s="88"/>
      <c r="D476" s="86" t="s">
        <v>1016</v>
      </c>
      <c r="E476" s="20"/>
      <c r="F476" s="85"/>
      <c r="G476" s="18" t="s">
        <v>98</v>
      </c>
      <c r="H476" s="49">
        <v>0.3</v>
      </c>
      <c r="I476" s="18" t="s">
        <v>101</v>
      </c>
      <c r="J476" s="84">
        <f t="shared" si="29"/>
        <v>0</v>
      </c>
      <c r="K476" s="9" t="s">
        <v>1230</v>
      </c>
      <c r="L476" s="77"/>
    </row>
    <row r="477" spans="1:12" ht="14.4">
      <c r="A477" s="1"/>
      <c r="B477" s="15"/>
      <c r="C477" s="16"/>
      <c r="D477" s="15"/>
      <c r="E477" s="15"/>
      <c r="F477" s="83"/>
      <c r="G477" s="13"/>
      <c r="H477" s="837" t="s">
        <v>1231</v>
      </c>
      <c r="I477" s="838"/>
      <c r="J477" s="79"/>
    </row>
    <row r="478" spans="1:12" ht="15" thickBot="1">
      <c r="A478" s="1"/>
      <c r="B478" s="9"/>
      <c r="C478" s="9"/>
      <c r="D478" s="9"/>
      <c r="E478" s="9"/>
      <c r="F478" s="80"/>
      <c r="G478" s="9"/>
      <c r="H478" s="839" t="s">
        <v>99</v>
      </c>
      <c r="I478" s="840"/>
      <c r="J478" s="78">
        <f>SUM(J446:J476)</f>
        <v>0</v>
      </c>
      <c r="K478" s="9" t="s">
        <v>1296</v>
      </c>
      <c r="L478" s="50" t="s">
        <v>98</v>
      </c>
    </row>
    <row r="479" spans="1:12" ht="14.4">
      <c r="A479" s="1"/>
      <c r="B479" s="9"/>
      <c r="C479" s="9"/>
      <c r="D479" s="9"/>
      <c r="E479" s="9"/>
      <c r="F479" s="80"/>
      <c r="G479" s="9"/>
      <c r="H479" s="13"/>
      <c r="I479" s="13"/>
      <c r="J479" s="83"/>
      <c r="K479" s="9"/>
    </row>
    <row r="480" spans="1:12" ht="18.75" customHeight="1">
      <c r="A480" s="7">
        <f>A442+1</f>
        <v>35</v>
      </c>
      <c r="B480" s="1" t="s">
        <v>1019</v>
      </c>
    </row>
    <row r="481" spans="1:12" ht="9.6" customHeight="1">
      <c r="A481" s="52"/>
    </row>
    <row r="482" spans="1:12" ht="18.75" customHeight="1">
      <c r="A482" s="52"/>
      <c r="B482" s="844" t="s">
        <v>261</v>
      </c>
      <c r="C482" s="845"/>
      <c r="D482" s="844" t="s">
        <v>116</v>
      </c>
      <c r="E482" s="845"/>
      <c r="F482" s="93" t="s">
        <v>260</v>
      </c>
      <c r="G482" s="33"/>
      <c r="H482" s="94" t="s">
        <v>114</v>
      </c>
      <c r="I482" s="33"/>
      <c r="J482" s="93" t="s">
        <v>3</v>
      </c>
      <c r="K482" s="9"/>
    </row>
    <row r="483" spans="1:12" ht="15" customHeight="1">
      <c r="A483" s="52"/>
      <c r="B483" s="31"/>
      <c r="C483" s="30"/>
      <c r="D483" s="29"/>
      <c r="E483" s="28"/>
      <c r="F483" s="92"/>
      <c r="G483" s="25"/>
      <c r="H483" s="91"/>
      <c r="I483" s="25"/>
      <c r="J483" s="90" t="s">
        <v>113</v>
      </c>
      <c r="K483" s="9"/>
    </row>
    <row r="484" spans="1:12" s="1" customFormat="1" ht="15" customHeight="1">
      <c r="B484" s="21">
        <v>1</v>
      </c>
      <c r="C484" s="20" t="s">
        <v>775</v>
      </c>
      <c r="D484" s="841"/>
      <c r="E484" s="842"/>
      <c r="F484" s="85"/>
      <c r="G484" s="18" t="s">
        <v>98</v>
      </c>
      <c r="H484" s="542">
        <v>0.7</v>
      </c>
      <c r="I484" s="33" t="s">
        <v>101</v>
      </c>
      <c r="J484" s="87">
        <f>ROUND(F484*H484,0)</f>
        <v>0</v>
      </c>
      <c r="K484" s="9" t="s">
        <v>207</v>
      </c>
    </row>
    <row r="485" spans="1:12" s="1" customFormat="1" ht="15" customHeight="1">
      <c r="B485" s="21">
        <v>2</v>
      </c>
      <c r="C485" s="20" t="s">
        <v>917</v>
      </c>
      <c r="D485" s="841"/>
      <c r="E485" s="842"/>
      <c r="F485" s="85"/>
      <c r="G485" s="18" t="s">
        <v>98</v>
      </c>
      <c r="H485" s="542">
        <v>0.7</v>
      </c>
      <c r="I485" s="33" t="s">
        <v>101</v>
      </c>
      <c r="J485" s="87">
        <f>ROUND(F485*H485,0)</f>
        <v>0</v>
      </c>
      <c r="K485" s="9" t="s">
        <v>544</v>
      </c>
    </row>
    <row r="486" spans="1:12" s="1" customFormat="1" ht="15" customHeight="1">
      <c r="B486" s="21">
        <v>3</v>
      </c>
      <c r="C486" s="20" t="s">
        <v>1041</v>
      </c>
      <c r="D486" s="841"/>
      <c r="E486" s="842"/>
      <c r="F486" s="85"/>
      <c r="G486" s="18" t="s">
        <v>98</v>
      </c>
      <c r="H486" s="542">
        <v>0.7</v>
      </c>
      <c r="I486" s="33" t="s">
        <v>101</v>
      </c>
      <c r="J486" s="87">
        <f>ROUND(F486*H486,0)</f>
        <v>0</v>
      </c>
      <c r="K486" s="9" t="s">
        <v>1106</v>
      </c>
    </row>
    <row r="487" spans="1:12" s="1" customFormat="1" ht="15" customHeight="1" thickBot="1">
      <c r="B487" s="21">
        <v>4</v>
      </c>
      <c r="C487" s="20" t="s">
        <v>1112</v>
      </c>
      <c r="D487" s="841"/>
      <c r="E487" s="842"/>
      <c r="F487" s="85"/>
      <c r="G487" s="18" t="s">
        <v>98</v>
      </c>
      <c r="H487" s="542">
        <v>0.7</v>
      </c>
      <c r="I487" s="33" t="s">
        <v>101</v>
      </c>
      <c r="J487" s="87">
        <f>ROUND(F487*H487,0)</f>
        <v>0</v>
      </c>
      <c r="K487" s="9" t="s">
        <v>1226</v>
      </c>
    </row>
    <row r="488" spans="1:12" ht="14.4">
      <c r="A488" s="1"/>
      <c r="B488" s="15"/>
      <c r="C488" s="16"/>
      <c r="D488" s="15"/>
      <c r="E488" s="15"/>
      <c r="F488" s="83"/>
      <c r="G488" s="13"/>
      <c r="H488" s="837" t="s">
        <v>1227</v>
      </c>
      <c r="I488" s="838"/>
      <c r="J488" s="79"/>
    </row>
    <row r="489" spans="1:12" s="1" customFormat="1" ht="15" customHeight="1" thickBot="1">
      <c r="B489" s="9"/>
      <c r="C489" s="9"/>
      <c r="D489" s="9"/>
      <c r="E489" s="9"/>
      <c r="F489" s="12"/>
      <c r="G489" s="9"/>
      <c r="H489" s="839" t="s">
        <v>99</v>
      </c>
      <c r="I489" s="840"/>
      <c r="J489" s="10">
        <f>SUM(J484:J487)</f>
        <v>0</v>
      </c>
      <c r="K489" s="9" t="s">
        <v>1297</v>
      </c>
      <c r="L489" s="1" t="s">
        <v>98</v>
      </c>
    </row>
    <row r="490" spans="1:12" s="1" customFormat="1" ht="15" customHeight="1">
      <c r="B490" s="9"/>
      <c r="C490" s="9"/>
      <c r="D490" s="9"/>
      <c r="E490" s="9"/>
      <c r="F490" s="12"/>
      <c r="G490" s="9"/>
      <c r="H490" s="13"/>
      <c r="I490" s="13"/>
      <c r="J490" s="14"/>
      <c r="K490" s="9"/>
    </row>
    <row r="491" spans="1:12" ht="18.75" customHeight="1">
      <c r="A491" s="7">
        <f>A480+1</f>
        <v>36</v>
      </c>
      <c r="B491" s="1" t="s">
        <v>1232</v>
      </c>
    </row>
    <row r="492" spans="1:12" ht="9.6" customHeight="1">
      <c r="A492" s="52"/>
    </row>
    <row r="493" spans="1:12" ht="18.75" customHeight="1">
      <c r="A493" s="52"/>
      <c r="B493" s="844" t="s">
        <v>261</v>
      </c>
      <c r="C493" s="845"/>
      <c r="D493" s="844" t="s">
        <v>116</v>
      </c>
      <c r="E493" s="845"/>
      <c r="F493" s="93" t="s">
        <v>260</v>
      </c>
      <c r="G493" s="33"/>
      <c r="H493" s="94" t="s">
        <v>114</v>
      </c>
      <c r="I493" s="33"/>
      <c r="J493" s="93" t="s">
        <v>3</v>
      </c>
      <c r="K493" s="9"/>
    </row>
    <row r="494" spans="1:12" ht="15" customHeight="1">
      <c r="A494" s="52"/>
      <c r="B494" s="31"/>
      <c r="C494" s="30"/>
      <c r="D494" s="29"/>
      <c r="E494" s="28"/>
      <c r="F494" s="92"/>
      <c r="G494" s="25"/>
      <c r="H494" s="91"/>
      <c r="I494" s="25"/>
      <c r="J494" s="90" t="s">
        <v>113</v>
      </c>
      <c r="K494" s="9"/>
    </row>
    <row r="495" spans="1:12" s="1" customFormat="1" ht="15" customHeight="1">
      <c r="B495" s="21">
        <v>1</v>
      </c>
      <c r="C495" s="20" t="s">
        <v>1041</v>
      </c>
      <c r="D495" s="841"/>
      <c r="E495" s="842"/>
      <c r="F495" s="85"/>
      <c r="G495" s="18" t="s">
        <v>98</v>
      </c>
      <c r="H495" s="542">
        <v>0.5</v>
      </c>
      <c r="I495" s="33" t="s">
        <v>101</v>
      </c>
      <c r="J495" s="87">
        <f>ROUND(F495*H495,0)</f>
        <v>0</v>
      </c>
      <c r="K495" s="9" t="s">
        <v>207</v>
      </c>
    </row>
    <row r="496" spans="1:12" s="1" customFormat="1" ht="15" customHeight="1" thickBot="1">
      <c r="B496" s="21">
        <v>2</v>
      </c>
      <c r="C496" s="20" t="s">
        <v>1112</v>
      </c>
      <c r="D496" s="841"/>
      <c r="E496" s="842"/>
      <c r="F496" s="85"/>
      <c r="G496" s="18" t="s">
        <v>98</v>
      </c>
      <c r="H496" s="542">
        <v>0.5</v>
      </c>
      <c r="I496" s="33" t="s">
        <v>101</v>
      </c>
      <c r="J496" s="87">
        <f>ROUND(F496*H496,0)</f>
        <v>0</v>
      </c>
      <c r="K496" s="9" t="s">
        <v>544</v>
      </c>
    </row>
    <row r="497" spans="1:12" ht="14.4">
      <c r="A497" s="1"/>
      <c r="B497" s="15"/>
      <c r="C497" s="16"/>
      <c r="D497" s="15"/>
      <c r="E497" s="15"/>
      <c r="F497" s="83"/>
      <c r="G497" s="13"/>
      <c r="H497" s="837" t="s">
        <v>1233</v>
      </c>
      <c r="I497" s="838"/>
      <c r="J497" s="79"/>
    </row>
    <row r="498" spans="1:12" s="1" customFormat="1" ht="15" customHeight="1" thickBot="1">
      <c r="B498" s="9"/>
      <c r="C498" s="9"/>
      <c r="D498" s="9"/>
      <c r="E498" s="9"/>
      <c r="F498" s="12"/>
      <c r="G498" s="9"/>
      <c r="H498" s="839" t="s">
        <v>99</v>
      </c>
      <c r="I498" s="840"/>
      <c r="J498" s="10">
        <f>SUM(J495:J496)</f>
        <v>0</v>
      </c>
      <c r="K498" s="9" t="s">
        <v>1298</v>
      </c>
      <c r="L498" s="1" t="s">
        <v>98</v>
      </c>
    </row>
    <row r="499" spans="1:12" ht="18.75" customHeight="1" thickBot="1">
      <c r="A499" s="1"/>
      <c r="B499" s="1"/>
      <c r="C499" s="1"/>
      <c r="D499" s="1"/>
      <c r="E499" s="1"/>
      <c r="F499" s="81"/>
      <c r="G499" s="1"/>
      <c r="H499" s="82"/>
      <c r="I499" s="1"/>
      <c r="J499" s="81"/>
    </row>
    <row r="500" spans="1:12" ht="16.2" customHeight="1">
      <c r="A500" s="1"/>
      <c r="B500" s="9"/>
      <c r="C500" s="9"/>
      <c r="D500" s="9"/>
      <c r="E500" s="9"/>
      <c r="F500" s="80"/>
      <c r="G500" s="47"/>
      <c r="H500" s="859" t="s">
        <v>1299</v>
      </c>
      <c r="I500" s="860"/>
      <c r="J500" s="79"/>
    </row>
    <row r="501" spans="1:12" ht="16.2" customHeight="1" thickBot="1">
      <c r="H501" s="857" t="s">
        <v>286</v>
      </c>
      <c r="I501" s="858"/>
      <c r="J501" s="78">
        <f>SUMIF(L7:L498,"*",J7:J498)</f>
        <v>0</v>
      </c>
      <c r="K501" s="50" t="s">
        <v>817</v>
      </c>
    </row>
    <row r="502" spans="1:12" ht="18.75" customHeight="1" thickBot="1">
      <c r="A502" s="1"/>
      <c r="B502" s="1"/>
      <c r="C502" s="1"/>
      <c r="D502" s="1"/>
      <c r="E502" s="1"/>
      <c r="F502" s="81"/>
      <c r="G502" s="1"/>
      <c r="H502" s="82"/>
      <c r="I502" s="1"/>
      <c r="J502" s="81"/>
    </row>
    <row r="503" spans="1:12" ht="16.2" customHeight="1">
      <c r="A503" s="1"/>
      <c r="B503" s="9"/>
      <c r="C503" s="9"/>
      <c r="D503" s="9"/>
      <c r="E503" s="9"/>
      <c r="F503" s="80"/>
      <c r="G503" s="47"/>
      <c r="H503" s="859" t="s">
        <v>818</v>
      </c>
      <c r="I503" s="860"/>
      <c r="J503" s="79"/>
    </row>
    <row r="504" spans="1:12" ht="16.2" customHeight="1" thickBot="1">
      <c r="H504" s="857" t="s">
        <v>285</v>
      </c>
      <c r="I504" s="858"/>
      <c r="J504" s="78" t="e">
        <f>●地域振興費・その１!J164+'●地域振興費・その２ '!J206+●地域振興費・その３!J501</f>
        <v>#DIV/0!</v>
      </c>
      <c r="K504" s="9" t="s">
        <v>819</v>
      </c>
    </row>
  </sheetData>
  <mergeCells count="299">
    <mergeCell ref="D165:E165"/>
    <mergeCell ref="D304:E304"/>
    <mergeCell ref="D331:E331"/>
    <mergeCell ref="D372:E372"/>
    <mergeCell ref="D387:E387"/>
    <mergeCell ref="D438:E438"/>
    <mergeCell ref="D487:E487"/>
    <mergeCell ref="B493:C493"/>
    <mergeCell ref="D493:E493"/>
    <mergeCell ref="D186:E186"/>
    <mergeCell ref="D187:E187"/>
    <mergeCell ref="D188:E188"/>
    <mergeCell ref="D237:E237"/>
    <mergeCell ref="D238:E238"/>
    <mergeCell ref="D239:E239"/>
    <mergeCell ref="D240:E240"/>
    <mergeCell ref="D241:E241"/>
    <mergeCell ref="B286:C286"/>
    <mergeCell ref="D286:E286"/>
    <mergeCell ref="D288:E288"/>
    <mergeCell ref="D273:E273"/>
    <mergeCell ref="D274:E274"/>
    <mergeCell ref="D275:E275"/>
    <mergeCell ref="D276:E276"/>
    <mergeCell ref="D17:E17"/>
    <mergeCell ref="D18:E18"/>
    <mergeCell ref="D23:E23"/>
    <mergeCell ref="D24:E24"/>
    <mergeCell ref="D25:E25"/>
    <mergeCell ref="D26:E26"/>
    <mergeCell ref="I1:K1"/>
    <mergeCell ref="B5:E7"/>
    <mergeCell ref="B12:C12"/>
    <mergeCell ref="D12:E12"/>
    <mergeCell ref="D15:E15"/>
    <mergeCell ref="D16:E16"/>
    <mergeCell ref="D14:E14"/>
    <mergeCell ref="A1:B1"/>
    <mergeCell ref="C1:E1"/>
    <mergeCell ref="B46:C46"/>
    <mergeCell ref="D46:E46"/>
    <mergeCell ref="D48:E48"/>
    <mergeCell ref="D49:E49"/>
    <mergeCell ref="D50:E50"/>
    <mergeCell ref="D51:E51"/>
    <mergeCell ref="D27:E27"/>
    <mergeCell ref="D31:E31"/>
    <mergeCell ref="H33:I33"/>
    <mergeCell ref="D28:E28"/>
    <mergeCell ref="D29:E29"/>
    <mergeCell ref="H34:I34"/>
    <mergeCell ref="D30:E30"/>
    <mergeCell ref="D32:E32"/>
    <mergeCell ref="B37:C37"/>
    <mergeCell ref="D37:E37"/>
    <mergeCell ref="D39:E39"/>
    <mergeCell ref="H40:I40"/>
    <mergeCell ref="H41:I41"/>
    <mergeCell ref="B69:C69"/>
    <mergeCell ref="D69:E69"/>
    <mergeCell ref="D59:E59"/>
    <mergeCell ref="D60:E60"/>
    <mergeCell ref="D61:E61"/>
    <mergeCell ref="D52:E52"/>
    <mergeCell ref="D53:E53"/>
    <mergeCell ref="D54:E54"/>
    <mergeCell ref="D55:E55"/>
    <mergeCell ref="D56:E56"/>
    <mergeCell ref="D57:E57"/>
    <mergeCell ref="D63:E63"/>
    <mergeCell ref="D71:E71"/>
    <mergeCell ref="D72:E72"/>
    <mergeCell ref="D73:E73"/>
    <mergeCell ref="D74:E74"/>
    <mergeCell ref="D75:E75"/>
    <mergeCell ref="D76:E76"/>
    <mergeCell ref="D58:E58"/>
    <mergeCell ref="D62:E62"/>
    <mergeCell ref="H64:I64"/>
    <mergeCell ref="H65:I65"/>
    <mergeCell ref="D97:E97"/>
    <mergeCell ref="D98:E98"/>
    <mergeCell ref="D99:E99"/>
    <mergeCell ref="D100:E100"/>
    <mergeCell ref="D101:E101"/>
    <mergeCell ref="D102:E102"/>
    <mergeCell ref="D77:E77"/>
    <mergeCell ref="D81:E81"/>
    <mergeCell ref="H83:I83"/>
    <mergeCell ref="H84:I84"/>
    <mergeCell ref="B88:E90"/>
    <mergeCell ref="B95:C95"/>
    <mergeCell ref="D95:E95"/>
    <mergeCell ref="D78:E78"/>
    <mergeCell ref="D79:E79"/>
    <mergeCell ref="D80:E80"/>
    <mergeCell ref="D82:E82"/>
    <mergeCell ref="D103:E103"/>
    <mergeCell ref="D104:E104"/>
    <mergeCell ref="D105:E105"/>
    <mergeCell ref="D106:E106"/>
    <mergeCell ref="D110:E110"/>
    <mergeCell ref="H112:I112"/>
    <mergeCell ref="D107:E107"/>
    <mergeCell ref="D108:E108"/>
    <mergeCell ref="D109:E109"/>
    <mergeCell ref="D111:E111"/>
    <mergeCell ref="D150:E150"/>
    <mergeCell ref="D151:E151"/>
    <mergeCell ref="D152:E152"/>
    <mergeCell ref="D153:E153"/>
    <mergeCell ref="D154:E154"/>
    <mergeCell ref="D155:E155"/>
    <mergeCell ref="H113:I113"/>
    <mergeCell ref="B117:E118"/>
    <mergeCell ref="B123:E124"/>
    <mergeCell ref="B142:E143"/>
    <mergeCell ref="B148:C148"/>
    <mergeCell ref="D148:E148"/>
    <mergeCell ref="B129:E130"/>
    <mergeCell ref="B135:C135"/>
    <mergeCell ref="D135:E135"/>
    <mergeCell ref="D137:E137"/>
    <mergeCell ref="H138:I138"/>
    <mergeCell ref="D156:E156"/>
    <mergeCell ref="D157:E157"/>
    <mergeCell ref="D158:E158"/>
    <mergeCell ref="D159:E159"/>
    <mergeCell ref="D160:E160"/>
    <mergeCell ref="D164:E164"/>
    <mergeCell ref="D161:E161"/>
    <mergeCell ref="D162:E162"/>
    <mergeCell ref="D163:E163"/>
    <mergeCell ref="H189:I189"/>
    <mergeCell ref="H190:I190"/>
    <mergeCell ref="B194:E196"/>
    <mergeCell ref="H166:I166"/>
    <mergeCell ref="H167:I167"/>
    <mergeCell ref="B171:E172"/>
    <mergeCell ref="B177:E179"/>
    <mergeCell ref="B184:C184"/>
    <mergeCell ref="D184:E184"/>
    <mergeCell ref="H207:I207"/>
    <mergeCell ref="B211:E213"/>
    <mergeCell ref="B218:C218"/>
    <mergeCell ref="D218:E218"/>
    <mergeCell ref="D220:E220"/>
    <mergeCell ref="D221:E221"/>
    <mergeCell ref="B201:C201"/>
    <mergeCell ref="D201:E201"/>
    <mergeCell ref="D203:E203"/>
    <mergeCell ref="D204:E204"/>
    <mergeCell ref="D205:E205"/>
    <mergeCell ref="H206:I206"/>
    <mergeCell ref="H242:I242"/>
    <mergeCell ref="D222:E222"/>
    <mergeCell ref="H223:I223"/>
    <mergeCell ref="H224:I224"/>
    <mergeCell ref="B228:E230"/>
    <mergeCell ref="B235:C235"/>
    <mergeCell ref="D235:E235"/>
    <mergeCell ref="D264:E264"/>
    <mergeCell ref="D265:E265"/>
    <mergeCell ref="H266:I266"/>
    <mergeCell ref="H267:I267"/>
    <mergeCell ref="B271:C271"/>
    <mergeCell ref="D271:E271"/>
    <mergeCell ref="H243:I243"/>
    <mergeCell ref="B247:E248"/>
    <mergeCell ref="B255:E256"/>
    <mergeCell ref="B261:C261"/>
    <mergeCell ref="D261:E261"/>
    <mergeCell ref="D263:E263"/>
    <mergeCell ref="D277:E277"/>
    <mergeCell ref="D278:E278"/>
    <mergeCell ref="D289:E289"/>
    <mergeCell ref="D290:E290"/>
    <mergeCell ref="D291:E291"/>
    <mergeCell ref="D292:E292"/>
    <mergeCell ref="D293:E293"/>
    <mergeCell ref="D294:E294"/>
    <mergeCell ref="D279:E279"/>
    <mergeCell ref="H280:I280"/>
    <mergeCell ref="H281:I281"/>
    <mergeCell ref="H305:I305"/>
    <mergeCell ref="H306:I306"/>
    <mergeCell ref="B310:C310"/>
    <mergeCell ref="D310:E310"/>
    <mergeCell ref="D295:E295"/>
    <mergeCell ref="D296:E296"/>
    <mergeCell ref="D297:E297"/>
    <mergeCell ref="D298:E298"/>
    <mergeCell ref="D299:E299"/>
    <mergeCell ref="D303:E303"/>
    <mergeCell ref="D300:E300"/>
    <mergeCell ref="D301:E301"/>
    <mergeCell ref="D302:E302"/>
    <mergeCell ref="D317:E317"/>
    <mergeCell ref="D318:E318"/>
    <mergeCell ref="D319:E319"/>
    <mergeCell ref="D320:E320"/>
    <mergeCell ref="D321:E321"/>
    <mergeCell ref="D322:E322"/>
    <mergeCell ref="D312:E312"/>
    <mergeCell ref="D313:E313"/>
    <mergeCell ref="D314:E314"/>
    <mergeCell ref="D315:E315"/>
    <mergeCell ref="D316:E316"/>
    <mergeCell ref="D340:E340"/>
    <mergeCell ref="D341:E341"/>
    <mergeCell ref="D342:E342"/>
    <mergeCell ref="H343:I343"/>
    <mergeCell ref="H344:I344"/>
    <mergeCell ref="B348:C348"/>
    <mergeCell ref="D348:E348"/>
    <mergeCell ref="D323:E323"/>
    <mergeCell ref="D324:E324"/>
    <mergeCell ref="D325:E325"/>
    <mergeCell ref="D326:E326"/>
    <mergeCell ref="D330:E330"/>
    <mergeCell ref="B338:C338"/>
    <mergeCell ref="D338:E338"/>
    <mergeCell ref="D327:E327"/>
    <mergeCell ref="D328:E328"/>
    <mergeCell ref="D329:E329"/>
    <mergeCell ref="H356:I356"/>
    <mergeCell ref="H357:I357"/>
    <mergeCell ref="B361:C361"/>
    <mergeCell ref="D361:E361"/>
    <mergeCell ref="D363:E363"/>
    <mergeCell ref="D364:E364"/>
    <mergeCell ref="D350:E350"/>
    <mergeCell ref="D351:E351"/>
    <mergeCell ref="D352:E352"/>
    <mergeCell ref="D353:E353"/>
    <mergeCell ref="D354:E354"/>
    <mergeCell ref="D355:E355"/>
    <mergeCell ref="D365:E365"/>
    <mergeCell ref="D366:E366"/>
    <mergeCell ref="D367:E367"/>
    <mergeCell ref="D371:E371"/>
    <mergeCell ref="H373:I373"/>
    <mergeCell ref="H374:I374"/>
    <mergeCell ref="D368:E368"/>
    <mergeCell ref="D369:E369"/>
    <mergeCell ref="D370:E370"/>
    <mergeCell ref="B482:C482"/>
    <mergeCell ref="D482:E482"/>
    <mergeCell ref="D398:E398"/>
    <mergeCell ref="D399:E399"/>
    <mergeCell ref="D400:E400"/>
    <mergeCell ref="D396:E396"/>
    <mergeCell ref="D397:E397"/>
    <mergeCell ref="D435:E435"/>
    <mergeCell ref="B378:C378"/>
    <mergeCell ref="D378:E378"/>
    <mergeCell ref="D380:E380"/>
    <mergeCell ref="D381:E381"/>
    <mergeCell ref="D382:E382"/>
    <mergeCell ref="D386:E386"/>
    <mergeCell ref="D383:E383"/>
    <mergeCell ref="D384:E384"/>
    <mergeCell ref="D385:E385"/>
    <mergeCell ref="B433:C433"/>
    <mergeCell ref="B444:C444"/>
    <mergeCell ref="D444:E444"/>
    <mergeCell ref="H388:I388"/>
    <mergeCell ref="H389:I389"/>
    <mergeCell ref="H478:I478"/>
    <mergeCell ref="D437:E437"/>
    <mergeCell ref="H440:I440"/>
    <mergeCell ref="D433:E433"/>
    <mergeCell ref="D436:E436"/>
    <mergeCell ref="B394:C394"/>
    <mergeCell ref="D394:E394"/>
    <mergeCell ref="H439:I439"/>
    <mergeCell ref="D401:E401"/>
    <mergeCell ref="D402:E402"/>
    <mergeCell ref="D403:E403"/>
    <mergeCell ref="D404:E404"/>
    <mergeCell ref="D405:E405"/>
    <mergeCell ref="H503:I503"/>
    <mergeCell ref="H504:I504"/>
    <mergeCell ref="D406:E406"/>
    <mergeCell ref="D407:E407"/>
    <mergeCell ref="H428:I428"/>
    <mergeCell ref="H429:I429"/>
    <mergeCell ref="H500:I500"/>
    <mergeCell ref="H501:I501"/>
    <mergeCell ref="H477:I477"/>
    <mergeCell ref="H488:I488"/>
    <mergeCell ref="H489:I489"/>
    <mergeCell ref="D486:E486"/>
    <mergeCell ref="D484:E484"/>
    <mergeCell ref="D485:E485"/>
    <mergeCell ref="D495:E495"/>
    <mergeCell ref="D496:E496"/>
    <mergeCell ref="H497:I497"/>
    <mergeCell ref="H498:I498"/>
  </mergeCells>
  <phoneticPr fontId="2"/>
  <pageMargins left="0.98425196850393704" right="0.59055118110236227" top="0.59055118110236227" bottom="0.59055118110236227" header="0" footer="0"/>
  <pageSetup paperSize="9" scale="86" orientation="portrait" r:id="rId1"/>
  <headerFooter alignWithMargins="0"/>
  <rowBreaks count="9" manualBreakCount="9">
    <brk id="43" max="10" man="1"/>
    <brk id="92" max="10" man="1"/>
    <brk id="145" max="10" man="1"/>
    <brk id="198" max="10" man="1"/>
    <brk id="252" max="10" man="1"/>
    <brk id="283" max="10" man="1"/>
    <brk id="335" max="10" man="1"/>
    <brk id="391" max="10" man="1"/>
    <brk id="441" max="1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J41"/>
  <sheetViews>
    <sheetView showOutlineSymbols="0" view="pageBreakPreview" topLeftCell="A28" zoomScaleNormal="75" zoomScaleSheetLayoutView="100" workbookViewId="0">
      <selection activeCell="AN14" sqref="AN14"/>
    </sheetView>
  </sheetViews>
  <sheetFormatPr defaultColWidth="12" defaultRowHeight="22.5" customHeight="1"/>
  <cols>
    <col min="1" max="1" width="1.44140625" style="105" customWidth="1"/>
    <col min="2" max="36" width="3" style="105" customWidth="1"/>
    <col min="37" max="37" width="1.6640625" style="105" customWidth="1"/>
    <col min="38" max="16384" width="12" style="105"/>
  </cols>
  <sheetData>
    <row r="1" spans="2:36" ht="12" customHeight="1" thickBot="1"/>
    <row r="2" spans="2:36" ht="22.5" customHeight="1">
      <c r="B2" s="134" t="s">
        <v>357</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33"/>
    </row>
    <row r="3" spans="2:36" ht="22.5" customHeight="1">
      <c r="B3" s="132" t="s">
        <v>820</v>
      </c>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0"/>
    </row>
    <row r="4" spans="2:36" ht="22.5" customHeight="1">
      <c r="B4" s="112"/>
      <c r="C4" s="111"/>
      <c r="D4" s="111" t="s">
        <v>356</v>
      </c>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0"/>
    </row>
    <row r="5" spans="2:36" ht="22.5" customHeight="1">
      <c r="B5" s="112"/>
      <c r="C5" s="111"/>
      <c r="D5" s="115" t="s">
        <v>1525</v>
      </c>
      <c r="E5" s="114"/>
      <c r="F5" s="114"/>
      <c r="G5" s="114"/>
      <c r="H5" s="114"/>
      <c r="I5" s="114"/>
      <c r="J5" s="114"/>
      <c r="K5" s="114"/>
      <c r="L5" s="114"/>
      <c r="M5" s="114"/>
      <c r="N5" s="115" t="s">
        <v>1526</v>
      </c>
      <c r="O5" s="114"/>
      <c r="P5" s="114"/>
      <c r="Q5" s="114"/>
      <c r="R5" s="114"/>
      <c r="S5" s="114"/>
      <c r="T5" s="114"/>
      <c r="U5" s="114"/>
      <c r="V5" s="114"/>
      <c r="W5" s="114"/>
      <c r="X5" s="115" t="s">
        <v>1527</v>
      </c>
      <c r="Y5" s="114"/>
      <c r="Z5" s="114"/>
      <c r="AA5" s="114"/>
      <c r="AB5" s="114"/>
      <c r="AC5" s="114"/>
      <c r="AD5" s="114"/>
      <c r="AE5" s="114"/>
      <c r="AF5" s="114"/>
      <c r="AG5" s="114"/>
      <c r="AH5" s="123"/>
      <c r="AI5" s="111"/>
      <c r="AJ5" s="110"/>
    </row>
    <row r="6" spans="2:36" ht="22.5" customHeight="1">
      <c r="B6" s="112"/>
      <c r="C6" s="111"/>
      <c r="D6" s="973"/>
      <c r="E6" s="974"/>
      <c r="F6" s="974"/>
      <c r="G6" s="974"/>
      <c r="H6" s="974"/>
      <c r="I6" s="974"/>
      <c r="J6" s="113" t="s">
        <v>347</v>
      </c>
      <c r="K6" s="113"/>
      <c r="L6" s="114" t="s">
        <v>355</v>
      </c>
      <c r="M6" s="114"/>
      <c r="N6" s="973"/>
      <c r="O6" s="974"/>
      <c r="P6" s="974"/>
      <c r="Q6" s="974"/>
      <c r="R6" s="974"/>
      <c r="S6" s="974"/>
      <c r="T6" s="113" t="s">
        <v>347</v>
      </c>
      <c r="U6" s="113"/>
      <c r="V6" s="114" t="s">
        <v>354</v>
      </c>
      <c r="W6" s="114"/>
      <c r="X6" s="973"/>
      <c r="Y6" s="974"/>
      <c r="Z6" s="974"/>
      <c r="AA6" s="974"/>
      <c r="AB6" s="974"/>
      <c r="AC6" s="974"/>
      <c r="AD6" s="113" t="s">
        <v>347</v>
      </c>
      <c r="AE6" s="113"/>
      <c r="AF6" s="114" t="s">
        <v>353</v>
      </c>
      <c r="AG6" s="114"/>
      <c r="AH6" s="123"/>
      <c r="AI6" s="111"/>
      <c r="AJ6" s="110"/>
    </row>
    <row r="7" spans="2:36" ht="22.5" customHeight="1">
      <c r="B7" s="112"/>
      <c r="C7" s="111"/>
      <c r="D7" s="113"/>
      <c r="E7" s="113"/>
      <c r="F7" s="113"/>
      <c r="G7" s="113"/>
      <c r="H7" s="113"/>
      <c r="I7" s="113"/>
      <c r="J7" s="113"/>
      <c r="K7" s="113"/>
      <c r="L7" s="113"/>
      <c r="M7" s="113"/>
      <c r="N7" s="115" t="s">
        <v>352</v>
      </c>
      <c r="O7" s="114"/>
      <c r="P7" s="114"/>
      <c r="Q7" s="114"/>
      <c r="R7" s="114"/>
      <c r="S7" s="114"/>
      <c r="T7" s="114"/>
      <c r="U7" s="114"/>
      <c r="V7" s="114"/>
      <c r="W7" s="114"/>
      <c r="X7" s="973"/>
      <c r="Y7" s="974"/>
      <c r="Z7" s="974"/>
      <c r="AA7" s="974"/>
      <c r="AB7" s="974"/>
      <c r="AC7" s="974"/>
      <c r="AD7" s="113" t="s">
        <v>347</v>
      </c>
      <c r="AE7" s="113"/>
      <c r="AF7" s="114" t="s">
        <v>351</v>
      </c>
      <c r="AG7" s="114"/>
      <c r="AH7" s="123"/>
      <c r="AI7" s="111"/>
      <c r="AJ7" s="110"/>
    </row>
    <row r="8" spans="2:36" ht="22.5" customHeight="1">
      <c r="B8" s="112"/>
      <c r="C8" s="111"/>
      <c r="D8" s="111"/>
      <c r="E8" s="111"/>
      <c r="F8" s="111"/>
      <c r="G8" s="111"/>
      <c r="H8" s="111"/>
      <c r="I8" s="111"/>
      <c r="J8" s="111"/>
      <c r="K8" s="111"/>
      <c r="L8" s="111"/>
      <c r="M8" s="111"/>
      <c r="N8" s="113"/>
      <c r="O8" s="113"/>
      <c r="P8" s="113"/>
      <c r="Q8" s="113"/>
      <c r="R8" s="113"/>
      <c r="S8" s="113"/>
      <c r="T8" s="113"/>
      <c r="U8" s="113"/>
      <c r="V8" s="113"/>
      <c r="W8" s="113"/>
      <c r="X8" s="113"/>
      <c r="Y8" s="113"/>
      <c r="Z8" s="113"/>
      <c r="AA8" s="113"/>
      <c r="AB8" s="113"/>
      <c r="AC8" s="113"/>
      <c r="AD8" s="113"/>
      <c r="AE8" s="113"/>
      <c r="AF8" s="113"/>
      <c r="AG8" s="113"/>
      <c r="AH8" s="111"/>
      <c r="AI8" s="111"/>
      <c r="AJ8" s="110"/>
    </row>
    <row r="9" spans="2:36" ht="22.5" customHeight="1">
      <c r="B9" s="112"/>
      <c r="C9" s="111"/>
      <c r="D9" s="111"/>
      <c r="E9" s="111"/>
      <c r="F9" s="111"/>
      <c r="G9" s="111"/>
      <c r="H9" s="111"/>
      <c r="I9" s="111"/>
      <c r="J9" s="111"/>
      <c r="K9" s="111"/>
      <c r="L9" s="111"/>
      <c r="M9" s="111"/>
      <c r="N9" s="116" t="s">
        <v>350</v>
      </c>
      <c r="O9" s="113"/>
      <c r="P9" s="113"/>
      <c r="Q9" s="113"/>
      <c r="R9" s="113"/>
      <c r="S9" s="113"/>
      <c r="T9" s="113"/>
      <c r="U9" s="113"/>
      <c r="V9" s="113"/>
      <c r="W9" s="113"/>
      <c r="X9" s="973"/>
      <c r="Y9" s="974"/>
      <c r="Z9" s="974"/>
      <c r="AA9" s="974"/>
      <c r="AB9" s="974"/>
      <c r="AC9" s="974"/>
      <c r="AD9" s="113" t="s">
        <v>347</v>
      </c>
      <c r="AE9" s="113"/>
      <c r="AF9" s="114" t="s">
        <v>349</v>
      </c>
      <c r="AG9" s="114"/>
      <c r="AH9" s="123"/>
      <c r="AI9" s="111"/>
      <c r="AJ9" s="110"/>
    </row>
    <row r="10" spans="2:36" ht="22.5" customHeight="1">
      <c r="B10" s="112"/>
      <c r="C10" s="111"/>
      <c r="D10" s="111"/>
      <c r="E10" s="111"/>
      <c r="F10" s="111"/>
      <c r="G10" s="111"/>
      <c r="H10" s="111"/>
      <c r="I10" s="111"/>
      <c r="J10" s="111"/>
      <c r="K10" s="111"/>
      <c r="L10" s="111"/>
      <c r="M10" s="111"/>
      <c r="N10" s="113"/>
      <c r="O10" s="113"/>
      <c r="P10" s="113"/>
      <c r="Q10" s="113"/>
      <c r="R10" s="113"/>
      <c r="S10" s="113"/>
      <c r="T10" s="113"/>
      <c r="U10" s="113"/>
      <c r="V10" s="113"/>
      <c r="W10" s="113"/>
      <c r="X10" s="131"/>
      <c r="Y10" s="131"/>
      <c r="Z10" s="111" t="s">
        <v>348</v>
      </c>
      <c r="AA10" s="131"/>
      <c r="AB10" s="131"/>
      <c r="AC10" s="131"/>
      <c r="AD10" s="113"/>
      <c r="AE10" s="113"/>
      <c r="AF10" s="114"/>
      <c r="AG10" s="114"/>
      <c r="AH10" s="111"/>
      <c r="AI10" s="111"/>
      <c r="AJ10" s="110"/>
    </row>
    <row r="11" spans="2:36" ht="22.5" customHeight="1">
      <c r="B11" s="112"/>
      <c r="C11" s="111"/>
      <c r="D11" s="111" t="s">
        <v>1528</v>
      </c>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0"/>
    </row>
    <row r="12" spans="2:36" ht="22.5" customHeight="1">
      <c r="B12" s="112"/>
      <c r="C12" s="111"/>
      <c r="D12" s="973"/>
      <c r="E12" s="974"/>
      <c r="F12" s="974"/>
      <c r="G12" s="974"/>
      <c r="H12" s="974"/>
      <c r="I12" s="974"/>
      <c r="J12" s="974"/>
      <c r="K12" s="974"/>
      <c r="L12" s="974"/>
      <c r="M12" s="113" t="s">
        <v>347</v>
      </c>
      <c r="N12" s="113"/>
      <c r="O12" s="114" t="s">
        <v>346</v>
      </c>
      <c r="P12" s="114"/>
      <c r="Q12" s="123"/>
      <c r="R12" s="116"/>
      <c r="S12" s="113" t="s">
        <v>345</v>
      </c>
      <c r="T12" s="113"/>
      <c r="U12" s="113"/>
      <c r="V12" s="113"/>
      <c r="W12" s="113"/>
      <c r="X12" s="986"/>
      <c r="Y12" s="987"/>
      <c r="Z12" s="987"/>
      <c r="AA12" s="987"/>
      <c r="AB12" s="987"/>
      <c r="AC12" s="987"/>
      <c r="AD12" s="987"/>
      <c r="AE12" s="987"/>
      <c r="AF12" s="113"/>
      <c r="AG12" s="113"/>
      <c r="AH12" s="114" t="s">
        <v>344</v>
      </c>
      <c r="AI12" s="130"/>
      <c r="AJ12" s="110"/>
    </row>
    <row r="13" spans="2:36" ht="22.5" customHeight="1">
      <c r="B13" s="112"/>
      <c r="C13" s="111"/>
      <c r="D13" s="113"/>
      <c r="E13" s="113"/>
      <c r="F13" s="113"/>
      <c r="G13" s="113"/>
      <c r="H13" s="113"/>
      <c r="I13" s="113"/>
      <c r="J13" s="113"/>
      <c r="K13" s="113"/>
      <c r="L13" s="113"/>
      <c r="M13" s="113"/>
      <c r="N13" s="113"/>
      <c r="O13" s="113"/>
      <c r="P13" s="113"/>
      <c r="Q13" s="111"/>
      <c r="R13" s="113"/>
      <c r="S13" s="113"/>
      <c r="T13" s="113"/>
      <c r="U13" s="113"/>
      <c r="V13" s="113"/>
      <c r="W13" s="113"/>
      <c r="X13" s="113"/>
      <c r="Y13" s="113"/>
      <c r="Z13" s="113" t="s">
        <v>343</v>
      </c>
      <c r="AA13" s="113"/>
      <c r="AB13" s="113"/>
      <c r="AC13" s="113"/>
      <c r="AD13" s="113"/>
      <c r="AE13" s="113"/>
      <c r="AF13" s="113"/>
      <c r="AG13" s="113"/>
      <c r="AH13" s="113"/>
      <c r="AI13" s="129"/>
      <c r="AJ13" s="110"/>
    </row>
    <row r="14" spans="2:36" ht="22.5" customHeight="1">
      <c r="B14" s="112"/>
      <c r="C14" s="111"/>
      <c r="D14" s="111"/>
      <c r="E14" s="111"/>
      <c r="F14" s="111"/>
      <c r="G14" s="111"/>
      <c r="H14" s="111"/>
      <c r="I14" s="111"/>
      <c r="J14" s="111"/>
      <c r="K14" s="111"/>
      <c r="L14" s="111"/>
      <c r="M14" s="111"/>
      <c r="N14" s="116"/>
      <c r="O14" s="113"/>
      <c r="P14" s="113" t="s">
        <v>342</v>
      </c>
      <c r="Q14" s="113"/>
      <c r="R14" s="113"/>
      <c r="S14" s="113"/>
      <c r="T14" s="113"/>
      <c r="U14" s="113"/>
      <c r="V14" s="113"/>
      <c r="W14" s="113"/>
      <c r="X14" s="973"/>
      <c r="Y14" s="974"/>
      <c r="Z14" s="974"/>
      <c r="AA14" s="974"/>
      <c r="AB14" s="974"/>
      <c r="AC14" s="974"/>
      <c r="AD14" s="974"/>
      <c r="AE14" s="974"/>
      <c r="AF14" s="113"/>
      <c r="AG14" s="113"/>
      <c r="AH14" s="114" t="s">
        <v>341</v>
      </c>
      <c r="AI14" s="128"/>
      <c r="AJ14" s="110"/>
    </row>
    <row r="15" spans="2:36" ht="22.5" customHeight="1" thickBot="1">
      <c r="B15" s="112"/>
      <c r="C15" s="111"/>
      <c r="D15" s="111"/>
      <c r="E15" s="111"/>
      <c r="F15" s="111"/>
      <c r="G15" s="111"/>
      <c r="H15" s="111"/>
      <c r="I15" s="111"/>
      <c r="J15" s="111"/>
      <c r="K15" s="111"/>
      <c r="L15" s="111"/>
      <c r="M15" s="111"/>
      <c r="N15" s="113"/>
      <c r="O15" s="113"/>
      <c r="P15" s="113"/>
      <c r="Q15" s="113"/>
      <c r="R15" s="113"/>
      <c r="S15" s="113"/>
      <c r="T15" s="113"/>
      <c r="U15" s="113"/>
      <c r="V15" s="113"/>
      <c r="W15" s="113"/>
      <c r="X15" s="113"/>
      <c r="Y15" s="113"/>
      <c r="Z15" s="113" t="s">
        <v>340</v>
      </c>
      <c r="AA15" s="113"/>
      <c r="AB15" s="113"/>
      <c r="AC15" s="113"/>
      <c r="AD15" s="113"/>
      <c r="AE15" s="113"/>
      <c r="AF15" s="113"/>
      <c r="AG15" s="113"/>
      <c r="AH15" s="113"/>
      <c r="AI15" s="113"/>
      <c r="AJ15" s="110"/>
    </row>
    <row r="16" spans="2:36" ht="22.5" customHeight="1" thickTop="1">
      <c r="B16" s="112"/>
      <c r="C16" s="111"/>
      <c r="D16" s="115" t="s">
        <v>339</v>
      </c>
      <c r="E16" s="114"/>
      <c r="F16" s="114"/>
      <c r="G16" s="114"/>
      <c r="H16" s="114"/>
      <c r="I16" s="114"/>
      <c r="J16" s="114"/>
      <c r="K16" s="114"/>
      <c r="L16" s="114"/>
      <c r="M16" s="115" t="s">
        <v>338</v>
      </c>
      <c r="N16" s="114"/>
      <c r="O16" s="114"/>
      <c r="P16" s="115" t="s">
        <v>337</v>
      </c>
      <c r="Q16" s="114"/>
      <c r="R16" s="114"/>
      <c r="S16" s="114"/>
      <c r="T16" s="113" t="s">
        <v>336</v>
      </c>
      <c r="U16" s="115" t="s">
        <v>335</v>
      </c>
      <c r="V16" s="114"/>
      <c r="W16" s="114"/>
      <c r="X16" s="114"/>
      <c r="Y16" s="115" t="s">
        <v>334</v>
      </c>
      <c r="Z16" s="114"/>
      <c r="AA16" s="114"/>
      <c r="AB16" s="114"/>
      <c r="AC16" s="114"/>
      <c r="AD16" s="127"/>
      <c r="AE16" s="127" t="s">
        <v>333</v>
      </c>
      <c r="AF16" s="126" t="s">
        <v>332</v>
      </c>
      <c r="AG16" s="125"/>
      <c r="AH16" s="124"/>
      <c r="AI16" s="111"/>
      <c r="AJ16" s="110"/>
    </row>
    <row r="17" spans="1:36" ht="22.5" customHeight="1">
      <c r="B17" s="112"/>
      <c r="C17" s="111"/>
      <c r="D17" s="123"/>
      <c r="E17" s="111"/>
      <c r="F17" s="111"/>
      <c r="G17" s="111"/>
      <c r="H17" s="111"/>
      <c r="I17" s="111"/>
      <c r="J17" s="111"/>
      <c r="K17" s="111"/>
      <c r="L17" s="111"/>
      <c r="M17" s="123"/>
      <c r="N17" s="111"/>
      <c r="O17" s="111" t="s">
        <v>331</v>
      </c>
      <c r="P17" s="122" t="s">
        <v>330</v>
      </c>
      <c r="Q17" s="121"/>
      <c r="R17" s="121"/>
      <c r="S17" s="121"/>
      <c r="T17" s="121"/>
      <c r="U17" s="123"/>
      <c r="V17" s="111"/>
      <c r="W17" s="111"/>
      <c r="X17" s="111" t="s">
        <v>329</v>
      </c>
      <c r="Y17" s="122" t="s">
        <v>328</v>
      </c>
      <c r="Z17" s="121"/>
      <c r="AA17" s="121"/>
      <c r="AB17" s="121"/>
      <c r="AC17" s="121"/>
      <c r="AD17" s="121"/>
      <c r="AE17" s="121"/>
      <c r="AF17" s="120"/>
      <c r="AG17" s="111"/>
      <c r="AH17" s="119" t="s">
        <v>327</v>
      </c>
      <c r="AI17" s="111"/>
      <c r="AJ17" s="110"/>
    </row>
    <row r="18" spans="1:36" ht="22.5" customHeight="1">
      <c r="B18" s="112"/>
      <c r="C18" s="111"/>
      <c r="D18" s="116" t="s">
        <v>326</v>
      </c>
      <c r="E18" s="113"/>
      <c r="F18" s="113"/>
      <c r="G18" s="113"/>
      <c r="H18" s="113"/>
      <c r="I18" s="973"/>
      <c r="J18" s="974"/>
      <c r="K18" s="974"/>
      <c r="L18" s="975"/>
      <c r="M18" s="115"/>
      <c r="N18" s="114"/>
      <c r="O18" s="114"/>
      <c r="P18" s="976"/>
      <c r="Q18" s="977"/>
      <c r="R18" s="977"/>
      <c r="S18" s="977"/>
      <c r="T18" s="978"/>
      <c r="U18" s="115"/>
      <c r="V18" s="114"/>
      <c r="W18" s="114"/>
      <c r="X18" s="114"/>
      <c r="Y18" s="976"/>
      <c r="Z18" s="977"/>
      <c r="AA18" s="977"/>
      <c r="AB18" s="977"/>
      <c r="AC18" s="977"/>
      <c r="AD18" s="977"/>
      <c r="AE18" s="979"/>
      <c r="AF18" s="118" t="s">
        <v>325</v>
      </c>
      <c r="AG18" s="114"/>
      <c r="AH18" s="117"/>
      <c r="AI18" s="111"/>
      <c r="AJ18" s="110"/>
    </row>
    <row r="19" spans="1:36" ht="22.5" customHeight="1">
      <c r="A19" s="111"/>
      <c r="B19" s="112"/>
      <c r="C19" s="111"/>
      <c r="D19" s="116" t="s">
        <v>324</v>
      </c>
      <c r="E19" s="113"/>
      <c r="F19" s="113"/>
      <c r="G19" s="113"/>
      <c r="H19" s="113"/>
      <c r="I19" s="973"/>
      <c r="J19" s="974"/>
      <c r="K19" s="974"/>
      <c r="L19" s="975"/>
      <c r="M19" s="115" t="s">
        <v>524</v>
      </c>
      <c r="N19" s="114"/>
      <c r="O19" s="114"/>
      <c r="P19" s="976"/>
      <c r="Q19" s="977"/>
      <c r="R19" s="977"/>
      <c r="S19" s="977"/>
      <c r="T19" s="978"/>
      <c r="U19" s="115" t="s">
        <v>525</v>
      </c>
      <c r="V19" s="114"/>
      <c r="W19" s="114"/>
      <c r="X19" s="114"/>
      <c r="Y19" s="976"/>
      <c r="Z19" s="977"/>
      <c r="AA19" s="977"/>
      <c r="AB19" s="977"/>
      <c r="AC19" s="977"/>
      <c r="AD19" s="977"/>
      <c r="AE19" s="979"/>
      <c r="AF19" s="980"/>
      <c r="AG19" s="981"/>
      <c r="AH19" s="982"/>
      <c r="AI19" s="111"/>
      <c r="AJ19" s="110"/>
    </row>
    <row r="20" spans="1:36" ht="22.5" customHeight="1">
      <c r="B20" s="112"/>
      <c r="C20" s="111"/>
      <c r="D20" s="116" t="s">
        <v>323</v>
      </c>
      <c r="E20" s="113"/>
      <c r="F20" s="113"/>
      <c r="G20" s="113"/>
      <c r="H20" s="113"/>
      <c r="I20" s="973"/>
      <c r="J20" s="974"/>
      <c r="K20" s="974"/>
      <c r="L20" s="975"/>
      <c r="M20" s="115" t="s">
        <v>526</v>
      </c>
      <c r="N20" s="114"/>
      <c r="O20" s="114"/>
      <c r="P20" s="976"/>
      <c r="Q20" s="977"/>
      <c r="R20" s="977"/>
      <c r="S20" s="977"/>
      <c r="T20" s="978"/>
      <c r="U20" s="115" t="s">
        <v>527</v>
      </c>
      <c r="V20" s="114"/>
      <c r="W20" s="114"/>
      <c r="X20" s="114"/>
      <c r="Y20" s="976"/>
      <c r="Z20" s="977"/>
      <c r="AA20" s="977"/>
      <c r="AB20" s="977"/>
      <c r="AC20" s="977"/>
      <c r="AD20" s="977"/>
      <c r="AE20" s="979"/>
      <c r="AF20" s="980"/>
      <c r="AG20" s="981"/>
      <c r="AH20" s="982"/>
      <c r="AI20" s="111"/>
      <c r="AJ20" s="110"/>
    </row>
    <row r="21" spans="1:36" ht="22.5" customHeight="1">
      <c r="B21" s="112"/>
      <c r="C21" s="111"/>
      <c r="D21" s="116" t="s">
        <v>322</v>
      </c>
      <c r="E21" s="113"/>
      <c r="F21" s="113"/>
      <c r="G21" s="113"/>
      <c r="H21" s="113"/>
      <c r="I21" s="973"/>
      <c r="J21" s="974"/>
      <c r="K21" s="974"/>
      <c r="L21" s="975"/>
      <c r="M21" s="115" t="s">
        <v>528</v>
      </c>
      <c r="N21" s="114"/>
      <c r="O21" s="114"/>
      <c r="P21" s="976"/>
      <c r="Q21" s="977"/>
      <c r="R21" s="977"/>
      <c r="S21" s="977"/>
      <c r="T21" s="978"/>
      <c r="U21" s="115" t="s">
        <v>529</v>
      </c>
      <c r="V21" s="114"/>
      <c r="W21" s="114"/>
      <c r="X21" s="114"/>
      <c r="Y21" s="976"/>
      <c r="Z21" s="977"/>
      <c r="AA21" s="977"/>
      <c r="AB21" s="977"/>
      <c r="AC21" s="977"/>
      <c r="AD21" s="977"/>
      <c r="AE21" s="979"/>
      <c r="AF21" s="980"/>
      <c r="AG21" s="981"/>
      <c r="AH21" s="982"/>
      <c r="AI21" s="111"/>
      <c r="AJ21" s="110"/>
    </row>
    <row r="22" spans="1:36" ht="22.5" customHeight="1">
      <c r="B22" s="112"/>
      <c r="C22" s="111"/>
      <c r="D22" s="116" t="s">
        <v>321</v>
      </c>
      <c r="E22" s="113"/>
      <c r="F22" s="113"/>
      <c r="G22" s="113"/>
      <c r="H22" s="113"/>
      <c r="I22" s="973"/>
      <c r="J22" s="974"/>
      <c r="K22" s="974"/>
      <c r="L22" s="975"/>
      <c r="M22" s="115" t="s">
        <v>530</v>
      </c>
      <c r="N22" s="114"/>
      <c r="O22" s="114"/>
      <c r="P22" s="976"/>
      <c r="Q22" s="977"/>
      <c r="R22" s="977"/>
      <c r="S22" s="977"/>
      <c r="T22" s="978"/>
      <c r="U22" s="115" t="s">
        <v>531</v>
      </c>
      <c r="V22" s="114"/>
      <c r="W22" s="114"/>
      <c r="X22" s="114"/>
      <c r="Y22" s="976"/>
      <c r="Z22" s="977"/>
      <c r="AA22" s="977"/>
      <c r="AB22" s="977"/>
      <c r="AC22" s="977"/>
      <c r="AD22" s="977"/>
      <c r="AE22" s="979"/>
      <c r="AF22" s="980"/>
      <c r="AG22" s="981"/>
      <c r="AH22" s="982"/>
      <c r="AI22" s="111"/>
      <c r="AJ22" s="110"/>
    </row>
    <row r="23" spans="1:36" ht="22.5" customHeight="1" thickBot="1">
      <c r="B23" s="112"/>
      <c r="C23" s="111"/>
      <c r="D23" s="116" t="s">
        <v>320</v>
      </c>
      <c r="E23" s="113"/>
      <c r="F23" s="113"/>
      <c r="G23" s="113"/>
      <c r="H23" s="113"/>
      <c r="I23" s="973"/>
      <c r="J23" s="974"/>
      <c r="K23" s="974"/>
      <c r="L23" s="975"/>
      <c r="M23" s="115" t="s">
        <v>532</v>
      </c>
      <c r="N23" s="114"/>
      <c r="O23" s="114"/>
      <c r="P23" s="976"/>
      <c r="Q23" s="977"/>
      <c r="R23" s="977"/>
      <c r="S23" s="977"/>
      <c r="T23" s="978"/>
      <c r="U23" s="115" t="s">
        <v>533</v>
      </c>
      <c r="V23" s="114"/>
      <c r="W23" s="114"/>
      <c r="X23" s="114"/>
      <c r="Y23" s="976"/>
      <c r="Z23" s="977"/>
      <c r="AA23" s="977"/>
      <c r="AB23" s="977"/>
      <c r="AC23" s="977"/>
      <c r="AD23" s="977"/>
      <c r="AE23" s="979"/>
      <c r="AF23" s="983"/>
      <c r="AG23" s="984"/>
      <c r="AH23" s="985"/>
      <c r="AI23" s="111"/>
      <c r="AJ23" s="110"/>
    </row>
    <row r="24" spans="1:36" ht="22.5" customHeight="1" thickTop="1">
      <c r="B24" s="112"/>
      <c r="C24" s="111"/>
      <c r="D24" s="113" t="s">
        <v>319</v>
      </c>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1"/>
      <c r="AG24" s="111"/>
      <c r="AH24" s="111"/>
      <c r="AI24" s="111"/>
      <c r="AJ24" s="110"/>
    </row>
    <row r="25" spans="1:36" ht="22.5" customHeight="1">
      <c r="B25" s="112"/>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0"/>
    </row>
    <row r="26" spans="1:36" ht="22.5" customHeight="1">
      <c r="B26" s="112"/>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0"/>
    </row>
    <row r="27" spans="1:36" ht="22.5" customHeight="1">
      <c r="B27" s="112"/>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0"/>
    </row>
    <row r="28" spans="1:36" ht="22.5" customHeight="1">
      <c r="B28" s="112"/>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0"/>
    </row>
    <row r="29" spans="1:36" ht="22.5" customHeight="1">
      <c r="B29" s="112"/>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0"/>
    </row>
    <row r="30" spans="1:36" ht="22.5" customHeight="1">
      <c r="B30" s="112"/>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0"/>
    </row>
    <row r="31" spans="1:36" ht="22.5" customHeight="1">
      <c r="B31" s="112"/>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0"/>
    </row>
    <row r="32" spans="1:36" ht="22.5" customHeight="1">
      <c r="B32" s="112"/>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0"/>
    </row>
    <row r="33" spans="2:36" ht="22.5" customHeight="1">
      <c r="B33" s="112"/>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0"/>
    </row>
    <row r="34" spans="2:36" ht="22.5" customHeight="1">
      <c r="B34" s="112"/>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0"/>
    </row>
    <row r="35" spans="2:36" ht="22.5" customHeight="1">
      <c r="B35" s="112"/>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0"/>
    </row>
    <row r="36" spans="2:36" ht="22.5" customHeight="1">
      <c r="B36" s="112"/>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0"/>
    </row>
    <row r="37" spans="2:36" ht="22.5" customHeight="1">
      <c r="B37" s="112"/>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0"/>
    </row>
    <row r="38" spans="2:36" ht="22.5" customHeight="1">
      <c r="B38" s="112"/>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0"/>
    </row>
    <row r="39" spans="2:36" ht="22.5" customHeight="1">
      <c r="B39" s="112"/>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0"/>
    </row>
    <row r="40" spans="2:36" ht="22.5" customHeight="1" thickBot="1">
      <c r="B40" s="109"/>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7"/>
    </row>
    <row r="41" spans="2:36" ht="13.5" customHeight="1">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row>
  </sheetData>
  <mergeCells count="31">
    <mergeCell ref="D12:L12"/>
    <mergeCell ref="X12:AE12"/>
    <mergeCell ref="D6:I6"/>
    <mergeCell ref="N6:S6"/>
    <mergeCell ref="X6:AC6"/>
    <mergeCell ref="X7:AC7"/>
    <mergeCell ref="X9:AC9"/>
    <mergeCell ref="I21:L21"/>
    <mergeCell ref="P21:T21"/>
    <mergeCell ref="Y21:AE21"/>
    <mergeCell ref="AF21:AH21"/>
    <mergeCell ref="X14:AE14"/>
    <mergeCell ref="I18:L18"/>
    <mergeCell ref="P18:T18"/>
    <mergeCell ref="Y18:AE18"/>
    <mergeCell ref="I19:L19"/>
    <mergeCell ref="P19:T19"/>
    <mergeCell ref="Y19:AE19"/>
    <mergeCell ref="AF19:AH19"/>
    <mergeCell ref="I20:L20"/>
    <mergeCell ref="P20:T20"/>
    <mergeCell ref="Y20:AE20"/>
    <mergeCell ref="AF20:AH20"/>
    <mergeCell ref="I22:L22"/>
    <mergeCell ref="P22:T22"/>
    <mergeCell ref="Y22:AE22"/>
    <mergeCell ref="AF22:AH22"/>
    <mergeCell ref="I23:L23"/>
    <mergeCell ref="P23:T23"/>
    <mergeCell ref="Y23:AE23"/>
    <mergeCell ref="AF23:AH23"/>
  </mergeCells>
  <phoneticPr fontId="2"/>
  <printOptions horizontalCentered="1"/>
  <pageMargins left="0.31496062992125984" right="0.31496062992125984" top="0.98425196850393704" bottom="0.19685039370078741" header="0" footer="0"/>
  <pageSetup paperSize="9" scale="85" firstPageNumber="4" orientation="portrait"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K40"/>
  <sheetViews>
    <sheetView showZeros="0" showOutlineSymbols="0" view="pageBreakPreview" topLeftCell="A22" zoomScaleNormal="75" zoomScaleSheetLayoutView="100" workbookViewId="0">
      <selection activeCell="AM11" sqref="AM11"/>
    </sheetView>
  </sheetViews>
  <sheetFormatPr defaultColWidth="12" defaultRowHeight="22.5" customHeight="1"/>
  <cols>
    <col min="1" max="1" width="1.6640625" style="135" customWidth="1"/>
    <col min="2" max="2" width="2.6640625" style="135" customWidth="1"/>
    <col min="3" max="35" width="3" style="135" customWidth="1"/>
    <col min="36" max="36" width="2.6640625" style="135" customWidth="1"/>
    <col min="37" max="37" width="1.6640625" style="135" customWidth="1"/>
    <col min="38" max="16384" width="12" style="135"/>
  </cols>
  <sheetData>
    <row r="1" spans="1:37" ht="11.25" customHeight="1" thickBot="1"/>
    <row r="2" spans="1:37" ht="22.5" customHeight="1">
      <c r="B2" s="208"/>
      <c r="C2" s="207" t="s">
        <v>376</v>
      </c>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6"/>
      <c r="AK2" s="136"/>
    </row>
    <row r="3" spans="1:37" ht="22.5" customHeight="1">
      <c r="B3" s="145"/>
      <c r="C3" s="136" t="s">
        <v>375</v>
      </c>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40"/>
      <c r="AK3" s="136"/>
    </row>
    <row r="4" spans="1:37" ht="22.5" customHeight="1">
      <c r="B4" s="145"/>
      <c r="C4" s="136" t="s">
        <v>374</v>
      </c>
      <c r="D4" s="136" t="s">
        <v>373</v>
      </c>
      <c r="E4" s="136"/>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140"/>
      <c r="AK4" s="136"/>
    </row>
    <row r="5" spans="1:37" ht="22.5" customHeight="1">
      <c r="B5" s="145"/>
      <c r="C5" s="204" t="s">
        <v>372</v>
      </c>
      <c r="D5" s="181"/>
      <c r="E5" s="181"/>
      <c r="F5" s="181"/>
      <c r="G5" s="181"/>
      <c r="H5" s="181"/>
      <c r="I5" s="181"/>
      <c r="J5" s="181"/>
      <c r="K5" s="202" t="s">
        <v>371</v>
      </c>
      <c r="L5" s="181"/>
      <c r="M5" s="181"/>
      <c r="N5" s="181"/>
      <c r="O5" s="181"/>
      <c r="P5" s="181"/>
      <c r="Q5" s="181"/>
      <c r="R5" s="203" t="s">
        <v>821</v>
      </c>
      <c r="S5" s="202" t="s">
        <v>370</v>
      </c>
      <c r="T5" s="201"/>
      <c r="U5" s="201"/>
      <c r="V5" s="201"/>
      <c r="W5" s="200" t="s">
        <v>822</v>
      </c>
      <c r="X5" s="199"/>
      <c r="Y5" s="170" t="s">
        <v>823</v>
      </c>
      <c r="Z5" s="170"/>
      <c r="AA5" s="170"/>
      <c r="AB5" s="182"/>
      <c r="AC5" s="182"/>
      <c r="AD5" s="182"/>
      <c r="AE5" s="182"/>
      <c r="AF5" s="182"/>
      <c r="AG5" s="182"/>
      <c r="AH5" s="182"/>
      <c r="AI5" s="198" t="s">
        <v>369</v>
      </c>
      <c r="AJ5" s="197"/>
      <c r="AK5" s="196"/>
    </row>
    <row r="6" spans="1:37" ht="22.5" customHeight="1">
      <c r="B6" s="145"/>
      <c r="C6" s="183"/>
      <c r="D6" s="182"/>
      <c r="E6" s="182"/>
      <c r="F6" s="178" t="s">
        <v>368</v>
      </c>
      <c r="G6" s="195"/>
      <c r="H6" s="182"/>
      <c r="I6" s="182"/>
      <c r="J6" s="182"/>
      <c r="K6" s="162" t="s">
        <v>825</v>
      </c>
      <c r="L6" s="169"/>
      <c r="M6" s="1036"/>
      <c r="N6" s="1037"/>
      <c r="O6" s="1037"/>
      <c r="P6" s="1037"/>
      <c r="Q6" s="1037"/>
      <c r="R6" s="1038"/>
      <c r="S6" s="183"/>
      <c r="T6" s="1039">
        <v>2.9000000000000001E-2</v>
      </c>
      <c r="U6" s="1040"/>
      <c r="V6" s="1040"/>
      <c r="W6" s="182"/>
      <c r="X6" s="162" t="s">
        <v>825</v>
      </c>
      <c r="Y6" s="161"/>
      <c r="Z6" s="1036">
        <f t="shared" ref="Z6:Z21" si="0">ROUND(M6*T6,0)</f>
        <v>0</v>
      </c>
      <c r="AA6" s="1036"/>
      <c r="AB6" s="1036"/>
      <c r="AC6" s="1036"/>
      <c r="AD6" s="1036"/>
      <c r="AE6" s="1036"/>
      <c r="AF6" s="182" t="s">
        <v>347</v>
      </c>
      <c r="AG6" s="182"/>
      <c r="AH6" s="181"/>
      <c r="AI6" s="194"/>
      <c r="AJ6" s="177"/>
      <c r="AK6" s="160"/>
    </row>
    <row r="7" spans="1:37" ht="22.5" customHeight="1">
      <c r="B7" s="145"/>
      <c r="C7" s="183"/>
      <c r="D7" s="182"/>
      <c r="E7" s="182"/>
      <c r="F7" s="178" t="s">
        <v>367</v>
      </c>
      <c r="G7" s="195"/>
      <c r="H7" s="182"/>
      <c r="I7" s="182"/>
      <c r="J7" s="182"/>
      <c r="K7" s="162" t="s">
        <v>825</v>
      </c>
      <c r="L7" s="169"/>
      <c r="M7" s="1036"/>
      <c r="N7" s="1037"/>
      <c r="O7" s="1037"/>
      <c r="P7" s="1037"/>
      <c r="Q7" s="1037"/>
      <c r="R7" s="1038"/>
      <c r="S7" s="183"/>
      <c r="T7" s="1039">
        <v>2.5999999999999999E-2</v>
      </c>
      <c r="U7" s="1040"/>
      <c r="V7" s="1040"/>
      <c r="W7" s="182"/>
      <c r="X7" s="162" t="s">
        <v>825</v>
      </c>
      <c r="Y7" s="161"/>
      <c r="Z7" s="1036">
        <f t="shared" si="0"/>
        <v>0</v>
      </c>
      <c r="AA7" s="1036"/>
      <c r="AB7" s="1036"/>
      <c r="AC7" s="1036"/>
      <c r="AD7" s="1036"/>
      <c r="AE7" s="1036"/>
      <c r="AF7" s="182" t="s">
        <v>347</v>
      </c>
      <c r="AG7" s="182"/>
      <c r="AH7" s="181"/>
      <c r="AI7" s="194"/>
      <c r="AJ7" s="177"/>
      <c r="AK7" s="160"/>
    </row>
    <row r="8" spans="1:37" ht="22.5" customHeight="1">
      <c r="B8" s="145"/>
      <c r="C8" s="183"/>
      <c r="D8" s="182"/>
      <c r="E8" s="182"/>
      <c r="F8" s="178">
        <v>10</v>
      </c>
      <c r="G8" s="195"/>
      <c r="H8" s="182"/>
      <c r="I8" s="182"/>
      <c r="J8" s="182"/>
      <c r="K8" s="162" t="s">
        <v>825</v>
      </c>
      <c r="L8" s="169"/>
      <c r="M8" s="1036"/>
      <c r="N8" s="1037"/>
      <c r="O8" s="1037"/>
      <c r="P8" s="1037"/>
      <c r="Q8" s="1037"/>
      <c r="R8" s="1038"/>
      <c r="S8" s="183"/>
      <c r="T8" s="1039">
        <v>2.5000000000000001E-2</v>
      </c>
      <c r="U8" s="1040"/>
      <c r="V8" s="1040"/>
      <c r="W8" s="182"/>
      <c r="X8" s="162" t="s">
        <v>825</v>
      </c>
      <c r="Y8" s="161"/>
      <c r="Z8" s="1036">
        <f t="shared" si="0"/>
        <v>0</v>
      </c>
      <c r="AA8" s="1036"/>
      <c r="AB8" s="1036"/>
      <c r="AC8" s="1036"/>
      <c r="AD8" s="1036"/>
      <c r="AE8" s="1036"/>
      <c r="AF8" s="182" t="s">
        <v>347</v>
      </c>
      <c r="AG8" s="182"/>
      <c r="AH8" s="181"/>
      <c r="AI8" s="186"/>
      <c r="AJ8" s="177"/>
      <c r="AK8" s="160"/>
    </row>
    <row r="9" spans="1:37" ht="22.5" customHeight="1">
      <c r="B9" s="145"/>
      <c r="C9" s="183"/>
      <c r="D9" s="182"/>
      <c r="E9" s="182"/>
      <c r="F9" s="178">
        <v>11</v>
      </c>
      <c r="G9" s="178"/>
      <c r="H9" s="182"/>
      <c r="I9" s="182"/>
      <c r="J9" s="182"/>
      <c r="K9" s="162" t="s">
        <v>825</v>
      </c>
      <c r="L9" s="169"/>
      <c r="M9" s="1036"/>
      <c r="N9" s="1037"/>
      <c r="O9" s="1037"/>
      <c r="P9" s="1037"/>
      <c r="Q9" s="1037"/>
      <c r="R9" s="1038"/>
      <c r="S9" s="183"/>
      <c r="T9" s="1039">
        <v>2.5999999999999999E-2</v>
      </c>
      <c r="U9" s="1040"/>
      <c r="V9" s="1040"/>
      <c r="W9" s="182"/>
      <c r="X9" s="162" t="s">
        <v>825</v>
      </c>
      <c r="Y9" s="161"/>
      <c r="Z9" s="1036">
        <f t="shared" si="0"/>
        <v>0</v>
      </c>
      <c r="AA9" s="1036"/>
      <c r="AB9" s="1036"/>
      <c r="AC9" s="1036"/>
      <c r="AD9" s="1036"/>
      <c r="AE9" s="1036"/>
      <c r="AF9" s="182" t="s">
        <v>347</v>
      </c>
      <c r="AG9" s="182"/>
      <c r="AH9" s="181"/>
      <c r="AI9" s="194"/>
      <c r="AJ9" s="177"/>
      <c r="AK9" s="160"/>
    </row>
    <row r="10" spans="1:37" ht="22.5" customHeight="1">
      <c r="B10" s="145"/>
      <c r="C10" s="183"/>
      <c r="D10" s="182"/>
      <c r="E10" s="182"/>
      <c r="F10" s="193">
        <v>12</v>
      </c>
      <c r="G10" s="178"/>
      <c r="H10" s="182"/>
      <c r="I10" s="182"/>
      <c r="J10" s="182"/>
      <c r="K10" s="162" t="s">
        <v>825</v>
      </c>
      <c r="L10" s="169"/>
      <c r="M10" s="1036"/>
      <c r="N10" s="1037"/>
      <c r="O10" s="1037"/>
      <c r="P10" s="1037"/>
      <c r="Q10" s="1037"/>
      <c r="R10" s="1038"/>
      <c r="S10" s="183"/>
      <c r="T10" s="1039">
        <v>2.5000000000000001E-2</v>
      </c>
      <c r="U10" s="1040"/>
      <c r="V10" s="1040"/>
      <c r="W10" s="182"/>
      <c r="X10" s="162" t="s">
        <v>825</v>
      </c>
      <c r="Y10" s="161"/>
      <c r="Z10" s="1036">
        <f t="shared" si="0"/>
        <v>0</v>
      </c>
      <c r="AA10" s="1036"/>
      <c r="AB10" s="1036"/>
      <c r="AC10" s="1036"/>
      <c r="AD10" s="1036"/>
      <c r="AE10" s="1036"/>
      <c r="AF10" s="182" t="s">
        <v>347</v>
      </c>
      <c r="AG10" s="182"/>
      <c r="AH10" s="181"/>
      <c r="AI10" s="194"/>
      <c r="AJ10" s="177"/>
      <c r="AK10" s="160"/>
    </row>
    <row r="11" spans="1:37" ht="22.5" customHeight="1">
      <c r="B11" s="145"/>
      <c r="C11" s="191"/>
      <c r="D11" s="179"/>
      <c r="E11" s="179"/>
      <c r="F11" s="178">
        <v>13</v>
      </c>
      <c r="G11" s="193"/>
      <c r="H11" s="179"/>
      <c r="I11" s="179"/>
      <c r="J11" s="179"/>
      <c r="K11" s="190" t="s">
        <v>825</v>
      </c>
      <c r="L11" s="192"/>
      <c r="M11" s="1042"/>
      <c r="N11" s="1042"/>
      <c r="O11" s="1042"/>
      <c r="P11" s="1042"/>
      <c r="Q11" s="1042"/>
      <c r="R11" s="1044"/>
      <c r="S11" s="191"/>
      <c r="T11" s="1039">
        <v>2.9000000000000001E-2</v>
      </c>
      <c r="U11" s="1040"/>
      <c r="V11" s="1040"/>
      <c r="W11" s="179"/>
      <c r="X11" s="190" t="s">
        <v>825</v>
      </c>
      <c r="Y11" s="174"/>
      <c r="Z11" s="1042">
        <f t="shared" si="0"/>
        <v>0</v>
      </c>
      <c r="AA11" s="1042"/>
      <c r="AB11" s="1042"/>
      <c r="AC11" s="1042"/>
      <c r="AD11" s="1042"/>
      <c r="AE11" s="1042"/>
      <c r="AF11" s="179" t="s">
        <v>347</v>
      </c>
      <c r="AG11" s="179"/>
      <c r="AH11" s="189"/>
      <c r="AI11" s="188"/>
      <c r="AJ11" s="177"/>
      <c r="AK11" s="160"/>
    </row>
    <row r="12" spans="1:37" ht="22.5" customHeight="1">
      <c r="B12" s="145"/>
      <c r="C12" s="183"/>
      <c r="D12" s="182"/>
      <c r="E12" s="182"/>
      <c r="F12" s="178">
        <v>14</v>
      </c>
      <c r="G12" s="178"/>
      <c r="H12" s="182"/>
      <c r="I12" s="182"/>
      <c r="J12" s="182"/>
      <c r="K12" s="162" t="s">
        <v>825</v>
      </c>
      <c r="L12" s="169"/>
      <c r="M12" s="1036"/>
      <c r="N12" s="1037"/>
      <c r="O12" s="1037"/>
      <c r="P12" s="1037"/>
      <c r="Q12" s="1037"/>
      <c r="R12" s="1038"/>
      <c r="S12" s="183"/>
      <c r="T12" s="1039">
        <v>2.8000000000000001E-2</v>
      </c>
      <c r="U12" s="1040"/>
      <c r="V12" s="1040"/>
      <c r="W12" s="182"/>
      <c r="X12" s="162" t="s">
        <v>825</v>
      </c>
      <c r="Y12" s="161"/>
      <c r="Z12" s="1036">
        <f t="shared" si="0"/>
        <v>0</v>
      </c>
      <c r="AA12" s="1036"/>
      <c r="AB12" s="1036"/>
      <c r="AC12" s="1036"/>
      <c r="AD12" s="1036"/>
      <c r="AE12" s="1036"/>
      <c r="AF12" s="182" t="s">
        <v>347</v>
      </c>
      <c r="AG12" s="182"/>
      <c r="AH12" s="187"/>
      <c r="AI12" s="186"/>
      <c r="AJ12" s="177"/>
      <c r="AK12" s="160"/>
    </row>
    <row r="13" spans="1:37" ht="22.5" customHeight="1">
      <c r="B13" s="145"/>
      <c r="C13" s="183"/>
      <c r="D13" s="182"/>
      <c r="E13" s="182"/>
      <c r="F13" s="178">
        <v>15</v>
      </c>
      <c r="G13" s="178"/>
      <c r="H13" s="182"/>
      <c r="I13" s="182"/>
      <c r="J13" s="182"/>
      <c r="K13" s="162" t="s">
        <v>825</v>
      </c>
      <c r="L13" s="169"/>
      <c r="M13" s="1036"/>
      <c r="N13" s="1037"/>
      <c r="O13" s="1037"/>
      <c r="P13" s="1037"/>
      <c r="Q13" s="1037"/>
      <c r="R13" s="1038"/>
      <c r="S13" s="183"/>
      <c r="T13" s="1039">
        <v>3.3000000000000002E-2</v>
      </c>
      <c r="U13" s="1040"/>
      <c r="V13" s="1040"/>
      <c r="W13" s="182"/>
      <c r="X13" s="162" t="s">
        <v>825</v>
      </c>
      <c r="Y13" s="161"/>
      <c r="Z13" s="1036">
        <f t="shared" si="0"/>
        <v>0</v>
      </c>
      <c r="AA13" s="1036"/>
      <c r="AB13" s="1036"/>
      <c r="AC13" s="1036"/>
      <c r="AD13" s="1036"/>
      <c r="AE13" s="1036"/>
      <c r="AF13" s="182" t="s">
        <v>347</v>
      </c>
      <c r="AG13" s="182"/>
      <c r="AH13" s="181"/>
      <c r="AI13" s="185"/>
      <c r="AJ13" s="177"/>
      <c r="AK13" s="160"/>
    </row>
    <row r="14" spans="1:37" ht="22.5" customHeight="1">
      <c r="A14" s="136"/>
      <c r="B14" s="145"/>
      <c r="C14" s="183"/>
      <c r="D14" s="182"/>
      <c r="E14" s="182"/>
      <c r="F14" s="178">
        <v>16</v>
      </c>
      <c r="G14" s="178"/>
      <c r="H14" s="182"/>
      <c r="I14" s="182"/>
      <c r="J14" s="182"/>
      <c r="K14" s="162" t="s">
        <v>825</v>
      </c>
      <c r="L14" s="169"/>
      <c r="M14" s="1036"/>
      <c r="N14" s="1037"/>
      <c r="O14" s="1037"/>
      <c r="P14" s="1037"/>
      <c r="Q14" s="1037"/>
      <c r="R14" s="1038"/>
      <c r="S14" s="183"/>
      <c r="T14" s="1039">
        <v>3.3000000000000002E-2</v>
      </c>
      <c r="U14" s="1040"/>
      <c r="V14" s="1040"/>
      <c r="W14" s="182"/>
      <c r="X14" s="162" t="s">
        <v>825</v>
      </c>
      <c r="Y14" s="161"/>
      <c r="Z14" s="1036">
        <f t="shared" si="0"/>
        <v>0</v>
      </c>
      <c r="AA14" s="1036"/>
      <c r="AB14" s="1036"/>
      <c r="AC14" s="1036"/>
      <c r="AD14" s="1036"/>
      <c r="AE14" s="1036"/>
      <c r="AF14" s="182" t="s">
        <v>347</v>
      </c>
      <c r="AG14" s="182"/>
      <c r="AH14" s="181"/>
      <c r="AI14" s="184"/>
      <c r="AJ14" s="177"/>
      <c r="AK14" s="160"/>
    </row>
    <row r="15" spans="1:37" ht="22.5" customHeight="1">
      <c r="B15" s="145"/>
      <c r="C15" s="183"/>
      <c r="D15" s="182"/>
      <c r="E15" s="182"/>
      <c r="F15" s="178">
        <v>17</v>
      </c>
      <c r="G15" s="178"/>
      <c r="H15" s="182"/>
      <c r="I15" s="182"/>
      <c r="J15" s="182"/>
      <c r="K15" s="162" t="s">
        <v>825</v>
      </c>
      <c r="L15" s="169"/>
      <c r="M15" s="1036"/>
      <c r="N15" s="1037"/>
      <c r="O15" s="1037"/>
      <c r="P15" s="1037"/>
      <c r="Q15" s="1037"/>
      <c r="R15" s="1038"/>
      <c r="S15" s="183"/>
      <c r="T15" s="1039">
        <v>2.9000000000000001E-2</v>
      </c>
      <c r="U15" s="1040"/>
      <c r="V15" s="1040"/>
      <c r="W15" s="182"/>
      <c r="X15" s="162" t="s">
        <v>825</v>
      </c>
      <c r="Y15" s="161"/>
      <c r="Z15" s="1036">
        <f t="shared" si="0"/>
        <v>0</v>
      </c>
      <c r="AA15" s="1036"/>
      <c r="AB15" s="1036"/>
      <c r="AC15" s="1036"/>
      <c r="AD15" s="1036"/>
      <c r="AE15" s="1036"/>
      <c r="AF15" s="182" t="s">
        <v>347</v>
      </c>
      <c r="AG15" s="182"/>
      <c r="AH15" s="181"/>
      <c r="AI15" s="180"/>
      <c r="AJ15" s="177"/>
      <c r="AK15" s="160"/>
    </row>
    <row r="16" spans="1:37" ht="22.5" customHeight="1">
      <c r="B16" s="145"/>
      <c r="C16" s="154"/>
      <c r="D16" s="179"/>
      <c r="E16" s="153"/>
      <c r="F16" s="172">
        <v>18</v>
      </c>
      <c r="G16" s="178"/>
      <c r="H16" s="153"/>
      <c r="I16" s="153"/>
      <c r="J16" s="153"/>
      <c r="K16" s="162" t="s">
        <v>825</v>
      </c>
      <c r="L16" s="169"/>
      <c r="M16" s="1036"/>
      <c r="N16" s="1037"/>
      <c r="O16" s="1037"/>
      <c r="P16" s="1037"/>
      <c r="Q16" s="1037"/>
      <c r="R16" s="1038"/>
      <c r="S16" s="163"/>
      <c r="T16" s="1039">
        <v>3.3000000000000002E-2</v>
      </c>
      <c r="U16" s="1040"/>
      <c r="V16" s="1040"/>
      <c r="W16" s="153"/>
      <c r="X16" s="162" t="s">
        <v>825</v>
      </c>
      <c r="Y16" s="161"/>
      <c r="Z16" s="1036">
        <f t="shared" si="0"/>
        <v>0</v>
      </c>
      <c r="AA16" s="1036"/>
      <c r="AB16" s="1036"/>
      <c r="AC16" s="1036"/>
      <c r="AD16" s="1036"/>
      <c r="AE16" s="1036"/>
      <c r="AF16" s="153" t="s">
        <v>347</v>
      </c>
      <c r="AG16" s="153"/>
      <c r="AH16" s="152"/>
      <c r="AI16" s="151"/>
      <c r="AJ16" s="177"/>
      <c r="AK16" s="160"/>
    </row>
    <row r="17" spans="2:37" ht="22.5" customHeight="1">
      <c r="B17" s="145"/>
      <c r="C17" s="168"/>
      <c r="D17" s="170"/>
      <c r="E17" s="170"/>
      <c r="F17" s="172">
        <v>19</v>
      </c>
      <c r="G17" s="171"/>
      <c r="H17" s="170"/>
      <c r="I17" s="170"/>
      <c r="J17" s="170"/>
      <c r="K17" s="162" t="s">
        <v>825</v>
      </c>
      <c r="L17" s="169"/>
      <c r="M17" s="1036"/>
      <c r="N17" s="1037"/>
      <c r="O17" s="1037"/>
      <c r="P17" s="1037"/>
      <c r="Q17" s="1037"/>
      <c r="R17" s="1038"/>
      <c r="S17" s="168"/>
      <c r="T17" s="1039">
        <v>3.2000000000000001E-2</v>
      </c>
      <c r="U17" s="1040"/>
      <c r="V17" s="1040"/>
      <c r="W17" s="167"/>
      <c r="X17" s="162" t="s">
        <v>825</v>
      </c>
      <c r="Y17" s="161"/>
      <c r="Z17" s="1036">
        <f t="shared" si="0"/>
        <v>0</v>
      </c>
      <c r="AA17" s="1036"/>
      <c r="AB17" s="1036"/>
      <c r="AC17" s="1036"/>
      <c r="AD17" s="1036"/>
      <c r="AE17" s="1036"/>
      <c r="AF17" s="153" t="s">
        <v>76</v>
      </c>
      <c r="AG17" s="153"/>
      <c r="AH17" s="153"/>
      <c r="AI17" s="176"/>
      <c r="AJ17" s="140"/>
      <c r="AK17" s="136"/>
    </row>
    <row r="18" spans="2:37" ht="22.5" customHeight="1">
      <c r="B18" s="145"/>
      <c r="C18" s="168"/>
      <c r="D18" s="170"/>
      <c r="E18" s="170"/>
      <c r="F18" s="172">
        <v>20</v>
      </c>
      <c r="G18" s="171"/>
      <c r="H18" s="170"/>
      <c r="I18" s="170"/>
      <c r="J18" s="170"/>
      <c r="K18" s="162" t="s">
        <v>825</v>
      </c>
      <c r="L18" s="169"/>
      <c r="M18" s="1036"/>
      <c r="N18" s="1037"/>
      <c r="O18" s="1037"/>
      <c r="P18" s="1037"/>
      <c r="Q18" s="1037"/>
      <c r="R18" s="1038"/>
      <c r="S18" s="168"/>
      <c r="T18" s="1039">
        <v>3.2000000000000001E-2</v>
      </c>
      <c r="U18" s="1040"/>
      <c r="V18" s="1040"/>
      <c r="W18" s="167"/>
      <c r="X18" s="175" t="s">
        <v>825</v>
      </c>
      <c r="Y18" s="174"/>
      <c r="Z18" s="1042">
        <f t="shared" si="0"/>
        <v>0</v>
      </c>
      <c r="AA18" s="1042"/>
      <c r="AB18" s="1042"/>
      <c r="AC18" s="1042"/>
      <c r="AD18" s="1042"/>
      <c r="AE18" s="1042"/>
      <c r="AF18" s="173" t="s">
        <v>76</v>
      </c>
      <c r="AG18" s="173"/>
      <c r="AH18" s="173"/>
      <c r="AI18" s="164"/>
      <c r="AJ18" s="140"/>
      <c r="AK18" s="136"/>
    </row>
    <row r="19" spans="2:37" ht="22.5" customHeight="1">
      <c r="B19" s="145"/>
      <c r="C19" s="168"/>
      <c r="D19" s="170"/>
      <c r="E19" s="170"/>
      <c r="F19" s="172">
        <v>21</v>
      </c>
      <c r="G19" s="171"/>
      <c r="H19" s="170"/>
      <c r="I19" s="170"/>
      <c r="J19" s="170"/>
      <c r="K19" s="162" t="s">
        <v>825</v>
      </c>
      <c r="L19" s="169"/>
      <c r="M19" s="1036"/>
      <c r="N19" s="1037"/>
      <c r="O19" s="1037"/>
      <c r="P19" s="1037"/>
      <c r="Q19" s="1037"/>
      <c r="R19" s="1038"/>
      <c r="S19" s="168"/>
      <c r="T19" s="1039">
        <v>3.3000000000000002E-2</v>
      </c>
      <c r="U19" s="1040"/>
      <c r="V19" s="1040"/>
      <c r="W19" s="167"/>
      <c r="X19" s="302" t="s">
        <v>825</v>
      </c>
      <c r="Y19" s="303"/>
      <c r="Z19" s="1043">
        <f>ROUND(M19*T19,0)</f>
        <v>0</v>
      </c>
      <c r="AA19" s="1043"/>
      <c r="AB19" s="1043"/>
      <c r="AC19" s="1043"/>
      <c r="AD19" s="1043"/>
      <c r="AE19" s="1043"/>
      <c r="AF19" s="153" t="s">
        <v>76</v>
      </c>
      <c r="AG19" s="153"/>
      <c r="AH19" s="153"/>
      <c r="AI19" s="176"/>
      <c r="AJ19" s="140"/>
      <c r="AK19" s="136"/>
    </row>
    <row r="20" spans="2:37" ht="22.5" customHeight="1">
      <c r="B20" s="145"/>
      <c r="C20" s="168"/>
      <c r="D20" s="170"/>
      <c r="E20" s="170"/>
      <c r="F20" s="172">
        <v>22</v>
      </c>
      <c r="G20" s="171"/>
      <c r="H20" s="170"/>
      <c r="I20" s="170"/>
      <c r="J20" s="170"/>
      <c r="K20" s="162" t="s">
        <v>825</v>
      </c>
      <c r="L20" s="169"/>
      <c r="M20" s="1036"/>
      <c r="N20" s="1037"/>
      <c r="O20" s="1037"/>
      <c r="P20" s="1037"/>
      <c r="Q20" s="1037"/>
      <c r="R20" s="1038"/>
      <c r="S20" s="168"/>
      <c r="T20" s="1039">
        <v>3.3000000000000002E-2</v>
      </c>
      <c r="U20" s="1040"/>
      <c r="V20" s="1040"/>
      <c r="W20" s="167"/>
      <c r="X20" s="166" t="s">
        <v>825</v>
      </c>
      <c r="Y20" s="165"/>
      <c r="Z20" s="1041">
        <f>ROUND(M20*T20,0)</f>
        <v>0</v>
      </c>
      <c r="AA20" s="1041"/>
      <c r="AB20" s="1041"/>
      <c r="AC20" s="1041"/>
      <c r="AD20" s="1041"/>
      <c r="AE20" s="1041"/>
      <c r="AF20" s="153" t="s">
        <v>76</v>
      </c>
      <c r="AG20" s="153"/>
      <c r="AH20" s="153"/>
      <c r="AI20" s="164"/>
      <c r="AJ20" s="140"/>
      <c r="AK20" s="136"/>
    </row>
    <row r="21" spans="2:37" ht="22.5" customHeight="1">
      <c r="B21" s="145"/>
      <c r="C21" s="168"/>
      <c r="D21" s="170"/>
      <c r="E21" s="170"/>
      <c r="F21" s="172">
        <v>23</v>
      </c>
      <c r="G21" s="171"/>
      <c r="H21" s="170"/>
      <c r="I21" s="170"/>
      <c r="J21" s="170"/>
      <c r="K21" s="162" t="s">
        <v>825</v>
      </c>
      <c r="L21" s="169"/>
      <c r="M21" s="1036"/>
      <c r="N21" s="1037"/>
      <c r="O21" s="1037"/>
      <c r="P21" s="1037"/>
      <c r="Q21" s="1037"/>
      <c r="R21" s="1038"/>
      <c r="S21" s="168"/>
      <c r="T21" s="1039">
        <v>2.5999999999999999E-2</v>
      </c>
      <c r="U21" s="1040"/>
      <c r="V21" s="1040"/>
      <c r="W21" s="167"/>
      <c r="X21" s="166" t="s">
        <v>825</v>
      </c>
      <c r="Y21" s="165"/>
      <c r="Z21" s="1041">
        <f t="shared" si="0"/>
        <v>0</v>
      </c>
      <c r="AA21" s="1041"/>
      <c r="AB21" s="1041"/>
      <c r="AC21" s="1041"/>
      <c r="AD21" s="1041"/>
      <c r="AE21" s="1041"/>
      <c r="AF21" s="153" t="s">
        <v>76</v>
      </c>
      <c r="AG21" s="153"/>
      <c r="AH21" s="153"/>
      <c r="AI21" s="164"/>
      <c r="AJ21" s="140"/>
      <c r="AK21" s="136"/>
    </row>
    <row r="22" spans="2:37" ht="22.5" customHeight="1">
      <c r="B22" s="145"/>
      <c r="C22" s="168"/>
      <c r="D22" s="170"/>
      <c r="E22" s="170"/>
      <c r="F22" s="172">
        <v>24</v>
      </c>
      <c r="G22" s="171"/>
      <c r="H22" s="170"/>
      <c r="I22" s="170"/>
      <c r="J22" s="170"/>
      <c r="K22" s="162" t="s">
        <v>824</v>
      </c>
      <c r="L22" s="169"/>
      <c r="M22" s="1036"/>
      <c r="N22" s="1037"/>
      <c r="O22" s="1037"/>
      <c r="P22" s="1037"/>
      <c r="Q22" s="1037"/>
      <c r="R22" s="1038"/>
      <c r="S22" s="168"/>
      <c r="T22" s="1039">
        <v>2.5000000000000001E-2</v>
      </c>
      <c r="U22" s="1040"/>
      <c r="V22" s="1040"/>
      <c r="W22" s="167"/>
      <c r="X22" s="166" t="s">
        <v>824</v>
      </c>
      <c r="Y22" s="165"/>
      <c r="Z22" s="1041">
        <f>ROUND(M22*T22,0)</f>
        <v>0</v>
      </c>
      <c r="AA22" s="1041"/>
      <c r="AB22" s="1041"/>
      <c r="AC22" s="1041"/>
      <c r="AD22" s="1041"/>
      <c r="AE22" s="1041"/>
      <c r="AF22" s="153" t="s">
        <v>76</v>
      </c>
      <c r="AG22" s="153"/>
      <c r="AH22" s="153"/>
      <c r="AI22" s="164"/>
      <c r="AJ22" s="140"/>
      <c r="AK22" s="136"/>
    </row>
    <row r="23" spans="2:37" ht="22.5" customHeight="1">
      <c r="B23" s="145"/>
      <c r="C23" s="168"/>
      <c r="D23" s="170"/>
      <c r="E23" s="170"/>
      <c r="F23" s="172">
        <v>25</v>
      </c>
      <c r="G23" s="171"/>
      <c r="H23" s="170"/>
      <c r="I23" s="170"/>
      <c r="J23" s="170"/>
      <c r="K23" s="162" t="s">
        <v>824</v>
      </c>
      <c r="L23" s="169"/>
      <c r="M23" s="1036"/>
      <c r="N23" s="1037"/>
      <c r="O23" s="1037"/>
      <c r="P23" s="1037"/>
      <c r="Q23" s="1037"/>
      <c r="R23" s="1038"/>
      <c r="S23" s="168"/>
      <c r="T23" s="1039">
        <v>4.0000000000000001E-3</v>
      </c>
      <c r="U23" s="1040"/>
      <c r="V23" s="1040"/>
      <c r="W23" s="167"/>
      <c r="X23" s="166" t="s">
        <v>824</v>
      </c>
      <c r="Y23" s="165"/>
      <c r="Z23" s="1041">
        <f>ROUND(M23*T23,0)</f>
        <v>0</v>
      </c>
      <c r="AA23" s="1041"/>
      <c r="AB23" s="1041"/>
      <c r="AC23" s="1041"/>
      <c r="AD23" s="1041"/>
      <c r="AE23" s="1041"/>
      <c r="AF23" s="153" t="s">
        <v>76</v>
      </c>
      <c r="AG23" s="153"/>
      <c r="AH23" s="153"/>
      <c r="AI23" s="164"/>
      <c r="AJ23" s="140"/>
      <c r="AK23" s="136"/>
    </row>
    <row r="24" spans="2:37" ht="22.5" customHeight="1">
      <c r="B24" s="145"/>
      <c r="C24" s="168"/>
      <c r="D24" s="170"/>
      <c r="E24" s="170"/>
      <c r="F24" s="172">
        <v>26</v>
      </c>
      <c r="G24" s="171"/>
      <c r="H24" s="170"/>
      <c r="I24" s="170"/>
      <c r="J24" s="170"/>
      <c r="K24" s="162" t="s">
        <v>825</v>
      </c>
      <c r="L24" s="169"/>
      <c r="M24" s="1036"/>
      <c r="N24" s="1037"/>
      <c r="O24" s="1037"/>
      <c r="P24" s="1037"/>
      <c r="Q24" s="1037"/>
      <c r="R24" s="1038"/>
      <c r="S24" s="168"/>
      <c r="T24" s="1039">
        <v>3.0000000000000001E-3</v>
      </c>
      <c r="U24" s="1040"/>
      <c r="V24" s="1040"/>
      <c r="W24" s="167"/>
      <c r="X24" s="166" t="s">
        <v>825</v>
      </c>
      <c r="Y24" s="165"/>
      <c r="Z24" s="1041">
        <f>ROUND(M24*T24,0)</f>
        <v>0</v>
      </c>
      <c r="AA24" s="1041"/>
      <c r="AB24" s="1041"/>
      <c r="AC24" s="1041"/>
      <c r="AD24" s="1041"/>
      <c r="AE24" s="1041"/>
      <c r="AF24" s="153" t="s">
        <v>76</v>
      </c>
      <c r="AG24" s="153"/>
      <c r="AH24" s="153"/>
      <c r="AI24" s="164"/>
      <c r="AJ24" s="140"/>
      <c r="AK24" s="136"/>
    </row>
    <row r="25" spans="2:37" ht="22.5" customHeight="1">
      <c r="B25" s="145"/>
      <c r="C25" s="168"/>
      <c r="D25" s="170"/>
      <c r="E25" s="170"/>
      <c r="F25" s="172">
        <v>27</v>
      </c>
      <c r="G25" s="171"/>
      <c r="H25" s="170"/>
      <c r="I25" s="170"/>
      <c r="J25" s="170"/>
      <c r="K25" s="162" t="s">
        <v>824</v>
      </c>
      <c r="L25" s="169"/>
      <c r="M25" s="1036"/>
      <c r="N25" s="1037"/>
      <c r="O25" s="1037"/>
      <c r="P25" s="1037"/>
      <c r="Q25" s="1037"/>
      <c r="R25" s="1038"/>
      <c r="S25" s="168"/>
      <c r="T25" s="1039">
        <v>3.0000000000000001E-3</v>
      </c>
      <c r="U25" s="1040"/>
      <c r="V25" s="1040"/>
      <c r="W25" s="167"/>
      <c r="X25" s="166" t="s">
        <v>824</v>
      </c>
      <c r="Y25" s="165"/>
      <c r="Z25" s="1041">
        <f>ROUND(M25*T25,0)</f>
        <v>0</v>
      </c>
      <c r="AA25" s="1041"/>
      <c r="AB25" s="1041"/>
      <c r="AC25" s="1041"/>
      <c r="AD25" s="1041"/>
      <c r="AE25" s="1041"/>
      <c r="AF25" s="153" t="s">
        <v>76</v>
      </c>
      <c r="AG25" s="153"/>
      <c r="AH25" s="153"/>
      <c r="AI25" s="164"/>
      <c r="AJ25" s="140"/>
      <c r="AK25" s="136"/>
    </row>
    <row r="26" spans="2:37" ht="22.5" customHeight="1">
      <c r="B26" s="145"/>
      <c r="C26" s="154" t="s">
        <v>366</v>
      </c>
      <c r="D26" s="153"/>
      <c r="E26" s="153"/>
      <c r="F26" s="153"/>
      <c r="G26" s="153"/>
      <c r="H26" s="153"/>
      <c r="I26" s="153"/>
      <c r="J26" s="153"/>
      <c r="K26" s="163"/>
      <c r="L26" s="153"/>
      <c r="M26" s="153"/>
      <c r="N26" s="153"/>
      <c r="O26" s="153"/>
      <c r="P26" s="153"/>
      <c r="Q26" s="152"/>
      <c r="R26" s="152"/>
      <c r="S26" s="153"/>
      <c r="T26" s="153"/>
      <c r="U26" s="153"/>
      <c r="V26" s="153"/>
      <c r="W26" s="153"/>
      <c r="X26" s="162" t="s">
        <v>825</v>
      </c>
      <c r="Y26" s="161"/>
      <c r="Z26" s="1036">
        <f>SUM(Z6:AE25)</f>
        <v>0</v>
      </c>
      <c r="AA26" s="1036"/>
      <c r="AB26" s="1036"/>
      <c r="AC26" s="1036"/>
      <c r="AD26" s="1036"/>
      <c r="AE26" s="1036"/>
      <c r="AF26" s="153" t="s">
        <v>347</v>
      </c>
      <c r="AG26" s="153"/>
      <c r="AH26" s="1026" t="s">
        <v>826</v>
      </c>
      <c r="AI26" s="1027"/>
      <c r="AJ26" s="156"/>
      <c r="AK26" s="155"/>
    </row>
    <row r="27" spans="2:37" ht="22.5" customHeight="1">
      <c r="B27" s="145"/>
      <c r="C27" s="136"/>
      <c r="D27" s="136"/>
      <c r="E27" s="136"/>
      <c r="F27" s="136"/>
      <c r="G27" s="136"/>
      <c r="H27" s="136"/>
      <c r="I27" s="136"/>
      <c r="J27" s="136"/>
      <c r="K27" s="136"/>
      <c r="L27" s="136"/>
      <c r="M27" s="136"/>
      <c r="N27" s="136"/>
      <c r="O27" s="136"/>
      <c r="P27" s="136"/>
      <c r="Q27" s="160"/>
      <c r="R27" s="160"/>
      <c r="S27" s="136"/>
      <c r="T27" s="136"/>
      <c r="U27" s="136"/>
      <c r="V27" s="136"/>
      <c r="W27" s="136"/>
      <c r="X27" s="158"/>
      <c r="Y27" s="159"/>
      <c r="Z27" s="158"/>
      <c r="AA27" s="158"/>
      <c r="AB27" s="158"/>
      <c r="AC27" s="158"/>
      <c r="AD27" s="158"/>
      <c r="AE27" s="158"/>
      <c r="AF27" s="136"/>
      <c r="AG27" s="136"/>
      <c r="AH27" s="157"/>
      <c r="AI27" s="155"/>
      <c r="AJ27" s="156"/>
      <c r="AK27" s="155"/>
    </row>
    <row r="28" spans="2:37" ht="22.5" customHeight="1">
      <c r="B28" s="145"/>
      <c r="C28" s="154" t="s">
        <v>827</v>
      </c>
      <c r="D28" s="153"/>
      <c r="E28" s="153"/>
      <c r="F28" s="153"/>
      <c r="G28" s="153"/>
      <c r="H28" s="153"/>
      <c r="I28" s="153"/>
      <c r="J28" s="153"/>
      <c r="K28" s="153"/>
      <c r="L28" s="153"/>
      <c r="M28" s="1028">
        <f>Z26*2</f>
        <v>0</v>
      </c>
      <c r="N28" s="1029"/>
      <c r="O28" s="1029"/>
      <c r="P28" s="1029"/>
      <c r="Q28" s="1029"/>
      <c r="R28" s="1029"/>
      <c r="S28" s="153" t="s">
        <v>76</v>
      </c>
      <c r="T28" s="153"/>
      <c r="U28" s="152" t="s">
        <v>828</v>
      </c>
      <c r="V28" s="151"/>
      <c r="W28" s="136"/>
      <c r="X28" s="158"/>
      <c r="Y28" s="159"/>
      <c r="Z28" s="158"/>
      <c r="AA28" s="158"/>
      <c r="AB28" s="158"/>
      <c r="AC28" s="158"/>
      <c r="AD28" s="158"/>
      <c r="AE28" s="158"/>
      <c r="AF28" s="136"/>
      <c r="AG28" s="136"/>
      <c r="AH28" s="157"/>
      <c r="AI28" s="155"/>
      <c r="AJ28" s="156"/>
      <c r="AK28" s="155"/>
    </row>
    <row r="29" spans="2:37" ht="22.5" customHeight="1">
      <c r="B29" s="145"/>
      <c r="C29" s="154" t="s">
        <v>1234</v>
      </c>
      <c r="D29" s="153"/>
      <c r="E29" s="153"/>
      <c r="F29" s="153"/>
      <c r="G29" s="153"/>
      <c r="H29" s="153"/>
      <c r="I29" s="153"/>
      <c r="J29" s="153"/>
      <c r="K29" s="153"/>
      <c r="L29" s="153"/>
      <c r="M29" s="1028"/>
      <c r="N29" s="1029"/>
      <c r="O29" s="1029"/>
      <c r="P29" s="1029"/>
      <c r="Q29" s="1029"/>
      <c r="R29" s="1029"/>
      <c r="S29" s="153" t="s">
        <v>347</v>
      </c>
      <c r="T29" s="153"/>
      <c r="U29" s="152" t="s">
        <v>829</v>
      </c>
      <c r="V29" s="151"/>
      <c r="W29" s="136" t="s">
        <v>365</v>
      </c>
      <c r="X29" s="158"/>
      <c r="Y29" s="159"/>
      <c r="Z29" s="158"/>
      <c r="AA29" s="158"/>
      <c r="AB29" s="158"/>
      <c r="AC29" s="158"/>
      <c r="AD29" s="158"/>
      <c r="AE29" s="158"/>
      <c r="AF29" s="136"/>
      <c r="AG29" s="136"/>
      <c r="AH29" s="157"/>
      <c r="AI29" s="155"/>
      <c r="AJ29" s="156"/>
      <c r="AK29" s="155"/>
    </row>
    <row r="30" spans="2:37" ht="22.5" customHeight="1">
      <c r="B30" s="145"/>
      <c r="C30" s="154" t="s">
        <v>830</v>
      </c>
      <c r="D30" s="153"/>
      <c r="E30" s="153"/>
      <c r="F30" s="153"/>
      <c r="G30" s="153"/>
      <c r="H30" s="153"/>
      <c r="I30" s="153"/>
      <c r="J30" s="153"/>
      <c r="K30" s="153"/>
      <c r="L30" s="153"/>
      <c r="M30" s="1030" t="str">
        <f>IF(M29="","",ROUND(M28/M29,4))</f>
        <v/>
      </c>
      <c r="N30" s="1031"/>
      <c r="O30" s="1031"/>
      <c r="P30" s="1031"/>
      <c r="Q30" s="1031"/>
      <c r="R30" s="1031"/>
      <c r="S30" s="153"/>
      <c r="T30" s="153"/>
      <c r="U30" s="152" t="s">
        <v>831</v>
      </c>
      <c r="V30" s="151"/>
      <c r="W30" s="136" t="s">
        <v>364</v>
      </c>
      <c r="X30" s="136"/>
      <c r="Y30" s="136"/>
      <c r="Z30" s="136"/>
      <c r="AA30" s="136"/>
      <c r="AB30" s="136"/>
      <c r="AC30" s="136"/>
      <c r="AD30" s="136"/>
      <c r="AE30" s="136"/>
      <c r="AF30" s="136"/>
      <c r="AG30" s="136"/>
      <c r="AH30" s="136"/>
      <c r="AI30" s="136"/>
      <c r="AJ30" s="140"/>
    </row>
    <row r="31" spans="2:37" ht="22.5" customHeight="1">
      <c r="B31" s="145"/>
      <c r="C31" s="154" t="s">
        <v>832</v>
      </c>
      <c r="D31" s="153"/>
      <c r="E31" s="153"/>
      <c r="F31" s="153"/>
      <c r="G31" s="153"/>
      <c r="H31" s="153"/>
      <c r="I31" s="153"/>
      <c r="J31" s="153"/>
      <c r="K31" s="153"/>
      <c r="L31" s="153"/>
      <c r="M31" s="1034" t="str">
        <f>IF(M30="","",ROUND(M30*100,2))</f>
        <v/>
      </c>
      <c r="N31" s="1035"/>
      <c r="O31" s="1035"/>
      <c r="P31" s="1035"/>
      <c r="Q31" s="1035"/>
      <c r="R31" s="1035"/>
      <c r="S31" s="153"/>
      <c r="T31" s="153"/>
      <c r="U31" s="152" t="s">
        <v>833</v>
      </c>
      <c r="V31" s="151"/>
      <c r="W31" s="136"/>
      <c r="X31" s="136"/>
      <c r="Y31" s="136"/>
      <c r="Z31" s="136"/>
      <c r="AA31" s="136"/>
      <c r="AB31" s="136"/>
      <c r="AC31" s="136"/>
      <c r="AD31" s="136"/>
      <c r="AE31" s="136"/>
      <c r="AF31" s="136"/>
      <c r="AG31" s="136"/>
      <c r="AH31" s="136"/>
      <c r="AI31" s="136"/>
      <c r="AJ31" s="140"/>
    </row>
    <row r="32" spans="2:37" ht="22.5" customHeight="1">
      <c r="B32" s="145"/>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40"/>
    </row>
    <row r="33" spans="2:37" ht="22.5" customHeight="1">
      <c r="B33" s="145"/>
      <c r="C33" s="1016" t="s">
        <v>363</v>
      </c>
      <c r="D33" s="1017"/>
      <c r="E33" s="1017"/>
      <c r="F33" s="1017"/>
      <c r="G33" s="1017"/>
      <c r="H33" s="1017"/>
      <c r="I33" s="1018"/>
      <c r="J33" s="1016" t="s">
        <v>362</v>
      </c>
      <c r="K33" s="1022"/>
      <c r="L33" s="1023"/>
      <c r="M33" s="1016" t="s">
        <v>361</v>
      </c>
      <c r="N33" s="1022"/>
      <c r="O33" s="1023"/>
      <c r="P33" s="1016" t="s">
        <v>834</v>
      </c>
      <c r="Q33" s="1022"/>
      <c r="R33" s="1023"/>
      <c r="S33" s="1016" t="s">
        <v>360</v>
      </c>
      <c r="T33" s="1024"/>
      <c r="U33" s="1025"/>
      <c r="V33" s="1016" t="s">
        <v>835</v>
      </c>
      <c r="W33" s="1022"/>
      <c r="X33" s="1023"/>
      <c r="Y33" s="150"/>
      <c r="Z33" s="150"/>
      <c r="AA33" s="150"/>
      <c r="AB33" s="136"/>
      <c r="AC33" s="136"/>
      <c r="AD33" s="136"/>
      <c r="AE33" s="136"/>
      <c r="AF33" s="136"/>
      <c r="AG33" s="136"/>
      <c r="AH33" s="136"/>
      <c r="AI33" s="136"/>
      <c r="AJ33" s="140"/>
    </row>
    <row r="34" spans="2:37" ht="22.5" customHeight="1">
      <c r="B34" s="145"/>
      <c r="C34" s="1019"/>
      <c r="D34" s="1020"/>
      <c r="E34" s="1020"/>
      <c r="F34" s="1020"/>
      <c r="G34" s="1020"/>
      <c r="H34" s="1020"/>
      <c r="I34" s="1021"/>
      <c r="J34" s="149"/>
      <c r="K34" s="148"/>
      <c r="L34" s="147" t="s">
        <v>836</v>
      </c>
      <c r="M34" s="149"/>
      <c r="N34" s="148"/>
      <c r="O34" s="147" t="s">
        <v>837</v>
      </c>
      <c r="P34" s="149"/>
      <c r="Q34" s="148"/>
      <c r="R34" s="147" t="s">
        <v>838</v>
      </c>
      <c r="S34" s="149"/>
      <c r="T34" s="148"/>
      <c r="U34" s="147" t="s">
        <v>839</v>
      </c>
      <c r="V34" s="149"/>
      <c r="W34" s="148"/>
      <c r="X34" s="147" t="s">
        <v>840</v>
      </c>
      <c r="Y34" s="146"/>
      <c r="Z34" s="146"/>
      <c r="AA34" s="146"/>
      <c r="AB34" s="136"/>
      <c r="AC34" s="136"/>
      <c r="AD34" s="136"/>
      <c r="AE34" s="136"/>
      <c r="AF34" s="136"/>
      <c r="AG34" s="136"/>
      <c r="AH34" s="136"/>
      <c r="AI34" s="136"/>
      <c r="AJ34" s="140"/>
    </row>
    <row r="35" spans="2:37" ht="22.5" customHeight="1">
      <c r="B35" s="145"/>
      <c r="C35" s="1007" t="s">
        <v>359</v>
      </c>
      <c r="D35" s="1008"/>
      <c r="E35" s="1008"/>
      <c r="F35" s="1008"/>
      <c r="G35" s="1008"/>
      <c r="H35" s="1008"/>
      <c r="I35" s="1009"/>
      <c r="J35" s="1010" t="str">
        <f>IF(AND(M31&gt;0,M31&lt;=1),M31,"")</f>
        <v/>
      </c>
      <c r="K35" s="1010"/>
      <c r="L35" s="1010"/>
      <c r="M35" s="1011" t="s">
        <v>841</v>
      </c>
      <c r="N35" s="1012"/>
      <c r="O35" s="1012"/>
      <c r="P35" s="1011" t="s">
        <v>841</v>
      </c>
      <c r="Q35" s="1012"/>
      <c r="R35" s="1012"/>
      <c r="S35" s="1013" t="s">
        <v>841</v>
      </c>
      <c r="T35" s="1014"/>
      <c r="U35" s="1015"/>
      <c r="V35" s="1032">
        <v>1</v>
      </c>
      <c r="W35" s="1033"/>
      <c r="X35" s="1033"/>
      <c r="Y35" s="146"/>
      <c r="Z35" s="146"/>
      <c r="AA35" s="146"/>
      <c r="AB35" s="136"/>
      <c r="AC35" s="136"/>
      <c r="AD35" s="136"/>
      <c r="AE35" s="136"/>
      <c r="AF35" s="136"/>
      <c r="AG35" s="136"/>
      <c r="AH35" s="136"/>
      <c r="AI35" s="136"/>
      <c r="AJ35" s="140"/>
    </row>
    <row r="36" spans="2:37" ht="22.5" customHeight="1">
      <c r="B36" s="145"/>
      <c r="C36" s="989" t="s">
        <v>845</v>
      </c>
      <c r="D36" s="990"/>
      <c r="E36" s="990"/>
      <c r="F36" s="990"/>
      <c r="G36" s="990"/>
      <c r="H36" s="990"/>
      <c r="I36" s="991"/>
      <c r="J36" s="992" t="str">
        <f>IF(AND(M31&gt;1,M31&lt;=4.5),M31,"")</f>
        <v/>
      </c>
      <c r="K36" s="992"/>
      <c r="L36" s="992"/>
      <c r="M36" s="993">
        <v>0.125</v>
      </c>
      <c r="N36" s="994"/>
      <c r="O36" s="994"/>
      <c r="P36" s="993" t="str">
        <f>IF(J36="","",J36*M36)</f>
        <v/>
      </c>
      <c r="Q36" s="994"/>
      <c r="R36" s="994"/>
      <c r="S36" s="995">
        <v>0.875</v>
      </c>
      <c r="T36" s="996"/>
      <c r="U36" s="997"/>
      <c r="V36" s="998" t="str">
        <f>IF(P36="","",ROUND(P36+S36,3))</f>
        <v/>
      </c>
      <c r="W36" s="999"/>
      <c r="X36" s="999"/>
      <c r="Y36" s="146"/>
      <c r="Z36" s="146"/>
      <c r="AA36" s="146"/>
      <c r="AB36" s="136"/>
      <c r="AC36" s="136"/>
      <c r="AD36" s="136"/>
      <c r="AE36" s="136"/>
      <c r="AF36" s="136"/>
      <c r="AG36" s="136"/>
      <c r="AH36" s="136"/>
      <c r="AI36" s="136"/>
      <c r="AJ36" s="140"/>
    </row>
    <row r="37" spans="2:37" ht="22.5" customHeight="1">
      <c r="B37" s="145"/>
      <c r="C37" s="1000" t="s">
        <v>846</v>
      </c>
      <c r="D37" s="1001"/>
      <c r="E37" s="1001"/>
      <c r="F37" s="1001"/>
      <c r="G37" s="1001"/>
      <c r="H37" s="1001"/>
      <c r="I37" s="1002"/>
      <c r="J37" s="1003" t="str">
        <f>IF(M31&gt;4.5,M31,"")</f>
        <v/>
      </c>
      <c r="K37" s="1003"/>
      <c r="L37" s="1003"/>
      <c r="M37" s="1004" t="s">
        <v>841</v>
      </c>
      <c r="N37" s="1005"/>
      <c r="O37" s="1006"/>
      <c r="P37" s="1004" t="s">
        <v>841</v>
      </c>
      <c r="Q37" s="1005"/>
      <c r="R37" s="1006"/>
      <c r="S37" s="1004" t="s">
        <v>841</v>
      </c>
      <c r="T37" s="1005"/>
      <c r="U37" s="1006"/>
      <c r="V37" s="988">
        <v>1.4</v>
      </c>
      <c r="W37" s="988"/>
      <c r="X37" s="988"/>
      <c r="Y37" s="142"/>
      <c r="Z37" s="142"/>
      <c r="AA37" s="142"/>
      <c r="AB37" s="136"/>
      <c r="AC37" s="136"/>
      <c r="AD37" s="136"/>
      <c r="AE37" s="136"/>
      <c r="AF37" s="136"/>
      <c r="AG37" s="136"/>
      <c r="AH37" s="136"/>
      <c r="AI37" s="136"/>
      <c r="AJ37" s="140"/>
    </row>
    <row r="38" spans="2:37" ht="22.5" customHeight="1">
      <c r="B38" s="145"/>
      <c r="C38" s="142" t="s">
        <v>358</v>
      </c>
      <c r="D38" s="144"/>
      <c r="E38" s="144"/>
      <c r="F38" s="144"/>
      <c r="G38" s="144"/>
      <c r="H38" s="144"/>
      <c r="I38" s="144"/>
      <c r="J38" s="142"/>
      <c r="K38" s="142"/>
      <c r="L38" s="142"/>
      <c r="M38" s="141"/>
      <c r="N38" s="141"/>
      <c r="O38" s="141"/>
      <c r="P38" s="142"/>
      <c r="Q38" s="142"/>
      <c r="R38" s="142"/>
      <c r="S38" s="142"/>
      <c r="T38" s="143"/>
      <c r="U38" s="143"/>
      <c r="V38" s="142"/>
      <c r="W38" s="142"/>
      <c r="X38" s="142"/>
      <c r="Y38" s="141"/>
      <c r="Z38" s="141"/>
      <c r="AA38" s="141"/>
      <c r="AB38" s="136"/>
      <c r="AC38" s="136"/>
      <c r="AD38" s="136"/>
      <c r="AE38" s="136"/>
      <c r="AF38" s="136"/>
      <c r="AG38" s="136"/>
      <c r="AH38" s="136"/>
      <c r="AI38" s="136"/>
      <c r="AJ38" s="140"/>
    </row>
    <row r="39" spans="2:37" ht="22.5" customHeight="1" thickBot="1">
      <c r="B39" s="139"/>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7"/>
      <c r="AK39" s="136"/>
    </row>
    <row r="40" spans="2:37" ht="22.5" customHeight="1">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row>
  </sheetData>
  <mergeCells count="90">
    <mergeCell ref="M25:R25"/>
    <mergeCell ref="T25:V25"/>
    <mergeCell ref="Z25:AE25"/>
    <mergeCell ref="M6:R6"/>
    <mergeCell ref="T6:V6"/>
    <mergeCell ref="Z6:AE6"/>
    <mergeCell ref="Z7:AE7"/>
    <mergeCell ref="M8:R8"/>
    <mergeCell ref="T8:V8"/>
    <mergeCell ref="Z8:AE8"/>
    <mergeCell ref="M9:R9"/>
    <mergeCell ref="T9:V9"/>
    <mergeCell ref="Z9:AE9"/>
    <mergeCell ref="M7:R7"/>
    <mergeCell ref="T7:V7"/>
    <mergeCell ref="M10:R10"/>
    <mergeCell ref="T10:V10"/>
    <mergeCell ref="Z10:AE10"/>
    <mergeCell ref="M11:R11"/>
    <mergeCell ref="T11:V11"/>
    <mergeCell ref="Z11:AE11"/>
    <mergeCell ref="M12:R12"/>
    <mergeCell ref="T12:V12"/>
    <mergeCell ref="Z12:AE12"/>
    <mergeCell ref="M13:R13"/>
    <mergeCell ref="T13:V13"/>
    <mergeCell ref="Z13:AE13"/>
    <mergeCell ref="M14:R14"/>
    <mergeCell ref="T14:V14"/>
    <mergeCell ref="Z14:AE14"/>
    <mergeCell ref="M15:R15"/>
    <mergeCell ref="T15:V15"/>
    <mergeCell ref="Z15:AE15"/>
    <mergeCell ref="M16:R16"/>
    <mergeCell ref="T16:V16"/>
    <mergeCell ref="Z16:AE16"/>
    <mergeCell ref="M17:R17"/>
    <mergeCell ref="T17:V17"/>
    <mergeCell ref="Z17:AE17"/>
    <mergeCell ref="M18:R18"/>
    <mergeCell ref="T18:V18"/>
    <mergeCell ref="Z18:AE18"/>
    <mergeCell ref="M19:R19"/>
    <mergeCell ref="T19:V19"/>
    <mergeCell ref="Z19:AE19"/>
    <mergeCell ref="M20:R20"/>
    <mergeCell ref="T20:V20"/>
    <mergeCell ref="Z20:AE20"/>
    <mergeCell ref="M21:R21"/>
    <mergeCell ref="T21:V21"/>
    <mergeCell ref="Z21:AE21"/>
    <mergeCell ref="M24:R24"/>
    <mergeCell ref="T24:V24"/>
    <mergeCell ref="Z24:AE24"/>
    <mergeCell ref="M22:R22"/>
    <mergeCell ref="T22:V22"/>
    <mergeCell ref="Z22:AE22"/>
    <mergeCell ref="M23:R23"/>
    <mergeCell ref="T23:V23"/>
    <mergeCell ref="Z23:AE23"/>
    <mergeCell ref="AH26:AI26"/>
    <mergeCell ref="M28:R28"/>
    <mergeCell ref="M29:R29"/>
    <mergeCell ref="M30:R30"/>
    <mergeCell ref="V35:X35"/>
    <mergeCell ref="V33:X33"/>
    <mergeCell ref="M31:R31"/>
    <mergeCell ref="Z26:AE26"/>
    <mergeCell ref="C33:I34"/>
    <mergeCell ref="J33:L33"/>
    <mergeCell ref="M33:O33"/>
    <mergeCell ref="P33:R33"/>
    <mergeCell ref="S33:U33"/>
    <mergeCell ref="C35:I35"/>
    <mergeCell ref="J35:L35"/>
    <mergeCell ref="M35:O35"/>
    <mergeCell ref="P35:R35"/>
    <mergeCell ref="S35:U35"/>
    <mergeCell ref="V37:X37"/>
    <mergeCell ref="C36:I36"/>
    <mergeCell ref="J36:L36"/>
    <mergeCell ref="M36:O36"/>
    <mergeCell ref="P36:R36"/>
    <mergeCell ref="S36:U36"/>
    <mergeCell ref="V36:X36"/>
    <mergeCell ref="C37:I37"/>
    <mergeCell ref="J37:L37"/>
    <mergeCell ref="M37:O37"/>
    <mergeCell ref="P37:R37"/>
    <mergeCell ref="S37:U37"/>
  </mergeCells>
  <phoneticPr fontId="2"/>
  <printOptions horizontalCentered="1"/>
  <pageMargins left="0.31496062992125984" right="0.31496062992125984" top="0.98425196850393704" bottom="0.19685039370078741" header="0" footer="0"/>
  <pageSetup paperSize="9" scale="85" firstPageNumber="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AR71"/>
  <sheetViews>
    <sheetView view="pageBreakPreview" topLeftCell="A49" zoomScale="85" zoomScaleNormal="100" zoomScaleSheetLayoutView="85" workbookViewId="0">
      <selection activeCell="AE2" sqref="AE2:AK2"/>
    </sheetView>
  </sheetViews>
  <sheetFormatPr defaultColWidth="9" defaultRowHeight="13.2"/>
  <cols>
    <col min="1" max="3" width="2.44140625" style="224" customWidth="1"/>
    <col min="4" max="4" width="2.44140625" style="225" customWidth="1"/>
    <col min="5" max="21" width="2.44140625" style="224" customWidth="1"/>
    <col min="22" max="22" width="3" style="224" customWidth="1"/>
    <col min="23" max="37" width="2.44140625" style="224" customWidth="1"/>
    <col min="38" max="38" width="2.88671875" style="224" customWidth="1"/>
    <col min="39" max="39" width="3.21875" style="224" customWidth="1"/>
    <col min="40" max="40" width="2.44140625" style="224" customWidth="1"/>
    <col min="41" max="41" width="9.109375" style="224" bestFit="1" customWidth="1"/>
    <col min="42" max="43" width="9.77734375" style="224" bestFit="1" customWidth="1"/>
    <col min="44" max="44" width="9" style="224"/>
    <col min="45" max="45" width="9.77734375" style="224" bestFit="1" customWidth="1"/>
    <col min="46" max="46" width="9" style="224"/>
    <col min="47" max="47" width="9.77734375" style="224" bestFit="1" customWidth="1"/>
    <col min="48" max="16384" width="9" style="224"/>
  </cols>
  <sheetData>
    <row r="1" spans="1:44">
      <c r="A1" s="224" t="s">
        <v>96</v>
      </c>
      <c r="B1" s="225"/>
      <c r="C1" s="225"/>
      <c r="E1" s="225"/>
      <c r="F1" s="225"/>
      <c r="G1" s="225"/>
      <c r="H1" s="225"/>
      <c r="I1" s="225"/>
      <c r="J1" s="225"/>
    </row>
    <row r="2" spans="1:44">
      <c r="B2" s="225"/>
      <c r="C2" s="225"/>
      <c r="E2" s="225"/>
      <c r="F2" s="225"/>
      <c r="G2" s="225"/>
      <c r="H2" s="225"/>
      <c r="I2" s="225"/>
      <c r="J2" s="225"/>
      <c r="Z2" s="799" t="s">
        <v>95</v>
      </c>
      <c r="AA2" s="799"/>
      <c r="AB2" s="799"/>
      <c r="AC2" s="799"/>
      <c r="AD2" s="799"/>
      <c r="AE2" s="799">
        <f>●総括表!H4</f>
        <v>0</v>
      </c>
      <c r="AF2" s="799"/>
      <c r="AG2" s="799"/>
      <c r="AH2" s="799"/>
      <c r="AI2" s="799"/>
      <c r="AJ2" s="799"/>
      <c r="AK2" s="799"/>
    </row>
    <row r="3" spans="1:44">
      <c r="A3" s="225" t="s">
        <v>94</v>
      </c>
      <c r="B3" s="225"/>
      <c r="C3" s="225"/>
      <c r="E3" s="225"/>
      <c r="F3" s="225"/>
      <c r="G3" s="225"/>
      <c r="H3" s="225"/>
      <c r="I3" s="225"/>
      <c r="J3" s="225"/>
    </row>
    <row r="4" spans="1:44" s="225" customFormat="1">
      <c r="A4" s="225" t="s">
        <v>93</v>
      </c>
      <c r="B4" s="226"/>
      <c r="C4" s="226"/>
      <c r="D4" s="226"/>
      <c r="E4" s="227"/>
      <c r="F4" s="227"/>
      <c r="G4" s="228"/>
    </row>
    <row r="5" spans="1:44" s="225" customFormat="1">
      <c r="B5" s="229" t="s">
        <v>1494</v>
      </c>
      <c r="C5" s="229"/>
      <c r="D5" s="229"/>
      <c r="E5" s="229"/>
      <c r="F5" s="229"/>
      <c r="G5" s="229"/>
      <c r="H5" s="229"/>
      <c r="I5" s="800"/>
      <c r="J5" s="800"/>
      <c r="K5" s="800"/>
      <c r="L5" s="800"/>
      <c r="M5" s="800"/>
      <c r="N5" s="800"/>
      <c r="O5" s="229" t="s">
        <v>76</v>
      </c>
      <c r="P5" s="229"/>
      <c r="Q5" s="801" t="s">
        <v>606</v>
      </c>
      <c r="R5" s="802" t="e">
        <f>ROUND(I5/I6,2)</f>
        <v>#DIV/0!</v>
      </c>
      <c r="S5" s="802"/>
      <c r="T5" s="802"/>
      <c r="U5" s="802"/>
      <c r="AA5" s="799" t="s">
        <v>628</v>
      </c>
      <c r="AB5" s="799"/>
      <c r="AC5" s="799"/>
      <c r="AD5" s="799"/>
      <c r="AE5" s="799"/>
      <c r="AF5" s="799"/>
      <c r="AG5" s="799"/>
    </row>
    <row r="6" spans="1:44" s="225" customFormat="1">
      <c r="B6" s="225" t="s">
        <v>1495</v>
      </c>
      <c r="F6" s="230"/>
      <c r="I6" s="803"/>
      <c r="J6" s="803"/>
      <c r="K6" s="803"/>
      <c r="L6" s="803"/>
      <c r="M6" s="803"/>
      <c r="N6" s="803"/>
      <c r="O6" s="231" t="s">
        <v>76</v>
      </c>
      <c r="Q6" s="801"/>
      <c r="R6" s="802"/>
      <c r="S6" s="802"/>
      <c r="T6" s="802"/>
      <c r="U6" s="802"/>
      <c r="V6" s="225" t="s">
        <v>627</v>
      </c>
      <c r="AA6" s="804">
        <v>3</v>
      </c>
      <c r="AB6" s="804"/>
      <c r="AC6" s="804"/>
      <c r="AD6" s="804"/>
      <c r="AE6" s="804"/>
      <c r="AF6" s="804"/>
      <c r="AG6" s="804"/>
    </row>
    <row r="7" spans="1:44" s="225" customFormat="1" ht="15">
      <c r="B7" s="232"/>
      <c r="I7" s="233"/>
      <c r="J7" s="233"/>
      <c r="K7" s="233"/>
      <c r="L7" s="233"/>
      <c r="M7" s="233"/>
      <c r="N7" s="233"/>
      <c r="AD7" s="234" t="s">
        <v>606</v>
      </c>
    </row>
    <row r="8" spans="1:44" s="225" customFormat="1">
      <c r="B8" s="229" t="s">
        <v>1496</v>
      </c>
      <c r="C8" s="229"/>
      <c r="D8" s="229"/>
      <c r="E8" s="229"/>
      <c r="F8" s="229"/>
      <c r="G8" s="229"/>
      <c r="H8" s="229"/>
      <c r="I8" s="800"/>
      <c r="J8" s="800"/>
      <c r="K8" s="800"/>
      <c r="L8" s="800"/>
      <c r="M8" s="800"/>
      <c r="N8" s="800"/>
      <c r="O8" s="229" t="s">
        <v>76</v>
      </c>
      <c r="P8" s="229"/>
      <c r="Q8" s="801" t="s">
        <v>606</v>
      </c>
      <c r="R8" s="802" t="e">
        <f>ROUND(I8/I9,2)</f>
        <v>#DIV/0!</v>
      </c>
      <c r="S8" s="802"/>
      <c r="T8" s="802"/>
      <c r="U8" s="802"/>
      <c r="AC8" s="802" t="e">
        <f>ROUND((R11+R5+R8)/3,2)</f>
        <v>#DIV/0!</v>
      </c>
      <c r="AD8" s="802"/>
      <c r="AE8" s="802"/>
      <c r="AF8" s="802"/>
    </row>
    <row r="9" spans="1:44" s="225" customFormat="1">
      <c r="B9" s="225" t="s">
        <v>1497</v>
      </c>
      <c r="F9" s="230"/>
      <c r="I9" s="803"/>
      <c r="J9" s="803"/>
      <c r="K9" s="803"/>
      <c r="L9" s="803"/>
      <c r="M9" s="803"/>
      <c r="N9" s="803"/>
      <c r="O9" s="231" t="s">
        <v>76</v>
      </c>
      <c r="Q9" s="801"/>
      <c r="R9" s="802"/>
      <c r="S9" s="802"/>
      <c r="T9" s="802"/>
      <c r="U9" s="802"/>
      <c r="V9" s="225" t="s">
        <v>626</v>
      </c>
      <c r="AC9" s="805"/>
      <c r="AD9" s="805"/>
      <c r="AE9" s="805"/>
      <c r="AF9" s="805"/>
      <c r="AG9" s="225" t="s">
        <v>625</v>
      </c>
    </row>
    <row r="10" spans="1:44" s="235" customFormat="1">
      <c r="F10" s="236"/>
      <c r="I10" s="237"/>
      <c r="J10" s="237"/>
      <c r="K10" s="237"/>
      <c r="L10" s="237"/>
      <c r="M10" s="237"/>
      <c r="N10" s="237"/>
      <c r="Q10" s="238"/>
      <c r="R10" s="239"/>
      <c r="S10" s="239"/>
      <c r="T10" s="239"/>
      <c r="U10" s="239"/>
      <c r="AC10" s="239"/>
      <c r="AD10" s="239"/>
      <c r="AE10" s="239"/>
      <c r="AF10" s="239"/>
      <c r="AR10" s="225"/>
    </row>
    <row r="11" spans="1:44" s="225" customFormat="1">
      <c r="B11" s="229" t="s">
        <v>1498</v>
      </c>
      <c r="C11" s="229"/>
      <c r="D11" s="229"/>
      <c r="E11" s="229"/>
      <c r="F11" s="229"/>
      <c r="G11" s="229"/>
      <c r="H11" s="229"/>
      <c r="I11" s="800"/>
      <c r="J11" s="800"/>
      <c r="K11" s="800"/>
      <c r="L11" s="800"/>
      <c r="M11" s="800"/>
      <c r="N11" s="800"/>
      <c r="O11" s="229" t="s">
        <v>76</v>
      </c>
      <c r="P11" s="229"/>
      <c r="Q11" s="801" t="s">
        <v>606</v>
      </c>
      <c r="R11" s="802" t="e">
        <f>ROUND(I11/I12,2)</f>
        <v>#DIV/0!</v>
      </c>
      <c r="S11" s="802"/>
      <c r="T11" s="802"/>
      <c r="U11" s="802"/>
      <c r="AC11" s="239"/>
      <c r="AD11" s="239"/>
      <c r="AE11" s="239"/>
      <c r="AF11" s="239"/>
      <c r="AG11" s="235"/>
      <c r="AH11" s="235"/>
      <c r="AI11" s="235"/>
    </row>
    <row r="12" spans="1:44" s="225" customFormat="1">
      <c r="B12" s="225" t="s">
        <v>1499</v>
      </c>
      <c r="F12" s="230"/>
      <c r="I12" s="803"/>
      <c r="J12" s="803"/>
      <c r="K12" s="803"/>
      <c r="L12" s="803"/>
      <c r="M12" s="803"/>
      <c r="N12" s="803"/>
      <c r="O12" s="231" t="s">
        <v>76</v>
      </c>
      <c r="Q12" s="801"/>
      <c r="R12" s="802"/>
      <c r="S12" s="802"/>
      <c r="T12" s="802"/>
      <c r="U12" s="802"/>
      <c r="V12" s="225" t="s">
        <v>624</v>
      </c>
      <c r="AC12" s="239"/>
      <c r="AD12" s="239"/>
      <c r="AE12" s="239"/>
      <c r="AF12" s="239"/>
      <c r="AG12" s="235"/>
      <c r="AH12" s="235"/>
      <c r="AI12" s="235"/>
    </row>
    <row r="13" spans="1:44" s="235" customFormat="1">
      <c r="F13" s="236"/>
      <c r="I13" s="237"/>
      <c r="J13" s="237"/>
      <c r="K13" s="237"/>
      <c r="L13" s="237"/>
      <c r="M13" s="237"/>
      <c r="N13" s="237"/>
      <c r="Q13" s="238"/>
      <c r="R13" s="239"/>
      <c r="S13" s="239"/>
      <c r="T13" s="239"/>
      <c r="U13" s="239"/>
      <c r="AC13" s="239"/>
      <c r="AD13" s="239"/>
      <c r="AE13" s="239"/>
      <c r="AF13" s="239"/>
      <c r="AR13" s="225"/>
    </row>
    <row r="14" spans="1:44" s="225" customFormat="1">
      <c r="B14" s="225" t="s">
        <v>92</v>
      </c>
      <c r="G14" s="650"/>
      <c r="O14" s="650"/>
      <c r="W14" s="235" t="s">
        <v>91</v>
      </c>
    </row>
    <row r="15" spans="1:44" s="225" customFormat="1">
      <c r="G15" s="650"/>
      <c r="O15" s="650"/>
      <c r="T15" s="235"/>
    </row>
    <row r="16" spans="1:44" s="225" customFormat="1">
      <c r="A16" s="225" t="s">
        <v>90</v>
      </c>
    </row>
    <row r="17" spans="1:44" s="225" customFormat="1">
      <c r="A17" s="801" t="s">
        <v>89</v>
      </c>
      <c r="B17" s="801"/>
      <c r="C17" s="801"/>
      <c r="D17" s="801"/>
      <c r="E17" s="801"/>
      <c r="F17" s="801"/>
      <c r="G17" s="801"/>
      <c r="H17" s="801" t="s">
        <v>88</v>
      </c>
      <c r="I17" s="801"/>
      <c r="J17" s="801"/>
      <c r="K17" s="801"/>
      <c r="M17" s="801" t="s">
        <v>87</v>
      </c>
      <c r="N17" s="801"/>
      <c r="O17" s="801"/>
      <c r="P17" s="801"/>
      <c r="R17" s="834"/>
      <c r="S17" s="834"/>
      <c r="T17" s="834"/>
      <c r="U17" s="834"/>
      <c r="V17" s="834"/>
      <c r="W17" s="834"/>
      <c r="X17" s="834"/>
      <c r="Y17" s="834"/>
      <c r="Z17" s="835" t="s">
        <v>86</v>
      </c>
      <c r="AA17" s="835"/>
      <c r="AB17" s="835"/>
      <c r="AC17" s="835"/>
      <c r="AD17" s="835"/>
      <c r="AE17" s="806" t="s">
        <v>85</v>
      </c>
      <c r="AF17" s="806"/>
      <c r="AG17" s="806"/>
      <c r="AH17" s="806"/>
      <c r="AI17" s="807" t="s">
        <v>84</v>
      </c>
      <c r="AJ17" s="807"/>
      <c r="AK17" s="807"/>
      <c r="AL17" s="807"/>
      <c r="AR17" s="224"/>
    </row>
    <row r="18" spans="1:44" ht="13.5" customHeight="1">
      <c r="A18" s="225"/>
      <c r="B18" s="225"/>
      <c r="C18" s="802" t="e">
        <f>AC8</f>
        <v>#DIV/0!</v>
      </c>
      <c r="D18" s="802"/>
      <c r="E18" s="802"/>
      <c r="F18" s="802"/>
      <c r="G18" s="801" t="s">
        <v>623</v>
      </c>
      <c r="H18" s="808" t="e">
        <f>VLOOKUP(C18,Z18:AL22,6)</f>
        <v>#DIV/0!</v>
      </c>
      <c r="I18" s="808"/>
      <c r="J18" s="808"/>
      <c r="K18" s="808"/>
      <c r="L18" s="809" t="s">
        <v>609</v>
      </c>
      <c r="M18" s="810" t="e">
        <f>VLOOKUP(C18,Z18:AL22,10)</f>
        <v>#DIV/0!</v>
      </c>
      <c r="N18" s="810"/>
      <c r="O18" s="810"/>
      <c r="P18" s="810"/>
      <c r="Q18" s="809" t="s">
        <v>606</v>
      </c>
      <c r="R18" s="810" t="e">
        <f>ROUND(C18*H18,3)+M18</f>
        <v>#DIV/0!</v>
      </c>
      <c r="S18" s="810"/>
      <c r="T18" s="810"/>
      <c r="U18" s="810"/>
      <c r="X18" s="240"/>
      <c r="Z18" s="811">
        <v>0</v>
      </c>
      <c r="AA18" s="811"/>
      <c r="AB18" s="811"/>
      <c r="AC18" s="811"/>
      <c r="AD18" s="811"/>
      <c r="AE18" s="812">
        <v>-0.14000000000000001</v>
      </c>
      <c r="AF18" s="812"/>
      <c r="AG18" s="812"/>
      <c r="AH18" s="812"/>
      <c r="AI18" s="812">
        <v>0.59899999999999998</v>
      </c>
      <c r="AJ18" s="812"/>
      <c r="AK18" s="812"/>
      <c r="AL18" s="812"/>
    </row>
    <row r="19" spans="1:44">
      <c r="A19" s="225"/>
      <c r="B19" s="225"/>
      <c r="C19" s="802"/>
      <c r="D19" s="802"/>
      <c r="E19" s="802"/>
      <c r="F19" s="802"/>
      <c r="G19" s="801"/>
      <c r="H19" s="808"/>
      <c r="I19" s="808"/>
      <c r="J19" s="808"/>
      <c r="K19" s="808"/>
      <c r="L19" s="809"/>
      <c r="M19" s="810"/>
      <c r="N19" s="810"/>
      <c r="O19" s="810"/>
      <c r="P19" s="810"/>
      <c r="Q19" s="809"/>
      <c r="R19" s="810"/>
      <c r="S19" s="810"/>
      <c r="T19" s="810"/>
      <c r="U19" s="810"/>
      <c r="V19" s="224" t="s">
        <v>622</v>
      </c>
      <c r="X19" s="240"/>
      <c r="Z19" s="811">
        <v>0.6</v>
      </c>
      <c r="AA19" s="811"/>
      <c r="AB19" s="811"/>
      <c r="AC19" s="811"/>
      <c r="AD19" s="811"/>
      <c r="AE19" s="812">
        <v>-0.3</v>
      </c>
      <c r="AF19" s="812"/>
      <c r="AG19" s="812"/>
      <c r="AH19" s="812"/>
      <c r="AI19" s="812">
        <v>0.69499999999999995</v>
      </c>
      <c r="AJ19" s="812"/>
      <c r="AK19" s="812"/>
      <c r="AL19" s="812"/>
      <c r="AO19" s="241"/>
      <c r="AP19" s="241"/>
      <c r="AQ19" s="241"/>
      <c r="AR19" s="241"/>
    </row>
    <row r="20" spans="1:44" s="244" customFormat="1">
      <c r="A20" s="235"/>
      <c r="B20" s="235"/>
      <c r="C20" s="239"/>
      <c r="D20" s="239"/>
      <c r="E20" s="239"/>
      <c r="F20" s="239"/>
      <c r="G20" s="238"/>
      <c r="H20" s="242"/>
      <c r="I20" s="242"/>
      <c r="J20" s="242"/>
      <c r="K20" s="242"/>
      <c r="L20" s="243"/>
      <c r="M20" s="241"/>
      <c r="N20" s="241"/>
      <c r="O20" s="241"/>
      <c r="P20" s="241"/>
      <c r="Q20" s="243"/>
      <c r="R20" s="241"/>
      <c r="S20" s="241"/>
      <c r="T20" s="241"/>
      <c r="U20" s="241"/>
      <c r="X20" s="245"/>
      <c r="Y20" s="246"/>
      <c r="Z20" s="811">
        <v>0.75</v>
      </c>
      <c r="AA20" s="811"/>
      <c r="AB20" s="811"/>
      <c r="AC20" s="811"/>
      <c r="AD20" s="811"/>
      <c r="AE20" s="812">
        <v>-0.5</v>
      </c>
      <c r="AF20" s="812"/>
      <c r="AG20" s="812"/>
      <c r="AH20" s="812"/>
      <c r="AI20" s="812">
        <v>0.84499999999999997</v>
      </c>
      <c r="AJ20" s="812"/>
      <c r="AK20" s="812"/>
      <c r="AL20" s="812"/>
      <c r="AO20" s="241"/>
      <c r="AP20" s="241"/>
      <c r="AQ20" s="241"/>
      <c r="AR20" s="241"/>
    </row>
    <row r="21" spans="1:44" s="244" customFormat="1">
      <c r="A21" s="235"/>
      <c r="B21" s="235"/>
      <c r="C21" s="239" t="s">
        <v>83</v>
      </c>
      <c r="D21" s="239"/>
      <c r="E21" s="239"/>
      <c r="F21" s="239"/>
      <c r="G21" s="238"/>
      <c r="H21" s="242"/>
      <c r="I21" s="242"/>
      <c r="J21" s="242"/>
      <c r="K21" s="242"/>
      <c r="L21" s="243"/>
      <c r="M21" s="241"/>
      <c r="N21" s="241"/>
      <c r="O21" s="241"/>
      <c r="P21" s="241"/>
      <c r="Q21" s="243"/>
      <c r="R21" s="241"/>
      <c r="S21" s="241"/>
      <c r="T21" s="241"/>
      <c r="U21" s="241"/>
      <c r="X21" s="245"/>
      <c r="Z21" s="811">
        <v>0.85</v>
      </c>
      <c r="AA21" s="811"/>
      <c r="AB21" s="811"/>
      <c r="AC21" s="811"/>
      <c r="AD21" s="811"/>
      <c r="AE21" s="812">
        <v>-0.95</v>
      </c>
      <c r="AF21" s="812"/>
      <c r="AG21" s="812"/>
      <c r="AH21" s="812"/>
      <c r="AI21" s="812">
        <v>1.228</v>
      </c>
      <c r="AJ21" s="812"/>
      <c r="AK21" s="812"/>
      <c r="AL21" s="812"/>
      <c r="AO21" s="241"/>
      <c r="AP21" s="241"/>
      <c r="AQ21" s="241"/>
      <c r="AR21" s="241"/>
    </row>
    <row r="22" spans="1:44" s="244" customFormat="1">
      <c r="A22" s="235"/>
      <c r="B22" s="235"/>
      <c r="C22" s="239"/>
      <c r="D22" s="239"/>
      <c r="R22" s="241"/>
      <c r="S22" s="241"/>
      <c r="T22" s="241"/>
      <c r="U22" s="241"/>
      <c r="X22" s="245"/>
      <c r="Z22" s="811">
        <v>0.95</v>
      </c>
      <c r="AA22" s="811"/>
      <c r="AB22" s="811"/>
      <c r="AC22" s="811"/>
      <c r="AD22" s="811"/>
      <c r="AE22" s="812">
        <v>-0.5</v>
      </c>
      <c r="AF22" s="812"/>
      <c r="AG22" s="812"/>
      <c r="AH22" s="812"/>
      <c r="AI22" s="812">
        <v>0.8</v>
      </c>
      <c r="AJ22" s="812"/>
      <c r="AK22" s="812"/>
      <c r="AL22" s="812"/>
      <c r="AO22" s="241"/>
      <c r="AP22" s="241"/>
      <c r="AQ22" s="241"/>
      <c r="AR22" s="241"/>
    </row>
    <row r="23" spans="1:44" s="244" customFormat="1">
      <c r="A23" s="235"/>
      <c r="B23" s="235"/>
      <c r="C23" s="239"/>
      <c r="D23" s="239"/>
      <c r="R23" s="241"/>
      <c r="S23" s="241"/>
      <c r="T23" s="241"/>
      <c r="U23" s="241"/>
      <c r="X23" s="245"/>
      <c r="AO23" s="241"/>
      <c r="AP23" s="241"/>
    </row>
    <row r="24" spans="1:44" s="244" customFormat="1">
      <c r="A24" s="235"/>
      <c r="B24" s="235"/>
      <c r="C24" s="239"/>
      <c r="D24" s="239"/>
      <c r="R24" s="810" t="e">
        <f>IF(R18&lt;0.3,0.3,IF(R18&gt;0.55,0.55,R18))</f>
        <v>#DIV/0!</v>
      </c>
      <c r="S24" s="810"/>
      <c r="T24" s="810"/>
      <c r="U24" s="810"/>
      <c r="X24" s="245"/>
      <c r="Z24" s="813" t="s">
        <v>621</v>
      </c>
      <c r="AA24" s="813"/>
      <c r="AB24" s="813"/>
      <c r="AC24" s="813"/>
      <c r="AD24" s="813"/>
      <c r="AE24" s="813"/>
      <c r="AF24" s="813"/>
      <c r="AG24" s="813"/>
      <c r="AH24" s="813"/>
      <c r="AI24" s="813"/>
      <c r="AJ24" s="813"/>
      <c r="AK24" s="813"/>
      <c r="AL24" s="813"/>
      <c r="AO24" s="241"/>
      <c r="AP24" s="241"/>
    </row>
    <row r="25" spans="1:44" s="244" customFormat="1">
      <c r="A25" s="235"/>
      <c r="B25" s="235"/>
      <c r="C25" s="239"/>
      <c r="D25" s="239"/>
      <c r="R25" s="810"/>
      <c r="S25" s="810"/>
      <c r="T25" s="810"/>
      <c r="U25" s="810"/>
      <c r="V25" s="224" t="s">
        <v>620</v>
      </c>
      <c r="X25" s="245"/>
      <c r="Z25" s="813"/>
      <c r="AA25" s="813"/>
      <c r="AB25" s="813"/>
      <c r="AC25" s="813"/>
      <c r="AD25" s="813"/>
      <c r="AE25" s="813"/>
      <c r="AF25" s="813"/>
      <c r="AG25" s="813"/>
      <c r="AH25" s="813"/>
      <c r="AI25" s="813"/>
      <c r="AJ25" s="813"/>
      <c r="AK25" s="813"/>
      <c r="AL25" s="813"/>
      <c r="AO25" s="241"/>
      <c r="AP25" s="241"/>
    </row>
    <row r="26" spans="1:44" s="244" customFormat="1">
      <c r="A26" s="235"/>
      <c r="B26" s="235"/>
      <c r="C26" s="239"/>
      <c r="D26" s="239"/>
      <c r="R26" s="241"/>
      <c r="S26" s="241"/>
      <c r="T26" s="241"/>
      <c r="U26" s="241"/>
      <c r="X26" s="245"/>
      <c r="AO26" s="241"/>
      <c r="AP26" s="241"/>
    </row>
    <row r="27" spans="1:44" ht="13.8" thickBot="1">
      <c r="A27" s="225"/>
      <c r="B27" s="225"/>
      <c r="C27" s="225"/>
      <c r="E27" s="225"/>
      <c r="F27" s="225"/>
      <c r="G27" s="225"/>
      <c r="H27" s="225"/>
      <c r="I27" s="225"/>
      <c r="J27" s="225"/>
      <c r="AO27" s="241"/>
      <c r="AP27" s="241"/>
      <c r="AQ27" s="241"/>
      <c r="AR27" s="241"/>
    </row>
    <row r="28" spans="1:44">
      <c r="A28" s="225"/>
      <c r="B28" s="225"/>
      <c r="C28" s="801" t="s">
        <v>82</v>
      </c>
      <c r="D28" s="801"/>
      <c r="E28" s="801"/>
      <c r="F28" s="801"/>
      <c r="G28" s="801"/>
      <c r="H28" s="801"/>
      <c r="I28" s="801"/>
      <c r="J28" s="801"/>
      <c r="K28" s="801"/>
      <c r="L28" s="801"/>
      <c r="M28" s="809" t="s">
        <v>606</v>
      </c>
      <c r="N28" s="799" t="s">
        <v>619</v>
      </c>
      <c r="O28" s="799"/>
      <c r="P28" s="799"/>
      <c r="Q28" s="799"/>
      <c r="R28" s="809" t="s">
        <v>606</v>
      </c>
      <c r="S28" s="814" t="e">
        <f>ROUND(R24/0.3,3)</f>
        <v>#DIV/0!</v>
      </c>
      <c r="T28" s="815"/>
      <c r="U28" s="815"/>
      <c r="V28" s="816"/>
      <c r="W28" s="820" t="s">
        <v>618</v>
      </c>
      <c r="X28" s="809"/>
      <c r="Y28" s="813" t="s">
        <v>617</v>
      </c>
      <c r="Z28" s="813"/>
      <c r="AA28" s="813"/>
      <c r="AB28" s="813"/>
      <c r="AC28" s="813"/>
      <c r="AD28" s="813"/>
      <c r="AE28" s="813"/>
      <c r="AF28" s="813"/>
      <c r="AG28" s="813"/>
      <c r="AH28" s="813"/>
      <c r="AI28" s="813"/>
      <c r="AJ28" s="813"/>
      <c r="AK28" s="813"/>
    </row>
    <row r="29" spans="1:44" ht="13.8" thickBot="1">
      <c r="A29" s="225"/>
      <c r="B29" s="225"/>
      <c r="C29" s="801"/>
      <c r="D29" s="801"/>
      <c r="E29" s="801"/>
      <c r="F29" s="801"/>
      <c r="G29" s="801"/>
      <c r="H29" s="801"/>
      <c r="I29" s="801"/>
      <c r="J29" s="801"/>
      <c r="K29" s="801"/>
      <c r="L29" s="801"/>
      <c r="M29" s="809"/>
      <c r="N29" s="821">
        <v>0.3</v>
      </c>
      <c r="O29" s="821"/>
      <c r="P29" s="821"/>
      <c r="Q29" s="821"/>
      <c r="R29" s="809"/>
      <c r="S29" s="817"/>
      <c r="T29" s="818"/>
      <c r="U29" s="818"/>
      <c r="V29" s="819"/>
      <c r="W29" s="820"/>
      <c r="X29" s="809"/>
      <c r="Y29" s="813"/>
      <c r="Z29" s="813"/>
      <c r="AA29" s="813"/>
      <c r="AB29" s="813"/>
      <c r="AC29" s="813"/>
      <c r="AD29" s="813"/>
      <c r="AE29" s="813"/>
      <c r="AF29" s="813"/>
      <c r="AG29" s="813"/>
      <c r="AH29" s="813"/>
      <c r="AI29" s="813"/>
      <c r="AJ29" s="813"/>
      <c r="AK29" s="813"/>
    </row>
    <row r="30" spans="1:44" ht="9.75" customHeight="1">
      <c r="A30" s="225"/>
      <c r="B30" s="225"/>
      <c r="C30" s="650"/>
      <c r="D30" s="650"/>
      <c r="E30" s="650"/>
      <c r="F30" s="650"/>
      <c r="G30" s="650"/>
      <c r="H30" s="650"/>
      <c r="I30" s="650"/>
      <c r="J30" s="650"/>
      <c r="K30" s="650"/>
      <c r="L30" s="650"/>
      <c r="M30" s="651"/>
      <c r="N30" s="653"/>
      <c r="O30" s="653"/>
      <c r="P30" s="247"/>
      <c r="Q30" s="247"/>
      <c r="R30" s="243"/>
      <c r="S30" s="241"/>
      <c r="T30" s="241"/>
      <c r="U30" s="241"/>
      <c r="V30" s="241"/>
      <c r="W30" s="238"/>
      <c r="X30" s="243"/>
      <c r="Y30" s="246"/>
      <c r="Z30" s="652"/>
      <c r="AA30" s="652"/>
      <c r="AB30" s="652"/>
      <c r="AC30" s="652"/>
      <c r="AD30" s="652"/>
      <c r="AE30" s="652"/>
      <c r="AF30" s="652"/>
      <c r="AG30" s="652"/>
      <c r="AH30" s="652"/>
      <c r="AI30" s="652"/>
      <c r="AJ30" s="652"/>
      <c r="AK30" s="652"/>
    </row>
    <row r="31" spans="1:44" s="244" customFormat="1" ht="9.75" customHeight="1">
      <c r="A31" s="235"/>
      <c r="B31" s="235"/>
      <c r="C31" s="238"/>
      <c r="D31" s="238"/>
      <c r="E31" s="238"/>
      <c r="F31" s="238"/>
      <c r="G31" s="238"/>
      <c r="H31" s="238"/>
      <c r="I31" s="238"/>
      <c r="J31" s="238"/>
      <c r="K31" s="238"/>
      <c r="L31" s="238"/>
      <c r="M31" s="243"/>
      <c r="N31" s="247"/>
      <c r="O31" s="247"/>
      <c r="P31" s="247"/>
      <c r="Q31" s="247"/>
      <c r="R31" s="243"/>
      <c r="S31" s="241"/>
      <c r="T31" s="241"/>
      <c r="U31" s="241"/>
      <c r="V31" s="241"/>
      <c r="Y31" s="248"/>
      <c r="Z31" s="248"/>
      <c r="AA31" s="248"/>
      <c r="AB31" s="248"/>
      <c r="AC31" s="248"/>
      <c r="AD31" s="248"/>
      <c r="AE31" s="248"/>
      <c r="AF31" s="248"/>
      <c r="AG31" s="248"/>
      <c r="AH31" s="248"/>
      <c r="AI31" s="248"/>
      <c r="AJ31" s="248"/>
      <c r="AK31" s="248"/>
    </row>
    <row r="32" spans="1:44" s="244" customFormat="1">
      <c r="A32" s="235"/>
      <c r="B32" s="235"/>
      <c r="C32" s="235"/>
      <c r="D32" s="235"/>
      <c r="E32" s="235"/>
      <c r="F32" s="235"/>
      <c r="G32" s="235"/>
      <c r="H32" s="235"/>
      <c r="I32" s="235"/>
      <c r="J32" s="235"/>
    </row>
    <row r="33" spans="1:38" s="244" customFormat="1">
      <c r="A33" s="235" t="s">
        <v>81</v>
      </c>
      <c r="B33" s="235"/>
      <c r="C33" s="235"/>
      <c r="D33" s="235"/>
      <c r="E33" s="235"/>
      <c r="F33" s="235"/>
      <c r="G33" s="249"/>
      <c r="H33" s="235"/>
      <c r="I33" s="235"/>
      <c r="J33" s="235"/>
    </row>
    <row r="34" spans="1:38" s="244" customFormat="1">
      <c r="A34" s="235"/>
      <c r="B34" s="235"/>
      <c r="C34" s="235"/>
      <c r="D34" s="235"/>
      <c r="E34" s="235"/>
      <c r="F34" s="235"/>
      <c r="G34" s="249"/>
      <c r="H34" s="235"/>
      <c r="I34" s="235"/>
      <c r="J34" s="235"/>
    </row>
    <row r="35" spans="1:38">
      <c r="A35" s="254"/>
      <c r="B35" s="254"/>
      <c r="C35" s="254"/>
      <c r="D35" s="255"/>
      <c r="E35" s="254"/>
      <c r="F35" s="254"/>
      <c r="G35" s="254"/>
      <c r="H35" s="254"/>
      <c r="I35" s="254"/>
      <c r="J35" s="254"/>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row>
    <row r="36" spans="1:38">
      <c r="A36" s="250"/>
      <c r="B36" s="250"/>
      <c r="C36" s="253"/>
      <c r="D36" s="237"/>
      <c r="E36" s="237"/>
      <c r="F36" s="237"/>
      <c r="G36" s="237"/>
      <c r="H36" s="237"/>
      <c r="I36" s="237"/>
      <c r="J36" s="250"/>
      <c r="K36" s="237"/>
      <c r="L36" s="250" t="s">
        <v>79</v>
      </c>
      <c r="M36" s="237"/>
      <c r="N36" s="237"/>
      <c r="O36" s="237"/>
      <c r="P36" s="237"/>
      <c r="Q36" s="250"/>
      <c r="R36" s="237"/>
      <c r="S36" s="237"/>
      <c r="T36" s="237"/>
      <c r="U36" s="237"/>
      <c r="V36" s="237"/>
      <c r="W36" s="237"/>
      <c r="X36" s="250"/>
      <c r="Y36" s="237"/>
      <c r="Z36" s="237"/>
      <c r="AA36" s="237"/>
      <c r="AB36" s="237"/>
      <c r="AC36" s="237"/>
      <c r="AD36" s="237"/>
      <c r="AE36" s="252"/>
      <c r="AF36" s="252"/>
      <c r="AG36" s="252"/>
      <c r="AH36" s="252"/>
      <c r="AI36" s="252"/>
      <c r="AJ36" s="252"/>
      <c r="AK36" s="252"/>
    </row>
    <row r="37" spans="1:38" s="244" customFormat="1">
      <c r="A37" s="250"/>
      <c r="B37" s="250"/>
      <c r="C37" s="250"/>
      <c r="D37" s="224"/>
      <c r="E37" s="251" t="s">
        <v>80</v>
      </c>
      <c r="F37" s="250"/>
      <c r="G37" s="250"/>
      <c r="H37" s="250"/>
      <c r="I37" s="250"/>
      <c r="J37" s="250"/>
      <c r="K37" s="250"/>
      <c r="L37" s="300" t="s">
        <v>615</v>
      </c>
      <c r="M37" s="250"/>
      <c r="N37" s="250"/>
      <c r="O37" s="250"/>
      <c r="P37" s="250"/>
      <c r="Q37" s="250"/>
      <c r="S37" s="250"/>
      <c r="T37" s="250"/>
      <c r="U37" s="250"/>
      <c r="V37" s="250"/>
      <c r="X37" s="252" t="s">
        <v>78</v>
      </c>
      <c r="Y37" s="250"/>
      <c r="Z37" s="250"/>
      <c r="AA37" s="250"/>
      <c r="AB37" s="250"/>
      <c r="AC37" s="250"/>
      <c r="AD37" s="252"/>
      <c r="AE37" s="252"/>
      <c r="AG37" s="252"/>
      <c r="AH37" s="252"/>
      <c r="AI37" s="252"/>
      <c r="AJ37" s="252"/>
      <c r="AK37" s="252"/>
      <c r="AL37" s="224"/>
    </row>
    <row r="38" spans="1:38" s="244" customFormat="1">
      <c r="A38" s="250"/>
      <c r="B38" s="250" t="s">
        <v>1500</v>
      </c>
      <c r="C38" s="250"/>
      <c r="D38" s="253" t="s">
        <v>614</v>
      </c>
      <c r="E38" s="833">
        <f>I5</f>
        <v>0</v>
      </c>
      <c r="F38" s="833"/>
      <c r="G38" s="833"/>
      <c r="H38" s="833"/>
      <c r="I38" s="833"/>
      <c r="J38" s="833"/>
      <c r="K38" s="250" t="s">
        <v>612</v>
      </c>
      <c r="L38" s="832"/>
      <c r="M38" s="832"/>
      <c r="N38" s="832"/>
      <c r="O38" s="832"/>
      <c r="P38" s="832"/>
      <c r="Q38" s="832"/>
      <c r="R38" s="250"/>
      <c r="S38" s="418"/>
      <c r="T38" s="418" t="s">
        <v>612</v>
      </c>
      <c r="U38" s="418"/>
      <c r="V38" s="418"/>
      <c r="W38" s="418"/>
      <c r="X38" s="832"/>
      <c r="Y38" s="832"/>
      <c r="Z38" s="832"/>
      <c r="AA38" s="832"/>
      <c r="AB38" s="832"/>
      <c r="AC38" s="832"/>
      <c r="AD38" s="250"/>
      <c r="AE38" s="250"/>
      <c r="AF38" s="418"/>
      <c r="AG38" s="418"/>
      <c r="AH38" s="418"/>
      <c r="AI38" s="418"/>
      <c r="AJ38" s="418"/>
      <c r="AK38" s="418"/>
      <c r="AL38" s="224"/>
    </row>
    <row r="39" spans="1:38" s="244" customFormat="1">
      <c r="A39" s="250"/>
      <c r="B39" s="250"/>
      <c r="C39" s="250"/>
      <c r="D39" s="253"/>
      <c r="E39" s="237"/>
      <c r="F39" s="237"/>
      <c r="G39" s="237"/>
      <c r="H39" s="237"/>
      <c r="I39" s="237"/>
      <c r="J39" s="237"/>
      <c r="K39" s="250"/>
      <c r="L39" s="237"/>
      <c r="M39" s="237"/>
      <c r="N39" s="237"/>
      <c r="O39" s="237"/>
      <c r="P39" s="237"/>
      <c r="Q39" s="237"/>
      <c r="R39" s="250"/>
      <c r="S39" s="237"/>
      <c r="T39" s="237"/>
      <c r="U39" s="237"/>
      <c r="V39" s="237"/>
      <c r="W39" s="237"/>
      <c r="X39" s="237"/>
      <c r="Y39" s="237"/>
      <c r="Z39" s="250"/>
      <c r="AA39" s="250"/>
      <c r="AB39" s="237"/>
      <c r="AC39" s="237"/>
      <c r="AD39" s="237"/>
      <c r="AE39" s="237"/>
      <c r="AF39" s="237"/>
      <c r="AG39" s="237"/>
      <c r="AH39" s="252"/>
      <c r="AI39" s="252"/>
      <c r="AJ39" s="252"/>
      <c r="AK39" s="252"/>
    </row>
    <row r="40" spans="1:38" s="244" customFormat="1">
      <c r="A40" s="250"/>
      <c r="B40" s="250"/>
      <c r="C40" s="250"/>
      <c r="D40" s="253"/>
      <c r="E40" s="237"/>
      <c r="F40" s="257" t="s">
        <v>613</v>
      </c>
      <c r="G40" s="237"/>
      <c r="H40" s="237"/>
      <c r="I40" s="237"/>
      <c r="J40" s="237"/>
      <c r="K40" s="250"/>
      <c r="L40" s="237"/>
      <c r="M40" s="237"/>
      <c r="N40" s="237"/>
      <c r="O40" s="237"/>
      <c r="P40" s="237"/>
      <c r="Q40" s="237"/>
    </row>
    <row r="41" spans="1:38" s="244" customFormat="1">
      <c r="A41" s="250"/>
      <c r="B41" s="250"/>
      <c r="C41" s="250"/>
      <c r="D41" s="253"/>
      <c r="E41" s="237"/>
      <c r="F41" s="257" t="s">
        <v>77</v>
      </c>
      <c r="G41" s="237"/>
      <c r="H41" s="237"/>
      <c r="I41" s="237"/>
      <c r="J41" s="237"/>
      <c r="K41" s="250"/>
      <c r="L41" s="237"/>
      <c r="M41" s="237"/>
      <c r="O41" s="237"/>
      <c r="P41" s="237"/>
      <c r="Q41" s="237"/>
      <c r="T41" s="250" t="s">
        <v>646</v>
      </c>
    </row>
    <row r="42" spans="1:38" s="244" customFormat="1">
      <c r="A42" s="250"/>
      <c r="B42" s="250"/>
      <c r="C42" s="250"/>
      <c r="D42" s="253"/>
      <c r="E42" s="237"/>
      <c r="F42" s="257" t="s">
        <v>952</v>
      </c>
      <c r="G42" s="237"/>
      <c r="H42" s="237"/>
      <c r="I42" s="237"/>
      <c r="J42" s="237"/>
      <c r="K42" s="250"/>
      <c r="L42" s="237"/>
      <c r="M42" s="237"/>
      <c r="N42" s="257"/>
      <c r="O42" s="237"/>
      <c r="P42" s="237"/>
      <c r="Q42" s="237"/>
      <c r="T42" s="419" t="s">
        <v>515</v>
      </c>
      <c r="U42" s="419"/>
      <c r="V42" s="419"/>
      <c r="W42" s="300"/>
      <c r="X42" s="419"/>
      <c r="Y42" s="419"/>
      <c r="Z42" s="300"/>
      <c r="AA42" s="419"/>
      <c r="AB42" s="250"/>
      <c r="AC42" s="250"/>
      <c r="AD42" s="250"/>
      <c r="AE42" s="250"/>
      <c r="AF42" s="420"/>
      <c r="AG42" s="250"/>
      <c r="AH42" s="250"/>
      <c r="AI42" s="250"/>
      <c r="AJ42" s="250"/>
      <c r="AK42" s="250"/>
      <c r="AL42" s="250"/>
    </row>
    <row r="43" spans="1:38" s="244" customFormat="1">
      <c r="A43" s="250"/>
      <c r="B43" s="250"/>
      <c r="C43" s="250"/>
      <c r="D43" s="253"/>
      <c r="E43" s="250" t="s">
        <v>612</v>
      </c>
      <c r="F43" s="832"/>
      <c r="G43" s="832"/>
      <c r="H43" s="832"/>
      <c r="I43" s="832"/>
      <c r="J43" s="832"/>
      <c r="K43" s="832"/>
      <c r="M43" s="252" t="s">
        <v>611</v>
      </c>
      <c r="N43" s="252" t="s">
        <v>610</v>
      </c>
      <c r="O43" s="237"/>
      <c r="P43" s="237"/>
      <c r="Q43" s="237"/>
      <c r="R43" s="250" t="s">
        <v>609</v>
      </c>
      <c r="S43" s="250"/>
      <c r="T43" s="832"/>
      <c r="U43" s="832"/>
      <c r="V43" s="832"/>
      <c r="W43" s="832"/>
      <c r="X43" s="832"/>
      <c r="Y43" s="832"/>
      <c r="AA43" s="237"/>
      <c r="AD43" s="250"/>
      <c r="AF43" s="418"/>
      <c r="AG43" s="418"/>
      <c r="AH43" s="418"/>
      <c r="AI43" s="418"/>
      <c r="AJ43" s="418"/>
      <c r="AK43" s="418"/>
      <c r="AL43" s="237"/>
    </row>
    <row r="44" spans="1:38">
      <c r="A44" s="250"/>
      <c r="B44" s="250"/>
      <c r="C44" s="253"/>
      <c r="D44" s="237"/>
      <c r="E44" s="237"/>
      <c r="F44" s="237"/>
      <c r="G44" s="237"/>
      <c r="H44" s="237"/>
      <c r="I44" s="237"/>
      <c r="J44" s="250"/>
      <c r="K44" s="237"/>
      <c r="L44" s="237"/>
      <c r="M44" s="237"/>
      <c r="N44" s="237"/>
      <c r="O44" s="237"/>
      <c r="P44" s="237"/>
      <c r="Q44" s="250"/>
      <c r="R44" s="250"/>
      <c r="S44" s="237"/>
      <c r="T44" s="237"/>
      <c r="U44" s="237"/>
      <c r="V44" s="237"/>
      <c r="W44" s="237"/>
      <c r="X44" s="250"/>
      <c r="Y44" s="237"/>
      <c r="Z44" s="237"/>
      <c r="AA44" s="250"/>
      <c r="AB44" s="237"/>
      <c r="AC44" s="237"/>
      <c r="AD44" s="237"/>
      <c r="AE44" s="252"/>
      <c r="AF44" s="252"/>
      <c r="AG44" s="252"/>
      <c r="AH44" s="250"/>
      <c r="AI44" s="250"/>
      <c r="AJ44" s="250"/>
      <c r="AK44" s="250"/>
    </row>
    <row r="45" spans="1:38">
      <c r="A45" s="250"/>
      <c r="B45" s="250"/>
      <c r="C45" s="253"/>
      <c r="D45" s="237"/>
      <c r="E45" s="237"/>
      <c r="F45" s="237"/>
      <c r="G45" s="237"/>
      <c r="H45" s="237"/>
      <c r="I45" s="237"/>
      <c r="J45" s="250"/>
      <c r="K45" s="237"/>
      <c r="L45" s="237"/>
      <c r="M45" s="237"/>
      <c r="N45" s="237"/>
      <c r="O45" s="237"/>
      <c r="P45" s="237"/>
      <c r="Q45" s="250"/>
      <c r="R45" s="250"/>
      <c r="S45" s="237"/>
      <c r="T45" s="237"/>
      <c r="U45" s="237"/>
      <c r="V45" s="237"/>
      <c r="W45" s="237"/>
      <c r="X45" s="250"/>
      <c r="Y45" s="237"/>
      <c r="Z45" s="237"/>
      <c r="AA45" s="250" t="s">
        <v>606</v>
      </c>
      <c r="AB45" s="833">
        <f>ROUND((E38-L38-X38-F43)*1.3333,)+T43</f>
        <v>0</v>
      </c>
      <c r="AC45" s="833"/>
      <c r="AD45" s="833"/>
      <c r="AE45" s="833"/>
      <c r="AF45" s="833"/>
      <c r="AG45" s="833"/>
      <c r="AH45" s="250" t="s">
        <v>76</v>
      </c>
      <c r="AI45" s="250"/>
      <c r="AJ45" s="250" t="s">
        <v>616</v>
      </c>
      <c r="AK45" s="250"/>
    </row>
    <row r="46" spans="1:38" s="244" customFormat="1">
      <c r="A46" s="250"/>
      <c r="B46" s="250"/>
      <c r="C46" s="253"/>
      <c r="D46" s="237"/>
      <c r="E46" s="237"/>
      <c r="F46" s="237"/>
      <c r="G46" s="237"/>
      <c r="H46" s="237"/>
      <c r="I46" s="237"/>
      <c r="J46" s="250"/>
      <c r="K46" s="237"/>
      <c r="L46" s="237"/>
      <c r="M46" s="237"/>
      <c r="N46" s="237"/>
      <c r="O46" s="237"/>
      <c r="P46" s="237"/>
      <c r="Q46" s="250"/>
      <c r="R46" s="250"/>
      <c r="S46" s="237"/>
      <c r="T46" s="237"/>
      <c r="U46" s="237"/>
      <c r="V46" s="237"/>
      <c r="W46" s="237"/>
      <c r="X46" s="250"/>
      <c r="Y46" s="237"/>
      <c r="Z46" s="237"/>
      <c r="AA46" s="250"/>
      <c r="AB46" s="237"/>
      <c r="AC46" s="237"/>
      <c r="AD46" s="237"/>
      <c r="AE46" s="237"/>
      <c r="AF46" s="237"/>
      <c r="AG46" s="237"/>
      <c r="AH46" s="250"/>
      <c r="AI46" s="250"/>
      <c r="AJ46" s="250"/>
      <c r="AK46" s="250"/>
    </row>
    <row r="47" spans="1:38">
      <c r="A47" s="250"/>
      <c r="B47" s="250"/>
      <c r="C47" s="253"/>
      <c r="D47" s="237"/>
      <c r="E47" s="237"/>
      <c r="F47" s="237"/>
      <c r="G47" s="237"/>
      <c r="H47" s="237"/>
      <c r="I47" s="237"/>
      <c r="J47" s="250"/>
      <c r="K47" s="237"/>
      <c r="L47" s="250" t="s">
        <v>79</v>
      </c>
      <c r="M47" s="237"/>
      <c r="N47" s="237"/>
      <c r="O47" s="237"/>
      <c r="P47" s="237"/>
      <c r="Q47" s="250"/>
      <c r="R47" s="237"/>
      <c r="S47" s="237"/>
      <c r="T47" s="237"/>
      <c r="U47" s="237"/>
      <c r="V47" s="237"/>
      <c r="W47" s="237"/>
      <c r="X47" s="250"/>
      <c r="Y47" s="237"/>
      <c r="Z47" s="237"/>
      <c r="AA47" s="237"/>
      <c r="AB47" s="237"/>
      <c r="AC47" s="237"/>
      <c r="AD47" s="237"/>
      <c r="AE47" s="252"/>
      <c r="AF47" s="252"/>
      <c r="AG47" s="252"/>
      <c r="AH47" s="252"/>
      <c r="AI47" s="252"/>
      <c r="AJ47" s="252"/>
      <c r="AK47" s="252"/>
    </row>
    <row r="48" spans="1:38" s="244" customFormat="1">
      <c r="A48" s="250"/>
      <c r="B48" s="250"/>
      <c r="C48" s="250"/>
      <c r="D48" s="224"/>
      <c r="E48" s="251" t="s">
        <v>80</v>
      </c>
      <c r="F48" s="250"/>
      <c r="G48" s="250"/>
      <c r="H48" s="250"/>
      <c r="I48" s="250"/>
      <c r="J48" s="250"/>
      <c r="K48" s="250"/>
      <c r="L48" s="300" t="s">
        <v>615</v>
      </c>
      <c r="M48" s="250"/>
      <c r="N48" s="250"/>
      <c r="O48" s="250"/>
      <c r="P48" s="250"/>
      <c r="Q48" s="250"/>
      <c r="S48" s="250"/>
      <c r="T48" s="250"/>
      <c r="U48" s="250"/>
      <c r="V48" s="250"/>
      <c r="W48" s="420"/>
      <c r="X48" s="252" t="s">
        <v>78</v>
      </c>
      <c r="Y48" s="250"/>
      <c r="Z48" s="250"/>
      <c r="AA48" s="250"/>
      <c r="AB48" s="250"/>
      <c r="AC48" s="250"/>
      <c r="AD48" s="252"/>
      <c r="AE48" s="252"/>
      <c r="AG48" s="252"/>
      <c r="AH48" s="252"/>
      <c r="AI48" s="252"/>
      <c r="AJ48" s="252"/>
      <c r="AK48" s="252"/>
      <c r="AL48" s="224"/>
    </row>
    <row r="49" spans="1:38" s="244" customFormat="1">
      <c r="A49" s="250"/>
      <c r="B49" s="250" t="s">
        <v>1501</v>
      </c>
      <c r="C49" s="250"/>
      <c r="D49" s="253" t="s">
        <v>614</v>
      </c>
      <c r="E49" s="833">
        <f>I8</f>
        <v>0</v>
      </c>
      <c r="F49" s="833"/>
      <c r="G49" s="833"/>
      <c r="H49" s="833"/>
      <c r="I49" s="833"/>
      <c r="J49" s="833"/>
      <c r="K49" s="250" t="s">
        <v>612</v>
      </c>
      <c r="L49" s="832"/>
      <c r="M49" s="832"/>
      <c r="N49" s="832"/>
      <c r="O49" s="832"/>
      <c r="P49" s="832"/>
      <c r="Q49" s="832"/>
      <c r="R49" s="250"/>
      <c r="S49" s="418"/>
      <c r="T49" s="418" t="s">
        <v>612</v>
      </c>
      <c r="U49" s="418"/>
      <c r="V49" s="418"/>
      <c r="W49" s="418"/>
      <c r="X49" s="832"/>
      <c r="Y49" s="832"/>
      <c r="Z49" s="832"/>
      <c r="AA49" s="832"/>
      <c r="AB49" s="832"/>
      <c r="AC49" s="832"/>
      <c r="AD49" s="418"/>
      <c r="AE49" s="418"/>
      <c r="AF49" s="418"/>
      <c r="AG49" s="418"/>
      <c r="AH49" s="418"/>
      <c r="AI49" s="418"/>
      <c r="AJ49" s="418"/>
      <c r="AK49" s="418"/>
    </row>
    <row r="50" spans="1:38" s="244" customFormat="1">
      <c r="A50" s="250"/>
      <c r="B50" s="250"/>
      <c r="C50" s="250"/>
      <c r="D50" s="253"/>
      <c r="E50" s="237"/>
      <c r="F50" s="237"/>
      <c r="G50" s="237"/>
      <c r="H50" s="237"/>
      <c r="I50" s="237"/>
      <c r="J50" s="237"/>
      <c r="K50" s="250"/>
      <c r="L50" s="237"/>
      <c r="M50" s="237"/>
      <c r="N50" s="237"/>
      <c r="O50" s="237"/>
      <c r="P50" s="237"/>
      <c r="Q50" s="237"/>
      <c r="R50" s="250"/>
      <c r="S50" s="237"/>
      <c r="T50" s="237"/>
      <c r="U50" s="237"/>
      <c r="V50" s="237"/>
      <c r="W50" s="237"/>
      <c r="X50" s="237"/>
      <c r="Y50" s="237"/>
      <c r="Z50" s="250"/>
      <c r="AA50" s="250"/>
      <c r="AB50" s="237"/>
      <c r="AC50" s="237"/>
      <c r="AD50" s="237"/>
      <c r="AE50" s="237"/>
      <c r="AF50" s="237"/>
      <c r="AG50" s="237"/>
      <c r="AH50" s="252"/>
      <c r="AI50" s="252"/>
      <c r="AJ50" s="252"/>
      <c r="AK50" s="252"/>
    </row>
    <row r="51" spans="1:38" s="244" customFormat="1">
      <c r="A51" s="250"/>
      <c r="B51" s="250"/>
      <c r="C51" s="250"/>
      <c r="D51" s="257" t="s">
        <v>613</v>
      </c>
      <c r="E51" s="237"/>
      <c r="H51" s="237"/>
      <c r="I51" s="237"/>
      <c r="J51" s="237"/>
      <c r="K51" s="250"/>
      <c r="L51" s="237"/>
      <c r="M51" s="237"/>
      <c r="N51" s="237"/>
      <c r="P51" s="237"/>
      <c r="Q51" s="237"/>
    </row>
    <row r="52" spans="1:38" s="244" customFormat="1">
      <c r="A52" s="250"/>
      <c r="B52" s="250"/>
      <c r="C52" s="250"/>
      <c r="D52" s="257" t="s">
        <v>77</v>
      </c>
      <c r="E52" s="237"/>
      <c r="H52" s="237"/>
      <c r="I52" s="237"/>
      <c r="J52" s="237"/>
      <c r="K52" s="250"/>
      <c r="L52" s="237"/>
      <c r="M52" s="237"/>
      <c r="O52" s="244" t="s">
        <v>1057</v>
      </c>
      <c r="P52" s="237"/>
      <c r="Q52" s="237"/>
      <c r="AC52" s="250" t="s">
        <v>646</v>
      </c>
    </row>
    <row r="53" spans="1:38" s="244" customFormat="1">
      <c r="A53" s="250"/>
      <c r="B53" s="250"/>
      <c r="C53" s="250"/>
      <c r="D53" s="257" t="s">
        <v>1056</v>
      </c>
      <c r="E53" s="237"/>
      <c r="H53" s="237"/>
      <c r="I53" s="237"/>
      <c r="J53" s="237"/>
      <c r="K53" s="250"/>
      <c r="L53" s="237"/>
      <c r="M53" s="237"/>
      <c r="N53" s="257"/>
      <c r="O53" s="257" t="s">
        <v>1058</v>
      </c>
      <c r="P53" s="237"/>
      <c r="Q53" s="237"/>
      <c r="U53" s="419"/>
      <c r="V53" s="419"/>
      <c r="W53" s="300"/>
      <c r="X53" s="419"/>
      <c r="Y53" s="419"/>
      <c r="Z53" s="300"/>
      <c r="AA53" s="419"/>
      <c r="AB53" s="250"/>
      <c r="AC53" s="419" t="s">
        <v>515</v>
      </c>
      <c r="AE53" s="250"/>
      <c r="AG53" s="250"/>
      <c r="AH53" s="250"/>
      <c r="AI53" s="250"/>
      <c r="AJ53" s="250"/>
      <c r="AK53" s="250"/>
      <c r="AL53" s="250"/>
    </row>
    <row r="54" spans="1:38" s="244" customFormat="1">
      <c r="A54" s="250"/>
      <c r="B54" s="250"/>
      <c r="C54" s="250"/>
      <c r="D54" s="253"/>
      <c r="E54" s="250" t="s">
        <v>612</v>
      </c>
      <c r="F54" s="832"/>
      <c r="G54" s="832"/>
      <c r="H54" s="832"/>
      <c r="I54" s="832"/>
      <c r="J54" s="832"/>
      <c r="K54" s="832"/>
      <c r="N54" s="250" t="s">
        <v>612</v>
      </c>
      <c r="O54" s="832"/>
      <c r="P54" s="832"/>
      <c r="Q54" s="832"/>
      <c r="R54" s="832"/>
      <c r="S54" s="832"/>
      <c r="T54" s="832"/>
      <c r="U54" s="418"/>
      <c r="V54" s="252" t="s">
        <v>611</v>
      </c>
      <c r="W54" s="252" t="s">
        <v>610</v>
      </c>
      <c r="X54" s="237"/>
      <c r="Y54" s="237"/>
      <c r="Z54" s="237"/>
      <c r="AA54" s="250" t="s">
        <v>609</v>
      </c>
      <c r="AD54" s="836"/>
      <c r="AE54" s="836"/>
      <c r="AF54" s="836"/>
      <c r="AG54" s="836"/>
      <c r="AH54" s="836"/>
      <c r="AI54" s="836"/>
      <c r="AJ54" s="550"/>
      <c r="AK54" s="550"/>
      <c r="AL54" s="237"/>
    </row>
    <row r="55" spans="1:38">
      <c r="A55" s="250"/>
      <c r="B55" s="250"/>
      <c r="C55" s="253"/>
      <c r="D55" s="237"/>
      <c r="E55" s="237"/>
      <c r="F55" s="237"/>
      <c r="G55" s="237"/>
      <c r="H55" s="237"/>
      <c r="I55" s="237"/>
      <c r="J55" s="250"/>
      <c r="K55" s="237"/>
      <c r="L55" s="237"/>
      <c r="M55" s="237"/>
      <c r="N55" s="237"/>
      <c r="O55" s="237"/>
      <c r="P55" s="237"/>
      <c r="Q55" s="250"/>
      <c r="R55" s="250"/>
      <c r="S55" s="237"/>
      <c r="T55" s="237"/>
      <c r="U55" s="237"/>
      <c r="V55" s="237"/>
      <c r="W55" s="237"/>
      <c r="X55" s="250"/>
      <c r="Y55" s="237"/>
      <c r="Z55" s="237"/>
      <c r="AA55" s="250"/>
      <c r="AB55" s="237"/>
      <c r="AC55" s="237"/>
      <c r="AD55" s="237"/>
      <c r="AE55" s="252"/>
      <c r="AF55" s="252"/>
      <c r="AG55" s="252"/>
      <c r="AH55" s="250"/>
      <c r="AI55" s="250"/>
      <c r="AJ55" s="250"/>
      <c r="AK55" s="250"/>
    </row>
    <row r="56" spans="1:38">
      <c r="A56" s="250"/>
      <c r="B56" s="250"/>
      <c r="C56" s="253"/>
      <c r="D56" s="237"/>
      <c r="E56" s="237"/>
      <c r="F56" s="237"/>
      <c r="G56" s="237"/>
      <c r="H56" s="237"/>
      <c r="I56" s="237"/>
      <c r="J56" s="250"/>
      <c r="K56" s="237"/>
      <c r="L56" s="237"/>
      <c r="M56" s="237"/>
      <c r="N56" s="237"/>
      <c r="O56" s="237"/>
      <c r="P56" s="237"/>
      <c r="Q56" s="250"/>
      <c r="R56" s="250"/>
      <c r="S56" s="237"/>
      <c r="T56" s="237"/>
      <c r="U56" s="237"/>
      <c r="V56" s="237"/>
      <c r="W56" s="237"/>
      <c r="X56" s="250"/>
      <c r="Y56" s="237"/>
      <c r="Z56" s="237"/>
      <c r="AA56" s="250" t="s">
        <v>606</v>
      </c>
      <c r="AB56" s="833">
        <f>ROUND((E49-L49-X49-F54-O54)*1.3333,)+AD54</f>
        <v>0</v>
      </c>
      <c r="AC56" s="833"/>
      <c r="AD56" s="833"/>
      <c r="AE56" s="833"/>
      <c r="AF56" s="833"/>
      <c r="AG56" s="833"/>
      <c r="AH56" s="250" t="s">
        <v>76</v>
      </c>
      <c r="AI56" s="250"/>
      <c r="AJ56" s="250" t="s">
        <v>608</v>
      </c>
      <c r="AK56" s="250"/>
    </row>
    <row r="57" spans="1:38" s="244" customFormat="1">
      <c r="A57" s="250"/>
      <c r="B57" s="250"/>
      <c r="C57" s="253"/>
      <c r="D57" s="237"/>
      <c r="E57" s="237"/>
      <c r="F57" s="237"/>
      <c r="G57" s="237"/>
      <c r="H57" s="237"/>
      <c r="I57" s="237"/>
      <c r="J57" s="250"/>
      <c r="K57" s="237"/>
      <c r="L57" s="237"/>
      <c r="M57" s="237"/>
      <c r="N57" s="237"/>
      <c r="O57" s="237"/>
      <c r="P57" s="237"/>
      <c r="Q57" s="250"/>
      <c r="R57" s="250"/>
      <c r="S57" s="237"/>
      <c r="T57" s="237"/>
      <c r="U57" s="237"/>
      <c r="V57" s="237"/>
      <c r="W57" s="237"/>
      <c r="X57" s="250"/>
      <c r="Y57" s="237"/>
      <c r="Z57" s="237"/>
      <c r="AA57" s="250"/>
      <c r="AB57" s="237"/>
      <c r="AC57" s="237"/>
      <c r="AD57" s="237"/>
      <c r="AE57" s="237"/>
      <c r="AF57" s="237"/>
      <c r="AG57" s="237"/>
      <c r="AH57" s="250"/>
      <c r="AI57" s="250"/>
      <c r="AJ57" s="250"/>
      <c r="AK57" s="250"/>
    </row>
    <row r="58" spans="1:38">
      <c r="A58" s="250"/>
      <c r="B58" s="250"/>
      <c r="C58" s="253"/>
      <c r="D58" s="237"/>
      <c r="E58" s="237"/>
      <c r="F58" s="237"/>
      <c r="G58" s="237"/>
      <c r="H58" s="237"/>
      <c r="I58" s="237"/>
      <c r="J58" s="250"/>
      <c r="K58" s="237"/>
      <c r="L58" s="250" t="s">
        <v>79</v>
      </c>
      <c r="M58" s="237"/>
      <c r="N58" s="237"/>
      <c r="O58" s="237"/>
      <c r="P58" s="237"/>
      <c r="Q58" s="250"/>
      <c r="R58" s="237"/>
      <c r="S58" s="237"/>
      <c r="T58" s="237"/>
      <c r="U58" s="237"/>
      <c r="V58" s="237"/>
      <c r="W58" s="237"/>
      <c r="X58" s="250"/>
      <c r="Y58" s="237"/>
      <c r="Z58" s="237"/>
      <c r="AA58" s="237"/>
      <c r="AB58" s="237"/>
      <c r="AC58" s="237"/>
      <c r="AD58" s="237"/>
      <c r="AE58" s="252"/>
      <c r="AF58" s="252"/>
      <c r="AG58" s="252"/>
      <c r="AH58" s="252"/>
      <c r="AI58" s="252"/>
      <c r="AJ58" s="252"/>
      <c r="AK58" s="252"/>
    </row>
    <row r="59" spans="1:38" s="244" customFormat="1">
      <c r="A59" s="250"/>
      <c r="B59" s="250"/>
      <c r="C59" s="250"/>
      <c r="D59" s="224"/>
      <c r="E59" s="251" t="s">
        <v>80</v>
      </c>
      <c r="F59" s="250"/>
      <c r="G59" s="250"/>
      <c r="H59" s="250"/>
      <c r="I59" s="250"/>
      <c r="J59" s="250"/>
      <c r="K59" s="250"/>
      <c r="L59" s="300" t="s">
        <v>615</v>
      </c>
      <c r="M59" s="250"/>
      <c r="N59" s="250"/>
      <c r="O59" s="250"/>
      <c r="P59" s="250"/>
      <c r="Q59" s="250"/>
      <c r="S59" s="250"/>
      <c r="T59" s="250"/>
      <c r="U59" s="250"/>
      <c r="V59" s="252"/>
      <c r="X59" s="252" t="s">
        <v>78</v>
      </c>
      <c r="Y59" s="252"/>
      <c r="Z59" s="252"/>
      <c r="AA59" s="252"/>
      <c r="AB59" s="252"/>
      <c r="AC59" s="250"/>
      <c r="AD59" s="252"/>
      <c r="AG59" s="252"/>
      <c r="AH59" s="252"/>
      <c r="AI59" s="252"/>
      <c r="AJ59" s="252"/>
      <c r="AK59" s="252"/>
      <c r="AL59" s="224"/>
    </row>
    <row r="60" spans="1:38" s="244" customFormat="1">
      <c r="A60" s="250"/>
      <c r="B60" s="250" t="s">
        <v>1502</v>
      </c>
      <c r="C60" s="250"/>
      <c r="D60" s="253" t="s">
        <v>614</v>
      </c>
      <c r="E60" s="833">
        <f>I11</f>
        <v>0</v>
      </c>
      <c r="F60" s="833"/>
      <c r="G60" s="833"/>
      <c r="H60" s="833"/>
      <c r="I60" s="833"/>
      <c r="J60" s="833"/>
      <c r="K60" s="250" t="s">
        <v>612</v>
      </c>
      <c r="L60" s="832"/>
      <c r="M60" s="832"/>
      <c r="N60" s="832"/>
      <c r="O60" s="832"/>
      <c r="P60" s="832"/>
      <c r="Q60" s="832"/>
      <c r="R60" s="250"/>
      <c r="S60" s="418"/>
      <c r="T60" s="418" t="s">
        <v>612</v>
      </c>
      <c r="U60" s="418"/>
      <c r="V60" s="250"/>
      <c r="W60" s="237"/>
      <c r="X60" s="836"/>
      <c r="Y60" s="836"/>
      <c r="Z60" s="836"/>
      <c r="AA60" s="836"/>
      <c r="AB60" s="836"/>
      <c r="AC60" s="836"/>
      <c r="AF60" s="237"/>
      <c r="AG60" s="237"/>
      <c r="AH60" s="237"/>
      <c r="AI60" s="237"/>
      <c r="AJ60" s="237"/>
      <c r="AK60" s="237"/>
      <c r="AL60" s="224"/>
    </row>
    <row r="61" spans="1:38" s="244" customFormat="1">
      <c r="A61" s="250"/>
      <c r="B61" s="250"/>
      <c r="C61" s="250"/>
      <c r="D61" s="253"/>
      <c r="E61" s="237"/>
      <c r="F61" s="237"/>
      <c r="G61" s="237"/>
      <c r="H61" s="237"/>
      <c r="I61" s="237"/>
      <c r="J61" s="237"/>
      <c r="K61" s="250"/>
      <c r="L61" s="237"/>
      <c r="M61" s="237"/>
      <c r="N61" s="237"/>
      <c r="O61" s="237"/>
      <c r="P61" s="237"/>
      <c r="Q61" s="237"/>
      <c r="R61" s="250"/>
      <c r="S61" s="237"/>
      <c r="T61" s="237"/>
      <c r="U61" s="237"/>
      <c r="V61" s="237"/>
      <c r="W61" s="237"/>
      <c r="X61" s="237"/>
      <c r="Y61" s="237"/>
      <c r="Z61" s="250"/>
      <c r="AA61" s="250"/>
      <c r="AB61" s="237"/>
      <c r="AC61" s="237"/>
      <c r="AD61" s="237"/>
      <c r="AE61" s="237"/>
      <c r="AF61" s="237"/>
      <c r="AG61" s="237"/>
      <c r="AH61" s="252"/>
      <c r="AI61" s="252"/>
      <c r="AJ61" s="252"/>
      <c r="AK61" s="252"/>
    </row>
    <row r="62" spans="1:38" s="244" customFormat="1">
      <c r="A62" s="250"/>
      <c r="B62" s="250"/>
      <c r="C62" s="250"/>
      <c r="D62" s="257" t="s">
        <v>613</v>
      </c>
      <c r="E62" s="237"/>
      <c r="H62" s="237"/>
      <c r="I62" s="237"/>
      <c r="J62" s="237"/>
      <c r="K62" s="250"/>
      <c r="L62" s="237"/>
      <c r="M62" s="237"/>
      <c r="N62" s="237"/>
      <c r="P62" s="237"/>
      <c r="Q62" s="237"/>
    </row>
    <row r="63" spans="1:38" s="244" customFormat="1">
      <c r="A63" s="250"/>
      <c r="B63" s="250"/>
      <c r="C63" s="250"/>
      <c r="D63" s="257" t="s">
        <v>77</v>
      </c>
      <c r="E63" s="237"/>
      <c r="H63" s="237"/>
      <c r="I63" s="237"/>
      <c r="J63" s="237"/>
      <c r="K63" s="250"/>
      <c r="L63" s="237"/>
      <c r="M63" s="237"/>
      <c r="O63" s="244" t="s">
        <v>1057</v>
      </c>
      <c r="P63" s="237"/>
      <c r="Q63" s="237"/>
      <c r="AC63" s="250" t="s">
        <v>646</v>
      </c>
    </row>
    <row r="64" spans="1:38" s="244" customFormat="1">
      <c r="A64" s="250"/>
      <c r="B64" s="250"/>
      <c r="C64" s="250"/>
      <c r="D64" s="257" t="s">
        <v>1132</v>
      </c>
      <c r="E64" s="237"/>
      <c r="H64" s="237"/>
      <c r="I64" s="237"/>
      <c r="J64" s="237"/>
      <c r="K64" s="250"/>
      <c r="L64" s="237"/>
      <c r="M64" s="237"/>
      <c r="N64" s="257"/>
      <c r="O64" s="257" t="s">
        <v>1058</v>
      </c>
      <c r="P64" s="237"/>
      <c r="Q64" s="237"/>
      <c r="U64" s="419"/>
      <c r="V64" s="419"/>
      <c r="W64" s="300"/>
      <c r="X64" s="419"/>
      <c r="Y64" s="419"/>
      <c r="Z64" s="300"/>
      <c r="AA64" s="419"/>
      <c r="AB64" s="250"/>
      <c r="AC64" s="419" t="s">
        <v>515</v>
      </c>
      <c r="AE64" s="250"/>
      <c r="AG64" s="250"/>
      <c r="AH64" s="250"/>
      <c r="AI64" s="250"/>
      <c r="AJ64" s="250"/>
      <c r="AK64" s="250"/>
      <c r="AL64" s="250"/>
    </row>
    <row r="65" spans="1:38" s="244" customFormat="1">
      <c r="A65" s="250"/>
      <c r="B65" s="250"/>
      <c r="C65" s="250"/>
      <c r="D65" s="253"/>
      <c r="E65" s="250" t="s">
        <v>612</v>
      </c>
      <c r="F65" s="832"/>
      <c r="G65" s="832"/>
      <c r="H65" s="832"/>
      <c r="I65" s="832"/>
      <c r="J65" s="832"/>
      <c r="K65" s="832"/>
      <c r="N65" s="250" t="s">
        <v>612</v>
      </c>
      <c r="O65" s="832"/>
      <c r="P65" s="832"/>
      <c r="Q65" s="832"/>
      <c r="R65" s="832"/>
      <c r="S65" s="832"/>
      <c r="T65" s="832"/>
      <c r="U65" s="418"/>
      <c r="V65" s="252" t="s">
        <v>611</v>
      </c>
      <c r="W65" s="252" t="s">
        <v>610</v>
      </c>
      <c r="X65" s="237"/>
      <c r="Y65" s="237"/>
      <c r="Z65" s="237"/>
      <c r="AA65" s="250" t="s">
        <v>609</v>
      </c>
      <c r="AD65" s="836"/>
      <c r="AE65" s="836"/>
      <c r="AF65" s="836"/>
      <c r="AG65" s="836"/>
      <c r="AH65" s="836"/>
      <c r="AI65" s="836"/>
      <c r="AJ65" s="550"/>
      <c r="AK65" s="550"/>
      <c r="AL65" s="237"/>
    </row>
    <row r="66" spans="1:38">
      <c r="A66" s="250"/>
      <c r="B66" s="250"/>
      <c r="C66" s="253"/>
      <c r="D66" s="237"/>
      <c r="E66" s="237"/>
      <c r="F66" s="237"/>
      <c r="G66" s="237"/>
      <c r="H66" s="237"/>
      <c r="I66" s="237"/>
      <c r="J66" s="250"/>
      <c r="K66" s="237"/>
      <c r="L66" s="237"/>
      <c r="M66" s="237"/>
      <c r="N66" s="237"/>
      <c r="O66" s="237"/>
      <c r="P66" s="237"/>
      <c r="Q66" s="250"/>
      <c r="R66" s="250"/>
      <c r="S66" s="237"/>
      <c r="T66" s="237"/>
      <c r="U66" s="237"/>
      <c r="V66" s="237"/>
      <c r="W66" s="237"/>
      <c r="X66" s="250"/>
      <c r="Y66" s="237"/>
      <c r="Z66" s="237"/>
      <c r="AA66" s="250"/>
      <c r="AB66" s="237"/>
      <c r="AC66" s="237"/>
      <c r="AD66" s="237"/>
      <c r="AE66" s="252"/>
      <c r="AF66" s="252"/>
      <c r="AG66" s="252"/>
      <c r="AH66" s="250"/>
      <c r="AI66" s="250"/>
      <c r="AJ66" s="250"/>
      <c r="AK66" s="250"/>
    </row>
    <row r="67" spans="1:38">
      <c r="A67" s="250"/>
      <c r="B67" s="250"/>
      <c r="C67" s="253"/>
      <c r="D67" s="237"/>
      <c r="E67" s="237"/>
      <c r="F67" s="237"/>
      <c r="G67" s="237"/>
      <c r="H67" s="237"/>
      <c r="I67" s="237"/>
      <c r="J67" s="250"/>
      <c r="K67" s="237"/>
      <c r="L67" s="237"/>
      <c r="M67" s="237"/>
      <c r="N67" s="237"/>
      <c r="O67" s="237"/>
      <c r="P67" s="237"/>
      <c r="Q67" s="250"/>
      <c r="R67" s="250"/>
      <c r="S67" s="237"/>
      <c r="T67" s="237"/>
      <c r="U67" s="237"/>
      <c r="V67" s="237"/>
      <c r="W67" s="237"/>
      <c r="X67" s="250"/>
      <c r="Y67" s="237"/>
      <c r="Z67" s="237"/>
      <c r="AA67" s="250" t="s">
        <v>606</v>
      </c>
      <c r="AB67" s="833">
        <f>ROUND((E60-L60-X60-F65-O65)*1.3333,)+AD65</f>
        <v>0</v>
      </c>
      <c r="AC67" s="833"/>
      <c r="AD67" s="833"/>
      <c r="AE67" s="833"/>
      <c r="AF67" s="833"/>
      <c r="AG67" s="833"/>
      <c r="AH67" s="250" t="s">
        <v>76</v>
      </c>
      <c r="AI67" s="250"/>
      <c r="AJ67" s="250" t="s">
        <v>643</v>
      </c>
      <c r="AK67" s="250"/>
    </row>
    <row r="68" spans="1:38" s="244" customFormat="1" ht="13.8" thickBot="1">
      <c r="A68" s="250"/>
      <c r="B68" s="250"/>
      <c r="C68" s="253"/>
      <c r="D68" s="237"/>
      <c r="E68" s="237"/>
      <c r="F68" s="237"/>
      <c r="G68" s="237"/>
      <c r="H68" s="237"/>
      <c r="I68" s="237"/>
      <c r="J68" s="250"/>
      <c r="K68" s="237"/>
      <c r="L68" s="237"/>
      <c r="M68" s="237"/>
      <c r="N68" s="237"/>
      <c r="O68" s="237"/>
      <c r="P68" s="237"/>
      <c r="Q68" s="250"/>
      <c r="R68" s="250"/>
      <c r="S68" s="237"/>
      <c r="T68" s="237"/>
      <c r="U68" s="237"/>
      <c r="V68" s="237"/>
      <c r="W68" s="237"/>
      <c r="X68" s="250"/>
      <c r="Y68" s="237"/>
      <c r="Z68" s="237"/>
      <c r="AA68" s="250"/>
      <c r="AB68" s="237"/>
      <c r="AC68" s="237"/>
      <c r="AD68" s="237"/>
      <c r="AE68" s="237"/>
      <c r="AF68" s="237"/>
      <c r="AG68" s="237"/>
      <c r="AH68" s="250"/>
      <c r="AI68" s="250"/>
      <c r="AJ68" s="250"/>
      <c r="AK68" s="250"/>
    </row>
    <row r="69" spans="1:38">
      <c r="A69" s="256"/>
      <c r="B69" s="822" t="s">
        <v>75</v>
      </c>
      <c r="C69" s="822"/>
      <c r="D69" s="822"/>
      <c r="E69" s="822"/>
      <c r="F69" s="822"/>
      <c r="G69" s="822"/>
      <c r="H69" s="822"/>
      <c r="I69" s="823" t="s">
        <v>607</v>
      </c>
      <c r="J69" s="823"/>
      <c r="K69" s="823"/>
      <c r="L69" s="823"/>
      <c r="M69" s="823"/>
      <c r="N69" s="824" t="s">
        <v>606</v>
      </c>
      <c r="O69" s="825">
        <f>ROUND((AB45+AB56+AB67)/3,)</f>
        <v>0</v>
      </c>
      <c r="P69" s="826"/>
      <c r="Q69" s="826"/>
      <c r="R69" s="826"/>
      <c r="S69" s="826"/>
      <c r="T69" s="827"/>
      <c r="U69" s="831" t="s">
        <v>74</v>
      </c>
      <c r="V69" s="831"/>
      <c r="W69" s="831"/>
      <c r="X69" s="831"/>
      <c r="Y69" s="831"/>
      <c r="Z69" s="831"/>
      <c r="AA69" s="256"/>
      <c r="AB69" s="256"/>
      <c r="AC69" s="256"/>
      <c r="AD69" s="256"/>
      <c r="AE69" s="256"/>
      <c r="AF69" s="256"/>
      <c r="AG69" s="256"/>
      <c r="AH69" s="256"/>
      <c r="AI69" s="256"/>
      <c r="AJ69" s="256"/>
      <c r="AK69" s="256"/>
    </row>
    <row r="70" spans="1:38" ht="13.5" customHeight="1" thickBot="1">
      <c r="A70" s="256"/>
      <c r="B70" s="822"/>
      <c r="C70" s="822"/>
      <c r="D70" s="822"/>
      <c r="E70" s="822"/>
      <c r="F70" s="822"/>
      <c r="G70" s="822"/>
      <c r="H70" s="822"/>
      <c r="I70" s="824">
        <v>3</v>
      </c>
      <c r="J70" s="824"/>
      <c r="K70" s="824"/>
      <c r="L70" s="824"/>
      <c r="M70" s="824"/>
      <c r="N70" s="824"/>
      <c r="O70" s="828"/>
      <c r="P70" s="829"/>
      <c r="Q70" s="829"/>
      <c r="R70" s="829"/>
      <c r="S70" s="829"/>
      <c r="T70" s="830"/>
      <c r="U70" s="831"/>
      <c r="V70" s="831"/>
      <c r="W70" s="831"/>
      <c r="X70" s="831"/>
      <c r="Y70" s="831"/>
      <c r="Z70" s="831"/>
      <c r="AJ70" s="256"/>
      <c r="AK70" s="256"/>
    </row>
    <row r="71" spans="1:38">
      <c r="A71" s="256"/>
      <c r="AJ71" s="256"/>
      <c r="AK71" s="256"/>
    </row>
  </sheetData>
  <mergeCells count="82">
    <mergeCell ref="AB45:AG45"/>
    <mergeCell ref="E49:J49"/>
    <mergeCell ref="AB67:AG67"/>
    <mergeCell ref="E60:J60"/>
    <mergeCell ref="L60:Q60"/>
    <mergeCell ref="F65:K65"/>
    <mergeCell ref="L49:Q49"/>
    <mergeCell ref="F54:K54"/>
    <mergeCell ref="AD65:AI65"/>
    <mergeCell ref="O65:T65"/>
    <mergeCell ref="O54:T54"/>
    <mergeCell ref="AD54:AI54"/>
    <mergeCell ref="X49:AC49"/>
    <mergeCell ref="X60:AC60"/>
    <mergeCell ref="AB56:AG56"/>
    <mergeCell ref="I11:N11"/>
    <mergeCell ref="Q11:Q12"/>
    <mergeCell ref="R11:U12"/>
    <mergeCell ref="I12:N12"/>
    <mergeCell ref="F43:K43"/>
    <mergeCell ref="T43:Y43"/>
    <mergeCell ref="E38:J38"/>
    <mergeCell ref="L38:Q38"/>
    <mergeCell ref="R24:U25"/>
    <mergeCell ref="X38:AC38"/>
    <mergeCell ref="Z22:AD22"/>
    <mergeCell ref="Z20:AD20"/>
    <mergeCell ref="H17:K17"/>
    <mergeCell ref="M17:P17"/>
    <mergeCell ref="R17:Y17"/>
    <mergeCell ref="Z17:AD17"/>
    <mergeCell ref="B69:H70"/>
    <mergeCell ref="I69:M69"/>
    <mergeCell ref="N69:N70"/>
    <mergeCell ref="O69:T70"/>
    <mergeCell ref="U69:Z70"/>
    <mergeCell ref="I70:M70"/>
    <mergeCell ref="AE22:AH22"/>
    <mergeCell ref="AI22:AL22"/>
    <mergeCell ref="Z24:AL25"/>
    <mergeCell ref="C28:L29"/>
    <mergeCell ref="M28:M29"/>
    <mergeCell ref="N28:Q28"/>
    <mergeCell ref="R28:R29"/>
    <mergeCell ref="S28:V29"/>
    <mergeCell ref="W28:X29"/>
    <mergeCell ref="Y28:AK29"/>
    <mergeCell ref="N29:Q29"/>
    <mergeCell ref="AE20:AH20"/>
    <mergeCell ref="AI20:AL20"/>
    <mergeCell ref="Z21:AD21"/>
    <mergeCell ref="AE21:AH21"/>
    <mergeCell ref="AI21:AL21"/>
    <mergeCell ref="AE17:AH17"/>
    <mergeCell ref="AI17:AL17"/>
    <mergeCell ref="C18:F19"/>
    <mergeCell ref="G18:G19"/>
    <mergeCell ref="H18:K19"/>
    <mergeCell ref="L18:L19"/>
    <mergeCell ref="M18:P19"/>
    <mergeCell ref="Q18:Q19"/>
    <mergeCell ref="R18:U19"/>
    <mergeCell ref="Z18:AD18"/>
    <mergeCell ref="AE18:AH18"/>
    <mergeCell ref="AI18:AL18"/>
    <mergeCell ref="Z19:AD19"/>
    <mergeCell ref="AE19:AH19"/>
    <mergeCell ref="AI19:AL19"/>
    <mergeCell ref="A17:G17"/>
    <mergeCell ref="I8:N8"/>
    <mergeCell ref="Q8:Q9"/>
    <mergeCell ref="R8:U9"/>
    <mergeCell ref="AC8:AF9"/>
    <mergeCell ref="I9:N9"/>
    <mergeCell ref="Z2:AD2"/>
    <mergeCell ref="AE2:AK2"/>
    <mergeCell ref="I5:N5"/>
    <mergeCell ref="Q5:Q6"/>
    <mergeCell ref="R5:U6"/>
    <mergeCell ref="AA5:AG5"/>
    <mergeCell ref="I6:N6"/>
    <mergeCell ref="AA6:AG6"/>
  </mergeCells>
  <phoneticPr fontId="2"/>
  <pageMargins left="0.61" right="0.36" top="0.74" bottom="0.31" header="0.51200000000000001" footer="0.33"/>
  <pageSetup paperSize="9"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E54"/>
  <sheetViews>
    <sheetView showZeros="0" view="pageBreakPreview" zoomScaleNormal="80" workbookViewId="0">
      <pane xSplit="2" ySplit="7" topLeftCell="C47" activePane="bottomRight" state="frozen"/>
      <selection activeCell="H78" sqref="A1:IV65536"/>
      <selection pane="topRight" activeCell="H78" sqref="A1:IV65536"/>
      <selection pane="bottomLeft" activeCell="H78" sqref="A1:IV65536"/>
      <selection pane="bottomRight" activeCell="G46" sqref="G46"/>
    </sheetView>
  </sheetViews>
  <sheetFormatPr defaultColWidth="9" defaultRowHeight="14.4"/>
  <cols>
    <col min="1" max="1" width="1.21875" style="209" customWidth="1"/>
    <col min="2" max="2" width="14.6640625" style="209" customWidth="1"/>
    <col min="3" max="3" width="20.6640625" style="209" customWidth="1"/>
    <col min="4" max="4" width="4.88671875" style="209" customWidth="1"/>
    <col min="5" max="16384" width="9" style="209"/>
  </cols>
  <sheetData>
    <row r="1" spans="2:5">
      <c r="B1" s="217" t="s">
        <v>1529</v>
      </c>
    </row>
    <row r="2" spans="2:5">
      <c r="B2" s="217"/>
    </row>
    <row r="4" spans="2:5">
      <c r="B4" s="216"/>
      <c r="C4" s="215"/>
    </row>
    <row r="5" spans="2:5">
      <c r="B5" s="212"/>
      <c r="C5" s="214" t="s">
        <v>426</v>
      </c>
      <c r="E5" s="209" t="s">
        <v>953</v>
      </c>
    </row>
    <row r="6" spans="2:5">
      <c r="B6" s="211"/>
      <c r="C6" s="213" t="s">
        <v>425</v>
      </c>
    </row>
    <row r="7" spans="2:5">
      <c r="B7" s="212" t="s">
        <v>424</v>
      </c>
      <c r="C7" s="684">
        <v>1435137548</v>
      </c>
    </row>
    <row r="8" spans="2:5">
      <c r="B8" s="212" t="s">
        <v>423</v>
      </c>
      <c r="C8" s="684">
        <v>395726591</v>
      </c>
    </row>
    <row r="9" spans="2:5">
      <c r="B9" s="212" t="s">
        <v>422</v>
      </c>
      <c r="C9" s="684">
        <v>406526998</v>
      </c>
    </row>
    <row r="10" spans="2:5">
      <c r="B10" s="212" t="s">
        <v>421</v>
      </c>
      <c r="C10" s="684">
        <v>507145379</v>
      </c>
    </row>
    <row r="11" spans="2:5">
      <c r="B11" s="212" t="s">
        <v>420</v>
      </c>
      <c r="C11" s="684">
        <v>334602770</v>
      </c>
    </row>
    <row r="12" spans="2:5">
      <c r="B12" s="212" t="s">
        <v>419</v>
      </c>
      <c r="C12" s="684">
        <v>335482229</v>
      </c>
    </row>
    <row r="13" spans="2:5">
      <c r="B13" s="211" t="s">
        <v>418</v>
      </c>
      <c r="C13" s="685">
        <v>498553488</v>
      </c>
    </row>
    <row r="14" spans="2:5">
      <c r="B14" s="212" t="s">
        <v>417</v>
      </c>
      <c r="C14" s="684">
        <v>634989550</v>
      </c>
    </row>
    <row r="15" spans="2:5">
      <c r="B15" s="212" t="s">
        <v>416</v>
      </c>
      <c r="C15" s="684">
        <v>445290683</v>
      </c>
    </row>
    <row r="16" spans="2:5">
      <c r="B16" s="212" t="s">
        <v>415</v>
      </c>
      <c r="C16" s="684">
        <v>441767800</v>
      </c>
    </row>
    <row r="17" spans="2:3">
      <c r="B17" s="212" t="s">
        <v>414</v>
      </c>
      <c r="C17" s="684">
        <v>1183350235</v>
      </c>
    </row>
    <row r="18" spans="2:3">
      <c r="B18" s="212" t="s">
        <v>413</v>
      </c>
      <c r="C18" s="684">
        <v>1055846314</v>
      </c>
    </row>
    <row r="19" spans="2:3">
      <c r="B19" s="212" t="s">
        <v>412</v>
      </c>
      <c r="C19" s="684">
        <v>2776383277</v>
      </c>
    </row>
    <row r="20" spans="2:3">
      <c r="B20" s="211" t="s">
        <v>411</v>
      </c>
      <c r="C20" s="685">
        <v>1418896657</v>
      </c>
    </row>
    <row r="21" spans="2:3">
      <c r="B21" s="212" t="s">
        <v>410</v>
      </c>
      <c r="C21" s="684">
        <v>609543785</v>
      </c>
    </row>
    <row r="22" spans="2:3">
      <c r="B22" s="212" t="s">
        <v>409</v>
      </c>
      <c r="C22" s="684">
        <v>302348625</v>
      </c>
    </row>
    <row r="23" spans="2:3">
      <c r="B23" s="212" t="s">
        <v>408</v>
      </c>
      <c r="C23" s="684">
        <v>312583353</v>
      </c>
    </row>
    <row r="24" spans="2:3">
      <c r="B24" s="211" t="s">
        <v>407</v>
      </c>
      <c r="C24" s="685">
        <v>260729185</v>
      </c>
    </row>
    <row r="25" spans="2:3">
      <c r="B25" s="212" t="s">
        <v>406</v>
      </c>
      <c r="C25" s="684">
        <v>264905911</v>
      </c>
    </row>
    <row r="26" spans="2:3">
      <c r="B26" s="212" t="s">
        <v>405</v>
      </c>
      <c r="C26" s="684">
        <v>522947449</v>
      </c>
    </row>
    <row r="27" spans="2:3">
      <c r="B27" s="212" t="s">
        <v>404</v>
      </c>
      <c r="C27" s="684">
        <v>474454808</v>
      </c>
    </row>
    <row r="28" spans="2:3">
      <c r="B28" s="212" t="s">
        <v>403</v>
      </c>
      <c r="C28" s="684">
        <v>754662925</v>
      </c>
    </row>
    <row r="29" spans="2:3">
      <c r="B29" s="212" t="s">
        <v>402</v>
      </c>
      <c r="C29" s="684">
        <v>1407842986</v>
      </c>
    </row>
    <row r="30" spans="2:3">
      <c r="B30" s="211" t="s">
        <v>401</v>
      </c>
      <c r="C30" s="685">
        <v>432905419</v>
      </c>
    </row>
    <row r="31" spans="2:3">
      <c r="B31" s="212" t="s">
        <v>400</v>
      </c>
      <c r="C31" s="684">
        <v>328555290</v>
      </c>
    </row>
    <row r="32" spans="2:3">
      <c r="B32" s="212" t="s">
        <v>399</v>
      </c>
      <c r="C32" s="684">
        <v>542926921</v>
      </c>
    </row>
    <row r="33" spans="2:3">
      <c r="B33" s="212" t="s">
        <v>398</v>
      </c>
      <c r="C33" s="684">
        <v>1631292204</v>
      </c>
    </row>
    <row r="34" spans="2:3">
      <c r="B34" s="212" t="s">
        <v>397</v>
      </c>
      <c r="C34" s="684">
        <v>1094619761</v>
      </c>
    </row>
    <row r="35" spans="2:3">
      <c r="B35" s="212" t="s">
        <v>396</v>
      </c>
      <c r="C35" s="684">
        <v>323123082</v>
      </c>
    </row>
    <row r="36" spans="2:3">
      <c r="B36" s="211" t="s">
        <v>395</v>
      </c>
      <c r="C36" s="685">
        <v>297991316</v>
      </c>
    </row>
    <row r="37" spans="2:3">
      <c r="B37" s="212" t="s">
        <v>394</v>
      </c>
      <c r="C37" s="684">
        <v>220729213</v>
      </c>
    </row>
    <row r="38" spans="2:3">
      <c r="B38" s="212" t="s">
        <v>393</v>
      </c>
      <c r="C38" s="684">
        <v>289303463</v>
      </c>
    </row>
    <row r="39" spans="2:3">
      <c r="B39" s="212" t="s">
        <v>392</v>
      </c>
      <c r="C39" s="684">
        <v>440116540</v>
      </c>
    </row>
    <row r="40" spans="2:3">
      <c r="B40" s="212" t="s">
        <v>391</v>
      </c>
      <c r="C40" s="684">
        <v>608404644</v>
      </c>
    </row>
    <row r="41" spans="2:3">
      <c r="B41" s="211" t="s">
        <v>390</v>
      </c>
      <c r="C41" s="685">
        <v>379742842</v>
      </c>
    </row>
    <row r="42" spans="2:3">
      <c r="B42" s="212" t="s">
        <v>389</v>
      </c>
      <c r="C42" s="684">
        <v>264347586</v>
      </c>
    </row>
    <row r="43" spans="2:3">
      <c r="B43" s="212" t="s">
        <v>388</v>
      </c>
      <c r="C43" s="684">
        <v>264861708</v>
      </c>
    </row>
    <row r="44" spans="2:3">
      <c r="B44" s="212" t="s">
        <v>387</v>
      </c>
      <c r="C44" s="684">
        <v>358009623</v>
      </c>
    </row>
    <row r="45" spans="2:3">
      <c r="B45" s="211" t="s">
        <v>386</v>
      </c>
      <c r="C45" s="685">
        <v>275393883</v>
      </c>
    </row>
    <row r="46" spans="2:3">
      <c r="B46" s="212" t="s">
        <v>385</v>
      </c>
      <c r="C46" s="684">
        <v>982964142</v>
      </c>
    </row>
    <row r="47" spans="2:3">
      <c r="B47" s="212" t="s">
        <v>384</v>
      </c>
      <c r="C47" s="684">
        <v>262947395</v>
      </c>
    </row>
    <row r="48" spans="2:3">
      <c r="B48" s="212" t="s">
        <v>383</v>
      </c>
      <c r="C48" s="684">
        <v>391982082</v>
      </c>
    </row>
    <row r="49" spans="2:3">
      <c r="B49" s="212" t="s">
        <v>382</v>
      </c>
      <c r="C49" s="684">
        <v>444531418</v>
      </c>
    </row>
    <row r="50" spans="2:3">
      <c r="B50" s="212" t="s">
        <v>381</v>
      </c>
      <c r="C50" s="684">
        <v>330745336</v>
      </c>
    </row>
    <row r="51" spans="2:3">
      <c r="B51" s="212" t="s">
        <v>380</v>
      </c>
      <c r="C51" s="684">
        <v>330592828</v>
      </c>
    </row>
    <row r="52" spans="2:3">
      <c r="B52" s="212" t="s">
        <v>379</v>
      </c>
      <c r="C52" s="684">
        <v>481037929</v>
      </c>
    </row>
    <row r="53" spans="2:3">
      <c r="B53" s="211" t="s">
        <v>378</v>
      </c>
      <c r="C53" s="685">
        <v>369063572</v>
      </c>
    </row>
    <row r="54" spans="2:3">
      <c r="B54" s="210" t="s">
        <v>377</v>
      </c>
      <c r="C54" s="686">
        <f>SUM(C7:C53)</f>
        <v>28125906743</v>
      </c>
    </row>
  </sheetData>
  <phoneticPr fontId="2"/>
  <pageMargins left="1.3779527559055118" right="0.39370078740157483" top="0.98425196850393704" bottom="0.59055118110236227"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AW70"/>
  <sheetViews>
    <sheetView view="pageBreakPreview" topLeftCell="A28" zoomScaleNormal="100" zoomScaleSheetLayoutView="100" workbookViewId="0">
      <selection activeCell="AC15" sqref="AC15:AG15"/>
    </sheetView>
  </sheetViews>
  <sheetFormatPr defaultColWidth="9" defaultRowHeight="13.2"/>
  <cols>
    <col min="1" max="3" width="2.44140625" style="224" customWidth="1"/>
    <col min="4" max="4" width="2.44140625" style="225" customWidth="1"/>
    <col min="5" max="40" width="2.44140625" style="224" customWidth="1"/>
    <col min="41" max="16384" width="9" style="224"/>
  </cols>
  <sheetData>
    <row r="1" spans="1:34" s="269" customFormat="1" ht="22.5" customHeight="1">
      <c r="A1" s="1070" t="s">
        <v>476</v>
      </c>
      <c r="B1" s="1070"/>
      <c r="C1" s="1070"/>
      <c r="D1" s="1070"/>
      <c r="E1" s="1070" t="s">
        <v>475</v>
      </c>
      <c r="F1" s="1070"/>
      <c r="G1" s="1070"/>
      <c r="H1" s="1070"/>
      <c r="I1" s="1070"/>
      <c r="J1" s="1070"/>
      <c r="K1" s="1070"/>
      <c r="L1" s="1070"/>
      <c r="M1" s="1070"/>
      <c r="N1" s="1070"/>
      <c r="O1" s="1070"/>
      <c r="P1" s="1070"/>
      <c r="V1" s="1073" t="s">
        <v>95</v>
      </c>
      <c r="W1" s="1073"/>
      <c r="X1" s="1073"/>
      <c r="Y1" s="1073"/>
      <c r="Z1" s="1073"/>
      <c r="AA1" s="1073">
        <f>●総括表!H4</f>
        <v>0</v>
      </c>
      <c r="AB1" s="1073"/>
      <c r="AC1" s="1073"/>
      <c r="AD1" s="1073"/>
      <c r="AE1" s="1073"/>
      <c r="AF1" s="1073"/>
      <c r="AG1" s="1073"/>
      <c r="AH1" s="1073"/>
    </row>
    <row r="3" spans="1:34" ht="22.5" customHeight="1">
      <c r="B3" s="224">
        <v>1</v>
      </c>
      <c r="C3" s="224" t="s">
        <v>474</v>
      </c>
    </row>
    <row r="4" spans="1:34">
      <c r="C4" s="1058" t="s">
        <v>473</v>
      </c>
      <c r="D4" s="1058"/>
      <c r="E4" s="1058"/>
      <c r="F4" s="1058"/>
      <c r="G4" s="1058"/>
      <c r="H4" s="1058"/>
      <c r="I4" s="1058"/>
      <c r="J4" s="1058"/>
      <c r="K4" s="1063" t="s">
        <v>1142</v>
      </c>
      <c r="L4" s="1064"/>
      <c r="M4" s="1064"/>
      <c r="N4" s="1064"/>
      <c r="O4" s="1065"/>
      <c r="P4" s="1058"/>
      <c r="Q4" s="1063" t="s">
        <v>472</v>
      </c>
      <c r="R4" s="1064"/>
      <c r="S4" s="1064"/>
      <c r="T4" s="1064"/>
      <c r="U4" s="1065"/>
      <c r="V4" s="1058"/>
      <c r="W4" s="1058" t="s">
        <v>471</v>
      </c>
      <c r="X4" s="1058"/>
      <c r="Y4" s="1058"/>
      <c r="Z4" s="1058"/>
      <c r="AA4" s="1058"/>
      <c r="AB4" s="1058"/>
      <c r="AC4" s="1063" t="s">
        <v>470</v>
      </c>
      <c r="AD4" s="1064"/>
      <c r="AE4" s="1064"/>
      <c r="AF4" s="1064"/>
      <c r="AG4" s="1065"/>
    </row>
    <row r="5" spans="1:34">
      <c r="C5" s="1058"/>
      <c r="D5" s="1058"/>
      <c r="E5" s="1058"/>
      <c r="F5" s="1058"/>
      <c r="G5" s="1058"/>
      <c r="H5" s="1058"/>
      <c r="I5" s="1058"/>
      <c r="J5" s="1058"/>
      <c r="K5" s="1077" t="s">
        <v>469</v>
      </c>
      <c r="L5" s="1078"/>
      <c r="M5" s="1078"/>
      <c r="N5" s="1078"/>
      <c r="O5" s="1079"/>
      <c r="P5" s="1058"/>
      <c r="Q5" s="1077" t="s">
        <v>468</v>
      </c>
      <c r="R5" s="1078"/>
      <c r="S5" s="1078"/>
      <c r="T5" s="1078"/>
      <c r="U5" s="1079"/>
      <c r="V5" s="1058"/>
      <c r="W5" s="1058"/>
      <c r="X5" s="1058"/>
      <c r="Y5" s="1058"/>
      <c r="Z5" s="1058"/>
      <c r="AA5" s="1058"/>
      <c r="AB5" s="1058"/>
      <c r="AC5" s="1077" t="s">
        <v>467</v>
      </c>
      <c r="AD5" s="1078"/>
      <c r="AE5" s="1078"/>
      <c r="AF5" s="1078"/>
      <c r="AG5" s="1079"/>
    </row>
    <row r="6" spans="1:34">
      <c r="C6" s="1058" t="s">
        <v>466</v>
      </c>
      <c r="D6" s="1058"/>
      <c r="E6" s="1058"/>
      <c r="F6" s="1058"/>
      <c r="G6" s="1058"/>
      <c r="H6" s="1058"/>
      <c r="I6" s="1058"/>
      <c r="J6" s="1058"/>
      <c r="K6" s="1066"/>
      <c r="L6" s="1066"/>
      <c r="M6" s="1066"/>
      <c r="N6" s="1066"/>
      <c r="O6" s="1066"/>
      <c r="P6" s="18" t="s">
        <v>541</v>
      </c>
      <c r="Q6" s="1067"/>
      <c r="R6" s="1067"/>
      <c r="S6" s="1067"/>
      <c r="T6" s="1067"/>
      <c r="U6" s="1067"/>
      <c r="V6" s="18" t="s">
        <v>541</v>
      </c>
      <c r="W6" s="1071">
        <v>0.95</v>
      </c>
      <c r="X6" s="1071"/>
      <c r="Y6" s="1071"/>
      <c r="Z6" s="1071"/>
      <c r="AA6" s="1071"/>
      <c r="AB6" s="18" t="s">
        <v>545</v>
      </c>
      <c r="AC6" s="1074">
        <f>ROUND(K6*W6,)</f>
        <v>0</v>
      </c>
      <c r="AD6" s="1075"/>
      <c r="AE6" s="1075"/>
      <c r="AF6" s="1075"/>
      <c r="AG6" s="1076"/>
      <c r="AH6" s="9" t="s">
        <v>546</v>
      </c>
    </row>
    <row r="7" spans="1:34">
      <c r="C7" s="1058" t="s">
        <v>465</v>
      </c>
      <c r="D7" s="1058"/>
      <c r="E7" s="1058"/>
      <c r="F7" s="1058"/>
      <c r="G7" s="1058"/>
      <c r="H7" s="1058"/>
      <c r="I7" s="1058"/>
      <c r="J7" s="1058"/>
      <c r="K7" s="1066"/>
      <c r="L7" s="1066"/>
      <c r="M7" s="1066"/>
      <c r="N7" s="1066"/>
      <c r="O7" s="1066"/>
      <c r="P7" s="18" t="s">
        <v>541</v>
      </c>
      <c r="Q7" s="1068" t="e">
        <f>R49</f>
        <v>#DIV/0!</v>
      </c>
      <c r="R7" s="1069"/>
      <c r="S7" s="1069"/>
      <c r="T7" s="1069"/>
      <c r="U7" s="1069"/>
      <c r="V7" s="18" t="s">
        <v>541</v>
      </c>
      <c r="W7" s="1071">
        <v>0.47499999999999998</v>
      </c>
      <c r="X7" s="1071"/>
      <c r="Y7" s="1071"/>
      <c r="Z7" s="1071"/>
      <c r="AA7" s="1071"/>
      <c r="AB7" s="18" t="s">
        <v>545</v>
      </c>
      <c r="AC7" s="1074" t="e">
        <f>ROUND(ROUND(K7*Q7,)*W7,)</f>
        <v>#DIV/0!</v>
      </c>
      <c r="AD7" s="1075"/>
      <c r="AE7" s="1075"/>
      <c r="AF7" s="1075"/>
      <c r="AG7" s="1076"/>
      <c r="AH7" s="9" t="s">
        <v>206</v>
      </c>
    </row>
    <row r="8" spans="1:34">
      <c r="C8" s="1058" t="s">
        <v>464</v>
      </c>
      <c r="D8" s="1058"/>
      <c r="E8" s="1058"/>
      <c r="F8" s="1058"/>
      <c r="G8" s="1058"/>
      <c r="H8" s="1058"/>
      <c r="I8" s="1058"/>
      <c r="J8" s="1058"/>
      <c r="K8" s="1066"/>
      <c r="L8" s="1066"/>
      <c r="M8" s="1066"/>
      <c r="N8" s="1066"/>
      <c r="O8" s="1066"/>
      <c r="P8" s="18" t="s">
        <v>541</v>
      </c>
      <c r="Q8" s="1086" t="e">
        <f>IF((Q7+0.4)&gt;2,2,Q7+0.4)</f>
        <v>#DIV/0!</v>
      </c>
      <c r="R8" s="1086"/>
      <c r="S8" s="1086"/>
      <c r="T8" s="1086"/>
      <c r="U8" s="1086"/>
      <c r="V8" s="18" t="s">
        <v>541</v>
      </c>
      <c r="W8" s="1071">
        <v>0.47499999999999998</v>
      </c>
      <c r="X8" s="1071"/>
      <c r="Y8" s="1071"/>
      <c r="Z8" s="1071"/>
      <c r="AA8" s="1071"/>
      <c r="AB8" s="18" t="s">
        <v>545</v>
      </c>
      <c r="AC8" s="1074" t="e">
        <f>ROUND(ROUND(K8*Q8,)*W8,)</f>
        <v>#DIV/0!</v>
      </c>
      <c r="AD8" s="1075"/>
      <c r="AE8" s="1075"/>
      <c r="AF8" s="1075"/>
      <c r="AG8" s="1076"/>
      <c r="AH8" s="9" t="s">
        <v>205</v>
      </c>
    </row>
    <row r="9" spans="1:34">
      <c r="C9" s="1058" t="s">
        <v>463</v>
      </c>
      <c r="D9" s="1058"/>
      <c r="E9" s="1058"/>
      <c r="F9" s="1058"/>
      <c r="G9" s="1058"/>
      <c r="H9" s="1058"/>
      <c r="I9" s="1058"/>
      <c r="J9" s="1058"/>
      <c r="K9" s="1066"/>
      <c r="L9" s="1066"/>
      <c r="M9" s="1066"/>
      <c r="N9" s="1066"/>
      <c r="O9" s="1066"/>
      <c r="P9" s="18" t="s">
        <v>541</v>
      </c>
      <c r="Q9" s="1067"/>
      <c r="R9" s="1067"/>
      <c r="S9" s="1067"/>
      <c r="T9" s="1067"/>
      <c r="U9" s="1067"/>
      <c r="V9" s="18" t="s">
        <v>541</v>
      </c>
      <c r="W9" s="1071">
        <v>0.56999999999999995</v>
      </c>
      <c r="X9" s="1071"/>
      <c r="Y9" s="1071"/>
      <c r="Z9" s="1071"/>
      <c r="AA9" s="1071"/>
      <c r="AB9" s="18" t="s">
        <v>545</v>
      </c>
      <c r="AC9" s="1074">
        <f>ROUND(K9*W9,)</f>
        <v>0</v>
      </c>
      <c r="AD9" s="1075"/>
      <c r="AE9" s="1075"/>
      <c r="AF9" s="1075"/>
      <c r="AG9" s="1076"/>
      <c r="AH9" s="9" t="s">
        <v>204</v>
      </c>
    </row>
    <row r="10" spans="1:34">
      <c r="C10" s="1058" t="s">
        <v>462</v>
      </c>
      <c r="D10" s="1058"/>
      <c r="E10" s="1058"/>
      <c r="F10" s="1058"/>
      <c r="G10" s="1058"/>
      <c r="H10" s="1058"/>
      <c r="I10" s="1058"/>
      <c r="J10" s="1058"/>
      <c r="K10" s="1066"/>
      <c r="L10" s="1066"/>
      <c r="M10" s="1066"/>
      <c r="N10" s="1066"/>
      <c r="O10" s="1066"/>
      <c r="P10" s="18" t="s">
        <v>541</v>
      </c>
      <c r="Q10" s="1067"/>
      <c r="R10" s="1067"/>
      <c r="S10" s="1067"/>
      <c r="T10" s="1067"/>
      <c r="U10" s="1067"/>
      <c r="V10" s="18" t="s">
        <v>541</v>
      </c>
      <c r="W10" s="1071">
        <v>0.56999999999999995</v>
      </c>
      <c r="X10" s="1071"/>
      <c r="Y10" s="1071"/>
      <c r="Z10" s="1071"/>
      <c r="AA10" s="1071"/>
      <c r="AB10" s="18" t="s">
        <v>545</v>
      </c>
      <c r="AC10" s="1074">
        <f>ROUND(K10*W10,)</f>
        <v>0</v>
      </c>
      <c r="AD10" s="1075"/>
      <c r="AE10" s="1075"/>
      <c r="AF10" s="1075"/>
      <c r="AG10" s="1076"/>
      <c r="AH10" s="9" t="s">
        <v>203</v>
      </c>
    </row>
    <row r="11" spans="1:34">
      <c r="C11" s="1058" t="s">
        <v>461</v>
      </c>
      <c r="D11" s="1058"/>
      <c r="E11" s="1058"/>
      <c r="F11" s="1058"/>
      <c r="G11" s="1058"/>
      <c r="H11" s="1058"/>
      <c r="I11" s="1058"/>
      <c r="J11" s="1058"/>
      <c r="K11" s="1066"/>
      <c r="L11" s="1066"/>
      <c r="M11" s="1066"/>
      <c r="N11" s="1066"/>
      <c r="O11" s="1066"/>
      <c r="P11" s="18" t="s">
        <v>541</v>
      </c>
      <c r="Q11" s="1067"/>
      <c r="R11" s="1067"/>
      <c r="S11" s="1067"/>
      <c r="T11" s="1067"/>
      <c r="U11" s="1067"/>
      <c r="V11" s="18" t="s">
        <v>541</v>
      </c>
      <c r="W11" s="1071">
        <v>0.56999999999999995</v>
      </c>
      <c r="X11" s="1071"/>
      <c r="Y11" s="1071"/>
      <c r="Z11" s="1071"/>
      <c r="AA11" s="1071"/>
      <c r="AB11" s="18" t="s">
        <v>545</v>
      </c>
      <c r="AC11" s="1074">
        <f>ROUND(K11*W11,)</f>
        <v>0</v>
      </c>
      <c r="AD11" s="1075"/>
      <c r="AE11" s="1075"/>
      <c r="AF11" s="1075"/>
      <c r="AG11" s="1076"/>
      <c r="AH11" s="9" t="s">
        <v>177</v>
      </c>
    </row>
    <row r="12" spans="1:34">
      <c r="C12" s="1058" t="s">
        <v>460</v>
      </c>
      <c r="D12" s="1058"/>
      <c r="E12" s="1058"/>
      <c r="F12" s="1058"/>
      <c r="G12" s="1058"/>
      <c r="H12" s="1058"/>
      <c r="I12" s="1058"/>
      <c r="J12" s="1058"/>
      <c r="K12" s="1066"/>
      <c r="L12" s="1066"/>
      <c r="M12" s="1066"/>
      <c r="N12" s="1066"/>
      <c r="O12" s="1066"/>
      <c r="P12" s="18" t="s">
        <v>541</v>
      </c>
      <c r="Q12" s="1067"/>
      <c r="R12" s="1067"/>
      <c r="S12" s="1067"/>
      <c r="T12" s="1067"/>
      <c r="U12" s="1067"/>
      <c r="V12" s="18" t="s">
        <v>541</v>
      </c>
      <c r="W12" s="1071">
        <v>0.56999999999999995</v>
      </c>
      <c r="X12" s="1071"/>
      <c r="Y12" s="1071"/>
      <c r="Z12" s="1071"/>
      <c r="AA12" s="1071"/>
      <c r="AB12" s="18" t="s">
        <v>545</v>
      </c>
      <c r="AC12" s="1074">
        <f>ROUND(K12*W12,)</f>
        <v>0</v>
      </c>
      <c r="AD12" s="1075"/>
      <c r="AE12" s="1075"/>
      <c r="AF12" s="1075"/>
      <c r="AG12" s="1076"/>
      <c r="AH12" s="9" t="s">
        <v>176</v>
      </c>
    </row>
    <row r="13" spans="1:34" ht="13.8" thickBot="1">
      <c r="C13" s="1058" t="s">
        <v>459</v>
      </c>
      <c r="D13" s="1058"/>
      <c r="E13" s="1058"/>
      <c r="F13" s="1058"/>
      <c r="G13" s="1058"/>
      <c r="H13" s="1058"/>
      <c r="I13" s="1058"/>
      <c r="J13" s="1058"/>
      <c r="K13" s="1066"/>
      <c r="L13" s="1066"/>
      <c r="M13" s="1066"/>
      <c r="N13" s="1066"/>
      <c r="O13" s="1066"/>
      <c r="P13" s="18" t="s">
        <v>541</v>
      </c>
      <c r="Q13" s="1067"/>
      <c r="R13" s="1067"/>
      <c r="S13" s="1067"/>
      <c r="T13" s="1067"/>
      <c r="U13" s="1067"/>
      <c r="V13" s="18" t="s">
        <v>541</v>
      </c>
      <c r="W13" s="1072">
        <v>0.56999999999999995</v>
      </c>
      <c r="X13" s="1072"/>
      <c r="Y13" s="1072"/>
      <c r="Z13" s="1072"/>
      <c r="AA13" s="1072"/>
      <c r="AB13" s="18" t="s">
        <v>545</v>
      </c>
      <c r="AC13" s="1098">
        <f>ROUND(K13*W13,)</f>
        <v>0</v>
      </c>
      <c r="AD13" s="1099"/>
      <c r="AE13" s="1099"/>
      <c r="AF13" s="1099"/>
      <c r="AG13" s="1100"/>
      <c r="AH13" s="9" t="s">
        <v>561</v>
      </c>
    </row>
    <row r="14" spans="1:34">
      <c r="C14" s="270"/>
      <c r="D14" s="271"/>
      <c r="E14" s="270"/>
      <c r="F14" s="270"/>
      <c r="G14" s="270"/>
      <c r="H14" s="270"/>
      <c r="I14" s="270"/>
      <c r="J14" s="270"/>
      <c r="K14" s="270"/>
      <c r="L14" s="270"/>
      <c r="M14" s="270"/>
      <c r="N14" s="270"/>
      <c r="O14" s="270"/>
      <c r="P14" s="270"/>
      <c r="Q14" s="270"/>
      <c r="R14" s="270"/>
      <c r="S14" s="270"/>
      <c r="T14" s="270"/>
      <c r="U14" s="270"/>
      <c r="V14" s="270"/>
      <c r="W14" s="1090" t="s">
        <v>458</v>
      </c>
      <c r="X14" s="1091"/>
      <c r="Y14" s="1091"/>
      <c r="Z14" s="1091"/>
      <c r="AA14" s="1091"/>
      <c r="AB14" s="1092"/>
      <c r="AC14" s="1096"/>
      <c r="AD14" s="1091"/>
      <c r="AE14" s="1091"/>
      <c r="AF14" s="1091"/>
      <c r="AG14" s="1092"/>
      <c r="AH14" s="9"/>
    </row>
    <row r="15" spans="1:34" ht="13.8" thickBot="1">
      <c r="C15" s="270"/>
      <c r="D15" s="271"/>
      <c r="E15" s="270"/>
      <c r="F15" s="270"/>
      <c r="G15" s="270"/>
      <c r="H15" s="270"/>
      <c r="I15" s="270"/>
      <c r="J15" s="270"/>
      <c r="K15" s="270"/>
      <c r="L15" s="270"/>
      <c r="M15" s="270"/>
      <c r="N15" s="270"/>
      <c r="O15" s="270"/>
      <c r="P15" s="270"/>
      <c r="Q15" s="270"/>
      <c r="R15" s="270"/>
      <c r="S15" s="270"/>
      <c r="T15" s="270"/>
      <c r="U15" s="270"/>
      <c r="V15" s="270"/>
      <c r="W15" s="1093"/>
      <c r="X15" s="1094"/>
      <c r="Y15" s="1094"/>
      <c r="Z15" s="1094"/>
      <c r="AA15" s="1094"/>
      <c r="AB15" s="1095"/>
      <c r="AC15" s="1087" t="e">
        <f>SUM(AC6:AG13)</f>
        <v>#DIV/0!</v>
      </c>
      <c r="AD15" s="1088"/>
      <c r="AE15" s="1088"/>
      <c r="AF15" s="1088"/>
      <c r="AG15" s="1089"/>
      <c r="AH15" s="9" t="s">
        <v>633</v>
      </c>
    </row>
    <row r="17" spans="1:37">
      <c r="A17" s="256" t="s">
        <v>457</v>
      </c>
      <c r="AJ17" s="256"/>
      <c r="AK17" s="256"/>
    </row>
    <row r="18" spans="1:37">
      <c r="A18" s="224" t="s">
        <v>456</v>
      </c>
      <c r="B18" s="256"/>
      <c r="C18" s="256"/>
      <c r="D18" s="254"/>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row>
    <row r="19" spans="1:37">
      <c r="A19" s="256"/>
      <c r="B19" s="256"/>
      <c r="C19" s="256"/>
      <c r="D19" s="254" t="s">
        <v>455</v>
      </c>
      <c r="E19" s="256"/>
      <c r="F19" s="256"/>
      <c r="G19" s="256"/>
      <c r="H19" s="256"/>
      <c r="I19" s="256"/>
      <c r="J19" s="256"/>
      <c r="K19" s="256" t="s">
        <v>454</v>
      </c>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row>
    <row r="20" spans="1:37">
      <c r="A20" s="256"/>
      <c r="B20" s="256"/>
      <c r="C20" s="256"/>
      <c r="D20" s="254" t="s">
        <v>1540</v>
      </c>
      <c r="E20" s="256"/>
      <c r="F20" s="256"/>
      <c r="G20" s="256"/>
      <c r="H20" s="256"/>
      <c r="I20" s="256"/>
      <c r="J20" s="256"/>
      <c r="K20" s="256" t="s">
        <v>1540</v>
      </c>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row>
    <row r="21" spans="1:37">
      <c r="A21" s="256"/>
      <c r="B21" s="256"/>
      <c r="C21" s="272"/>
      <c r="D21" s="800"/>
      <c r="E21" s="800"/>
      <c r="F21" s="800"/>
      <c r="G21" s="800"/>
      <c r="H21" s="800"/>
      <c r="I21" s="800"/>
      <c r="J21" s="273" t="s">
        <v>609</v>
      </c>
      <c r="K21" s="800"/>
      <c r="L21" s="800"/>
      <c r="M21" s="800"/>
      <c r="N21" s="800"/>
      <c r="O21" s="800"/>
      <c r="P21" s="800"/>
      <c r="Q21" s="272"/>
      <c r="R21" s="824" t="s">
        <v>632</v>
      </c>
      <c r="S21" s="824"/>
      <c r="T21" s="824"/>
      <c r="U21" s="824"/>
      <c r="V21" s="824"/>
      <c r="W21" s="833" t="e">
        <f>ROUND(ROUND((D21+K21)/K22,3)*100000,)</f>
        <v>#DIV/0!</v>
      </c>
      <c r="X21" s="833"/>
      <c r="Y21" s="833"/>
      <c r="Z21" s="833"/>
      <c r="AA21" s="831" t="s">
        <v>631</v>
      </c>
      <c r="AB21" s="831"/>
      <c r="AC21" s="831"/>
      <c r="AD21" s="831"/>
      <c r="AE21" s="831"/>
      <c r="AF21" s="831"/>
      <c r="AG21" s="256"/>
      <c r="AH21" s="256"/>
      <c r="AI21" s="256"/>
      <c r="AJ21" s="256"/>
      <c r="AK21" s="256"/>
    </row>
    <row r="22" spans="1:37">
      <c r="A22" s="256"/>
      <c r="B22" s="256"/>
      <c r="D22" s="256" t="s">
        <v>453</v>
      </c>
      <c r="E22" s="256"/>
      <c r="F22" s="256"/>
      <c r="G22" s="274"/>
      <c r="K22" s="1084">
        <f>●財政力附表!O69</f>
        <v>0</v>
      </c>
      <c r="L22" s="1084"/>
      <c r="M22" s="1084"/>
      <c r="N22" s="1084"/>
      <c r="O22" s="1084"/>
      <c r="P22" s="1084"/>
      <c r="R22" s="824"/>
      <c r="S22" s="824"/>
      <c r="T22" s="824"/>
      <c r="U22" s="824"/>
      <c r="V22" s="824"/>
      <c r="W22" s="1097"/>
      <c r="X22" s="1097"/>
      <c r="Y22" s="1097"/>
      <c r="Z22" s="1097"/>
      <c r="AA22" s="831"/>
      <c r="AB22" s="831"/>
      <c r="AC22" s="831"/>
      <c r="AD22" s="831"/>
      <c r="AE22" s="831"/>
      <c r="AF22" s="831"/>
      <c r="AG22" s="256"/>
      <c r="AH22" s="256"/>
      <c r="AI22" s="256"/>
      <c r="AJ22" s="256"/>
      <c r="AK22" s="256"/>
    </row>
    <row r="23" spans="1:37">
      <c r="A23" s="256"/>
      <c r="B23" s="256"/>
      <c r="C23" s="1054" t="s">
        <v>452</v>
      </c>
      <c r="D23" s="1054"/>
      <c r="E23" s="1054"/>
      <c r="F23" s="1054"/>
      <c r="G23" s="1054"/>
      <c r="H23" s="1054"/>
      <c r="I23" s="1054"/>
      <c r="J23" s="1054"/>
      <c r="K23" s="256"/>
      <c r="M23" s="256"/>
      <c r="N23" s="256"/>
      <c r="O23" s="256"/>
      <c r="P23" s="256"/>
      <c r="Q23" s="256"/>
      <c r="R23" s="256"/>
      <c r="S23" s="256"/>
      <c r="T23" s="256"/>
      <c r="U23" s="256"/>
      <c r="V23" s="256"/>
      <c r="W23" s="256" t="s">
        <v>451</v>
      </c>
      <c r="X23" s="256"/>
      <c r="Y23" s="256"/>
      <c r="Z23" s="256"/>
      <c r="AA23" s="256"/>
      <c r="AB23" s="256"/>
      <c r="AC23" s="256"/>
      <c r="AD23" s="256"/>
      <c r="AE23" s="256"/>
      <c r="AF23" s="256"/>
      <c r="AG23" s="256"/>
      <c r="AH23" s="256"/>
      <c r="AI23" s="256"/>
      <c r="AJ23" s="256"/>
      <c r="AK23" s="256"/>
    </row>
    <row r="24" spans="1:37" s="244" customFormat="1">
      <c r="A24" s="235"/>
      <c r="B24" s="235"/>
      <c r="C24" s="239"/>
      <c r="D24" s="239"/>
      <c r="E24" s="239"/>
      <c r="F24" s="239"/>
      <c r="G24" s="238"/>
      <c r="H24" s="242"/>
      <c r="I24" s="242"/>
      <c r="J24" s="242"/>
      <c r="K24" s="242"/>
      <c r="L24" s="243"/>
      <c r="M24" s="241"/>
      <c r="N24" s="241"/>
      <c r="O24" s="241"/>
      <c r="P24" s="241"/>
      <c r="Q24" s="243"/>
      <c r="R24" s="241"/>
      <c r="S24" s="241"/>
      <c r="T24" s="241"/>
      <c r="U24" s="241"/>
      <c r="X24" s="245"/>
      <c r="Y24" s="246"/>
      <c r="Z24" s="246"/>
      <c r="AA24" s="246"/>
      <c r="AB24" s="246"/>
      <c r="AC24" s="246"/>
      <c r="AD24" s="246"/>
      <c r="AE24" s="246"/>
      <c r="AF24" s="246"/>
      <c r="AG24" s="246"/>
      <c r="AH24" s="246"/>
      <c r="AI24" s="246"/>
      <c r="AJ24" s="246"/>
      <c r="AK24" s="246"/>
    </row>
    <row r="25" spans="1:37" s="244" customFormat="1">
      <c r="A25" s="235"/>
      <c r="B25" s="235"/>
      <c r="D25" s="239"/>
      <c r="E25" s="239" t="s">
        <v>83</v>
      </c>
      <c r="F25" s="239"/>
      <c r="G25" s="238"/>
      <c r="H25" s="242"/>
      <c r="I25" s="242"/>
      <c r="J25" s="242"/>
      <c r="K25" s="242"/>
      <c r="L25" s="243"/>
      <c r="M25" s="241"/>
      <c r="N25" s="241"/>
      <c r="O25" s="241"/>
      <c r="P25" s="241"/>
      <c r="Q25" s="243"/>
      <c r="R25" s="241"/>
      <c r="S25" s="241"/>
      <c r="T25" s="241"/>
      <c r="U25" s="241"/>
      <c r="X25" s="245"/>
      <c r="Y25" s="246"/>
      <c r="Z25" s="246"/>
      <c r="AA25" s="246"/>
      <c r="AB25" s="246"/>
      <c r="AC25" s="246"/>
      <c r="AD25" s="246"/>
      <c r="AE25" s="246"/>
      <c r="AF25" s="246"/>
      <c r="AG25" s="246"/>
      <c r="AH25" s="246"/>
      <c r="AI25" s="246"/>
      <c r="AJ25" s="246"/>
      <c r="AK25" s="246"/>
    </row>
    <row r="27" spans="1:37" ht="13.8" thickBot="1">
      <c r="A27" s="224" t="s">
        <v>450</v>
      </c>
      <c r="D27" s="224"/>
    </row>
    <row r="28" spans="1:37" ht="13.5" customHeight="1">
      <c r="C28" s="1056" t="s">
        <v>449</v>
      </c>
      <c r="D28" s="804"/>
      <c r="E28" s="804"/>
      <c r="F28" s="804"/>
      <c r="G28" s="804"/>
      <c r="H28" s="804"/>
      <c r="I28" s="804"/>
      <c r="J28" s="804"/>
      <c r="K28" s="1082"/>
      <c r="L28" s="1082"/>
      <c r="M28" s="1083"/>
      <c r="N28" s="1080" t="s">
        <v>448</v>
      </c>
      <c r="O28" s="1081"/>
      <c r="P28" s="1081"/>
      <c r="Q28" s="1080" t="s">
        <v>447</v>
      </c>
      <c r="R28" s="1081"/>
      <c r="S28" s="1081"/>
      <c r="T28" s="1081"/>
      <c r="U28" s="1080" t="s">
        <v>446</v>
      </c>
      <c r="V28" s="1081"/>
      <c r="W28" s="1081"/>
      <c r="X28" s="1080" t="s">
        <v>445</v>
      </c>
      <c r="Y28" s="1081"/>
      <c r="Z28" s="1081"/>
      <c r="AA28" s="1081"/>
      <c r="AB28" s="1085"/>
      <c r="AC28" s="1120" t="s">
        <v>444</v>
      </c>
      <c r="AD28" s="1121"/>
      <c r="AE28" s="1121"/>
      <c r="AF28" s="1121"/>
      <c r="AG28" s="1121"/>
      <c r="AH28" s="1122"/>
    </row>
    <row r="29" spans="1:37">
      <c r="C29" s="1057"/>
      <c r="D29" s="799"/>
      <c r="E29" s="799"/>
      <c r="F29" s="799"/>
      <c r="G29" s="799"/>
      <c r="H29" s="799"/>
      <c r="I29" s="799"/>
      <c r="J29" s="799"/>
      <c r="K29" s="1085" t="s">
        <v>630</v>
      </c>
      <c r="L29" s="1082"/>
      <c r="M29" s="1083"/>
      <c r="N29" s="1081"/>
      <c r="O29" s="1081"/>
      <c r="P29" s="1081"/>
      <c r="Q29" s="1081"/>
      <c r="R29" s="1081"/>
      <c r="S29" s="1081"/>
      <c r="T29" s="1081"/>
      <c r="U29" s="1081"/>
      <c r="V29" s="1081"/>
      <c r="W29" s="1081"/>
      <c r="X29" s="1081"/>
      <c r="Y29" s="1081"/>
      <c r="Z29" s="1081"/>
      <c r="AA29" s="1081"/>
      <c r="AB29" s="1085"/>
      <c r="AC29" s="1123"/>
      <c r="AD29" s="1081"/>
      <c r="AE29" s="1081"/>
      <c r="AF29" s="1081"/>
      <c r="AG29" s="1081"/>
      <c r="AH29" s="1124"/>
    </row>
    <row r="30" spans="1:37">
      <c r="C30" s="1062" t="s">
        <v>443</v>
      </c>
      <c r="D30" s="1062"/>
      <c r="E30" s="1062"/>
      <c r="F30" s="1062"/>
      <c r="G30" s="1062"/>
      <c r="H30" s="1062"/>
      <c r="I30" s="1062"/>
      <c r="J30" s="1062"/>
      <c r="K30" s="1052"/>
      <c r="L30" s="1053"/>
      <c r="M30" s="1053"/>
      <c r="N30" s="1050"/>
      <c r="O30" s="1050"/>
      <c r="P30" s="1050"/>
      <c r="Q30" s="1051"/>
      <c r="R30" s="1051"/>
      <c r="S30" s="1051"/>
      <c r="T30" s="1051"/>
      <c r="U30" s="1050"/>
      <c r="V30" s="1050"/>
      <c r="W30" s="1050"/>
      <c r="X30" s="1051"/>
      <c r="Y30" s="1051"/>
      <c r="Z30" s="1051"/>
      <c r="AA30" s="1051"/>
      <c r="AB30" s="1119"/>
      <c r="AC30" s="1114">
        <v>1</v>
      </c>
      <c r="AD30" s="1115"/>
      <c r="AE30" s="1115"/>
      <c r="AF30" s="1115"/>
      <c r="AG30" s="1115"/>
      <c r="AH30" s="1116"/>
    </row>
    <row r="31" spans="1:37">
      <c r="C31" s="1055" t="s">
        <v>442</v>
      </c>
      <c r="D31" s="1055"/>
      <c r="E31" s="1055"/>
      <c r="F31" s="1055"/>
      <c r="G31" s="1055"/>
      <c r="H31" s="1055"/>
      <c r="I31" s="1055"/>
      <c r="J31" s="1055"/>
      <c r="K31" s="1052"/>
      <c r="L31" s="1053"/>
      <c r="M31" s="1053"/>
      <c r="N31" s="1045">
        <v>1.03</v>
      </c>
      <c r="O31" s="1045"/>
      <c r="P31" s="1045"/>
      <c r="Q31" s="1045">
        <f t="shared" ref="Q31:Q44" si="0">K31*N31</f>
        <v>0</v>
      </c>
      <c r="R31" s="1045"/>
      <c r="S31" s="1045"/>
      <c r="T31" s="1045"/>
      <c r="U31" s="1048">
        <v>3</v>
      </c>
      <c r="V31" s="1048"/>
      <c r="W31" s="1048"/>
      <c r="X31" s="1045">
        <f t="shared" ref="X31:X44" si="1">Q31-U31</f>
        <v>-3</v>
      </c>
      <c r="Y31" s="1046"/>
      <c r="Z31" s="1046"/>
      <c r="AA31" s="1046"/>
      <c r="AB31" s="1047"/>
      <c r="AC31" s="1114" t="e">
        <f t="shared" ref="AC31:AC44" si="2">ROUND(X31/K31,3)</f>
        <v>#DIV/0!</v>
      </c>
      <c r="AD31" s="1115"/>
      <c r="AE31" s="1115"/>
      <c r="AF31" s="1115"/>
      <c r="AG31" s="1115"/>
      <c r="AH31" s="1116"/>
    </row>
    <row r="32" spans="1:37">
      <c r="C32" s="1055" t="s">
        <v>441</v>
      </c>
      <c r="D32" s="1055"/>
      <c r="E32" s="1055"/>
      <c r="F32" s="1055"/>
      <c r="G32" s="1055"/>
      <c r="H32" s="1055"/>
      <c r="I32" s="1055"/>
      <c r="J32" s="1055"/>
      <c r="K32" s="1052"/>
      <c r="L32" s="1053"/>
      <c r="M32" s="1053"/>
      <c r="N32" s="1045">
        <v>1.1000000000000001</v>
      </c>
      <c r="O32" s="1045"/>
      <c r="P32" s="1045"/>
      <c r="Q32" s="1045">
        <f t="shared" si="0"/>
        <v>0</v>
      </c>
      <c r="R32" s="1045"/>
      <c r="S32" s="1045"/>
      <c r="T32" s="1045"/>
      <c r="U32" s="1048">
        <v>17</v>
      </c>
      <c r="V32" s="1048"/>
      <c r="W32" s="1048"/>
      <c r="X32" s="1045">
        <f t="shared" si="1"/>
        <v>-17</v>
      </c>
      <c r="Y32" s="1046"/>
      <c r="Z32" s="1046"/>
      <c r="AA32" s="1046"/>
      <c r="AB32" s="1047"/>
      <c r="AC32" s="1114" t="e">
        <f t="shared" si="2"/>
        <v>#DIV/0!</v>
      </c>
      <c r="AD32" s="1115"/>
      <c r="AE32" s="1115"/>
      <c r="AF32" s="1115"/>
      <c r="AG32" s="1115"/>
      <c r="AH32" s="1116"/>
    </row>
    <row r="33" spans="1:43">
      <c r="C33" s="1055" t="s">
        <v>440</v>
      </c>
      <c r="D33" s="1055"/>
      <c r="E33" s="1055"/>
      <c r="F33" s="1055"/>
      <c r="G33" s="1055"/>
      <c r="H33" s="1055"/>
      <c r="I33" s="1055"/>
      <c r="J33" s="1055"/>
      <c r="K33" s="1052"/>
      <c r="L33" s="1053"/>
      <c r="M33" s="1053"/>
      <c r="N33" s="1045">
        <v>1.1499999999999999</v>
      </c>
      <c r="O33" s="1045"/>
      <c r="P33" s="1045"/>
      <c r="Q33" s="1045">
        <f t="shared" si="0"/>
        <v>0</v>
      </c>
      <c r="R33" s="1045"/>
      <c r="S33" s="1045"/>
      <c r="T33" s="1045"/>
      <c r="U33" s="1048">
        <v>32</v>
      </c>
      <c r="V33" s="1048"/>
      <c r="W33" s="1048"/>
      <c r="X33" s="1045">
        <f t="shared" si="1"/>
        <v>-32</v>
      </c>
      <c r="Y33" s="1046"/>
      <c r="Z33" s="1046"/>
      <c r="AA33" s="1046"/>
      <c r="AB33" s="1047"/>
      <c r="AC33" s="1114" t="e">
        <f t="shared" si="2"/>
        <v>#DIV/0!</v>
      </c>
      <c r="AD33" s="1115"/>
      <c r="AE33" s="1115"/>
      <c r="AF33" s="1115"/>
      <c r="AG33" s="1115"/>
      <c r="AH33" s="1116"/>
    </row>
    <row r="34" spans="1:43">
      <c r="C34" s="1055" t="s">
        <v>439</v>
      </c>
      <c r="D34" s="1055"/>
      <c r="E34" s="1055"/>
      <c r="F34" s="1055"/>
      <c r="G34" s="1055"/>
      <c r="H34" s="1055"/>
      <c r="I34" s="1055"/>
      <c r="J34" s="1055"/>
      <c r="K34" s="1052"/>
      <c r="L34" s="1053"/>
      <c r="M34" s="1053"/>
      <c r="N34" s="1045">
        <v>1.2</v>
      </c>
      <c r="O34" s="1045"/>
      <c r="P34" s="1045"/>
      <c r="Q34" s="1045">
        <f t="shared" si="0"/>
        <v>0</v>
      </c>
      <c r="R34" s="1045"/>
      <c r="S34" s="1045"/>
      <c r="T34" s="1045"/>
      <c r="U34" s="1048">
        <v>52</v>
      </c>
      <c r="V34" s="1048"/>
      <c r="W34" s="1048"/>
      <c r="X34" s="1045">
        <f t="shared" si="1"/>
        <v>-52</v>
      </c>
      <c r="Y34" s="1046"/>
      <c r="Z34" s="1046"/>
      <c r="AA34" s="1046"/>
      <c r="AB34" s="1047"/>
      <c r="AC34" s="1114" t="e">
        <f t="shared" si="2"/>
        <v>#DIV/0!</v>
      </c>
      <c r="AD34" s="1115"/>
      <c r="AE34" s="1115"/>
      <c r="AF34" s="1115"/>
      <c r="AG34" s="1115"/>
      <c r="AH34" s="1116"/>
    </row>
    <row r="35" spans="1:43">
      <c r="C35" s="1055" t="s">
        <v>438</v>
      </c>
      <c r="D35" s="1055"/>
      <c r="E35" s="1055"/>
      <c r="F35" s="1055"/>
      <c r="G35" s="1055"/>
      <c r="H35" s="1055"/>
      <c r="I35" s="1055"/>
      <c r="J35" s="1055"/>
      <c r="K35" s="1052"/>
      <c r="L35" s="1053"/>
      <c r="M35" s="1053"/>
      <c r="N35" s="1045">
        <v>1.29</v>
      </c>
      <c r="O35" s="1045"/>
      <c r="P35" s="1045"/>
      <c r="Q35" s="1045">
        <f t="shared" si="0"/>
        <v>0</v>
      </c>
      <c r="R35" s="1045"/>
      <c r="S35" s="1045"/>
      <c r="T35" s="1045"/>
      <c r="U35" s="1048">
        <v>97</v>
      </c>
      <c r="V35" s="1048"/>
      <c r="W35" s="1048"/>
      <c r="X35" s="1045">
        <f t="shared" si="1"/>
        <v>-97</v>
      </c>
      <c r="Y35" s="1046"/>
      <c r="Z35" s="1046"/>
      <c r="AA35" s="1046"/>
      <c r="AB35" s="1047"/>
      <c r="AC35" s="1114" t="e">
        <f t="shared" si="2"/>
        <v>#DIV/0!</v>
      </c>
      <c r="AD35" s="1115"/>
      <c r="AE35" s="1115"/>
      <c r="AF35" s="1115"/>
      <c r="AG35" s="1115"/>
      <c r="AH35" s="1116"/>
    </row>
    <row r="36" spans="1:43">
      <c r="C36" s="1055" t="s">
        <v>437</v>
      </c>
      <c r="D36" s="1055"/>
      <c r="E36" s="1055"/>
      <c r="F36" s="1055"/>
      <c r="G36" s="1055"/>
      <c r="H36" s="1055"/>
      <c r="I36" s="1055"/>
      <c r="J36" s="1055"/>
      <c r="K36" s="1052"/>
      <c r="L36" s="1053"/>
      <c r="M36" s="1053"/>
      <c r="N36" s="1045">
        <v>1.41</v>
      </c>
      <c r="O36" s="1045"/>
      <c r="P36" s="1045"/>
      <c r="Q36" s="1045">
        <f t="shared" si="0"/>
        <v>0</v>
      </c>
      <c r="R36" s="1045"/>
      <c r="S36" s="1045"/>
      <c r="T36" s="1045"/>
      <c r="U36" s="1048">
        <v>181</v>
      </c>
      <c r="V36" s="1048"/>
      <c r="W36" s="1048"/>
      <c r="X36" s="1045">
        <f t="shared" si="1"/>
        <v>-181</v>
      </c>
      <c r="Y36" s="1046"/>
      <c r="Z36" s="1046"/>
      <c r="AA36" s="1046"/>
      <c r="AB36" s="1047"/>
      <c r="AC36" s="1114" t="e">
        <f t="shared" si="2"/>
        <v>#DIV/0!</v>
      </c>
      <c r="AD36" s="1115"/>
      <c r="AE36" s="1115"/>
      <c r="AF36" s="1115"/>
      <c r="AG36" s="1115"/>
      <c r="AH36" s="1116"/>
    </row>
    <row r="37" spans="1:43">
      <c r="C37" s="1055" t="s">
        <v>436</v>
      </c>
      <c r="D37" s="1055"/>
      <c r="E37" s="1055"/>
      <c r="F37" s="1055"/>
      <c r="G37" s="1055"/>
      <c r="H37" s="1055"/>
      <c r="I37" s="1055"/>
      <c r="J37" s="1055"/>
      <c r="K37" s="1052"/>
      <c r="L37" s="1053"/>
      <c r="M37" s="1053"/>
      <c r="N37" s="1045">
        <v>1.58</v>
      </c>
      <c r="O37" s="1045"/>
      <c r="P37" s="1045"/>
      <c r="Q37" s="1045">
        <f t="shared" si="0"/>
        <v>0</v>
      </c>
      <c r="R37" s="1045"/>
      <c r="S37" s="1045"/>
      <c r="T37" s="1045"/>
      <c r="U37" s="1048">
        <v>351</v>
      </c>
      <c r="V37" s="1048"/>
      <c r="W37" s="1048"/>
      <c r="X37" s="1045">
        <f t="shared" si="1"/>
        <v>-351</v>
      </c>
      <c r="Y37" s="1046"/>
      <c r="Z37" s="1046"/>
      <c r="AA37" s="1046"/>
      <c r="AB37" s="1047"/>
      <c r="AC37" s="1114" t="e">
        <f t="shared" si="2"/>
        <v>#DIV/0!</v>
      </c>
      <c r="AD37" s="1115"/>
      <c r="AE37" s="1115"/>
      <c r="AF37" s="1115"/>
      <c r="AG37" s="1115"/>
      <c r="AH37" s="1116"/>
    </row>
    <row r="38" spans="1:43">
      <c r="C38" s="1055" t="s">
        <v>435</v>
      </c>
      <c r="D38" s="1055"/>
      <c r="E38" s="1055"/>
      <c r="F38" s="1055"/>
      <c r="G38" s="1055"/>
      <c r="H38" s="1055"/>
      <c r="I38" s="1055"/>
      <c r="J38" s="1055"/>
      <c r="K38" s="1052"/>
      <c r="L38" s="1053"/>
      <c r="M38" s="1053"/>
      <c r="N38" s="1045">
        <v>1.76</v>
      </c>
      <c r="O38" s="1045"/>
      <c r="P38" s="1045"/>
      <c r="Q38" s="1045">
        <f t="shared" si="0"/>
        <v>0</v>
      </c>
      <c r="R38" s="1045"/>
      <c r="S38" s="1045"/>
      <c r="T38" s="1045"/>
      <c r="U38" s="1048">
        <v>621</v>
      </c>
      <c r="V38" s="1048"/>
      <c r="W38" s="1048"/>
      <c r="X38" s="1045">
        <f t="shared" si="1"/>
        <v>-621</v>
      </c>
      <c r="Y38" s="1046"/>
      <c r="Z38" s="1046"/>
      <c r="AA38" s="1046"/>
      <c r="AB38" s="1047"/>
      <c r="AC38" s="1114" t="e">
        <f t="shared" si="2"/>
        <v>#DIV/0!</v>
      </c>
      <c r="AD38" s="1115"/>
      <c r="AE38" s="1115"/>
      <c r="AF38" s="1115"/>
      <c r="AG38" s="1115"/>
      <c r="AH38" s="1116"/>
    </row>
    <row r="39" spans="1:43">
      <c r="C39" s="1055" t="s">
        <v>434</v>
      </c>
      <c r="D39" s="1055"/>
      <c r="E39" s="1055"/>
      <c r="F39" s="1055"/>
      <c r="G39" s="1055"/>
      <c r="H39" s="1055"/>
      <c r="I39" s="1055"/>
      <c r="J39" s="1055"/>
      <c r="K39" s="1052"/>
      <c r="L39" s="1053"/>
      <c r="M39" s="1053"/>
      <c r="N39" s="1045">
        <v>1.9</v>
      </c>
      <c r="O39" s="1045"/>
      <c r="P39" s="1045"/>
      <c r="Q39" s="1045">
        <f t="shared" si="0"/>
        <v>0</v>
      </c>
      <c r="R39" s="1045"/>
      <c r="S39" s="1045"/>
      <c r="T39" s="1045"/>
      <c r="U39" s="1048">
        <v>901</v>
      </c>
      <c r="V39" s="1048"/>
      <c r="W39" s="1048"/>
      <c r="X39" s="1045">
        <f t="shared" si="1"/>
        <v>-901</v>
      </c>
      <c r="Y39" s="1046"/>
      <c r="Z39" s="1046"/>
      <c r="AA39" s="1046"/>
      <c r="AB39" s="1047"/>
      <c r="AC39" s="1114" t="e">
        <f t="shared" si="2"/>
        <v>#DIV/0!</v>
      </c>
      <c r="AD39" s="1115"/>
      <c r="AE39" s="1115"/>
      <c r="AF39" s="1115"/>
      <c r="AG39" s="1115"/>
      <c r="AH39" s="1116"/>
    </row>
    <row r="40" spans="1:43">
      <c r="C40" s="1055" t="s">
        <v>433</v>
      </c>
      <c r="D40" s="1055"/>
      <c r="E40" s="1055"/>
      <c r="F40" s="1055"/>
      <c r="G40" s="1055"/>
      <c r="H40" s="1055"/>
      <c r="I40" s="1055"/>
      <c r="J40" s="1055"/>
      <c r="K40" s="1052"/>
      <c r="L40" s="1053"/>
      <c r="M40" s="1053"/>
      <c r="N40" s="1045">
        <v>1.98</v>
      </c>
      <c r="O40" s="1045"/>
      <c r="P40" s="1045"/>
      <c r="Q40" s="1045">
        <f t="shared" si="0"/>
        <v>0</v>
      </c>
      <c r="R40" s="1045"/>
      <c r="S40" s="1045"/>
      <c r="T40" s="1045"/>
      <c r="U40" s="1049">
        <v>1101</v>
      </c>
      <c r="V40" s="1049"/>
      <c r="W40" s="1049"/>
      <c r="X40" s="1045">
        <f t="shared" si="1"/>
        <v>-1101</v>
      </c>
      <c r="Y40" s="1046"/>
      <c r="Z40" s="1046"/>
      <c r="AA40" s="1046"/>
      <c r="AB40" s="1047"/>
      <c r="AC40" s="1114" t="e">
        <f t="shared" si="2"/>
        <v>#DIV/0!</v>
      </c>
      <c r="AD40" s="1115"/>
      <c r="AE40" s="1115"/>
      <c r="AF40" s="1115"/>
      <c r="AG40" s="1115"/>
      <c r="AH40" s="1116"/>
    </row>
    <row r="41" spans="1:43">
      <c r="C41" s="1055" t="s">
        <v>432</v>
      </c>
      <c r="D41" s="1055"/>
      <c r="E41" s="1055"/>
      <c r="F41" s="1055"/>
      <c r="G41" s="1055"/>
      <c r="H41" s="1055"/>
      <c r="I41" s="1055"/>
      <c r="J41" s="1055"/>
      <c r="K41" s="1052"/>
      <c r="L41" s="1053"/>
      <c r="M41" s="1053"/>
      <c r="N41" s="1045">
        <v>2.04</v>
      </c>
      <c r="O41" s="1045"/>
      <c r="P41" s="1045"/>
      <c r="Q41" s="1045">
        <f t="shared" si="0"/>
        <v>0</v>
      </c>
      <c r="R41" s="1045"/>
      <c r="S41" s="1045"/>
      <c r="T41" s="1045"/>
      <c r="U41" s="1049">
        <v>1281</v>
      </c>
      <c r="V41" s="1049"/>
      <c r="W41" s="1049"/>
      <c r="X41" s="1045">
        <f t="shared" si="1"/>
        <v>-1281</v>
      </c>
      <c r="Y41" s="1046"/>
      <c r="Z41" s="1046"/>
      <c r="AA41" s="1046"/>
      <c r="AB41" s="1047"/>
      <c r="AC41" s="1114" t="e">
        <f t="shared" si="2"/>
        <v>#DIV/0!</v>
      </c>
      <c r="AD41" s="1115"/>
      <c r="AE41" s="1115"/>
      <c r="AF41" s="1115"/>
      <c r="AG41" s="1115"/>
      <c r="AH41" s="1116"/>
    </row>
    <row r="42" spans="1:43">
      <c r="C42" s="1055" t="s">
        <v>431</v>
      </c>
      <c r="D42" s="1055"/>
      <c r="E42" s="1055"/>
      <c r="F42" s="1055"/>
      <c r="G42" s="1055"/>
      <c r="H42" s="1055"/>
      <c r="I42" s="1055"/>
      <c r="J42" s="1055"/>
      <c r="K42" s="1052"/>
      <c r="L42" s="1053"/>
      <c r="M42" s="1053"/>
      <c r="N42" s="1045">
        <v>2.08</v>
      </c>
      <c r="O42" s="1045"/>
      <c r="P42" s="1045"/>
      <c r="Q42" s="1045">
        <f t="shared" si="0"/>
        <v>0</v>
      </c>
      <c r="R42" s="1045"/>
      <c r="S42" s="1045"/>
      <c r="T42" s="1045"/>
      <c r="U42" s="1049">
        <v>1421</v>
      </c>
      <c r="V42" s="1049"/>
      <c r="W42" s="1049"/>
      <c r="X42" s="1045">
        <f t="shared" si="1"/>
        <v>-1421</v>
      </c>
      <c r="Y42" s="1046"/>
      <c r="Z42" s="1046"/>
      <c r="AA42" s="1046"/>
      <c r="AB42" s="1047"/>
      <c r="AC42" s="1114" t="e">
        <f t="shared" si="2"/>
        <v>#DIV/0!</v>
      </c>
      <c r="AD42" s="1115"/>
      <c r="AE42" s="1115"/>
      <c r="AF42" s="1115"/>
      <c r="AG42" s="1115"/>
      <c r="AH42" s="1116"/>
    </row>
    <row r="43" spans="1:43">
      <c r="C43" s="1055" t="s">
        <v>430</v>
      </c>
      <c r="D43" s="1055"/>
      <c r="E43" s="1055"/>
      <c r="F43" s="1055"/>
      <c r="G43" s="1055"/>
      <c r="H43" s="1055"/>
      <c r="I43" s="1055"/>
      <c r="J43" s="1055"/>
      <c r="K43" s="1052"/>
      <c r="L43" s="1053"/>
      <c r="M43" s="1053"/>
      <c r="N43" s="1045">
        <v>2.1</v>
      </c>
      <c r="O43" s="1045"/>
      <c r="P43" s="1045"/>
      <c r="Q43" s="1045">
        <f t="shared" si="0"/>
        <v>0</v>
      </c>
      <c r="R43" s="1045"/>
      <c r="S43" s="1045"/>
      <c r="T43" s="1045"/>
      <c r="U43" s="1049">
        <v>1501</v>
      </c>
      <c r="V43" s="1049"/>
      <c r="W43" s="1049"/>
      <c r="X43" s="1045">
        <f t="shared" si="1"/>
        <v>-1501</v>
      </c>
      <c r="Y43" s="1046"/>
      <c r="Z43" s="1046"/>
      <c r="AA43" s="1046"/>
      <c r="AB43" s="1047"/>
      <c r="AC43" s="1114" t="e">
        <f t="shared" si="2"/>
        <v>#DIV/0!</v>
      </c>
      <c r="AD43" s="1115"/>
      <c r="AE43" s="1115"/>
      <c r="AF43" s="1115"/>
      <c r="AG43" s="1115"/>
      <c r="AH43" s="1116"/>
    </row>
    <row r="44" spans="1:43" ht="13.8" thickBot="1">
      <c r="C44" s="1055" t="s">
        <v>429</v>
      </c>
      <c r="D44" s="1055"/>
      <c r="E44" s="1055"/>
      <c r="F44" s="1055"/>
      <c r="G44" s="1055"/>
      <c r="H44" s="1055"/>
      <c r="I44" s="1055"/>
      <c r="J44" s="1055"/>
      <c r="K44" s="1059"/>
      <c r="L44" s="1060"/>
      <c r="M44" s="1061"/>
      <c r="N44" s="1045">
        <v>1.8</v>
      </c>
      <c r="O44" s="1045"/>
      <c r="P44" s="1045"/>
      <c r="Q44" s="1045">
        <f t="shared" si="0"/>
        <v>0</v>
      </c>
      <c r="R44" s="1045"/>
      <c r="S44" s="1045"/>
      <c r="T44" s="1045"/>
      <c r="U44" s="1048">
        <v>0</v>
      </c>
      <c r="V44" s="1048"/>
      <c r="W44" s="1048"/>
      <c r="X44" s="1045">
        <f t="shared" si="1"/>
        <v>0</v>
      </c>
      <c r="Y44" s="1046"/>
      <c r="Z44" s="1046"/>
      <c r="AA44" s="1046"/>
      <c r="AB44" s="1047"/>
      <c r="AC44" s="1111" t="e">
        <f t="shared" si="2"/>
        <v>#DIV/0!</v>
      </c>
      <c r="AD44" s="1112"/>
      <c r="AE44" s="1112"/>
      <c r="AF44" s="1112"/>
      <c r="AG44" s="1112"/>
      <c r="AH44" s="1113"/>
    </row>
    <row r="45" spans="1:43">
      <c r="D45" s="224"/>
      <c r="X45" s="224" t="s">
        <v>428</v>
      </c>
    </row>
    <row r="46" spans="1:43">
      <c r="D46" s="224"/>
    </row>
    <row r="47" spans="1:43">
      <c r="A47" s="224" t="s">
        <v>427</v>
      </c>
      <c r="D47" s="224"/>
      <c r="AG47" s="256"/>
      <c r="AH47" s="256"/>
      <c r="AI47" s="256"/>
      <c r="AJ47" s="256"/>
      <c r="AK47" s="256"/>
      <c r="AO47" s="275">
        <v>0</v>
      </c>
      <c r="AP47" s="661" t="s">
        <v>612</v>
      </c>
      <c r="AQ47" s="276" t="s">
        <v>612</v>
      </c>
    </row>
    <row r="48" spans="1:43" ht="13.8" thickBot="1">
      <c r="D48" s="224" t="s">
        <v>362</v>
      </c>
      <c r="I48" s="224" t="s">
        <v>361</v>
      </c>
      <c r="M48" s="224" t="s">
        <v>360</v>
      </c>
      <c r="AG48" s="256"/>
      <c r="AH48" s="256"/>
      <c r="AI48" s="256"/>
      <c r="AJ48" s="256"/>
      <c r="AK48" s="256"/>
      <c r="AO48" s="275">
        <v>101</v>
      </c>
      <c r="AP48" s="277">
        <v>1.03</v>
      </c>
      <c r="AQ48" s="278">
        <v>3</v>
      </c>
    </row>
    <row r="49" spans="3:43">
      <c r="C49" s="229"/>
      <c r="D49" s="1097" t="e">
        <f>W21</f>
        <v>#DIV/0!</v>
      </c>
      <c r="E49" s="1101"/>
      <c r="F49" s="1101"/>
      <c r="G49" s="1101"/>
      <c r="H49" s="229" t="s">
        <v>623</v>
      </c>
      <c r="I49" s="1102" t="e">
        <f>VLOOKUP(D49,AO47:AQ61,2)</f>
        <v>#DIV/0!</v>
      </c>
      <c r="J49" s="1102"/>
      <c r="K49" s="1102"/>
      <c r="L49" s="229" t="s">
        <v>612</v>
      </c>
      <c r="M49" s="1101" t="e">
        <f>VLOOKUP(D49,AO47:AQ61,3)</f>
        <v>#DIV/0!</v>
      </c>
      <c r="N49" s="1101"/>
      <c r="O49" s="1101"/>
      <c r="P49" s="229"/>
      <c r="Q49" s="809" t="s">
        <v>606</v>
      </c>
      <c r="R49" s="1103" t="e">
        <f>IF(D49&lt;101,1,ROUND((D49*I49-M49)/H50,3))</f>
        <v>#DIV/0!</v>
      </c>
      <c r="S49" s="1104"/>
      <c r="T49" s="1104"/>
      <c r="U49" s="1104"/>
      <c r="V49" s="1105"/>
      <c r="W49" s="831" t="s">
        <v>629</v>
      </c>
      <c r="X49" s="831"/>
      <c r="Y49" s="831"/>
      <c r="Z49" s="831"/>
      <c r="AA49" s="831"/>
      <c r="AB49" s="831"/>
      <c r="AG49" s="256"/>
      <c r="AH49" s="256"/>
      <c r="AI49" s="256"/>
      <c r="AJ49" s="256"/>
      <c r="AK49" s="256"/>
      <c r="AO49" s="275">
        <v>201</v>
      </c>
      <c r="AP49" s="279">
        <v>1.1000000000000001</v>
      </c>
      <c r="AQ49" s="280">
        <v>17</v>
      </c>
    </row>
    <row r="50" spans="3:43" ht="13.8" thickBot="1">
      <c r="D50" s="224"/>
      <c r="H50" s="1109" t="e">
        <f>D49</f>
        <v>#DIV/0!</v>
      </c>
      <c r="I50" s="1110"/>
      <c r="J50" s="1110"/>
      <c r="K50" s="1110"/>
      <c r="Q50" s="809"/>
      <c r="R50" s="1106"/>
      <c r="S50" s="1107"/>
      <c r="T50" s="1107"/>
      <c r="U50" s="1107"/>
      <c r="V50" s="1108"/>
      <c r="W50" s="831"/>
      <c r="X50" s="831"/>
      <c r="Y50" s="831"/>
      <c r="Z50" s="831"/>
      <c r="AA50" s="831"/>
      <c r="AB50" s="831"/>
      <c r="AG50" s="256"/>
      <c r="AH50" s="256"/>
      <c r="AI50" s="256"/>
      <c r="AJ50" s="256"/>
      <c r="AK50" s="256"/>
      <c r="AO50" s="275">
        <v>301</v>
      </c>
      <c r="AP50" s="279">
        <v>1.1499999999999999</v>
      </c>
      <c r="AQ50" s="280">
        <v>32</v>
      </c>
    </row>
    <row r="51" spans="3:43">
      <c r="D51" s="224"/>
      <c r="H51" s="224" t="s">
        <v>362</v>
      </c>
      <c r="R51" s="224" t="s">
        <v>83</v>
      </c>
      <c r="AG51" s="256"/>
      <c r="AH51" s="256"/>
      <c r="AI51" s="256"/>
      <c r="AJ51" s="256"/>
      <c r="AK51" s="256"/>
      <c r="AO51" s="275">
        <v>401</v>
      </c>
      <c r="AP51" s="279">
        <v>1.2</v>
      </c>
      <c r="AQ51" s="280">
        <v>52</v>
      </c>
    </row>
    <row r="52" spans="3:43">
      <c r="AG52" s="256"/>
      <c r="AH52" s="256"/>
      <c r="AI52" s="256"/>
      <c r="AJ52" s="256"/>
      <c r="AK52" s="256"/>
      <c r="AO52" s="275">
        <v>501</v>
      </c>
      <c r="AP52" s="279">
        <v>1.29</v>
      </c>
      <c r="AQ52" s="280">
        <v>97</v>
      </c>
    </row>
    <row r="53" spans="3:43">
      <c r="AO53" s="275">
        <v>701</v>
      </c>
      <c r="AP53" s="279">
        <v>1.41</v>
      </c>
      <c r="AQ53" s="280">
        <v>181</v>
      </c>
    </row>
    <row r="54" spans="3:43">
      <c r="AO54" s="275">
        <v>1001</v>
      </c>
      <c r="AP54" s="279">
        <v>1.58</v>
      </c>
      <c r="AQ54" s="280">
        <v>351</v>
      </c>
    </row>
    <row r="55" spans="3:43">
      <c r="AO55" s="275">
        <v>1501</v>
      </c>
      <c r="AP55" s="279">
        <v>1.76</v>
      </c>
      <c r="AQ55" s="280">
        <v>621</v>
      </c>
    </row>
    <row r="56" spans="3:43">
      <c r="AO56" s="275">
        <v>2001</v>
      </c>
      <c r="AP56" s="279">
        <v>1.9</v>
      </c>
      <c r="AQ56" s="280">
        <v>901</v>
      </c>
    </row>
    <row r="57" spans="3:43">
      <c r="AO57" s="275">
        <v>2501</v>
      </c>
      <c r="AP57" s="279">
        <v>1.98</v>
      </c>
      <c r="AQ57" s="280">
        <v>1101</v>
      </c>
    </row>
    <row r="58" spans="3:43">
      <c r="AO58" s="275">
        <v>3001</v>
      </c>
      <c r="AP58" s="279">
        <v>2.04</v>
      </c>
      <c r="AQ58" s="280">
        <v>1281</v>
      </c>
    </row>
    <row r="59" spans="3:43">
      <c r="AO59" s="275">
        <v>3501</v>
      </c>
      <c r="AP59" s="279">
        <v>2.08</v>
      </c>
      <c r="AQ59" s="280">
        <v>1421</v>
      </c>
    </row>
    <row r="60" spans="3:43">
      <c r="AO60" s="275">
        <v>4001</v>
      </c>
      <c r="AP60" s="279">
        <v>2.1</v>
      </c>
      <c r="AQ60" s="280">
        <v>1501</v>
      </c>
    </row>
    <row r="61" spans="3:43">
      <c r="AO61" s="275">
        <v>5001</v>
      </c>
      <c r="AP61" s="279">
        <v>1.8</v>
      </c>
      <c r="AQ61" s="280">
        <v>0</v>
      </c>
    </row>
    <row r="65" spans="4:49">
      <c r="D65" s="224"/>
    </row>
    <row r="66" spans="4:49">
      <c r="D66" s="224"/>
    </row>
    <row r="67" spans="4:49" ht="14.4">
      <c r="D67" s="224"/>
      <c r="AO67" s="281"/>
      <c r="AP67" s="62"/>
      <c r="AQ67" s="662"/>
      <c r="AR67" s="62"/>
      <c r="AS67" s="62"/>
      <c r="AT67" s="62"/>
      <c r="AU67" s="282"/>
      <c r="AV67" s="62"/>
      <c r="AW67" s="62"/>
    </row>
    <row r="68" spans="4:49" ht="14.4">
      <c r="D68" s="224"/>
      <c r="AO68" s="281"/>
      <c r="AP68" s="283"/>
      <c r="AQ68" s="284"/>
      <c r="AR68" s="284"/>
      <c r="AS68" s="284"/>
      <c r="AT68" s="1117"/>
      <c r="AU68" s="1118"/>
      <c r="AV68" s="1117"/>
      <c r="AW68" s="62"/>
    </row>
    <row r="69" spans="4:49" ht="14.4">
      <c r="AO69" s="281"/>
      <c r="AP69" s="62"/>
      <c r="AQ69" s="283"/>
      <c r="AR69" s="62"/>
      <c r="AS69" s="62"/>
      <c r="AT69" s="1117"/>
      <c r="AU69" s="1118"/>
      <c r="AV69" s="1117"/>
      <c r="AW69" s="62"/>
    </row>
    <row r="70" spans="4:49" ht="14.4">
      <c r="AO70" s="281"/>
      <c r="AP70" s="62"/>
      <c r="AQ70" s="62"/>
      <c r="AR70" s="62"/>
      <c r="AS70" s="62"/>
      <c r="AT70" s="62"/>
      <c r="AU70" s="282"/>
      <c r="AV70" s="62"/>
      <c r="AW70" s="62"/>
    </row>
  </sheetData>
  <mergeCells count="188">
    <mergeCell ref="X30:AB30"/>
    <mergeCell ref="X31:AB31"/>
    <mergeCell ref="X32:AB32"/>
    <mergeCell ref="X33:AB33"/>
    <mergeCell ref="X34:AB34"/>
    <mergeCell ref="X35:AB35"/>
    <mergeCell ref="X36:AB36"/>
    <mergeCell ref="X37:AB37"/>
    <mergeCell ref="AC28:AH29"/>
    <mergeCell ref="AC30:AH30"/>
    <mergeCell ref="AC31:AH31"/>
    <mergeCell ref="AC32:AH32"/>
    <mergeCell ref="AC33:AH33"/>
    <mergeCell ref="AC34:AH34"/>
    <mergeCell ref="AV68:AV69"/>
    <mergeCell ref="AT68:AT69"/>
    <mergeCell ref="AU68:AU69"/>
    <mergeCell ref="AC37:AH37"/>
    <mergeCell ref="AC38:AH38"/>
    <mergeCell ref="AC39:AH39"/>
    <mergeCell ref="AC40:AH40"/>
    <mergeCell ref="AC35:AH35"/>
    <mergeCell ref="AC36:AH36"/>
    <mergeCell ref="D49:G49"/>
    <mergeCell ref="I49:K49"/>
    <mergeCell ref="M49:O49"/>
    <mergeCell ref="Q49:Q50"/>
    <mergeCell ref="R49:V50"/>
    <mergeCell ref="W49:AB50"/>
    <mergeCell ref="H50:K50"/>
    <mergeCell ref="C41:J41"/>
    <mergeCell ref="AC44:AH44"/>
    <mergeCell ref="AC41:AH41"/>
    <mergeCell ref="AC42:AH42"/>
    <mergeCell ref="AC43:AH43"/>
    <mergeCell ref="C42:J42"/>
    <mergeCell ref="C43:J43"/>
    <mergeCell ref="C44:J44"/>
    <mergeCell ref="X44:AB44"/>
    <mergeCell ref="AC15:AG15"/>
    <mergeCell ref="W14:AB15"/>
    <mergeCell ref="AC14:AG14"/>
    <mergeCell ref="AA21:AF22"/>
    <mergeCell ref="W21:Z22"/>
    <mergeCell ref="AC4:AG4"/>
    <mergeCell ref="AC5:AG5"/>
    <mergeCell ref="AC6:AG6"/>
    <mergeCell ref="AC13:AG13"/>
    <mergeCell ref="AC11:AG11"/>
    <mergeCell ref="AC12:AG12"/>
    <mergeCell ref="W4:AA5"/>
    <mergeCell ref="V4:V5"/>
    <mergeCell ref="Q5:U5"/>
    <mergeCell ref="Q8:U8"/>
    <mergeCell ref="Q9:U9"/>
    <mergeCell ref="Q10:U10"/>
    <mergeCell ref="AC9:AG9"/>
    <mergeCell ref="AC10:AG10"/>
    <mergeCell ref="W10:AA10"/>
    <mergeCell ref="W6:AA6"/>
    <mergeCell ref="N28:P29"/>
    <mergeCell ref="K28:M28"/>
    <mergeCell ref="K22:P22"/>
    <mergeCell ref="Q13:U13"/>
    <mergeCell ref="K29:M29"/>
    <mergeCell ref="Q28:T29"/>
    <mergeCell ref="R21:V22"/>
    <mergeCell ref="K11:O11"/>
    <mergeCell ref="X28:AB29"/>
    <mergeCell ref="K21:P21"/>
    <mergeCell ref="U28:W29"/>
    <mergeCell ref="A1:D1"/>
    <mergeCell ref="E1:P1"/>
    <mergeCell ref="C6:J6"/>
    <mergeCell ref="C7:J7"/>
    <mergeCell ref="C8:J8"/>
    <mergeCell ref="P4:P5"/>
    <mergeCell ref="W9:AA9"/>
    <mergeCell ref="W13:AA13"/>
    <mergeCell ref="W11:AA11"/>
    <mergeCell ref="W12:AA12"/>
    <mergeCell ref="Q12:U12"/>
    <mergeCell ref="V1:Z1"/>
    <mergeCell ref="K12:O12"/>
    <mergeCell ref="W7:AA7"/>
    <mergeCell ref="W8:AA8"/>
    <mergeCell ref="Q6:U6"/>
    <mergeCell ref="AA1:AH1"/>
    <mergeCell ref="AC8:AG8"/>
    <mergeCell ref="K5:O5"/>
    <mergeCell ref="K6:O6"/>
    <mergeCell ref="AC7:AG7"/>
    <mergeCell ref="AB4:AB5"/>
    <mergeCell ref="Q4:U4"/>
    <mergeCell ref="C4:J5"/>
    <mergeCell ref="K4:O4"/>
    <mergeCell ref="K8:O8"/>
    <mergeCell ref="C10:J10"/>
    <mergeCell ref="C11:J11"/>
    <mergeCell ref="K10:O10"/>
    <mergeCell ref="K13:O13"/>
    <mergeCell ref="K9:O9"/>
    <mergeCell ref="Q11:U11"/>
    <mergeCell ref="K7:O7"/>
    <mergeCell ref="C9:J9"/>
    <mergeCell ref="Q7:U7"/>
    <mergeCell ref="C40:J40"/>
    <mergeCell ref="C30:J30"/>
    <mergeCell ref="C31:J31"/>
    <mergeCell ref="C32:J32"/>
    <mergeCell ref="K30:M30"/>
    <mergeCell ref="K31:M31"/>
    <mergeCell ref="K32:M32"/>
    <mergeCell ref="K35:M35"/>
    <mergeCell ref="C37:J37"/>
    <mergeCell ref="C38:J38"/>
    <mergeCell ref="C39:J39"/>
    <mergeCell ref="C35:J35"/>
    <mergeCell ref="C33:J33"/>
    <mergeCell ref="C34:J34"/>
    <mergeCell ref="C23:J23"/>
    <mergeCell ref="C36:J36"/>
    <mergeCell ref="C28:J29"/>
    <mergeCell ref="D21:I21"/>
    <mergeCell ref="C12:J12"/>
    <mergeCell ref="C13:J13"/>
    <mergeCell ref="K44:M44"/>
    <mergeCell ref="N30:P30"/>
    <mergeCell ref="N31:P31"/>
    <mergeCell ref="N32:P32"/>
    <mergeCell ref="N33:P33"/>
    <mergeCell ref="N34:P34"/>
    <mergeCell ref="N35:P35"/>
    <mergeCell ref="K33:M33"/>
    <mergeCell ref="K34:M34"/>
    <mergeCell ref="K36:M36"/>
    <mergeCell ref="K37:M37"/>
    <mergeCell ref="K38:M38"/>
    <mergeCell ref="K39:M39"/>
    <mergeCell ref="K41:M41"/>
    <mergeCell ref="K42:M42"/>
    <mergeCell ref="N36:P36"/>
    <mergeCell ref="N37:P37"/>
    <mergeCell ref="N38:P38"/>
    <mergeCell ref="N40:P40"/>
    <mergeCell ref="N41:P41"/>
    <mergeCell ref="N39:P39"/>
    <mergeCell ref="N42:P42"/>
    <mergeCell ref="K40:M40"/>
    <mergeCell ref="K43:M43"/>
    <mergeCell ref="Q44:T44"/>
    <mergeCell ref="U44:W44"/>
    <mergeCell ref="Q39:T39"/>
    <mergeCell ref="Q40:T40"/>
    <mergeCell ref="Q42:T42"/>
    <mergeCell ref="N43:P43"/>
    <mergeCell ref="N44:P44"/>
    <mergeCell ref="U30:W30"/>
    <mergeCell ref="U31:W31"/>
    <mergeCell ref="U32:W32"/>
    <mergeCell ref="U33:W33"/>
    <mergeCell ref="U43:W43"/>
    <mergeCell ref="U34:W34"/>
    <mergeCell ref="U35:W35"/>
    <mergeCell ref="Q37:T37"/>
    <mergeCell ref="Q38:T38"/>
    <mergeCell ref="U36:W36"/>
    <mergeCell ref="U37:W37"/>
    <mergeCell ref="U38:W38"/>
    <mergeCell ref="Q30:T30"/>
    <mergeCell ref="Q31:T31"/>
    <mergeCell ref="Q32:T32"/>
    <mergeCell ref="Q33:T33"/>
    <mergeCell ref="Q34:T34"/>
    <mergeCell ref="Q35:T35"/>
    <mergeCell ref="Q36:T36"/>
    <mergeCell ref="Q41:T41"/>
    <mergeCell ref="X38:AB38"/>
    <mergeCell ref="X39:AB39"/>
    <mergeCell ref="X40:AB40"/>
    <mergeCell ref="X41:AB41"/>
    <mergeCell ref="Q43:T43"/>
    <mergeCell ref="X42:AB42"/>
    <mergeCell ref="U39:W39"/>
    <mergeCell ref="U40:W40"/>
    <mergeCell ref="U41:W41"/>
    <mergeCell ref="X43:AB43"/>
    <mergeCell ref="U42:W42"/>
  </mergeCells>
  <phoneticPr fontId="2"/>
  <printOptions horizontalCentered="1"/>
  <pageMargins left="0.59055118110236227" right="0.31496062992125984" top="0.98425196850393704" bottom="0.78740157480314965" header="0.51181102362204722" footer="0.51181102362204722"/>
  <pageSetup paperSize="9" scale="8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M30"/>
  <sheetViews>
    <sheetView showGridLines="0" view="pageBreakPreview" zoomScaleNormal="100" zoomScaleSheetLayoutView="100" workbookViewId="0">
      <selection activeCell="F5" sqref="F5"/>
    </sheetView>
  </sheetViews>
  <sheetFormatPr defaultColWidth="9" defaultRowHeight="18.75" customHeight="1"/>
  <cols>
    <col min="1" max="1" width="3.77734375" style="50" customWidth="1"/>
    <col min="2" max="2" width="5.77734375" style="218" customWidth="1"/>
    <col min="3" max="3" width="7.44140625" style="50" bestFit="1" customWidth="1"/>
    <col min="4" max="4" width="3" style="50" bestFit="1" customWidth="1"/>
    <col min="5" max="5" width="12" style="50" customWidth="1"/>
    <col min="6" max="6" width="11.88671875" style="51" customWidth="1"/>
    <col min="7" max="7" width="2.21875" style="50" bestFit="1" customWidth="1"/>
    <col min="8" max="8" width="11.88671875" style="50" customWidth="1"/>
    <col min="9" max="9" width="2.21875" style="50" bestFit="1" customWidth="1"/>
    <col min="10" max="10" width="11.88671875" style="51" customWidth="1"/>
    <col min="11" max="11" width="4.33203125" style="50" customWidth="1"/>
    <col min="12" max="16384" width="9" style="50"/>
  </cols>
  <sheetData>
    <row r="1" spans="1:11" ht="18.75" customHeight="1">
      <c r="A1" s="846" t="s">
        <v>159</v>
      </c>
      <c r="B1" s="847"/>
      <c r="C1" s="1126" t="s">
        <v>481</v>
      </c>
      <c r="D1" s="1127"/>
      <c r="E1" s="1128"/>
      <c r="H1" s="223" t="s">
        <v>0</v>
      </c>
      <c r="I1" s="861">
        <f>●総括表!H4</f>
        <v>0</v>
      </c>
      <c r="J1" s="1125"/>
      <c r="K1" s="861"/>
    </row>
    <row r="2" spans="1:11" ht="18.75" customHeight="1">
      <c r="J2" s="61"/>
    </row>
    <row r="3" spans="1:11" ht="18.75" customHeight="1">
      <c r="A3" s="7" t="s">
        <v>596</v>
      </c>
      <c r="B3" s="45" t="s">
        <v>480</v>
      </c>
    </row>
    <row r="4" spans="1:11" ht="11.25" customHeight="1">
      <c r="A4" s="52"/>
    </row>
    <row r="5" spans="1:11" ht="18.75" customHeight="1">
      <c r="A5" s="52"/>
      <c r="B5" s="844" t="s">
        <v>264</v>
      </c>
      <c r="C5" s="845"/>
      <c r="D5" s="844" t="s">
        <v>116</v>
      </c>
      <c r="E5" s="845"/>
      <c r="F5" s="465" t="s">
        <v>1567</v>
      </c>
      <c r="G5" s="33"/>
      <c r="H5" s="94" t="s">
        <v>171</v>
      </c>
      <c r="I5" s="33"/>
      <c r="J5" s="32" t="s">
        <v>3</v>
      </c>
      <c r="K5" s="9"/>
    </row>
    <row r="6" spans="1:11" ht="15" customHeight="1">
      <c r="A6" s="52"/>
      <c r="B6" s="31"/>
      <c r="C6" s="30"/>
      <c r="D6" s="29"/>
      <c r="E6" s="28"/>
      <c r="F6" s="27" t="s">
        <v>479</v>
      </c>
      <c r="G6" s="25"/>
      <c r="H6" s="25"/>
      <c r="I6" s="25"/>
      <c r="J6" s="24" t="s">
        <v>547</v>
      </c>
      <c r="K6" s="9"/>
    </row>
    <row r="7" spans="1:11" s="1" customFormat="1" ht="15" customHeight="1">
      <c r="B7" s="22">
        <v>1</v>
      </c>
      <c r="C7" s="23" t="s">
        <v>296</v>
      </c>
      <c r="D7" s="841"/>
      <c r="E7" s="842"/>
      <c r="F7" s="19"/>
      <c r="G7" s="18" t="s">
        <v>541</v>
      </c>
      <c r="H7" s="98">
        <v>0.4</v>
      </c>
      <c r="I7" s="18" t="s">
        <v>545</v>
      </c>
      <c r="J7" s="17">
        <f t="shared" ref="J7:J15" si="0">ROUND(F7*H7,0)</f>
        <v>0</v>
      </c>
      <c r="K7" s="9" t="s">
        <v>701</v>
      </c>
    </row>
    <row r="8" spans="1:11" s="1" customFormat="1" ht="15" customHeight="1">
      <c r="B8" s="22">
        <v>2</v>
      </c>
      <c r="C8" s="23" t="s">
        <v>478</v>
      </c>
      <c r="D8" s="841"/>
      <c r="E8" s="842"/>
      <c r="F8" s="19"/>
      <c r="G8" s="18" t="s">
        <v>541</v>
      </c>
      <c r="H8" s="98">
        <v>0.78</v>
      </c>
      <c r="I8" s="18" t="s">
        <v>545</v>
      </c>
      <c r="J8" s="17">
        <f t="shared" si="0"/>
        <v>0</v>
      </c>
      <c r="K8" s="9" t="s">
        <v>702</v>
      </c>
    </row>
    <row r="9" spans="1:11" s="1" customFormat="1" ht="15" customHeight="1">
      <c r="B9" s="22">
        <v>3</v>
      </c>
      <c r="C9" s="23" t="s">
        <v>150</v>
      </c>
      <c r="D9" s="841"/>
      <c r="E9" s="842"/>
      <c r="F9" s="19"/>
      <c r="G9" s="18" t="s">
        <v>541</v>
      </c>
      <c r="H9" s="98">
        <v>0.8</v>
      </c>
      <c r="I9" s="18" t="s">
        <v>545</v>
      </c>
      <c r="J9" s="17">
        <f t="shared" si="0"/>
        <v>0</v>
      </c>
      <c r="K9" s="9" t="s">
        <v>107</v>
      </c>
    </row>
    <row r="10" spans="1:11" s="1" customFormat="1" ht="15" customHeight="1">
      <c r="B10" s="22">
        <v>4</v>
      </c>
      <c r="C10" s="23" t="s">
        <v>149</v>
      </c>
      <c r="D10" s="841"/>
      <c r="E10" s="842"/>
      <c r="F10" s="19"/>
      <c r="G10" s="18" t="s">
        <v>541</v>
      </c>
      <c r="H10" s="98">
        <v>0.8</v>
      </c>
      <c r="I10" s="18" t="s">
        <v>545</v>
      </c>
      <c r="J10" s="17">
        <f t="shared" si="0"/>
        <v>0</v>
      </c>
      <c r="K10" s="9" t="s">
        <v>105</v>
      </c>
    </row>
    <row r="11" spans="1:11" s="1" customFormat="1" ht="15" customHeight="1">
      <c r="B11" s="22">
        <v>5</v>
      </c>
      <c r="C11" s="23" t="s">
        <v>148</v>
      </c>
      <c r="D11" s="841"/>
      <c r="E11" s="842"/>
      <c r="F11" s="19"/>
      <c r="G11" s="18" t="s">
        <v>541</v>
      </c>
      <c r="H11" s="98">
        <v>0.8</v>
      </c>
      <c r="I11" s="18" t="s">
        <v>545</v>
      </c>
      <c r="J11" s="17">
        <f t="shared" si="0"/>
        <v>0</v>
      </c>
      <c r="K11" s="9" t="s">
        <v>103</v>
      </c>
    </row>
    <row r="12" spans="1:11" s="1" customFormat="1" ht="15" customHeight="1">
      <c r="B12" s="22">
        <v>6</v>
      </c>
      <c r="C12" s="23" t="s">
        <v>147</v>
      </c>
      <c r="D12" s="841"/>
      <c r="E12" s="842"/>
      <c r="F12" s="19"/>
      <c r="G12" s="18" t="s">
        <v>541</v>
      </c>
      <c r="H12" s="98">
        <v>0.8</v>
      </c>
      <c r="I12" s="18" t="s">
        <v>545</v>
      </c>
      <c r="J12" s="17">
        <f t="shared" si="0"/>
        <v>0</v>
      </c>
      <c r="K12" s="9" t="s">
        <v>100</v>
      </c>
    </row>
    <row r="13" spans="1:11" s="1" customFormat="1" ht="15" customHeight="1">
      <c r="B13" s="22">
        <v>7</v>
      </c>
      <c r="C13" s="23" t="s">
        <v>138</v>
      </c>
      <c r="D13" s="841"/>
      <c r="E13" s="842"/>
      <c r="F13" s="19"/>
      <c r="G13" s="18" t="s">
        <v>541</v>
      </c>
      <c r="H13" s="98">
        <v>0.8</v>
      </c>
      <c r="I13" s="18" t="s">
        <v>545</v>
      </c>
      <c r="J13" s="17">
        <f t="shared" si="0"/>
        <v>0</v>
      </c>
      <c r="K13" s="9" t="s">
        <v>121</v>
      </c>
    </row>
    <row r="14" spans="1:11" s="1" customFormat="1" ht="15" customHeight="1">
      <c r="B14" s="22">
        <v>8</v>
      </c>
      <c r="C14" s="23" t="s">
        <v>137</v>
      </c>
      <c r="D14" s="841"/>
      <c r="E14" s="842"/>
      <c r="F14" s="19"/>
      <c r="G14" s="18" t="s">
        <v>541</v>
      </c>
      <c r="H14" s="98">
        <v>0.8</v>
      </c>
      <c r="I14" s="18" t="s">
        <v>545</v>
      </c>
      <c r="J14" s="17">
        <f t="shared" si="0"/>
        <v>0</v>
      </c>
      <c r="K14" s="9" t="s">
        <v>120</v>
      </c>
    </row>
    <row r="15" spans="1:11" s="1" customFormat="1" ht="15" customHeight="1" thickBot="1">
      <c r="B15" s="21">
        <v>9</v>
      </c>
      <c r="C15" s="20" t="s">
        <v>136</v>
      </c>
      <c r="D15" s="841"/>
      <c r="E15" s="842"/>
      <c r="F15" s="19"/>
      <c r="G15" s="18" t="s">
        <v>541</v>
      </c>
      <c r="H15" s="98">
        <v>0.8</v>
      </c>
      <c r="I15" s="18" t="s">
        <v>545</v>
      </c>
      <c r="J15" s="17">
        <f t="shared" si="0"/>
        <v>0</v>
      </c>
      <c r="K15" s="9" t="s">
        <v>119</v>
      </c>
    </row>
    <row r="16" spans="1:11" s="1" customFormat="1" ht="18.75" customHeight="1">
      <c r="B16" s="46"/>
      <c r="C16" s="9"/>
      <c r="D16" s="9"/>
      <c r="E16" s="9"/>
      <c r="F16" s="266"/>
      <c r="G16" s="13"/>
      <c r="H16" s="859" t="s">
        <v>703</v>
      </c>
      <c r="I16" s="860"/>
      <c r="J16" s="11"/>
      <c r="K16" s="9"/>
    </row>
    <row r="17" spans="6:13" ht="18.75" customHeight="1" thickBot="1">
      <c r="F17" s="267"/>
      <c r="G17" s="268"/>
      <c r="H17" s="857" t="s">
        <v>477</v>
      </c>
      <c r="I17" s="858"/>
      <c r="J17" s="10">
        <f>SUM(J7:J15)</f>
        <v>0</v>
      </c>
      <c r="K17" s="9" t="s">
        <v>634</v>
      </c>
    </row>
    <row r="18" spans="6:13" ht="18.75" customHeight="1">
      <c r="J18" s="71"/>
    </row>
    <row r="28" spans="6:13" ht="18.75" customHeight="1">
      <c r="M28" s="51"/>
    </row>
    <row r="30" spans="6:13" ht="18" customHeight="1"/>
  </sheetData>
  <mergeCells count="16">
    <mergeCell ref="H17:I17"/>
    <mergeCell ref="D13:E13"/>
    <mergeCell ref="D14:E14"/>
    <mergeCell ref="D15:E15"/>
    <mergeCell ref="H16:I16"/>
    <mergeCell ref="D12:E12"/>
    <mergeCell ref="D8:E8"/>
    <mergeCell ref="A1:B1"/>
    <mergeCell ref="C1:E1"/>
    <mergeCell ref="D9:E9"/>
    <mergeCell ref="D10:E10"/>
    <mergeCell ref="I1:K1"/>
    <mergeCell ref="B5:C5"/>
    <mergeCell ref="D5:E5"/>
    <mergeCell ref="D7:E7"/>
    <mergeCell ref="D11:E11"/>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K50"/>
  <sheetViews>
    <sheetView showGridLines="0" view="pageBreakPreview" zoomScaleNormal="100" zoomScaleSheetLayoutView="100" workbookViewId="0">
      <selection activeCell="J40" sqref="J40"/>
    </sheetView>
  </sheetViews>
  <sheetFormatPr defaultColWidth="9" defaultRowHeight="18.75" customHeight="1"/>
  <cols>
    <col min="1" max="1" width="3.77734375" style="50" customWidth="1"/>
    <col min="2" max="2" width="5.77734375" style="218" customWidth="1"/>
    <col min="3" max="3" width="7.44140625" style="50" bestFit="1" customWidth="1"/>
    <col min="4" max="4" width="3" style="50" bestFit="1" customWidth="1"/>
    <col min="5" max="5" width="12" style="50" customWidth="1"/>
    <col min="6" max="6" width="11.88671875" style="51" customWidth="1"/>
    <col min="7" max="7" width="2.21875" style="50" bestFit="1" customWidth="1"/>
    <col min="8" max="8" width="11.88671875" style="74" customWidth="1"/>
    <col min="9" max="9" width="2.21875" style="50" bestFit="1" customWidth="1"/>
    <col min="10" max="10" width="11.88671875" style="51" customWidth="1"/>
    <col min="11" max="11" width="4.44140625" style="50" bestFit="1" customWidth="1"/>
    <col min="12" max="16384" width="9" style="50"/>
  </cols>
  <sheetData>
    <row r="1" spans="1:11" ht="18.75" customHeight="1">
      <c r="A1" s="846" t="s">
        <v>159</v>
      </c>
      <c r="B1" s="847"/>
      <c r="C1" s="1126" t="s">
        <v>481</v>
      </c>
      <c r="D1" s="1127"/>
      <c r="E1" s="1128"/>
      <c r="H1" s="663" t="s">
        <v>0</v>
      </c>
      <c r="I1" s="861">
        <f>●総括表!H4</f>
        <v>0</v>
      </c>
      <c r="J1" s="1125"/>
      <c r="K1" s="861"/>
    </row>
    <row r="2" spans="1:11" ht="18.75" customHeight="1">
      <c r="J2" s="61"/>
    </row>
    <row r="3" spans="1:11" ht="18.75" customHeight="1">
      <c r="A3" s="7" t="s">
        <v>596</v>
      </c>
      <c r="B3" s="45" t="s">
        <v>1530</v>
      </c>
    </row>
    <row r="4" spans="1:11" ht="11.25" customHeight="1">
      <c r="A4" s="52"/>
    </row>
    <row r="5" spans="1:11" ht="18.75" customHeight="1">
      <c r="A5" s="52"/>
      <c r="B5" s="844" t="s">
        <v>117</v>
      </c>
      <c r="C5" s="845"/>
      <c r="D5" s="844" t="s">
        <v>116</v>
      </c>
      <c r="E5" s="845"/>
      <c r="F5" s="32" t="s">
        <v>115</v>
      </c>
      <c r="G5" s="33"/>
      <c r="H5" s="220" t="s">
        <v>114</v>
      </c>
      <c r="I5" s="33"/>
      <c r="J5" s="32" t="s">
        <v>3</v>
      </c>
      <c r="K5" s="9"/>
    </row>
    <row r="6" spans="1:11" ht="15" customHeight="1">
      <c r="A6" s="52"/>
      <c r="B6" s="31"/>
      <c r="C6" s="30"/>
      <c r="D6" s="29"/>
      <c r="E6" s="28"/>
      <c r="F6" s="27"/>
      <c r="G6" s="25"/>
      <c r="H6" s="219"/>
      <c r="I6" s="25"/>
      <c r="J6" s="24" t="s">
        <v>547</v>
      </c>
      <c r="K6" s="9"/>
    </row>
    <row r="7" spans="1:11" s="1" customFormat="1" ht="15" customHeight="1">
      <c r="B7" s="22">
        <v>1</v>
      </c>
      <c r="C7" s="23" t="s">
        <v>135</v>
      </c>
      <c r="D7" s="86" t="s">
        <v>584</v>
      </c>
      <c r="E7" s="20" t="s">
        <v>134</v>
      </c>
      <c r="F7" s="19"/>
      <c r="G7" s="18" t="s">
        <v>541</v>
      </c>
      <c r="H7" s="64">
        <v>0.23</v>
      </c>
      <c r="I7" s="18" t="s">
        <v>545</v>
      </c>
      <c r="J7" s="17">
        <f t="shared" ref="J7:J26" si="0">ROUND(F7*H7,0)</f>
        <v>0</v>
      </c>
      <c r="K7" s="9" t="s">
        <v>207</v>
      </c>
    </row>
    <row r="8" spans="1:11" s="1" customFormat="1" ht="15" customHeight="1">
      <c r="B8" s="265"/>
      <c r="C8" s="28"/>
      <c r="D8" s="86" t="s">
        <v>583</v>
      </c>
      <c r="E8" s="20" t="s">
        <v>133</v>
      </c>
      <c r="F8" s="19"/>
      <c r="G8" s="18" t="s">
        <v>541</v>
      </c>
      <c r="H8" s="421">
        <v>0.23300000000000001</v>
      </c>
      <c r="I8" s="33" t="s">
        <v>545</v>
      </c>
      <c r="J8" s="39">
        <f t="shared" si="0"/>
        <v>0</v>
      </c>
      <c r="K8" s="9" t="s">
        <v>206</v>
      </c>
    </row>
    <row r="9" spans="1:11" s="1" customFormat="1" ht="15" customHeight="1">
      <c r="B9" s="22">
        <v>2</v>
      </c>
      <c r="C9" s="23" t="s">
        <v>124</v>
      </c>
      <c r="D9" s="841"/>
      <c r="E9" s="842"/>
      <c r="F9" s="19"/>
      <c r="G9" s="18" t="s">
        <v>541</v>
      </c>
      <c r="H9" s="64">
        <v>0.25800000000000001</v>
      </c>
      <c r="I9" s="18" t="s">
        <v>545</v>
      </c>
      <c r="J9" s="17">
        <f t="shared" si="0"/>
        <v>0</v>
      </c>
      <c r="K9" s="9" t="s">
        <v>205</v>
      </c>
    </row>
    <row r="10" spans="1:11" s="1" customFormat="1" ht="15" customHeight="1">
      <c r="B10" s="22">
        <v>3</v>
      </c>
      <c r="C10" s="23" t="s">
        <v>123</v>
      </c>
      <c r="D10" s="86"/>
      <c r="E10" s="20" t="s">
        <v>640</v>
      </c>
      <c r="F10" s="19"/>
      <c r="G10" s="18" t="s">
        <v>541</v>
      </c>
      <c r="H10" s="64">
        <v>0.28999999999999998</v>
      </c>
      <c r="I10" s="18" t="s">
        <v>545</v>
      </c>
      <c r="J10" s="17">
        <f t="shared" si="0"/>
        <v>0</v>
      </c>
      <c r="K10" s="9" t="s">
        <v>204</v>
      </c>
    </row>
    <row r="11" spans="1:11" s="1" customFormat="1" ht="15" customHeight="1">
      <c r="B11" s="22">
        <v>4</v>
      </c>
      <c r="C11" s="23" t="s">
        <v>123</v>
      </c>
      <c r="D11" s="86"/>
      <c r="E11" s="20" t="s">
        <v>639</v>
      </c>
      <c r="F11" s="19"/>
      <c r="G11" s="18" t="s">
        <v>541</v>
      </c>
      <c r="H11" s="64">
        <v>0.252</v>
      </c>
      <c r="I11" s="18" t="s">
        <v>545</v>
      </c>
      <c r="J11" s="17">
        <f t="shared" si="0"/>
        <v>0</v>
      </c>
      <c r="K11" s="9" t="s">
        <v>203</v>
      </c>
    </row>
    <row r="12" spans="1:11" s="1" customFormat="1" ht="15" customHeight="1">
      <c r="B12" s="22">
        <v>5</v>
      </c>
      <c r="C12" s="23" t="s">
        <v>123</v>
      </c>
      <c r="D12" s="86"/>
      <c r="E12" s="20" t="s">
        <v>636</v>
      </c>
      <c r="F12" s="19"/>
      <c r="G12" s="18" t="s">
        <v>541</v>
      </c>
      <c r="H12" s="64">
        <v>0.191</v>
      </c>
      <c r="I12" s="18" t="s">
        <v>545</v>
      </c>
      <c r="J12" s="17">
        <f t="shared" si="0"/>
        <v>0</v>
      </c>
      <c r="K12" s="9" t="s">
        <v>177</v>
      </c>
    </row>
    <row r="13" spans="1:11" s="1" customFormat="1" ht="15" customHeight="1">
      <c r="B13" s="22">
        <v>6</v>
      </c>
      <c r="C13" s="23" t="s">
        <v>122</v>
      </c>
      <c r="D13" s="841"/>
      <c r="E13" s="842"/>
      <c r="F13" s="19"/>
      <c r="G13" s="18" t="s">
        <v>541</v>
      </c>
      <c r="H13" s="64">
        <v>0.214</v>
      </c>
      <c r="I13" s="18" t="s">
        <v>545</v>
      </c>
      <c r="J13" s="17">
        <f t="shared" si="0"/>
        <v>0</v>
      </c>
      <c r="K13" s="9" t="s">
        <v>176</v>
      </c>
    </row>
    <row r="14" spans="1:11" s="1" customFormat="1" ht="15" customHeight="1">
      <c r="B14" s="22">
        <v>7</v>
      </c>
      <c r="C14" s="23" t="s">
        <v>110</v>
      </c>
      <c r="D14" s="86"/>
      <c r="E14" s="20" t="s">
        <v>638</v>
      </c>
      <c r="F14" s="19"/>
      <c r="G14" s="18" t="s">
        <v>541</v>
      </c>
      <c r="H14" s="64">
        <v>0.50800000000000001</v>
      </c>
      <c r="I14" s="18" t="s">
        <v>545</v>
      </c>
      <c r="J14" s="17">
        <f t="shared" si="0"/>
        <v>0</v>
      </c>
      <c r="K14" s="9" t="s">
        <v>175</v>
      </c>
    </row>
    <row r="15" spans="1:11" s="1" customFormat="1" ht="15" customHeight="1">
      <c r="B15" s="21">
        <v>8</v>
      </c>
      <c r="C15" s="20" t="s">
        <v>110</v>
      </c>
      <c r="D15" s="86"/>
      <c r="E15" s="20" t="s">
        <v>636</v>
      </c>
      <c r="F15" s="19"/>
      <c r="G15" s="18" t="s">
        <v>541</v>
      </c>
      <c r="H15" s="64">
        <v>0.26700000000000002</v>
      </c>
      <c r="I15" s="18" t="s">
        <v>545</v>
      </c>
      <c r="J15" s="17">
        <f t="shared" si="0"/>
        <v>0</v>
      </c>
      <c r="K15" s="9" t="s">
        <v>174</v>
      </c>
    </row>
    <row r="16" spans="1:11" s="1" customFormat="1" ht="15" customHeight="1">
      <c r="B16" s="22">
        <v>9</v>
      </c>
      <c r="C16" s="23" t="s">
        <v>108</v>
      </c>
      <c r="D16" s="86"/>
      <c r="E16" s="20" t="s">
        <v>637</v>
      </c>
      <c r="F16" s="19"/>
      <c r="G16" s="18" t="s">
        <v>541</v>
      </c>
      <c r="H16" s="64">
        <v>0.38900000000000001</v>
      </c>
      <c r="I16" s="18" t="s">
        <v>545</v>
      </c>
      <c r="J16" s="17">
        <f t="shared" si="0"/>
        <v>0</v>
      </c>
      <c r="K16" s="9" t="s">
        <v>202</v>
      </c>
    </row>
    <row r="17" spans="2:11" s="1" customFormat="1" ht="15" customHeight="1">
      <c r="B17" s="22">
        <v>10</v>
      </c>
      <c r="C17" s="23" t="s">
        <v>108</v>
      </c>
      <c r="D17" s="86"/>
      <c r="E17" s="20" t="s">
        <v>636</v>
      </c>
      <c r="F17" s="19"/>
      <c r="G17" s="18" t="s">
        <v>541</v>
      </c>
      <c r="H17" s="64">
        <v>0.32400000000000001</v>
      </c>
      <c r="I17" s="18" t="s">
        <v>545</v>
      </c>
      <c r="J17" s="17">
        <f t="shared" si="0"/>
        <v>0</v>
      </c>
      <c r="K17" s="9" t="s">
        <v>181</v>
      </c>
    </row>
    <row r="18" spans="2:11" s="1" customFormat="1" ht="15" customHeight="1">
      <c r="B18" s="22">
        <v>11</v>
      </c>
      <c r="C18" s="23" t="s">
        <v>106</v>
      </c>
      <c r="D18" s="86"/>
      <c r="E18" s="20" t="s">
        <v>637</v>
      </c>
      <c r="F18" s="19"/>
      <c r="G18" s="18" t="s">
        <v>541</v>
      </c>
      <c r="H18" s="64">
        <v>0.43099999999999999</v>
      </c>
      <c r="I18" s="18" t="s">
        <v>545</v>
      </c>
      <c r="J18" s="17">
        <f t="shared" si="0"/>
        <v>0</v>
      </c>
      <c r="K18" s="9" t="s">
        <v>201</v>
      </c>
    </row>
    <row r="19" spans="2:11" s="1" customFormat="1" ht="15" customHeight="1">
      <c r="B19" s="21">
        <v>12</v>
      </c>
      <c r="C19" s="20" t="s">
        <v>106</v>
      </c>
      <c r="D19" s="86"/>
      <c r="E19" s="20" t="s">
        <v>636</v>
      </c>
      <c r="F19" s="19"/>
      <c r="G19" s="18" t="s">
        <v>541</v>
      </c>
      <c r="H19" s="64">
        <v>0.35899999999999999</v>
      </c>
      <c r="I19" s="18" t="s">
        <v>545</v>
      </c>
      <c r="J19" s="17">
        <f t="shared" si="0"/>
        <v>0</v>
      </c>
      <c r="K19" s="9" t="s">
        <v>579</v>
      </c>
    </row>
    <row r="20" spans="2:11" s="1" customFormat="1" ht="15" customHeight="1">
      <c r="B20" s="22">
        <v>13</v>
      </c>
      <c r="C20" s="23" t="s">
        <v>104</v>
      </c>
      <c r="D20" s="86"/>
      <c r="E20" s="20" t="s">
        <v>637</v>
      </c>
      <c r="F20" s="19"/>
      <c r="G20" s="18" t="s">
        <v>541</v>
      </c>
      <c r="H20" s="64">
        <v>0.46200000000000002</v>
      </c>
      <c r="I20" s="18" t="s">
        <v>545</v>
      </c>
      <c r="J20" s="17">
        <f t="shared" si="0"/>
        <v>0</v>
      </c>
      <c r="K20" s="9" t="s">
        <v>578</v>
      </c>
    </row>
    <row r="21" spans="2:11" s="1" customFormat="1" ht="15" customHeight="1">
      <c r="B21" s="21">
        <v>14</v>
      </c>
      <c r="C21" s="20" t="s">
        <v>104</v>
      </c>
      <c r="D21" s="86"/>
      <c r="E21" s="20" t="s">
        <v>636</v>
      </c>
      <c r="F21" s="19"/>
      <c r="G21" s="18" t="s">
        <v>541</v>
      </c>
      <c r="H21" s="64">
        <v>0.38500000000000001</v>
      </c>
      <c r="I21" s="18" t="s">
        <v>545</v>
      </c>
      <c r="J21" s="17">
        <f t="shared" si="0"/>
        <v>0</v>
      </c>
      <c r="K21" s="9" t="s">
        <v>577</v>
      </c>
    </row>
    <row r="22" spans="2:11" s="1" customFormat="1" ht="15" customHeight="1">
      <c r="B22" s="22">
        <v>15</v>
      </c>
      <c r="C22" s="23" t="s">
        <v>102</v>
      </c>
      <c r="D22" s="86"/>
      <c r="E22" s="20" t="s">
        <v>637</v>
      </c>
      <c r="F22" s="19"/>
      <c r="G22" s="18" t="s">
        <v>541</v>
      </c>
      <c r="H22" s="64">
        <v>0.47899999999999998</v>
      </c>
      <c r="I22" s="18" t="s">
        <v>545</v>
      </c>
      <c r="J22" s="17">
        <f t="shared" si="0"/>
        <v>0</v>
      </c>
      <c r="K22" s="9" t="s">
        <v>576</v>
      </c>
    </row>
    <row r="23" spans="2:11" s="1" customFormat="1" ht="15" customHeight="1">
      <c r="B23" s="21">
        <v>16</v>
      </c>
      <c r="C23" s="20" t="s">
        <v>102</v>
      </c>
      <c r="D23" s="86"/>
      <c r="E23" s="20" t="s">
        <v>636</v>
      </c>
      <c r="F23" s="19"/>
      <c r="G23" s="18" t="s">
        <v>541</v>
      </c>
      <c r="H23" s="64">
        <v>0.4</v>
      </c>
      <c r="I23" s="18" t="s">
        <v>545</v>
      </c>
      <c r="J23" s="17">
        <f t="shared" si="0"/>
        <v>0</v>
      </c>
      <c r="K23" s="9" t="s">
        <v>575</v>
      </c>
    </row>
    <row r="24" spans="2:11" s="1" customFormat="1" ht="15" customHeight="1">
      <c r="B24" s="22">
        <v>17</v>
      </c>
      <c r="C24" s="23" t="s">
        <v>497</v>
      </c>
      <c r="D24" s="86"/>
      <c r="E24" s="20" t="s">
        <v>637</v>
      </c>
      <c r="F24" s="19"/>
      <c r="G24" s="18" t="s">
        <v>541</v>
      </c>
      <c r="H24" s="64">
        <v>0.50700000000000001</v>
      </c>
      <c r="I24" s="18" t="s">
        <v>545</v>
      </c>
      <c r="J24" s="17">
        <f t="shared" si="0"/>
        <v>0</v>
      </c>
      <c r="K24" s="9" t="s">
        <v>593</v>
      </c>
    </row>
    <row r="25" spans="2:11" s="1" customFormat="1" ht="15" customHeight="1">
      <c r="B25" s="21">
        <v>18</v>
      </c>
      <c r="C25" s="20" t="s">
        <v>497</v>
      </c>
      <c r="D25" s="86"/>
      <c r="E25" s="20" t="s">
        <v>636</v>
      </c>
      <c r="F25" s="19"/>
      <c r="G25" s="18" t="s">
        <v>541</v>
      </c>
      <c r="H25" s="64">
        <v>0.42299999999999999</v>
      </c>
      <c r="I25" s="18" t="s">
        <v>545</v>
      </c>
      <c r="J25" s="17">
        <f t="shared" si="0"/>
        <v>0</v>
      </c>
      <c r="K25" s="9" t="s">
        <v>590</v>
      </c>
    </row>
    <row r="26" spans="2:11" s="1" customFormat="1" ht="15" customHeight="1">
      <c r="B26" s="22">
        <v>19</v>
      </c>
      <c r="C26" s="23" t="s">
        <v>519</v>
      </c>
      <c r="D26" s="86"/>
      <c r="E26" s="20" t="s">
        <v>637</v>
      </c>
      <c r="F26" s="19"/>
      <c r="G26" s="18" t="s">
        <v>541</v>
      </c>
      <c r="H26" s="64">
        <v>0.53900000000000003</v>
      </c>
      <c r="I26" s="18" t="s">
        <v>545</v>
      </c>
      <c r="J26" s="17">
        <f t="shared" si="0"/>
        <v>0</v>
      </c>
      <c r="K26" s="9" t="s">
        <v>589</v>
      </c>
    </row>
    <row r="27" spans="2:11" s="1" customFormat="1" ht="15" customHeight="1">
      <c r="B27" s="21">
        <v>20</v>
      </c>
      <c r="C27" s="20" t="s">
        <v>519</v>
      </c>
      <c r="D27" s="86"/>
      <c r="E27" s="20" t="s">
        <v>636</v>
      </c>
      <c r="F27" s="19"/>
      <c r="G27" s="18" t="s">
        <v>98</v>
      </c>
      <c r="H27" s="64">
        <v>0.44900000000000001</v>
      </c>
      <c r="I27" s="18" t="s">
        <v>101</v>
      </c>
      <c r="J27" s="17">
        <f t="shared" ref="J27:J34" si="1">ROUND(F27*H27,0)</f>
        <v>0</v>
      </c>
      <c r="K27" s="9" t="s">
        <v>144</v>
      </c>
    </row>
    <row r="28" spans="2:11" s="1" customFormat="1" ht="15" customHeight="1">
      <c r="B28" s="21">
        <v>21</v>
      </c>
      <c r="C28" s="20" t="s">
        <v>519</v>
      </c>
      <c r="D28" s="86"/>
      <c r="E28" s="20" t="s">
        <v>648</v>
      </c>
      <c r="F28" s="19"/>
      <c r="G28" s="18" t="s">
        <v>98</v>
      </c>
      <c r="H28" s="64">
        <v>0.40400000000000003</v>
      </c>
      <c r="I28" s="18" t="s">
        <v>101</v>
      </c>
      <c r="J28" s="17">
        <f t="shared" si="1"/>
        <v>0</v>
      </c>
      <c r="K28" s="9" t="s">
        <v>143</v>
      </c>
    </row>
    <row r="29" spans="2:11" s="1" customFormat="1" ht="15" customHeight="1">
      <c r="B29" s="21">
        <v>22</v>
      </c>
      <c r="C29" s="20" t="s">
        <v>605</v>
      </c>
      <c r="D29" s="86"/>
      <c r="E29" s="20" t="s">
        <v>704</v>
      </c>
      <c r="F29" s="19"/>
      <c r="G29" s="18" t="s">
        <v>541</v>
      </c>
      <c r="H29" s="64">
        <v>0.76</v>
      </c>
      <c r="I29" s="18" t="s">
        <v>545</v>
      </c>
      <c r="J29" s="17">
        <f t="shared" si="1"/>
        <v>0</v>
      </c>
      <c r="K29" s="9" t="s">
        <v>142</v>
      </c>
    </row>
    <row r="30" spans="2:11" s="1" customFormat="1" ht="15" customHeight="1">
      <c r="B30" s="21">
        <v>23</v>
      </c>
      <c r="C30" s="20" t="s">
        <v>605</v>
      </c>
      <c r="D30" s="86"/>
      <c r="E30" s="20" t="s">
        <v>636</v>
      </c>
      <c r="F30" s="19"/>
      <c r="G30" s="18" t="s">
        <v>98</v>
      </c>
      <c r="H30" s="64">
        <v>0.47499999999999998</v>
      </c>
      <c r="I30" s="18" t="s">
        <v>101</v>
      </c>
      <c r="J30" s="17">
        <f t="shared" si="1"/>
        <v>0</v>
      </c>
      <c r="K30" s="9" t="s">
        <v>141</v>
      </c>
    </row>
    <row r="31" spans="2:11" s="1" customFormat="1" ht="15" customHeight="1">
      <c r="B31" s="21">
        <v>24</v>
      </c>
      <c r="C31" s="23" t="s">
        <v>775</v>
      </c>
      <c r="D31" s="86"/>
      <c r="E31" s="20" t="s">
        <v>637</v>
      </c>
      <c r="F31" s="19"/>
      <c r="G31" s="18" t="s">
        <v>98</v>
      </c>
      <c r="H31" s="64">
        <v>0.6</v>
      </c>
      <c r="I31" s="18" t="s">
        <v>101</v>
      </c>
      <c r="J31" s="17">
        <f>ROUND(F31*H31,0)</f>
        <v>0</v>
      </c>
      <c r="K31" s="9" t="s">
        <v>811</v>
      </c>
    </row>
    <row r="32" spans="2:11" s="1" customFormat="1" ht="15" customHeight="1">
      <c r="B32" s="21">
        <v>25</v>
      </c>
      <c r="C32" s="20" t="s">
        <v>775</v>
      </c>
      <c r="D32" s="86"/>
      <c r="E32" s="20" t="s">
        <v>636</v>
      </c>
      <c r="F32" s="19"/>
      <c r="G32" s="18" t="s">
        <v>98</v>
      </c>
      <c r="H32" s="64">
        <v>0.5</v>
      </c>
      <c r="I32" s="18" t="s">
        <v>101</v>
      </c>
      <c r="J32" s="17">
        <f>ROUND(F32*H32,0)</f>
        <v>0</v>
      </c>
      <c r="K32" s="9" t="s">
        <v>812</v>
      </c>
    </row>
    <row r="33" spans="2:11" s="1" customFormat="1" ht="15" customHeight="1">
      <c r="B33" s="21">
        <v>26</v>
      </c>
      <c r="C33" s="23" t="s">
        <v>917</v>
      </c>
      <c r="D33" s="86"/>
      <c r="E33" s="20" t="s">
        <v>637</v>
      </c>
      <c r="F33" s="19"/>
      <c r="G33" s="18" t="s">
        <v>98</v>
      </c>
      <c r="H33" s="64">
        <v>0.6</v>
      </c>
      <c r="I33" s="18" t="s">
        <v>101</v>
      </c>
      <c r="J33" s="17">
        <f t="shared" si="1"/>
        <v>0</v>
      </c>
      <c r="K33" s="9" t="s">
        <v>1045</v>
      </c>
    </row>
    <row r="34" spans="2:11" s="1" customFormat="1" ht="15" customHeight="1">
      <c r="B34" s="21">
        <v>27</v>
      </c>
      <c r="C34" s="20" t="s">
        <v>917</v>
      </c>
      <c r="D34" s="86"/>
      <c r="E34" s="20" t="s">
        <v>636</v>
      </c>
      <c r="F34" s="19"/>
      <c r="G34" s="18" t="s">
        <v>98</v>
      </c>
      <c r="H34" s="64">
        <v>0.5</v>
      </c>
      <c r="I34" s="18" t="s">
        <v>101</v>
      </c>
      <c r="J34" s="17">
        <f t="shared" si="1"/>
        <v>0</v>
      </c>
      <c r="K34" s="9" t="s">
        <v>1046</v>
      </c>
    </row>
    <row r="35" spans="2:11" s="1" customFormat="1" ht="15" customHeight="1">
      <c r="B35" s="21">
        <v>28</v>
      </c>
      <c r="C35" s="20" t="s">
        <v>1041</v>
      </c>
      <c r="D35" s="86"/>
      <c r="E35" s="20" t="s">
        <v>1043</v>
      </c>
      <c r="F35" s="19"/>
      <c r="G35" s="18" t="s">
        <v>98</v>
      </c>
      <c r="H35" s="64">
        <v>0.6</v>
      </c>
      <c r="I35" s="18" t="s">
        <v>101</v>
      </c>
      <c r="J35" s="17">
        <f>ROUND(F35*H35,0)</f>
        <v>0</v>
      </c>
      <c r="K35" s="9" t="s">
        <v>1047</v>
      </c>
    </row>
    <row r="36" spans="2:11" s="1" customFormat="1" ht="15" customHeight="1">
      <c r="B36" s="21">
        <v>29</v>
      </c>
      <c r="C36" s="20" t="s">
        <v>1041</v>
      </c>
      <c r="D36" s="86"/>
      <c r="E36" s="20" t="s">
        <v>1044</v>
      </c>
      <c r="F36" s="19"/>
      <c r="G36" s="18" t="s">
        <v>98</v>
      </c>
      <c r="H36" s="64">
        <v>0.5</v>
      </c>
      <c r="I36" s="18" t="s">
        <v>101</v>
      </c>
      <c r="J36" s="17">
        <f>ROUND(F36*H36,0)</f>
        <v>0</v>
      </c>
      <c r="K36" s="9" t="s">
        <v>1048</v>
      </c>
    </row>
    <row r="37" spans="2:11" s="1" customFormat="1" ht="15" customHeight="1">
      <c r="B37" s="21">
        <v>30</v>
      </c>
      <c r="C37" s="20" t="s">
        <v>1112</v>
      </c>
      <c r="D37" s="86"/>
      <c r="E37" s="20" t="s">
        <v>1133</v>
      </c>
      <c r="F37" s="19"/>
      <c r="G37" s="18" t="s">
        <v>98</v>
      </c>
      <c r="H37" s="64">
        <v>0.6</v>
      </c>
      <c r="I37" s="18" t="s">
        <v>101</v>
      </c>
      <c r="J37" s="17">
        <f>ROUND(F37*H37,0)</f>
        <v>0</v>
      </c>
      <c r="K37" s="9" t="s">
        <v>1134</v>
      </c>
    </row>
    <row r="38" spans="2:11" s="1" customFormat="1" ht="15" customHeight="1" thickBot="1">
      <c r="B38" s="21">
        <v>31</v>
      </c>
      <c r="C38" s="20" t="s">
        <v>1112</v>
      </c>
      <c r="D38" s="86"/>
      <c r="E38" s="20" t="s">
        <v>1044</v>
      </c>
      <c r="F38" s="19"/>
      <c r="G38" s="18" t="s">
        <v>98</v>
      </c>
      <c r="H38" s="64">
        <v>0.5</v>
      </c>
      <c r="I38" s="18" t="s">
        <v>101</v>
      </c>
      <c r="J38" s="17">
        <f>ROUND(F38*H38,0)</f>
        <v>0</v>
      </c>
      <c r="K38" s="9" t="s">
        <v>1135</v>
      </c>
    </row>
    <row r="39" spans="2:11" s="1" customFormat="1" ht="15" customHeight="1">
      <c r="B39" s="48"/>
      <c r="C39" s="16"/>
      <c r="D39" s="15"/>
      <c r="E39" s="15"/>
      <c r="F39" s="14"/>
      <c r="G39" s="13"/>
      <c r="H39" s="837" t="s">
        <v>1105</v>
      </c>
      <c r="I39" s="838"/>
      <c r="J39" s="11"/>
      <c r="K39" s="9"/>
    </row>
    <row r="40" spans="2:11" s="1" customFormat="1" ht="15" customHeight="1" thickBot="1">
      <c r="B40" s="46"/>
      <c r="C40" s="9"/>
      <c r="D40" s="9"/>
      <c r="E40" s="9"/>
      <c r="F40" s="12"/>
      <c r="G40" s="9"/>
      <c r="H40" s="839" t="s">
        <v>99</v>
      </c>
      <c r="I40" s="840"/>
      <c r="J40" s="10">
        <f>SUM(J7:J38)</f>
        <v>0</v>
      </c>
      <c r="K40" s="9" t="s">
        <v>635</v>
      </c>
    </row>
    <row r="41" spans="2:11" s="1" customFormat="1" ht="18.75" customHeight="1">
      <c r="B41" s="45"/>
      <c r="F41" s="3"/>
      <c r="H41" s="73"/>
      <c r="J41" s="3"/>
    </row>
    <row r="42" spans="2:11" s="1" customFormat="1" ht="18.75" customHeight="1">
      <c r="B42" s="45"/>
      <c r="F42" s="3"/>
      <c r="H42" s="73"/>
      <c r="J42" s="3"/>
    </row>
    <row r="43" spans="2:11" s="1" customFormat="1" ht="18.75" customHeight="1">
      <c r="B43" s="46"/>
      <c r="C43" s="9"/>
      <c r="D43" s="9"/>
      <c r="E43" s="9"/>
      <c r="F43" s="12"/>
      <c r="G43" s="47"/>
      <c r="H43" s="263"/>
      <c r="I43" s="13"/>
      <c r="J43" s="14"/>
      <c r="K43" s="9"/>
    </row>
    <row r="44" spans="2:11" s="1" customFormat="1" ht="18.75" customHeight="1">
      <c r="B44" s="46"/>
      <c r="C44" s="9"/>
      <c r="D44" s="9"/>
      <c r="E44" s="9"/>
      <c r="F44" s="12"/>
      <c r="G44" s="47"/>
      <c r="H44" s="263"/>
      <c r="I44" s="13"/>
      <c r="J44" s="14"/>
      <c r="K44" s="9"/>
    </row>
    <row r="45" spans="2:11" s="1" customFormat="1" ht="18.75" customHeight="1">
      <c r="B45" s="46"/>
      <c r="C45" s="9"/>
      <c r="D45" s="9"/>
      <c r="E45" s="9"/>
      <c r="F45" s="12"/>
      <c r="G45" s="47"/>
      <c r="H45" s="263"/>
      <c r="I45" s="13"/>
      <c r="J45" s="14"/>
      <c r="K45" s="9"/>
    </row>
    <row r="46" spans="2:11" s="1" customFormat="1" ht="18.75" customHeight="1">
      <c r="B46" s="46"/>
      <c r="C46" s="9"/>
      <c r="D46" s="9"/>
      <c r="E46" s="9"/>
      <c r="F46" s="12"/>
      <c r="G46" s="47"/>
      <c r="H46" s="263"/>
      <c r="I46" s="13"/>
      <c r="J46" s="14"/>
      <c r="K46" s="9"/>
    </row>
    <row r="47" spans="2:11" s="1" customFormat="1" ht="18.75" customHeight="1">
      <c r="B47" s="46"/>
      <c r="C47" s="9"/>
      <c r="D47" s="9"/>
      <c r="E47" s="9"/>
      <c r="F47" s="12"/>
      <c r="G47" s="47"/>
      <c r="H47" s="263"/>
      <c r="I47" s="13"/>
      <c r="J47" s="14"/>
      <c r="K47" s="9"/>
    </row>
    <row r="48" spans="2:11" s="1" customFormat="1" ht="18.75" customHeight="1">
      <c r="B48" s="46"/>
      <c r="C48" s="9"/>
      <c r="D48" s="9"/>
      <c r="E48" s="9"/>
      <c r="F48" s="12"/>
      <c r="G48" s="47"/>
      <c r="H48" s="263"/>
      <c r="I48" s="13"/>
      <c r="J48" s="14"/>
      <c r="K48" s="9"/>
    </row>
    <row r="49" spans="2:11" s="1" customFormat="1" ht="18.75" customHeight="1">
      <c r="B49" s="46"/>
      <c r="C49" s="9"/>
      <c r="D49" s="9"/>
      <c r="E49" s="9"/>
      <c r="F49" s="12"/>
      <c r="G49" s="47"/>
      <c r="H49" s="263"/>
      <c r="I49" s="13"/>
      <c r="J49" s="14"/>
      <c r="K49" s="9"/>
    </row>
    <row r="50" spans="2:11" s="1" customFormat="1" ht="18.75" customHeight="1">
      <c r="B50" s="46"/>
      <c r="C50" s="9"/>
      <c r="D50" s="9"/>
      <c r="E50" s="9"/>
      <c r="F50" s="12"/>
      <c r="G50" s="47"/>
      <c r="H50" s="263"/>
      <c r="I50" s="13"/>
      <c r="J50" s="14"/>
      <c r="K50" s="9"/>
    </row>
  </sheetData>
  <mergeCells count="9">
    <mergeCell ref="D13:E13"/>
    <mergeCell ref="H39:I39"/>
    <mergeCell ref="H40:I40"/>
    <mergeCell ref="A1:B1"/>
    <mergeCell ref="C1:E1"/>
    <mergeCell ref="I1:K1"/>
    <mergeCell ref="B5:C5"/>
    <mergeCell ref="D5:E5"/>
    <mergeCell ref="D9:E9"/>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K41"/>
  <sheetViews>
    <sheetView showGridLines="0" view="pageBreakPreview" topLeftCell="A25" zoomScaleNormal="100" zoomScaleSheetLayoutView="100" workbookViewId="0">
      <selection activeCell="J30" sqref="J30"/>
    </sheetView>
  </sheetViews>
  <sheetFormatPr defaultColWidth="9" defaultRowHeight="18.75" customHeight="1"/>
  <cols>
    <col min="1" max="1" width="3.77734375" style="50" customWidth="1"/>
    <col min="2" max="2" width="5.77734375" style="218" customWidth="1"/>
    <col min="3" max="3" width="7.44140625" style="50" bestFit="1" customWidth="1"/>
    <col min="4" max="4" width="3" style="50" bestFit="1" customWidth="1"/>
    <col min="5" max="5" width="12" style="50" customWidth="1"/>
    <col min="6" max="6" width="11.88671875" style="51" customWidth="1"/>
    <col min="7" max="7" width="2.21875" style="50" bestFit="1" customWidth="1"/>
    <col min="8" max="8" width="11.88671875" style="74" customWidth="1"/>
    <col min="9" max="9" width="2.21875" style="50" bestFit="1" customWidth="1"/>
    <col min="10" max="10" width="11.88671875" style="51" customWidth="1"/>
    <col min="11" max="11" width="4.44140625" style="50" bestFit="1" customWidth="1"/>
    <col min="12" max="16384" width="9" style="50"/>
  </cols>
  <sheetData>
    <row r="1" spans="1:11" ht="18.75" customHeight="1">
      <c r="A1" s="846" t="s">
        <v>159</v>
      </c>
      <c r="B1" s="847"/>
      <c r="C1" s="1126" t="s">
        <v>705</v>
      </c>
      <c r="D1" s="1127"/>
      <c r="E1" s="1128"/>
      <c r="H1" s="663" t="s">
        <v>0</v>
      </c>
      <c r="I1" s="861">
        <f>●総括表!H4</f>
        <v>0</v>
      </c>
      <c r="J1" s="861"/>
      <c r="K1" s="861"/>
    </row>
    <row r="2" spans="1:11" ht="18.75" customHeight="1">
      <c r="J2" s="61"/>
    </row>
    <row r="3" spans="1:11" ht="18.75" customHeight="1">
      <c r="A3" s="7" t="s">
        <v>596</v>
      </c>
      <c r="B3" s="45" t="s">
        <v>706</v>
      </c>
    </row>
    <row r="4" spans="1:11" ht="11.25" customHeight="1">
      <c r="A4" s="52"/>
    </row>
    <row r="5" spans="1:11" ht="18.75" customHeight="1">
      <c r="A5" s="52"/>
      <c r="B5" s="844" t="s">
        <v>117</v>
      </c>
      <c r="C5" s="845"/>
      <c r="D5" s="844" t="s">
        <v>116</v>
      </c>
      <c r="E5" s="845"/>
      <c r="F5" s="32" t="s">
        <v>115</v>
      </c>
      <c r="G5" s="33"/>
      <c r="H5" s="220" t="s">
        <v>114</v>
      </c>
      <c r="I5" s="33"/>
      <c r="J5" s="32" t="s">
        <v>3</v>
      </c>
      <c r="K5" s="9"/>
    </row>
    <row r="6" spans="1:11" ht="15" customHeight="1">
      <c r="A6" s="52"/>
      <c r="B6" s="31"/>
      <c r="C6" s="30"/>
      <c r="D6" s="29"/>
      <c r="E6" s="28"/>
      <c r="F6" s="27"/>
      <c r="G6" s="25"/>
      <c r="H6" s="219"/>
      <c r="I6" s="25"/>
      <c r="J6" s="24" t="s">
        <v>547</v>
      </c>
      <c r="K6" s="9"/>
    </row>
    <row r="7" spans="1:11" s="1" customFormat="1" ht="15" customHeight="1">
      <c r="B7" s="22">
        <v>1</v>
      </c>
      <c r="C7" s="23" t="s">
        <v>147</v>
      </c>
      <c r="D7" s="86"/>
      <c r="E7" s="20" t="s">
        <v>134</v>
      </c>
      <c r="F7" s="19"/>
      <c r="G7" s="18" t="s">
        <v>541</v>
      </c>
      <c r="H7" s="421">
        <v>1.9E-2</v>
      </c>
      <c r="I7" s="33" t="s">
        <v>545</v>
      </c>
      <c r="J7" s="39">
        <f t="shared" ref="J7:J24" si="0">ROUND(F7*H7,0)</f>
        <v>0</v>
      </c>
      <c r="K7" s="9" t="s">
        <v>207</v>
      </c>
    </row>
    <row r="8" spans="1:11" s="1" customFormat="1" ht="15" customHeight="1">
      <c r="B8" s="22">
        <v>2</v>
      </c>
      <c r="C8" s="23" t="s">
        <v>138</v>
      </c>
      <c r="D8" s="86"/>
      <c r="E8" s="20" t="s">
        <v>134</v>
      </c>
      <c r="F8" s="19"/>
      <c r="G8" s="18" t="s">
        <v>541</v>
      </c>
      <c r="H8" s="64">
        <v>6.6000000000000003E-2</v>
      </c>
      <c r="I8" s="18" t="s">
        <v>545</v>
      </c>
      <c r="J8" s="17">
        <f t="shared" si="0"/>
        <v>0</v>
      </c>
      <c r="K8" s="9" t="s">
        <v>206</v>
      </c>
    </row>
    <row r="9" spans="1:11" s="1" customFormat="1" ht="15" customHeight="1">
      <c r="B9" s="22">
        <v>3</v>
      </c>
      <c r="C9" s="23" t="s">
        <v>137</v>
      </c>
      <c r="D9" s="86"/>
      <c r="E9" s="20" t="s">
        <v>134</v>
      </c>
      <c r="F9" s="19"/>
      <c r="G9" s="18" t="s">
        <v>541</v>
      </c>
      <c r="H9" s="421">
        <v>0.113</v>
      </c>
      <c r="I9" s="33" t="s">
        <v>545</v>
      </c>
      <c r="J9" s="39">
        <f t="shared" si="0"/>
        <v>0</v>
      </c>
      <c r="K9" s="9" t="s">
        <v>205</v>
      </c>
    </row>
    <row r="10" spans="1:11" s="1" customFormat="1" ht="15" customHeight="1">
      <c r="B10" s="22">
        <v>4</v>
      </c>
      <c r="C10" s="23" t="s">
        <v>136</v>
      </c>
      <c r="D10" s="86"/>
      <c r="E10" s="20" t="s">
        <v>134</v>
      </c>
      <c r="F10" s="19"/>
      <c r="G10" s="18" t="s">
        <v>541</v>
      </c>
      <c r="H10" s="421">
        <v>0.16</v>
      </c>
      <c r="I10" s="33" t="s">
        <v>545</v>
      </c>
      <c r="J10" s="39">
        <f t="shared" si="0"/>
        <v>0</v>
      </c>
      <c r="K10" s="9" t="s">
        <v>204</v>
      </c>
    </row>
    <row r="11" spans="1:11" s="1" customFormat="1" ht="15" customHeight="1">
      <c r="B11" s="22">
        <v>5</v>
      </c>
      <c r="C11" s="23" t="s">
        <v>135</v>
      </c>
      <c r="D11" s="86" t="s">
        <v>584</v>
      </c>
      <c r="E11" s="20" t="s">
        <v>134</v>
      </c>
      <c r="F11" s="19"/>
      <c r="G11" s="18" t="s">
        <v>541</v>
      </c>
      <c r="H11" s="421">
        <v>0.20699999999999999</v>
      </c>
      <c r="I11" s="33" t="s">
        <v>545</v>
      </c>
      <c r="J11" s="39">
        <f t="shared" si="0"/>
        <v>0</v>
      </c>
      <c r="K11" s="9" t="s">
        <v>203</v>
      </c>
    </row>
    <row r="12" spans="1:11" s="1" customFormat="1" ht="15" customHeight="1">
      <c r="B12" s="265"/>
      <c r="C12" s="221"/>
      <c r="D12" s="86" t="s">
        <v>583</v>
      </c>
      <c r="E12" s="20" t="s">
        <v>133</v>
      </c>
      <c r="F12" s="19"/>
      <c r="G12" s="18" t="s">
        <v>541</v>
      </c>
      <c r="H12" s="64">
        <v>0.20699999999999999</v>
      </c>
      <c r="I12" s="18" t="s">
        <v>545</v>
      </c>
      <c r="J12" s="17">
        <f t="shared" si="0"/>
        <v>0</v>
      </c>
      <c r="K12" s="9" t="s">
        <v>177</v>
      </c>
    </row>
    <row r="13" spans="1:11" s="1" customFormat="1" ht="15" customHeight="1">
      <c r="B13" s="22">
        <v>6</v>
      </c>
      <c r="C13" s="23" t="s">
        <v>124</v>
      </c>
      <c r="D13" s="841"/>
      <c r="E13" s="842"/>
      <c r="F13" s="19"/>
      <c r="G13" s="18" t="s">
        <v>541</v>
      </c>
      <c r="H13" s="421">
        <v>0.23599999999999999</v>
      </c>
      <c r="I13" s="33" t="s">
        <v>545</v>
      </c>
      <c r="J13" s="39">
        <f t="shared" si="0"/>
        <v>0</v>
      </c>
      <c r="K13" s="9" t="s">
        <v>176</v>
      </c>
    </row>
    <row r="14" spans="1:11" s="1" customFormat="1" ht="15" customHeight="1">
      <c r="B14" s="22">
        <v>7</v>
      </c>
      <c r="C14" s="23" t="s">
        <v>123</v>
      </c>
      <c r="D14" s="841"/>
      <c r="E14" s="842"/>
      <c r="F14" s="19"/>
      <c r="G14" s="18" t="s">
        <v>541</v>
      </c>
      <c r="H14" s="64">
        <v>0.28299999999999997</v>
      </c>
      <c r="I14" s="18" t="s">
        <v>545</v>
      </c>
      <c r="J14" s="17">
        <f t="shared" si="0"/>
        <v>0</v>
      </c>
      <c r="K14" s="9" t="s">
        <v>175</v>
      </c>
    </row>
    <row r="15" spans="1:11" s="1" customFormat="1" ht="15" customHeight="1">
      <c r="B15" s="22">
        <v>8</v>
      </c>
      <c r="C15" s="23" t="s">
        <v>122</v>
      </c>
      <c r="D15" s="841"/>
      <c r="E15" s="842"/>
      <c r="F15" s="19"/>
      <c r="G15" s="18" t="s">
        <v>541</v>
      </c>
      <c r="H15" s="421">
        <v>0.33</v>
      </c>
      <c r="I15" s="33" t="s">
        <v>545</v>
      </c>
      <c r="J15" s="39">
        <f t="shared" si="0"/>
        <v>0</v>
      </c>
      <c r="K15" s="9" t="s">
        <v>174</v>
      </c>
    </row>
    <row r="16" spans="1:11" s="1" customFormat="1" ht="15" customHeight="1">
      <c r="B16" s="22">
        <v>9</v>
      </c>
      <c r="C16" s="23" t="s">
        <v>112</v>
      </c>
      <c r="D16" s="841"/>
      <c r="E16" s="842"/>
      <c r="F16" s="19"/>
      <c r="G16" s="18" t="s">
        <v>541</v>
      </c>
      <c r="H16" s="64">
        <v>0.35299999999999998</v>
      </c>
      <c r="I16" s="18" t="s">
        <v>545</v>
      </c>
      <c r="J16" s="17">
        <f t="shared" si="0"/>
        <v>0</v>
      </c>
      <c r="K16" s="9" t="s">
        <v>202</v>
      </c>
    </row>
    <row r="17" spans="2:11" s="1" customFormat="1" ht="15" customHeight="1">
      <c r="B17" s="22">
        <v>10</v>
      </c>
      <c r="C17" s="23" t="s">
        <v>110</v>
      </c>
      <c r="D17" s="841"/>
      <c r="E17" s="842"/>
      <c r="F17" s="19"/>
      <c r="G17" s="18" t="s">
        <v>541</v>
      </c>
      <c r="H17" s="64">
        <v>0.39700000000000002</v>
      </c>
      <c r="I17" s="18" t="s">
        <v>545</v>
      </c>
      <c r="J17" s="17">
        <f t="shared" si="0"/>
        <v>0</v>
      </c>
      <c r="K17" s="9" t="s">
        <v>181</v>
      </c>
    </row>
    <row r="18" spans="2:11" s="1" customFormat="1" ht="15" customHeight="1">
      <c r="B18" s="22">
        <v>11</v>
      </c>
      <c r="C18" s="23" t="s">
        <v>108</v>
      </c>
      <c r="D18" s="841"/>
      <c r="E18" s="842"/>
      <c r="F18" s="19"/>
      <c r="G18" s="18" t="s">
        <v>541</v>
      </c>
      <c r="H18" s="421">
        <v>0.441</v>
      </c>
      <c r="I18" s="33" t="s">
        <v>545</v>
      </c>
      <c r="J18" s="39">
        <f t="shared" si="0"/>
        <v>0</v>
      </c>
      <c r="K18" s="9" t="s">
        <v>201</v>
      </c>
    </row>
    <row r="19" spans="2:11" s="1" customFormat="1" ht="15" customHeight="1">
      <c r="B19" s="22">
        <v>12</v>
      </c>
      <c r="C19" s="20" t="s">
        <v>106</v>
      </c>
      <c r="D19" s="841"/>
      <c r="E19" s="842"/>
      <c r="F19" s="19"/>
      <c r="G19" s="18" t="s">
        <v>541</v>
      </c>
      <c r="H19" s="64">
        <v>0.48499999999999999</v>
      </c>
      <c r="I19" s="18" t="s">
        <v>545</v>
      </c>
      <c r="J19" s="17">
        <f t="shared" si="0"/>
        <v>0</v>
      </c>
      <c r="K19" s="9" t="s">
        <v>200</v>
      </c>
    </row>
    <row r="20" spans="2:11" s="1" customFormat="1" ht="15" customHeight="1">
      <c r="B20" s="22">
        <v>13</v>
      </c>
      <c r="C20" s="20" t="s">
        <v>104</v>
      </c>
      <c r="D20" s="841"/>
      <c r="E20" s="842"/>
      <c r="F20" s="19"/>
      <c r="G20" s="18" t="s">
        <v>541</v>
      </c>
      <c r="H20" s="64">
        <v>0.53</v>
      </c>
      <c r="I20" s="18" t="s">
        <v>545</v>
      </c>
      <c r="J20" s="17">
        <f t="shared" si="0"/>
        <v>0</v>
      </c>
      <c r="K20" s="9" t="s">
        <v>199</v>
      </c>
    </row>
    <row r="21" spans="2:11" s="1" customFormat="1" ht="15" customHeight="1">
      <c r="B21" s="22">
        <v>14</v>
      </c>
      <c r="C21" s="20" t="s">
        <v>102</v>
      </c>
      <c r="D21" s="841"/>
      <c r="E21" s="842"/>
      <c r="F21" s="19"/>
      <c r="G21" s="18" t="s">
        <v>541</v>
      </c>
      <c r="H21" s="64">
        <v>0.57399999999999995</v>
      </c>
      <c r="I21" s="18" t="s">
        <v>545</v>
      </c>
      <c r="J21" s="17">
        <f t="shared" si="0"/>
        <v>0</v>
      </c>
      <c r="K21" s="9" t="s">
        <v>198</v>
      </c>
    </row>
    <row r="22" spans="2:11" s="1" customFormat="1" ht="15" customHeight="1">
      <c r="B22" s="22">
        <v>15</v>
      </c>
      <c r="C22" s="20" t="s">
        <v>497</v>
      </c>
      <c r="D22" s="841"/>
      <c r="E22" s="842"/>
      <c r="F22" s="19"/>
      <c r="G22" s="18" t="s">
        <v>541</v>
      </c>
      <c r="H22" s="64">
        <v>0.61799999999999999</v>
      </c>
      <c r="I22" s="18" t="s">
        <v>545</v>
      </c>
      <c r="J22" s="17">
        <f t="shared" si="0"/>
        <v>0</v>
      </c>
      <c r="K22" s="9" t="s">
        <v>197</v>
      </c>
    </row>
    <row r="23" spans="2:11" s="1" customFormat="1" ht="15" customHeight="1">
      <c r="B23" s="22">
        <v>16</v>
      </c>
      <c r="C23" s="20" t="s">
        <v>519</v>
      </c>
      <c r="D23" s="841"/>
      <c r="E23" s="842"/>
      <c r="F23" s="19"/>
      <c r="G23" s="18" t="s">
        <v>98</v>
      </c>
      <c r="H23" s="64">
        <v>0.66200000000000003</v>
      </c>
      <c r="I23" s="18" t="s">
        <v>101</v>
      </c>
      <c r="J23" s="17">
        <f>ROUND(F23*H23,0)</f>
        <v>0</v>
      </c>
      <c r="K23" s="9" t="s">
        <v>196</v>
      </c>
    </row>
    <row r="24" spans="2:11" s="1" customFormat="1" ht="15" customHeight="1">
      <c r="B24" s="22">
        <v>17</v>
      </c>
      <c r="C24" s="20" t="s">
        <v>605</v>
      </c>
      <c r="D24" s="841"/>
      <c r="E24" s="842"/>
      <c r="F24" s="19"/>
      <c r="G24" s="18" t="s">
        <v>541</v>
      </c>
      <c r="H24" s="64">
        <v>0.70599999999999996</v>
      </c>
      <c r="I24" s="18" t="s">
        <v>545</v>
      </c>
      <c r="J24" s="17">
        <f t="shared" si="0"/>
        <v>0</v>
      </c>
      <c r="K24" s="9" t="s">
        <v>195</v>
      </c>
    </row>
    <row r="25" spans="2:11" s="1" customFormat="1" ht="15" customHeight="1">
      <c r="B25" s="22">
        <v>18</v>
      </c>
      <c r="C25" s="20" t="s">
        <v>775</v>
      </c>
      <c r="D25" s="841"/>
      <c r="E25" s="842"/>
      <c r="F25" s="19"/>
      <c r="G25" s="18" t="s">
        <v>98</v>
      </c>
      <c r="H25" s="64">
        <v>0.75</v>
      </c>
      <c r="I25" s="18" t="s">
        <v>101</v>
      </c>
      <c r="J25" s="17">
        <f>ROUND(F25*H25,0)</f>
        <v>0</v>
      </c>
      <c r="K25" s="9" t="s">
        <v>194</v>
      </c>
    </row>
    <row r="26" spans="2:11" s="1" customFormat="1" ht="15" customHeight="1">
      <c r="B26" s="22">
        <v>19</v>
      </c>
      <c r="C26" s="20" t="s">
        <v>917</v>
      </c>
      <c r="D26" s="841"/>
      <c r="E26" s="842"/>
      <c r="F26" s="19"/>
      <c r="G26" s="18" t="s">
        <v>98</v>
      </c>
      <c r="H26" s="64">
        <v>0.75</v>
      </c>
      <c r="I26" s="18" t="s">
        <v>101</v>
      </c>
      <c r="J26" s="17">
        <f>ROUND(F26*H26,0)</f>
        <v>0</v>
      </c>
      <c r="K26" s="9" t="s">
        <v>193</v>
      </c>
    </row>
    <row r="27" spans="2:11" s="1" customFormat="1" ht="15" customHeight="1">
      <c r="B27" s="22">
        <v>20</v>
      </c>
      <c r="C27" s="20" t="s">
        <v>1041</v>
      </c>
      <c r="D27" s="841"/>
      <c r="E27" s="842"/>
      <c r="F27" s="19"/>
      <c r="G27" s="18" t="s">
        <v>98</v>
      </c>
      <c r="H27" s="64">
        <v>0.75</v>
      </c>
      <c r="I27" s="18" t="s">
        <v>101</v>
      </c>
      <c r="J27" s="17">
        <f>ROUND(F27*H27,0)</f>
        <v>0</v>
      </c>
      <c r="K27" s="9" t="s">
        <v>192</v>
      </c>
    </row>
    <row r="28" spans="2:11" s="1" customFormat="1" ht="15" customHeight="1" thickBot="1">
      <c r="B28" s="21">
        <v>21</v>
      </c>
      <c r="C28" s="20" t="s">
        <v>1112</v>
      </c>
      <c r="D28" s="841"/>
      <c r="E28" s="842"/>
      <c r="F28" s="19"/>
      <c r="G28" s="18" t="s">
        <v>98</v>
      </c>
      <c r="H28" s="64">
        <v>0.75</v>
      </c>
      <c r="I28" s="18" t="s">
        <v>101</v>
      </c>
      <c r="J28" s="17">
        <f>ROUND(F28*H28,0)</f>
        <v>0</v>
      </c>
      <c r="K28" s="9" t="s">
        <v>1136</v>
      </c>
    </row>
    <row r="29" spans="2:11" s="1" customFormat="1" ht="15" customHeight="1">
      <c r="B29" s="48"/>
      <c r="C29" s="16"/>
      <c r="D29" s="15"/>
      <c r="E29" s="15"/>
      <c r="F29" s="14"/>
      <c r="G29" s="13"/>
      <c r="H29" s="837" t="s">
        <v>1137</v>
      </c>
      <c r="I29" s="838"/>
      <c r="J29" s="11"/>
      <c r="K29" s="9"/>
    </row>
    <row r="30" spans="2:11" s="1" customFormat="1" ht="15" customHeight="1" thickBot="1">
      <c r="B30" s="46"/>
      <c r="C30" s="9"/>
      <c r="D30" s="9"/>
      <c r="E30" s="9"/>
      <c r="F30" s="12"/>
      <c r="G30" s="9"/>
      <c r="H30" s="839" t="s">
        <v>99</v>
      </c>
      <c r="I30" s="840"/>
      <c r="J30" s="10">
        <f>SUM(J7:J28)</f>
        <v>0</v>
      </c>
      <c r="K30" s="9" t="s">
        <v>641</v>
      </c>
    </row>
    <row r="31" spans="2:11" s="1" customFormat="1" ht="18.75" customHeight="1">
      <c r="B31" s="45"/>
      <c r="F31" s="3"/>
      <c r="H31" s="73"/>
      <c r="J31" s="3"/>
    </row>
    <row r="32" spans="2:11" s="1" customFormat="1" ht="18.75" customHeight="1">
      <c r="B32" s="45"/>
      <c r="F32" s="3"/>
      <c r="H32" s="73"/>
      <c r="J32" s="3"/>
    </row>
    <row r="33" spans="2:11" s="1" customFormat="1" ht="18.75" customHeight="1">
      <c r="B33" s="46"/>
      <c r="C33" s="9"/>
      <c r="D33" s="9"/>
      <c r="E33" s="9"/>
      <c r="F33" s="12"/>
      <c r="G33" s="47"/>
      <c r="H33" s="263"/>
      <c r="I33" s="13"/>
      <c r="J33" s="14"/>
    </row>
    <row r="34" spans="2:11" s="1" customFormat="1" ht="18.75" customHeight="1">
      <c r="B34" s="46"/>
      <c r="C34" s="9"/>
      <c r="D34" s="9"/>
      <c r="E34" s="9"/>
      <c r="F34" s="12"/>
      <c r="G34" s="47"/>
      <c r="H34" s="263"/>
      <c r="I34" s="13"/>
      <c r="J34" s="14"/>
      <c r="K34" s="9"/>
    </row>
    <row r="35" spans="2:11" s="1" customFormat="1" ht="18.75" customHeight="1">
      <c r="B35" s="46"/>
      <c r="C35" s="9"/>
      <c r="D35" s="9"/>
      <c r="E35" s="9"/>
      <c r="F35" s="12"/>
      <c r="G35" s="47"/>
      <c r="H35" s="263"/>
      <c r="I35" s="13"/>
      <c r="J35" s="14"/>
      <c r="K35" s="9"/>
    </row>
    <row r="36" spans="2:11" s="1" customFormat="1" ht="18.75" customHeight="1">
      <c r="B36" s="46"/>
      <c r="C36" s="9"/>
      <c r="D36" s="9"/>
      <c r="E36" s="9"/>
      <c r="F36" s="12"/>
      <c r="G36" s="47"/>
      <c r="H36" s="263"/>
      <c r="I36" s="13"/>
      <c r="J36" s="14"/>
      <c r="K36" s="9"/>
    </row>
    <row r="37" spans="2:11" s="1" customFormat="1" ht="18.75" customHeight="1">
      <c r="B37" s="46"/>
      <c r="C37" s="9"/>
      <c r="D37" s="9"/>
      <c r="E37" s="9"/>
      <c r="F37" s="12"/>
      <c r="G37" s="47"/>
      <c r="H37" s="263"/>
      <c r="I37" s="13"/>
      <c r="J37" s="14"/>
      <c r="K37" s="9"/>
    </row>
    <row r="38" spans="2:11" s="1" customFormat="1" ht="18.75" customHeight="1">
      <c r="B38" s="46"/>
      <c r="C38" s="9"/>
      <c r="D38" s="9"/>
      <c r="E38" s="9"/>
      <c r="F38" s="12"/>
      <c r="G38" s="47"/>
      <c r="H38" s="263"/>
      <c r="I38" s="13"/>
      <c r="J38" s="14"/>
      <c r="K38" s="9"/>
    </row>
    <row r="39" spans="2:11" s="1" customFormat="1" ht="18.75" customHeight="1">
      <c r="B39" s="46"/>
      <c r="C39" s="9"/>
      <c r="D39" s="9"/>
      <c r="E39" s="9"/>
      <c r="F39" s="12"/>
      <c r="G39" s="47"/>
      <c r="H39" s="263"/>
      <c r="I39" s="13"/>
      <c r="J39" s="14"/>
      <c r="K39" s="9"/>
    </row>
    <row r="40" spans="2:11" s="1" customFormat="1" ht="18.75" customHeight="1">
      <c r="B40" s="46"/>
      <c r="C40" s="9"/>
      <c r="D40" s="9"/>
      <c r="E40" s="9"/>
      <c r="F40" s="12"/>
      <c r="G40" s="47"/>
      <c r="H40" s="263"/>
      <c r="I40" s="13"/>
      <c r="J40" s="14"/>
      <c r="K40" s="9"/>
    </row>
    <row r="41" spans="2:11" ht="18.75" customHeight="1">
      <c r="K41" s="9"/>
    </row>
  </sheetData>
  <mergeCells count="23">
    <mergeCell ref="I1:K1"/>
    <mergeCell ref="D5:E5"/>
    <mergeCell ref="D19:E19"/>
    <mergeCell ref="D21:E21"/>
    <mergeCell ref="D13:E13"/>
    <mergeCell ref="D20:E20"/>
    <mergeCell ref="B5:C5"/>
    <mergeCell ref="D25:E25"/>
    <mergeCell ref="A1:B1"/>
    <mergeCell ref="D24:E24"/>
    <mergeCell ref="C1:E1"/>
    <mergeCell ref="D22:E22"/>
    <mergeCell ref="D23:E23"/>
    <mergeCell ref="H30:I30"/>
    <mergeCell ref="D14:E14"/>
    <mergeCell ref="D15:E15"/>
    <mergeCell ref="D16:E16"/>
    <mergeCell ref="D17:E17"/>
    <mergeCell ref="D18:E18"/>
    <mergeCell ref="H29:I29"/>
    <mergeCell ref="D28:E28"/>
    <mergeCell ref="D26:E26"/>
    <mergeCell ref="D27:E27"/>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K11"/>
  <sheetViews>
    <sheetView showGridLines="0" view="pageBreakPreview" zoomScaleNormal="100" zoomScaleSheetLayoutView="100" workbookViewId="0">
      <selection activeCell="J10" sqref="J10"/>
    </sheetView>
  </sheetViews>
  <sheetFormatPr defaultColWidth="9" defaultRowHeight="18.75" customHeight="1"/>
  <cols>
    <col min="1" max="1" width="3.77734375" style="50" customWidth="1"/>
    <col min="2" max="2" width="5.77734375" style="218" customWidth="1"/>
    <col min="3" max="3" width="7.44140625" style="50" bestFit="1" customWidth="1"/>
    <col min="4" max="4" width="3" style="50" bestFit="1" customWidth="1"/>
    <col min="5" max="5" width="12" style="50" customWidth="1"/>
    <col min="6" max="6" width="11.88671875" style="51" customWidth="1"/>
    <col min="7" max="7" width="2.21875" style="50" bestFit="1" customWidth="1"/>
    <col min="8" max="8" width="11.88671875" style="50" customWidth="1"/>
    <col min="9" max="9" width="2.21875" style="50" bestFit="1" customWidth="1"/>
    <col min="10" max="10" width="11.88671875" style="51" customWidth="1"/>
    <col min="11" max="11" width="4.44140625" style="50" bestFit="1" customWidth="1"/>
    <col min="12" max="16384" width="9" style="50"/>
  </cols>
  <sheetData>
    <row r="1" spans="1:11" ht="18.75" customHeight="1">
      <c r="A1" s="846" t="s">
        <v>159</v>
      </c>
      <c r="B1" s="847"/>
      <c r="C1" s="1126" t="s">
        <v>483</v>
      </c>
      <c r="D1" s="1127"/>
      <c r="E1" s="1128"/>
      <c r="H1" s="663" t="s">
        <v>0</v>
      </c>
      <c r="I1" s="861">
        <f>●総括表!H4</f>
        <v>0</v>
      </c>
      <c r="J1" s="1125"/>
      <c r="K1" s="861"/>
    </row>
    <row r="2" spans="1:11" ht="18.75" customHeight="1">
      <c r="A2" s="1"/>
      <c r="B2" s="45"/>
      <c r="C2" s="1"/>
      <c r="D2" s="1"/>
      <c r="E2" s="1"/>
      <c r="J2" s="61"/>
    </row>
    <row r="3" spans="1:11" ht="18.75" customHeight="1">
      <c r="A3" s="7" t="s">
        <v>596</v>
      </c>
      <c r="B3" s="45" t="s">
        <v>482</v>
      </c>
    </row>
    <row r="4" spans="1:11" ht="11.25" customHeight="1">
      <c r="A4" s="52"/>
    </row>
    <row r="5" spans="1:11" ht="18.75" customHeight="1">
      <c r="A5" s="52"/>
      <c r="B5" s="844" t="s">
        <v>162</v>
      </c>
      <c r="C5" s="845"/>
      <c r="D5" s="844" t="s">
        <v>116</v>
      </c>
      <c r="E5" s="845"/>
      <c r="F5" s="32" t="s">
        <v>161</v>
      </c>
      <c r="G5" s="33"/>
      <c r="H5" s="33" t="s">
        <v>114</v>
      </c>
      <c r="I5" s="32"/>
      <c r="J5" s="32" t="s">
        <v>3</v>
      </c>
      <c r="K5" s="9"/>
    </row>
    <row r="6" spans="1:11" ht="15" customHeight="1">
      <c r="A6" s="52"/>
      <c r="B6" s="31"/>
      <c r="C6" s="30"/>
      <c r="D6" s="29"/>
      <c r="E6" s="28"/>
      <c r="F6" s="27"/>
      <c r="G6" s="25"/>
      <c r="H6" s="25"/>
      <c r="I6" s="25"/>
      <c r="J6" s="24" t="s">
        <v>547</v>
      </c>
      <c r="K6" s="9"/>
    </row>
    <row r="7" spans="1:11" s="1" customFormat="1" ht="15" customHeight="1">
      <c r="B7" s="21">
        <v>1</v>
      </c>
      <c r="C7" s="20" t="s">
        <v>147</v>
      </c>
      <c r="D7" s="841"/>
      <c r="E7" s="842"/>
      <c r="F7" s="19"/>
      <c r="G7" s="18" t="s">
        <v>541</v>
      </c>
      <c r="H7" s="421">
        <v>3.1E-2</v>
      </c>
      <c r="I7" s="33" t="s">
        <v>545</v>
      </c>
      <c r="J7" s="39">
        <f>ROUND(F7*H7,0)</f>
        <v>0</v>
      </c>
      <c r="K7" s="9" t="s">
        <v>207</v>
      </c>
    </row>
    <row r="8" spans="1:11" s="1" customFormat="1" ht="15" customHeight="1" thickBot="1">
      <c r="B8" s="21">
        <v>2</v>
      </c>
      <c r="C8" s="20" t="s">
        <v>138</v>
      </c>
      <c r="D8" s="841"/>
      <c r="E8" s="842"/>
      <c r="F8" s="19"/>
      <c r="G8" s="18" t="s">
        <v>541</v>
      </c>
      <c r="H8" s="421">
        <v>0.1</v>
      </c>
      <c r="I8" s="33" t="s">
        <v>545</v>
      </c>
      <c r="J8" s="39">
        <f>ROUND(F8*H8,0)</f>
        <v>0</v>
      </c>
      <c r="K8" s="9" t="s">
        <v>206</v>
      </c>
    </row>
    <row r="9" spans="1:11" s="1" customFormat="1" ht="15" customHeight="1">
      <c r="B9" s="48"/>
      <c r="C9" s="16"/>
      <c r="D9" s="15"/>
      <c r="E9" s="15"/>
      <c r="F9" s="14"/>
      <c r="G9" s="13"/>
      <c r="H9" s="837" t="s">
        <v>1531</v>
      </c>
      <c r="I9" s="838"/>
      <c r="J9" s="11"/>
      <c r="K9" s="9"/>
    </row>
    <row r="10" spans="1:11" s="1" customFormat="1" ht="15" customHeight="1" thickBot="1">
      <c r="B10" s="46"/>
      <c r="C10" s="9"/>
      <c r="D10" s="9"/>
      <c r="E10" s="9"/>
      <c r="F10" s="12"/>
      <c r="G10" s="9"/>
      <c r="H10" s="839" t="s">
        <v>99</v>
      </c>
      <c r="I10" s="840"/>
      <c r="J10" s="10">
        <f>SUM(J7:J8)</f>
        <v>0</v>
      </c>
      <c r="K10" s="9" t="s">
        <v>854</v>
      </c>
    </row>
    <row r="11" spans="1:11" s="1" customFormat="1" ht="18.75" customHeight="1">
      <c r="B11" s="45"/>
      <c r="F11" s="3"/>
      <c r="J11" s="3"/>
    </row>
  </sheetData>
  <mergeCells count="9">
    <mergeCell ref="H10:I10"/>
    <mergeCell ref="B5:C5"/>
    <mergeCell ref="D5:E5"/>
    <mergeCell ref="D7:E7"/>
    <mergeCell ref="A1:B1"/>
    <mergeCell ref="C1:E1"/>
    <mergeCell ref="I1:K1"/>
    <mergeCell ref="D8:E8"/>
    <mergeCell ref="H9:I9"/>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K44"/>
  <sheetViews>
    <sheetView showGridLines="0" view="pageBreakPreview" topLeftCell="A13" zoomScaleNormal="100" zoomScaleSheetLayoutView="100" workbookViewId="0">
      <selection activeCell="J34" sqref="J34"/>
    </sheetView>
  </sheetViews>
  <sheetFormatPr defaultColWidth="9" defaultRowHeight="18.75" customHeight="1"/>
  <cols>
    <col min="1" max="1" width="3.77734375" style="50" customWidth="1"/>
    <col min="2" max="2" width="5.77734375" style="218" customWidth="1"/>
    <col min="3" max="3" width="10" style="50" customWidth="1"/>
    <col min="4" max="4" width="7.44140625" style="50" customWidth="1"/>
    <col min="5" max="5" width="12" style="50" customWidth="1"/>
    <col min="6" max="6" width="12.44140625" style="51" customWidth="1"/>
    <col min="7" max="7" width="2.21875" style="50" bestFit="1" customWidth="1"/>
    <col min="8" max="8" width="12.44140625" style="74" customWidth="1"/>
    <col min="9" max="9" width="2.21875" style="50" bestFit="1" customWidth="1"/>
    <col min="10" max="10" width="12.44140625" style="51" customWidth="1"/>
    <col min="11" max="11" width="4.44140625" style="50" bestFit="1" customWidth="1"/>
    <col min="12" max="16384" width="9" style="50"/>
  </cols>
  <sheetData>
    <row r="1" spans="1:11" ht="18.75" customHeight="1">
      <c r="A1" s="846" t="s">
        <v>159</v>
      </c>
      <c r="B1" s="847"/>
      <c r="C1" s="1126" t="s">
        <v>484</v>
      </c>
      <c r="D1" s="1127"/>
      <c r="E1" s="1128"/>
      <c r="H1" s="222" t="s">
        <v>0</v>
      </c>
      <c r="I1" s="861">
        <f>●総括表!H4</f>
        <v>0</v>
      </c>
      <c r="J1" s="861"/>
      <c r="K1" s="861"/>
    </row>
    <row r="2" spans="1:11" ht="18.75" customHeight="1">
      <c r="J2" s="61"/>
    </row>
    <row r="3" spans="1:11" ht="18.75" customHeight="1">
      <c r="A3" s="7" t="s">
        <v>596</v>
      </c>
      <c r="B3" s="45" t="s">
        <v>9</v>
      </c>
    </row>
    <row r="4" spans="1:11" ht="11.25" customHeight="1">
      <c r="A4" s="52"/>
    </row>
    <row r="5" spans="1:11" ht="18.75" customHeight="1">
      <c r="A5" s="52"/>
      <c r="B5" s="844" t="s">
        <v>117</v>
      </c>
      <c r="C5" s="845"/>
      <c r="D5" s="844" t="s">
        <v>116</v>
      </c>
      <c r="E5" s="845"/>
      <c r="F5" s="32" t="s">
        <v>115</v>
      </c>
      <c r="G5" s="33"/>
      <c r="H5" s="220" t="s">
        <v>114</v>
      </c>
      <c r="I5" s="33"/>
      <c r="J5" s="32" t="s">
        <v>3</v>
      </c>
      <c r="K5" s="9"/>
    </row>
    <row r="6" spans="1:11" ht="15" customHeight="1">
      <c r="A6" s="52"/>
      <c r="B6" s="31"/>
      <c r="C6" s="30"/>
      <c r="D6" s="29"/>
      <c r="E6" s="28"/>
      <c r="F6" s="27"/>
      <c r="G6" s="25"/>
      <c r="H6" s="219"/>
      <c r="I6" s="25"/>
      <c r="J6" s="24" t="s">
        <v>547</v>
      </c>
      <c r="K6" s="9"/>
    </row>
    <row r="7" spans="1:11" s="1" customFormat="1" ht="15" customHeight="1">
      <c r="B7" s="22">
        <v>1</v>
      </c>
      <c r="C7" s="23" t="s">
        <v>147</v>
      </c>
      <c r="D7" s="1129" t="s">
        <v>134</v>
      </c>
      <c r="E7" s="1130"/>
      <c r="F7" s="19"/>
      <c r="G7" s="18" t="s">
        <v>541</v>
      </c>
      <c r="H7" s="64">
        <v>2.1999999999999999E-2</v>
      </c>
      <c r="I7" s="18" t="s">
        <v>545</v>
      </c>
      <c r="J7" s="17">
        <f t="shared" ref="J7:J28" si="0">ROUND(F7*H7,0)</f>
        <v>0</v>
      </c>
      <c r="K7" s="9" t="s">
        <v>207</v>
      </c>
    </row>
    <row r="8" spans="1:11" s="1" customFormat="1" ht="15" customHeight="1">
      <c r="B8" s="102"/>
      <c r="C8" s="101"/>
      <c r="D8" s="1129" t="s">
        <v>133</v>
      </c>
      <c r="E8" s="1130"/>
      <c r="F8" s="19"/>
      <c r="G8" s="18" t="s">
        <v>541</v>
      </c>
      <c r="H8" s="421">
        <v>1.4E-2</v>
      </c>
      <c r="I8" s="33" t="s">
        <v>545</v>
      </c>
      <c r="J8" s="39">
        <f t="shared" si="0"/>
        <v>0</v>
      </c>
      <c r="K8" s="9" t="s">
        <v>206</v>
      </c>
    </row>
    <row r="9" spans="1:11" s="1" customFormat="1" ht="15" customHeight="1">
      <c r="B9" s="22">
        <v>2</v>
      </c>
      <c r="C9" s="23" t="s">
        <v>138</v>
      </c>
      <c r="D9" s="1129" t="s">
        <v>134</v>
      </c>
      <c r="E9" s="1130"/>
      <c r="F9" s="19"/>
      <c r="G9" s="18" t="s">
        <v>541</v>
      </c>
      <c r="H9" s="421">
        <v>7.6999999999999999E-2</v>
      </c>
      <c r="I9" s="33" t="s">
        <v>545</v>
      </c>
      <c r="J9" s="39">
        <f t="shared" si="0"/>
        <v>0</v>
      </c>
      <c r="K9" s="9" t="s">
        <v>205</v>
      </c>
    </row>
    <row r="10" spans="1:11" s="1" customFormat="1" ht="15" customHeight="1">
      <c r="B10" s="625"/>
      <c r="C10" s="264"/>
      <c r="D10" s="1129" t="s">
        <v>133</v>
      </c>
      <c r="E10" s="1130"/>
      <c r="F10" s="19"/>
      <c r="G10" s="18" t="s">
        <v>541</v>
      </c>
      <c r="H10" s="64">
        <v>7.0999999999999994E-2</v>
      </c>
      <c r="I10" s="18" t="s">
        <v>545</v>
      </c>
      <c r="J10" s="17">
        <f t="shared" si="0"/>
        <v>0</v>
      </c>
      <c r="K10" s="9" t="s">
        <v>204</v>
      </c>
    </row>
    <row r="11" spans="1:11" s="1" customFormat="1" ht="15" customHeight="1">
      <c r="B11" s="22">
        <v>3</v>
      </c>
      <c r="C11" s="23" t="s">
        <v>137</v>
      </c>
      <c r="D11" s="1129" t="s">
        <v>134</v>
      </c>
      <c r="E11" s="1130"/>
      <c r="F11" s="19"/>
      <c r="G11" s="18" t="s">
        <v>541</v>
      </c>
      <c r="H11" s="421">
        <v>0.126</v>
      </c>
      <c r="I11" s="33" t="s">
        <v>545</v>
      </c>
      <c r="J11" s="39">
        <f t="shared" si="0"/>
        <v>0</v>
      </c>
      <c r="K11" s="9" t="s">
        <v>203</v>
      </c>
    </row>
    <row r="12" spans="1:11" s="1" customFormat="1" ht="15" customHeight="1">
      <c r="B12" s="102"/>
      <c r="C12" s="101"/>
      <c r="D12" s="1129" t="s">
        <v>133</v>
      </c>
      <c r="E12" s="1130"/>
      <c r="F12" s="19"/>
      <c r="G12" s="18" t="s">
        <v>541</v>
      </c>
      <c r="H12" s="64">
        <v>0.114</v>
      </c>
      <c r="I12" s="18" t="s">
        <v>545</v>
      </c>
      <c r="J12" s="17">
        <f t="shared" si="0"/>
        <v>0</v>
      </c>
      <c r="K12" s="9" t="s">
        <v>177</v>
      </c>
    </row>
    <row r="13" spans="1:11" s="1" customFormat="1" ht="15" customHeight="1">
      <c r="B13" s="22">
        <v>4</v>
      </c>
      <c r="C13" s="23" t="s">
        <v>136</v>
      </c>
      <c r="D13" s="1129" t="s">
        <v>134</v>
      </c>
      <c r="E13" s="1130"/>
      <c r="F13" s="19"/>
      <c r="G13" s="18" t="s">
        <v>541</v>
      </c>
      <c r="H13" s="64">
        <v>0.17399999999999999</v>
      </c>
      <c r="I13" s="18" t="s">
        <v>545</v>
      </c>
      <c r="J13" s="17">
        <f t="shared" si="0"/>
        <v>0</v>
      </c>
      <c r="K13" s="9" t="s">
        <v>176</v>
      </c>
    </row>
    <row r="14" spans="1:11" s="1" customFormat="1" ht="15" customHeight="1">
      <c r="B14" s="102"/>
      <c r="C14" s="101"/>
      <c r="D14" s="1129" t="s">
        <v>133</v>
      </c>
      <c r="E14" s="1130"/>
      <c r="F14" s="19"/>
      <c r="G14" s="18" t="s">
        <v>541</v>
      </c>
      <c r="H14" s="421">
        <v>0.14099999999999999</v>
      </c>
      <c r="I14" s="33" t="s">
        <v>545</v>
      </c>
      <c r="J14" s="39">
        <f t="shared" si="0"/>
        <v>0</v>
      </c>
      <c r="K14" s="9" t="s">
        <v>175</v>
      </c>
    </row>
    <row r="15" spans="1:11" s="1" customFormat="1" ht="15" customHeight="1">
      <c r="B15" s="22">
        <v>5</v>
      </c>
      <c r="C15" s="23" t="s">
        <v>135</v>
      </c>
      <c r="D15" s="1129" t="s">
        <v>134</v>
      </c>
      <c r="E15" s="1130"/>
      <c r="F15" s="19"/>
      <c r="G15" s="18" t="s">
        <v>541</v>
      </c>
      <c r="H15" s="64">
        <v>0.22900000000000001</v>
      </c>
      <c r="I15" s="18" t="s">
        <v>545</v>
      </c>
      <c r="J15" s="17">
        <f t="shared" si="0"/>
        <v>0</v>
      </c>
      <c r="K15" s="9" t="s">
        <v>174</v>
      </c>
    </row>
    <row r="16" spans="1:11" s="1" customFormat="1" ht="15" customHeight="1">
      <c r="B16" s="102"/>
      <c r="C16" s="101"/>
      <c r="D16" s="1129" t="s">
        <v>133</v>
      </c>
      <c r="E16" s="1130"/>
      <c r="F16" s="19"/>
      <c r="G16" s="18" t="s">
        <v>541</v>
      </c>
      <c r="H16" s="421">
        <v>0.23300000000000001</v>
      </c>
      <c r="I16" s="33" t="s">
        <v>545</v>
      </c>
      <c r="J16" s="39">
        <f t="shared" si="0"/>
        <v>0</v>
      </c>
      <c r="K16" s="9" t="s">
        <v>202</v>
      </c>
    </row>
    <row r="17" spans="2:11" s="1" customFormat="1" ht="15" customHeight="1">
      <c r="B17" s="22">
        <v>6</v>
      </c>
      <c r="C17" s="23" t="s">
        <v>124</v>
      </c>
      <c r="D17" s="841"/>
      <c r="E17" s="842"/>
      <c r="F17" s="19"/>
      <c r="G17" s="18" t="s">
        <v>541</v>
      </c>
      <c r="H17" s="421">
        <v>0.255</v>
      </c>
      <c r="I17" s="33" t="s">
        <v>545</v>
      </c>
      <c r="J17" s="39">
        <f t="shared" si="0"/>
        <v>0</v>
      </c>
      <c r="K17" s="9" t="s">
        <v>181</v>
      </c>
    </row>
    <row r="18" spans="2:11" s="1" customFormat="1" ht="15" customHeight="1">
      <c r="B18" s="22">
        <v>7</v>
      </c>
      <c r="C18" s="23" t="s">
        <v>123</v>
      </c>
      <c r="D18" s="841"/>
      <c r="E18" s="842"/>
      <c r="F18" s="19"/>
      <c r="G18" s="18" t="s">
        <v>541</v>
      </c>
      <c r="H18" s="421">
        <v>0.30499999999999999</v>
      </c>
      <c r="I18" s="33" t="s">
        <v>545</v>
      </c>
      <c r="J18" s="39">
        <f t="shared" si="0"/>
        <v>0</v>
      </c>
      <c r="K18" s="9" t="s">
        <v>201</v>
      </c>
    </row>
    <row r="19" spans="2:11" s="1" customFormat="1" ht="15" customHeight="1">
      <c r="B19" s="22">
        <v>8</v>
      </c>
      <c r="C19" s="23" t="s">
        <v>122</v>
      </c>
      <c r="D19" s="841"/>
      <c r="E19" s="842"/>
      <c r="F19" s="19"/>
      <c r="G19" s="18" t="s">
        <v>541</v>
      </c>
      <c r="H19" s="64">
        <v>0.21299999999999999</v>
      </c>
      <c r="I19" s="18" t="s">
        <v>545</v>
      </c>
      <c r="J19" s="17">
        <f t="shared" si="0"/>
        <v>0</v>
      </c>
      <c r="K19" s="9" t="s">
        <v>200</v>
      </c>
    </row>
    <row r="20" spans="2:11" s="1" customFormat="1" ht="15" customHeight="1">
      <c r="B20" s="22">
        <v>9</v>
      </c>
      <c r="C20" s="23" t="s">
        <v>112</v>
      </c>
      <c r="D20" s="841"/>
      <c r="E20" s="842"/>
      <c r="F20" s="19"/>
      <c r="G20" s="18" t="s">
        <v>541</v>
      </c>
      <c r="H20" s="421">
        <v>0.251</v>
      </c>
      <c r="I20" s="33" t="s">
        <v>545</v>
      </c>
      <c r="J20" s="39">
        <f t="shared" si="0"/>
        <v>0</v>
      </c>
      <c r="K20" s="9" t="s">
        <v>199</v>
      </c>
    </row>
    <row r="21" spans="2:11" s="1" customFormat="1" ht="15" customHeight="1">
      <c r="B21" s="22">
        <v>10</v>
      </c>
      <c r="C21" s="23" t="s">
        <v>110</v>
      </c>
      <c r="D21" s="841"/>
      <c r="E21" s="842"/>
      <c r="F21" s="19"/>
      <c r="G21" s="18" t="s">
        <v>541</v>
      </c>
      <c r="H21" s="64">
        <v>0.27600000000000002</v>
      </c>
      <c r="I21" s="18" t="s">
        <v>545</v>
      </c>
      <c r="J21" s="17">
        <f t="shared" si="0"/>
        <v>0</v>
      </c>
      <c r="K21" s="9" t="s">
        <v>198</v>
      </c>
    </row>
    <row r="22" spans="2:11" s="1" customFormat="1" ht="15" customHeight="1">
      <c r="B22" s="22">
        <v>11</v>
      </c>
      <c r="C22" s="23" t="s">
        <v>108</v>
      </c>
      <c r="D22" s="841"/>
      <c r="E22" s="842"/>
      <c r="F22" s="19"/>
      <c r="G22" s="18" t="s">
        <v>541</v>
      </c>
      <c r="H22" s="421">
        <v>0.32400000000000001</v>
      </c>
      <c r="I22" s="33" t="s">
        <v>545</v>
      </c>
      <c r="J22" s="39">
        <f t="shared" si="0"/>
        <v>0</v>
      </c>
      <c r="K22" s="9" t="s">
        <v>197</v>
      </c>
    </row>
    <row r="23" spans="2:11" s="1" customFormat="1" ht="15" customHeight="1">
      <c r="B23" s="22">
        <v>12</v>
      </c>
      <c r="C23" s="20" t="s">
        <v>106</v>
      </c>
      <c r="D23" s="841"/>
      <c r="E23" s="842"/>
      <c r="F23" s="19"/>
      <c r="G23" s="18" t="s">
        <v>541</v>
      </c>
      <c r="H23" s="64">
        <v>0.35899999999999999</v>
      </c>
      <c r="I23" s="18" t="s">
        <v>545</v>
      </c>
      <c r="J23" s="17">
        <f t="shared" si="0"/>
        <v>0</v>
      </c>
      <c r="K23" s="9" t="s">
        <v>196</v>
      </c>
    </row>
    <row r="24" spans="2:11" s="1" customFormat="1" ht="15" customHeight="1">
      <c r="B24" s="22">
        <v>13</v>
      </c>
      <c r="C24" s="20" t="s">
        <v>104</v>
      </c>
      <c r="D24" s="841"/>
      <c r="E24" s="842"/>
      <c r="F24" s="19"/>
      <c r="G24" s="18" t="s">
        <v>541</v>
      </c>
      <c r="H24" s="64">
        <v>0.38500000000000001</v>
      </c>
      <c r="I24" s="18" t="s">
        <v>545</v>
      </c>
      <c r="J24" s="17">
        <f t="shared" si="0"/>
        <v>0</v>
      </c>
      <c r="K24" s="9" t="s">
        <v>195</v>
      </c>
    </row>
    <row r="25" spans="2:11" s="1" customFormat="1" ht="15" customHeight="1">
      <c r="B25" s="22">
        <v>14</v>
      </c>
      <c r="C25" s="20" t="s">
        <v>102</v>
      </c>
      <c r="D25" s="841"/>
      <c r="E25" s="842"/>
      <c r="F25" s="19"/>
      <c r="G25" s="18" t="s">
        <v>541</v>
      </c>
      <c r="H25" s="64">
        <v>0.4</v>
      </c>
      <c r="I25" s="18" t="s">
        <v>545</v>
      </c>
      <c r="J25" s="17">
        <f t="shared" si="0"/>
        <v>0</v>
      </c>
      <c r="K25" s="9" t="s">
        <v>194</v>
      </c>
    </row>
    <row r="26" spans="2:11" s="1" customFormat="1" ht="15" customHeight="1">
      <c r="B26" s="22">
        <v>15</v>
      </c>
      <c r="C26" s="20" t="s">
        <v>497</v>
      </c>
      <c r="D26" s="841"/>
      <c r="E26" s="842"/>
      <c r="F26" s="19"/>
      <c r="G26" s="18" t="s">
        <v>541</v>
      </c>
      <c r="H26" s="64">
        <v>0.42299999999999999</v>
      </c>
      <c r="I26" s="18" t="s">
        <v>545</v>
      </c>
      <c r="J26" s="17">
        <f t="shared" si="0"/>
        <v>0</v>
      </c>
      <c r="K26" s="9" t="s">
        <v>193</v>
      </c>
    </row>
    <row r="27" spans="2:11" s="1" customFormat="1" ht="15" customHeight="1">
      <c r="B27" s="22">
        <v>16</v>
      </c>
      <c r="C27" s="20" t="s">
        <v>519</v>
      </c>
      <c r="D27" s="841"/>
      <c r="E27" s="842"/>
      <c r="F27" s="19"/>
      <c r="G27" s="18" t="s">
        <v>98</v>
      </c>
      <c r="H27" s="64">
        <v>0.44900000000000001</v>
      </c>
      <c r="I27" s="18" t="s">
        <v>101</v>
      </c>
      <c r="J27" s="17">
        <f>ROUND(F27*H27,0)</f>
        <v>0</v>
      </c>
      <c r="K27" s="9" t="s">
        <v>192</v>
      </c>
    </row>
    <row r="28" spans="2:11" s="1" customFormat="1" ht="15" customHeight="1">
      <c r="B28" s="22">
        <v>17</v>
      </c>
      <c r="C28" s="20" t="s">
        <v>605</v>
      </c>
      <c r="D28" s="841"/>
      <c r="E28" s="842"/>
      <c r="F28" s="19"/>
      <c r="G28" s="18" t="s">
        <v>541</v>
      </c>
      <c r="H28" s="64">
        <v>0.47499999999999998</v>
      </c>
      <c r="I28" s="18" t="s">
        <v>545</v>
      </c>
      <c r="J28" s="17">
        <f t="shared" si="0"/>
        <v>0</v>
      </c>
      <c r="K28" s="9" t="s">
        <v>1136</v>
      </c>
    </row>
    <row r="29" spans="2:11" s="1" customFormat="1" ht="15" customHeight="1">
      <c r="B29" s="22">
        <v>18</v>
      </c>
      <c r="C29" s="20" t="s">
        <v>775</v>
      </c>
      <c r="D29" s="841"/>
      <c r="E29" s="842"/>
      <c r="F29" s="19"/>
      <c r="G29" s="18" t="s">
        <v>98</v>
      </c>
      <c r="H29" s="64">
        <v>0.5</v>
      </c>
      <c r="I29" s="18" t="s">
        <v>101</v>
      </c>
      <c r="J29" s="17">
        <f>ROUND(F29*H29,0)</f>
        <v>0</v>
      </c>
      <c r="K29" s="9" t="s">
        <v>142</v>
      </c>
    </row>
    <row r="30" spans="2:11" s="1" customFormat="1" ht="15" customHeight="1">
      <c r="B30" s="22">
        <v>19</v>
      </c>
      <c r="C30" s="20" t="s">
        <v>917</v>
      </c>
      <c r="D30" s="841"/>
      <c r="E30" s="842"/>
      <c r="F30" s="19"/>
      <c r="G30" s="18" t="s">
        <v>98</v>
      </c>
      <c r="H30" s="64">
        <v>0.5</v>
      </c>
      <c r="I30" s="18" t="s">
        <v>101</v>
      </c>
      <c r="J30" s="17">
        <f>ROUND(F30*H30,0)</f>
        <v>0</v>
      </c>
      <c r="K30" s="9" t="s">
        <v>141</v>
      </c>
    </row>
    <row r="31" spans="2:11" s="1" customFormat="1" ht="15" customHeight="1">
      <c r="B31" s="22">
        <v>20</v>
      </c>
      <c r="C31" s="20" t="s">
        <v>1041</v>
      </c>
      <c r="D31" s="841"/>
      <c r="E31" s="842"/>
      <c r="F31" s="19"/>
      <c r="G31" s="18" t="s">
        <v>98</v>
      </c>
      <c r="H31" s="64">
        <v>0.5</v>
      </c>
      <c r="I31" s="18" t="s">
        <v>101</v>
      </c>
      <c r="J31" s="17">
        <f>ROUND(F31*H31,0)</f>
        <v>0</v>
      </c>
      <c r="K31" s="9" t="s">
        <v>811</v>
      </c>
    </row>
    <row r="32" spans="2:11" s="1" customFormat="1" ht="15" customHeight="1" thickBot="1">
      <c r="B32" s="21">
        <v>21</v>
      </c>
      <c r="C32" s="20" t="s">
        <v>1112</v>
      </c>
      <c r="D32" s="841"/>
      <c r="E32" s="842"/>
      <c r="F32" s="19"/>
      <c r="G32" s="18" t="s">
        <v>98</v>
      </c>
      <c r="H32" s="64">
        <v>0.5</v>
      </c>
      <c r="I32" s="18" t="s">
        <v>101</v>
      </c>
      <c r="J32" s="17">
        <f>ROUND(F32*H32,0)</f>
        <v>0</v>
      </c>
      <c r="K32" s="9" t="s">
        <v>812</v>
      </c>
    </row>
    <row r="33" spans="2:11" s="1" customFormat="1" ht="15" customHeight="1">
      <c r="B33" s="48"/>
      <c r="C33" s="16"/>
      <c r="D33" s="15"/>
      <c r="E33" s="15"/>
      <c r="F33" s="14"/>
      <c r="G33" s="13"/>
      <c r="H33" s="837" t="s">
        <v>1541</v>
      </c>
      <c r="I33" s="838"/>
      <c r="J33" s="11"/>
      <c r="K33" s="9"/>
    </row>
    <row r="34" spans="2:11" s="1" customFormat="1" ht="15" customHeight="1" thickBot="1">
      <c r="B34" s="46"/>
      <c r="C34" s="9"/>
      <c r="D34" s="9"/>
      <c r="E34" s="9"/>
      <c r="F34" s="12"/>
      <c r="G34" s="9"/>
      <c r="H34" s="839" t="s">
        <v>99</v>
      </c>
      <c r="I34" s="840"/>
      <c r="J34" s="10">
        <f>SUM(J7:J32)</f>
        <v>0</v>
      </c>
      <c r="K34" s="9" t="s">
        <v>855</v>
      </c>
    </row>
    <row r="35" spans="2:11" s="1" customFormat="1" ht="18.75" customHeight="1">
      <c r="B35" s="45"/>
      <c r="F35" s="3"/>
      <c r="H35" s="73"/>
      <c r="J35" s="3"/>
    </row>
    <row r="36" spans="2:11" s="1" customFormat="1" ht="18.75" customHeight="1">
      <c r="B36" s="45"/>
      <c r="F36" s="3"/>
      <c r="H36" s="73"/>
      <c r="J36" s="3"/>
    </row>
    <row r="37" spans="2:11" s="1" customFormat="1" ht="18.75" customHeight="1">
      <c r="B37" s="46"/>
      <c r="C37" s="9"/>
      <c r="D37" s="9"/>
      <c r="E37" s="9"/>
      <c r="F37" s="12"/>
      <c r="G37" s="47"/>
      <c r="H37" s="263"/>
      <c r="I37" s="13"/>
      <c r="J37" s="14"/>
      <c r="K37" s="9"/>
    </row>
    <row r="38" spans="2:11" s="1" customFormat="1" ht="18.75" customHeight="1">
      <c r="B38" s="46"/>
      <c r="C38" s="9"/>
      <c r="D38" s="9"/>
      <c r="E38" s="9"/>
      <c r="F38" s="12"/>
      <c r="G38" s="47"/>
      <c r="H38" s="263"/>
      <c r="I38" s="13"/>
      <c r="J38" s="14"/>
      <c r="K38" s="9"/>
    </row>
    <row r="39" spans="2:11" s="1" customFormat="1" ht="18.75" customHeight="1">
      <c r="B39" s="46"/>
      <c r="C39" s="9"/>
      <c r="D39" s="9"/>
      <c r="E39" s="9"/>
      <c r="F39" s="12"/>
      <c r="G39" s="47"/>
      <c r="H39" s="263"/>
      <c r="I39" s="13"/>
      <c r="J39" s="14"/>
      <c r="K39" s="9"/>
    </row>
    <row r="40" spans="2:11" s="1" customFormat="1" ht="18.75" customHeight="1">
      <c r="B40" s="46"/>
      <c r="C40" s="9"/>
      <c r="D40" s="9"/>
      <c r="E40" s="9"/>
      <c r="F40" s="12"/>
      <c r="G40" s="47"/>
      <c r="H40" s="263"/>
      <c r="I40" s="13"/>
      <c r="J40" s="14"/>
      <c r="K40" s="9"/>
    </row>
    <row r="41" spans="2:11" s="1" customFormat="1" ht="18.75" customHeight="1">
      <c r="B41" s="46"/>
      <c r="C41" s="9"/>
      <c r="D41" s="9"/>
      <c r="E41" s="9"/>
      <c r="F41" s="12"/>
      <c r="G41" s="47"/>
      <c r="H41" s="263"/>
      <c r="I41" s="13"/>
      <c r="J41" s="14"/>
      <c r="K41" s="9"/>
    </row>
    <row r="42" spans="2:11" s="1" customFormat="1" ht="18.75" customHeight="1">
      <c r="B42" s="46"/>
      <c r="C42" s="9"/>
      <c r="D42" s="9"/>
      <c r="E42" s="9"/>
      <c r="F42" s="12"/>
      <c r="G42" s="47"/>
      <c r="H42" s="263"/>
      <c r="I42" s="13"/>
      <c r="J42" s="14"/>
      <c r="K42" s="9"/>
    </row>
    <row r="43" spans="2:11" s="1" customFormat="1" ht="18.75" customHeight="1">
      <c r="B43" s="46"/>
      <c r="C43" s="9"/>
      <c r="D43" s="9"/>
      <c r="E43" s="9"/>
      <c r="F43" s="12"/>
      <c r="G43" s="47"/>
      <c r="H43" s="263"/>
      <c r="I43" s="13"/>
      <c r="J43" s="14"/>
      <c r="K43" s="9"/>
    </row>
    <row r="44" spans="2:11" s="1" customFormat="1" ht="18.75" customHeight="1">
      <c r="B44" s="46"/>
      <c r="C44" s="9"/>
      <c r="D44" s="9"/>
      <c r="E44" s="9"/>
      <c r="F44" s="12"/>
      <c r="G44" s="47"/>
      <c r="H44" s="263"/>
      <c r="I44" s="13"/>
      <c r="J44" s="14"/>
      <c r="K44" s="9"/>
    </row>
  </sheetData>
  <mergeCells count="33">
    <mergeCell ref="H34:I34"/>
    <mergeCell ref="D18:E18"/>
    <mergeCell ref="D19:E19"/>
    <mergeCell ref="D20:E20"/>
    <mergeCell ref="D21:E21"/>
    <mergeCell ref="D23:E23"/>
    <mergeCell ref="D28:E28"/>
    <mergeCell ref="H33:I33"/>
    <mergeCell ref="D27:E27"/>
    <mergeCell ref="D32:E32"/>
    <mergeCell ref="D30:E30"/>
    <mergeCell ref="D29:E29"/>
    <mergeCell ref="D31:E31"/>
    <mergeCell ref="I1:K1"/>
    <mergeCell ref="B5:C5"/>
    <mergeCell ref="D5:E5"/>
    <mergeCell ref="A1:B1"/>
    <mergeCell ref="C1:E1"/>
    <mergeCell ref="D7:E7"/>
    <mergeCell ref="D10:E10"/>
    <mergeCell ref="D12:E12"/>
    <mergeCell ref="D26:E26"/>
    <mergeCell ref="D17:E17"/>
    <mergeCell ref="D13:E13"/>
    <mergeCell ref="D25:E25"/>
    <mergeCell ref="D14:E14"/>
    <mergeCell ref="D16:E16"/>
    <mergeCell ref="D11:E11"/>
    <mergeCell ref="D8:E8"/>
    <mergeCell ref="D22:E22"/>
    <mergeCell ref="D15:E15"/>
    <mergeCell ref="D24:E24"/>
    <mergeCell ref="D9:E9"/>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K30"/>
  <sheetViews>
    <sheetView showGridLines="0" view="pageBreakPreview" zoomScaleNormal="100" zoomScaleSheetLayoutView="100" workbookViewId="0">
      <selection activeCell="J20" sqref="J20"/>
    </sheetView>
  </sheetViews>
  <sheetFormatPr defaultColWidth="9" defaultRowHeight="18.75" customHeight="1"/>
  <cols>
    <col min="1" max="1" width="3.77734375" style="50" customWidth="1"/>
    <col min="2" max="2" width="5.77734375" style="218" customWidth="1"/>
    <col min="3" max="3" width="7.44140625" style="50" bestFit="1" customWidth="1"/>
    <col min="4" max="4" width="3" style="50" bestFit="1" customWidth="1"/>
    <col min="5" max="5" width="12" style="50" customWidth="1"/>
    <col min="6" max="6" width="11.88671875" style="51" customWidth="1"/>
    <col min="7" max="7" width="2.21875" style="50" bestFit="1" customWidth="1"/>
    <col min="8" max="8" width="11.88671875" style="74" customWidth="1"/>
    <col min="9" max="9" width="2.21875" style="50" bestFit="1" customWidth="1"/>
    <col min="10" max="10" width="11.88671875" style="51" customWidth="1"/>
    <col min="11" max="11" width="4.44140625" style="50" bestFit="1" customWidth="1"/>
    <col min="12" max="16384" width="9" style="50"/>
  </cols>
  <sheetData>
    <row r="1" spans="1:11" ht="18.75" customHeight="1">
      <c r="A1" s="846" t="s">
        <v>159</v>
      </c>
      <c r="B1" s="847"/>
      <c r="C1" s="1126" t="s">
        <v>717</v>
      </c>
      <c r="D1" s="1127"/>
      <c r="E1" s="1128"/>
      <c r="H1" s="222" t="s">
        <v>0</v>
      </c>
      <c r="I1" s="861">
        <f>●総括表!H4</f>
        <v>0</v>
      </c>
      <c r="J1" s="861"/>
      <c r="K1" s="861"/>
    </row>
    <row r="2" spans="1:11" ht="18.75" customHeight="1">
      <c r="J2" s="61"/>
    </row>
    <row r="3" spans="1:11" ht="18.75" customHeight="1">
      <c r="A3" s="7" t="s">
        <v>596</v>
      </c>
      <c r="B3" s="45" t="s">
        <v>698</v>
      </c>
    </row>
    <row r="4" spans="1:11" ht="11.25" customHeight="1">
      <c r="A4" s="52"/>
    </row>
    <row r="5" spans="1:11" ht="18.75" customHeight="1">
      <c r="A5" s="52"/>
      <c r="B5" s="844" t="s">
        <v>117</v>
      </c>
      <c r="C5" s="845"/>
      <c r="D5" s="844" t="s">
        <v>116</v>
      </c>
      <c r="E5" s="845"/>
      <c r="F5" s="66" t="s">
        <v>486</v>
      </c>
      <c r="G5" s="33"/>
      <c r="H5" s="220" t="s">
        <v>114</v>
      </c>
      <c r="I5" s="33"/>
      <c r="J5" s="32" t="s">
        <v>3</v>
      </c>
      <c r="K5" s="9"/>
    </row>
    <row r="6" spans="1:11" ht="15" customHeight="1">
      <c r="A6" s="52"/>
      <c r="B6" s="31"/>
      <c r="C6" s="30"/>
      <c r="D6" s="29"/>
      <c r="E6" s="28"/>
      <c r="F6" s="27"/>
      <c r="G6" s="25"/>
      <c r="H6" s="219"/>
      <c r="I6" s="25"/>
      <c r="J6" s="24" t="s">
        <v>547</v>
      </c>
      <c r="K6" s="9"/>
    </row>
    <row r="7" spans="1:11" s="1" customFormat="1" ht="15" customHeight="1">
      <c r="B7" s="22">
        <v>1</v>
      </c>
      <c r="C7" s="23" t="s">
        <v>148</v>
      </c>
      <c r="D7" s="841"/>
      <c r="E7" s="842"/>
      <c r="F7" s="19"/>
      <c r="G7" s="18" t="s">
        <v>541</v>
      </c>
      <c r="H7" s="64">
        <v>0.45</v>
      </c>
      <c r="I7" s="18" t="s">
        <v>545</v>
      </c>
      <c r="J7" s="17">
        <f t="shared" ref="J7:J18" si="0">ROUND(F7*H7,0)</f>
        <v>0</v>
      </c>
      <c r="K7" s="9" t="s">
        <v>207</v>
      </c>
    </row>
    <row r="8" spans="1:11" s="1" customFormat="1" ht="15" customHeight="1">
      <c r="B8" s="22">
        <v>2</v>
      </c>
      <c r="C8" s="23" t="s">
        <v>147</v>
      </c>
      <c r="D8" s="841"/>
      <c r="E8" s="842"/>
      <c r="F8" s="19"/>
      <c r="G8" s="18" t="s">
        <v>541</v>
      </c>
      <c r="H8" s="421">
        <v>0.45</v>
      </c>
      <c r="I8" s="33" t="s">
        <v>545</v>
      </c>
      <c r="J8" s="39">
        <f t="shared" si="0"/>
        <v>0</v>
      </c>
      <c r="K8" s="9" t="s">
        <v>206</v>
      </c>
    </row>
    <row r="9" spans="1:11" s="1" customFormat="1" ht="15" customHeight="1">
      <c r="B9" s="22">
        <v>3</v>
      </c>
      <c r="C9" s="23" t="s">
        <v>138</v>
      </c>
      <c r="D9" s="841"/>
      <c r="E9" s="842"/>
      <c r="F9" s="19"/>
      <c r="G9" s="18" t="s">
        <v>541</v>
      </c>
      <c r="H9" s="421">
        <v>0.9</v>
      </c>
      <c r="I9" s="33" t="s">
        <v>545</v>
      </c>
      <c r="J9" s="39">
        <f t="shared" si="0"/>
        <v>0</v>
      </c>
      <c r="K9" s="9" t="s">
        <v>205</v>
      </c>
    </row>
    <row r="10" spans="1:11" s="1" customFormat="1" ht="15" customHeight="1">
      <c r="B10" s="22">
        <v>4</v>
      </c>
      <c r="C10" s="23" t="s">
        <v>136</v>
      </c>
      <c r="D10" s="841"/>
      <c r="E10" s="842"/>
      <c r="F10" s="19"/>
      <c r="G10" s="18" t="s">
        <v>541</v>
      </c>
      <c r="H10" s="421">
        <v>0.2</v>
      </c>
      <c r="I10" s="33" t="s">
        <v>545</v>
      </c>
      <c r="J10" s="39">
        <f t="shared" si="0"/>
        <v>0</v>
      </c>
      <c r="K10" s="9" t="s">
        <v>204</v>
      </c>
    </row>
    <row r="11" spans="1:11" s="1" customFormat="1" ht="15" customHeight="1">
      <c r="B11" s="22">
        <v>5</v>
      </c>
      <c r="C11" s="23" t="s">
        <v>135</v>
      </c>
      <c r="D11" s="841"/>
      <c r="E11" s="842"/>
      <c r="F11" s="19"/>
      <c r="G11" s="18" t="s">
        <v>541</v>
      </c>
      <c r="H11" s="421">
        <v>0.25900000000000001</v>
      </c>
      <c r="I11" s="33" t="s">
        <v>545</v>
      </c>
      <c r="J11" s="39">
        <f t="shared" si="0"/>
        <v>0</v>
      </c>
      <c r="K11" s="9" t="s">
        <v>203</v>
      </c>
    </row>
    <row r="12" spans="1:11" s="1" customFormat="1" ht="15" customHeight="1">
      <c r="B12" s="22">
        <v>6</v>
      </c>
      <c r="C12" s="23" t="s">
        <v>124</v>
      </c>
      <c r="D12" s="841"/>
      <c r="E12" s="842"/>
      <c r="F12" s="19"/>
      <c r="G12" s="18" t="s">
        <v>541</v>
      </c>
      <c r="H12" s="421">
        <v>0.29399999999999998</v>
      </c>
      <c r="I12" s="33" t="s">
        <v>545</v>
      </c>
      <c r="J12" s="39">
        <f t="shared" si="0"/>
        <v>0</v>
      </c>
      <c r="K12" s="9" t="s">
        <v>177</v>
      </c>
    </row>
    <row r="13" spans="1:11" s="1" customFormat="1" ht="15" customHeight="1">
      <c r="B13" s="22">
        <v>7</v>
      </c>
      <c r="C13" s="23" t="s">
        <v>123</v>
      </c>
      <c r="D13" s="841"/>
      <c r="E13" s="842"/>
      <c r="F13" s="19"/>
      <c r="G13" s="18" t="s">
        <v>541</v>
      </c>
      <c r="H13" s="421">
        <v>0.35299999999999998</v>
      </c>
      <c r="I13" s="33" t="s">
        <v>545</v>
      </c>
      <c r="J13" s="39">
        <f t="shared" si="0"/>
        <v>0</v>
      </c>
      <c r="K13" s="9" t="s">
        <v>176</v>
      </c>
    </row>
    <row r="14" spans="1:11" s="1" customFormat="1" ht="15" customHeight="1">
      <c r="B14" s="22">
        <v>8</v>
      </c>
      <c r="C14" s="23" t="s">
        <v>122</v>
      </c>
      <c r="D14" s="841"/>
      <c r="E14" s="842"/>
      <c r="F14" s="19"/>
      <c r="G14" s="18" t="s">
        <v>541</v>
      </c>
      <c r="H14" s="421">
        <v>0.41199999999999998</v>
      </c>
      <c r="I14" s="33" t="s">
        <v>545</v>
      </c>
      <c r="J14" s="39">
        <f t="shared" si="0"/>
        <v>0</v>
      </c>
      <c r="K14" s="9" t="s">
        <v>175</v>
      </c>
    </row>
    <row r="15" spans="1:11" s="1" customFormat="1" ht="15" customHeight="1">
      <c r="B15" s="22">
        <v>9</v>
      </c>
      <c r="C15" s="23" t="s">
        <v>112</v>
      </c>
      <c r="D15" s="86" t="s">
        <v>642</v>
      </c>
      <c r="E15" s="20"/>
      <c r="F15" s="19"/>
      <c r="G15" s="18" t="s">
        <v>541</v>
      </c>
      <c r="H15" s="421">
        <v>0.47099999999999997</v>
      </c>
      <c r="I15" s="33" t="s">
        <v>545</v>
      </c>
      <c r="J15" s="39">
        <f t="shared" si="0"/>
        <v>0</v>
      </c>
      <c r="K15" s="9" t="s">
        <v>174</v>
      </c>
    </row>
    <row r="16" spans="1:11" s="1" customFormat="1" ht="15" customHeight="1">
      <c r="B16" s="22">
        <v>10</v>
      </c>
      <c r="C16" s="23" t="s">
        <v>110</v>
      </c>
      <c r="D16" s="86" t="s">
        <v>485</v>
      </c>
      <c r="E16" s="20"/>
      <c r="F16" s="19"/>
      <c r="G16" s="18" t="s">
        <v>541</v>
      </c>
      <c r="H16" s="421">
        <v>0.53</v>
      </c>
      <c r="I16" s="33" t="s">
        <v>545</v>
      </c>
      <c r="J16" s="39">
        <f t="shared" si="0"/>
        <v>0</v>
      </c>
      <c r="K16" s="9" t="s">
        <v>959</v>
      </c>
    </row>
    <row r="17" spans="2:11" s="1" customFormat="1" ht="15" customHeight="1">
      <c r="B17" s="22">
        <v>11</v>
      </c>
      <c r="C17" s="23" t="s">
        <v>108</v>
      </c>
      <c r="D17" s="86" t="s">
        <v>485</v>
      </c>
      <c r="E17" s="20"/>
      <c r="F17" s="19"/>
      <c r="G17" s="18" t="s">
        <v>541</v>
      </c>
      <c r="H17" s="421">
        <v>0.71</v>
      </c>
      <c r="I17" s="33" t="s">
        <v>545</v>
      </c>
      <c r="J17" s="39">
        <f t="shared" si="0"/>
        <v>0</v>
      </c>
      <c r="K17" s="9" t="s">
        <v>181</v>
      </c>
    </row>
    <row r="18" spans="2:11" s="1" customFormat="1" ht="15" customHeight="1" thickBot="1">
      <c r="B18" s="21">
        <v>12</v>
      </c>
      <c r="C18" s="20" t="s">
        <v>106</v>
      </c>
      <c r="D18" s="841"/>
      <c r="E18" s="842"/>
      <c r="F18" s="19"/>
      <c r="G18" s="18" t="s">
        <v>541</v>
      </c>
      <c r="H18" s="64">
        <v>0.71299999999999997</v>
      </c>
      <c r="I18" s="18" t="s">
        <v>545</v>
      </c>
      <c r="J18" s="17">
        <f t="shared" si="0"/>
        <v>0</v>
      </c>
      <c r="K18" s="9" t="s">
        <v>1138</v>
      </c>
    </row>
    <row r="19" spans="2:11" s="1" customFormat="1" ht="15" customHeight="1">
      <c r="B19" s="48"/>
      <c r="C19" s="16"/>
      <c r="D19" s="15"/>
      <c r="E19" s="15"/>
      <c r="F19" s="14"/>
      <c r="G19" s="13"/>
      <c r="H19" s="837" t="s">
        <v>1542</v>
      </c>
      <c r="I19" s="838"/>
      <c r="J19" s="11"/>
      <c r="K19" s="9"/>
    </row>
    <row r="20" spans="2:11" s="1" customFormat="1" ht="15" customHeight="1" thickBot="1">
      <c r="B20" s="46"/>
      <c r="C20" s="9"/>
      <c r="D20" s="9"/>
      <c r="E20" s="9"/>
      <c r="F20" s="12"/>
      <c r="G20" s="9"/>
      <c r="H20" s="839" t="s">
        <v>99</v>
      </c>
      <c r="I20" s="840"/>
      <c r="J20" s="10">
        <f>SUM(J7:J18)</f>
        <v>0</v>
      </c>
      <c r="K20" s="9" t="s">
        <v>856</v>
      </c>
    </row>
    <row r="21" spans="2:11" s="1" customFormat="1" ht="18.75" customHeight="1">
      <c r="B21" s="45"/>
      <c r="F21" s="3"/>
      <c r="H21" s="73"/>
      <c r="J21" s="3"/>
    </row>
    <row r="22" spans="2:11" s="1" customFormat="1" ht="18.75" customHeight="1">
      <c r="B22" s="45"/>
      <c r="F22" s="3"/>
      <c r="H22" s="73"/>
      <c r="J22" s="3"/>
    </row>
    <row r="23" spans="2:11" s="1" customFormat="1" ht="18.75" customHeight="1">
      <c r="B23" s="46"/>
      <c r="C23" s="9"/>
      <c r="D23" s="9"/>
      <c r="E23" s="9"/>
      <c r="F23" s="12"/>
      <c r="G23" s="47"/>
      <c r="H23" s="263"/>
      <c r="I23" s="13"/>
      <c r="J23" s="14"/>
      <c r="K23" s="9"/>
    </row>
    <row r="24" spans="2:11" s="1" customFormat="1" ht="18.75" customHeight="1">
      <c r="B24" s="46"/>
      <c r="C24" s="9"/>
      <c r="D24" s="9"/>
      <c r="E24" s="9"/>
      <c r="F24" s="12"/>
      <c r="G24" s="47"/>
      <c r="H24" s="263"/>
      <c r="I24" s="13"/>
      <c r="J24" s="14"/>
      <c r="K24" s="9"/>
    </row>
    <row r="25" spans="2:11" s="1" customFormat="1" ht="18.75" customHeight="1">
      <c r="B25" s="46"/>
      <c r="C25" s="9"/>
      <c r="D25" s="9"/>
      <c r="E25" s="9"/>
      <c r="F25" s="12"/>
      <c r="G25" s="47"/>
      <c r="H25" s="263"/>
      <c r="I25" s="13"/>
      <c r="J25" s="14"/>
      <c r="K25" s="9"/>
    </row>
    <row r="26" spans="2:11" s="1" customFormat="1" ht="18.75" customHeight="1">
      <c r="B26" s="46"/>
      <c r="C26" s="9"/>
      <c r="D26" s="9"/>
      <c r="E26" s="9"/>
      <c r="F26" s="12"/>
      <c r="G26" s="47"/>
      <c r="H26" s="263"/>
      <c r="I26" s="13"/>
      <c r="J26" s="14"/>
      <c r="K26" s="9"/>
    </row>
    <row r="27" spans="2:11" s="1" customFormat="1" ht="18.75" customHeight="1">
      <c r="B27" s="46"/>
      <c r="C27" s="9"/>
      <c r="D27" s="9"/>
      <c r="E27" s="9"/>
      <c r="F27" s="12"/>
      <c r="G27" s="47"/>
      <c r="H27" s="263"/>
      <c r="I27" s="13"/>
      <c r="J27" s="14"/>
      <c r="K27" s="9"/>
    </row>
    <row r="28" spans="2:11" s="1" customFormat="1" ht="18.75" customHeight="1">
      <c r="B28" s="46"/>
      <c r="C28" s="9"/>
      <c r="D28" s="9"/>
      <c r="E28" s="9"/>
      <c r="F28" s="12"/>
      <c r="G28" s="47"/>
      <c r="H28" s="263"/>
      <c r="I28" s="13"/>
      <c r="J28" s="14"/>
      <c r="K28" s="9"/>
    </row>
    <row r="29" spans="2:11" s="1" customFormat="1" ht="18.75" customHeight="1">
      <c r="B29" s="46"/>
      <c r="C29" s="9"/>
      <c r="D29" s="9"/>
      <c r="E29" s="9"/>
      <c r="F29" s="12"/>
      <c r="G29" s="47"/>
      <c r="H29" s="263"/>
      <c r="I29" s="13"/>
      <c r="J29" s="14"/>
      <c r="K29" s="9"/>
    </row>
    <row r="30" spans="2:11" s="1" customFormat="1" ht="18.75" customHeight="1">
      <c r="B30" s="46"/>
      <c r="C30" s="9"/>
      <c r="D30" s="9"/>
      <c r="E30" s="9"/>
      <c r="F30" s="12"/>
      <c r="G30" s="47"/>
      <c r="H30" s="263"/>
      <c r="I30" s="13"/>
      <c r="J30" s="14"/>
      <c r="K30" s="9"/>
    </row>
  </sheetData>
  <mergeCells count="16">
    <mergeCell ref="H20:I20"/>
    <mergeCell ref="D8:E8"/>
    <mergeCell ref="D9:E9"/>
    <mergeCell ref="D10:E10"/>
    <mergeCell ref="D11:E11"/>
    <mergeCell ref="D12:E12"/>
    <mergeCell ref="D13:E13"/>
    <mergeCell ref="D7:E7"/>
    <mergeCell ref="D14:E14"/>
    <mergeCell ref="D18:E18"/>
    <mergeCell ref="H19:I19"/>
    <mergeCell ref="A1:B1"/>
    <mergeCell ref="C1:E1"/>
    <mergeCell ref="I1:K1"/>
    <mergeCell ref="B5:C5"/>
    <mergeCell ref="D5:E5"/>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K36"/>
  <sheetViews>
    <sheetView showGridLines="0" view="pageBreakPreview" topLeftCell="A16" zoomScaleNormal="100" zoomScaleSheetLayoutView="100" workbookViewId="0">
      <selection activeCell="J34" sqref="J34"/>
    </sheetView>
  </sheetViews>
  <sheetFormatPr defaultColWidth="9" defaultRowHeight="18.75" customHeight="1"/>
  <cols>
    <col min="1" max="1" width="3.77734375" style="50" customWidth="1"/>
    <col min="2" max="2" width="5.77734375" style="218" customWidth="1"/>
    <col min="3" max="3" width="7.44140625" style="50" bestFit="1" customWidth="1"/>
    <col min="4" max="4" width="3" style="50" bestFit="1" customWidth="1"/>
    <col min="5" max="5" width="12" style="50" customWidth="1"/>
    <col min="6" max="6" width="11.88671875" style="51" customWidth="1"/>
    <col min="7" max="7" width="2.21875" style="50" bestFit="1" customWidth="1"/>
    <col min="8" max="8" width="11.88671875" style="74" customWidth="1"/>
    <col min="9" max="9" width="2.21875" style="50" bestFit="1" customWidth="1"/>
    <col min="10" max="10" width="11.88671875" style="51" customWidth="1"/>
    <col min="11" max="11" width="4.44140625" style="50" bestFit="1" customWidth="1"/>
    <col min="12" max="16384" width="9" style="50"/>
  </cols>
  <sheetData>
    <row r="1" spans="1:11" ht="18.75" customHeight="1">
      <c r="A1" s="846" t="s">
        <v>159</v>
      </c>
      <c r="B1" s="847"/>
      <c r="C1" s="1126" t="s">
        <v>718</v>
      </c>
      <c r="D1" s="1127"/>
      <c r="E1" s="1128"/>
      <c r="H1" s="222" t="s">
        <v>0</v>
      </c>
      <c r="I1" s="861">
        <f>●総括表!H4</f>
        <v>0</v>
      </c>
      <c r="J1" s="861"/>
      <c r="K1" s="861"/>
    </row>
    <row r="2" spans="1:11" ht="18.75" customHeight="1">
      <c r="J2" s="61"/>
    </row>
    <row r="3" spans="1:11" ht="18.75" customHeight="1">
      <c r="A3" s="7" t="s">
        <v>596</v>
      </c>
      <c r="B3" s="45" t="s">
        <v>699</v>
      </c>
    </row>
    <row r="4" spans="1:11" ht="11.25" customHeight="1">
      <c r="A4" s="52"/>
    </row>
    <row r="5" spans="1:11" ht="18.75" customHeight="1">
      <c r="A5" s="52"/>
      <c r="B5" s="844" t="s">
        <v>488</v>
      </c>
      <c r="C5" s="845"/>
      <c r="D5" s="844" t="s">
        <v>116</v>
      </c>
      <c r="E5" s="845"/>
      <c r="F5" s="32" t="s">
        <v>490</v>
      </c>
      <c r="G5" s="33"/>
      <c r="H5" s="220" t="s">
        <v>114</v>
      </c>
      <c r="I5" s="33"/>
      <c r="J5" s="32" t="s">
        <v>3</v>
      </c>
      <c r="K5" s="9"/>
    </row>
    <row r="6" spans="1:11" ht="15" customHeight="1">
      <c r="A6" s="52"/>
      <c r="B6" s="31"/>
      <c r="C6" s="30"/>
      <c r="D6" s="29"/>
      <c r="E6" s="28"/>
      <c r="F6" s="27"/>
      <c r="G6" s="25"/>
      <c r="H6" s="219"/>
      <c r="I6" s="25"/>
      <c r="J6" s="24" t="s">
        <v>547</v>
      </c>
      <c r="K6" s="9"/>
    </row>
    <row r="7" spans="1:11" s="1" customFormat="1" ht="15" customHeight="1">
      <c r="B7" s="22">
        <v>1</v>
      </c>
      <c r="C7" s="23" t="s">
        <v>137</v>
      </c>
      <c r="D7" s="86" t="s">
        <v>584</v>
      </c>
      <c r="E7" s="20" t="s">
        <v>134</v>
      </c>
      <c r="F7" s="19"/>
      <c r="G7" s="18" t="s">
        <v>541</v>
      </c>
      <c r="H7" s="64">
        <v>4.3999999999999997E-2</v>
      </c>
      <c r="I7" s="18" t="s">
        <v>545</v>
      </c>
      <c r="J7" s="17">
        <f>ROUND(F7*H7,0)</f>
        <v>0</v>
      </c>
      <c r="K7" s="9" t="s">
        <v>546</v>
      </c>
    </row>
    <row r="8" spans="1:11" s="1" customFormat="1" ht="15" customHeight="1" thickBot="1">
      <c r="B8" s="89"/>
      <c r="C8" s="221"/>
      <c r="D8" s="86" t="s">
        <v>583</v>
      </c>
      <c r="E8" s="20" t="s">
        <v>133</v>
      </c>
      <c r="F8" s="19"/>
      <c r="G8" s="18" t="s">
        <v>541</v>
      </c>
      <c r="H8" s="421">
        <v>0.128</v>
      </c>
      <c r="I8" s="33" t="s">
        <v>545</v>
      </c>
      <c r="J8" s="39">
        <f>ROUND(F8*H8,0)</f>
        <v>0</v>
      </c>
      <c r="K8" s="9" t="s">
        <v>558</v>
      </c>
    </row>
    <row r="9" spans="1:11" s="1" customFormat="1" ht="15" customHeight="1">
      <c r="B9" s="48"/>
      <c r="C9" s="16"/>
      <c r="D9" s="15"/>
      <c r="E9" s="15"/>
      <c r="F9" s="14"/>
      <c r="G9" s="13"/>
      <c r="H9" s="837" t="s">
        <v>543</v>
      </c>
      <c r="I9" s="838"/>
      <c r="J9" s="11"/>
      <c r="K9" s="9"/>
    </row>
    <row r="10" spans="1:11" s="1" customFormat="1" ht="15" customHeight="1" thickBot="1">
      <c r="B10" s="46"/>
      <c r="C10" s="9"/>
      <c r="D10" s="9"/>
      <c r="E10" s="9"/>
      <c r="F10" s="12"/>
      <c r="G10" s="9"/>
      <c r="H10" s="839" t="s">
        <v>99</v>
      </c>
      <c r="I10" s="840"/>
      <c r="J10" s="10">
        <f>SUM(J7:J8)</f>
        <v>0</v>
      </c>
      <c r="K10" s="9" t="s">
        <v>857</v>
      </c>
    </row>
    <row r="11" spans="1:11" s="1" customFormat="1" ht="18.75" customHeight="1">
      <c r="B11" s="45"/>
      <c r="F11" s="3"/>
      <c r="H11" s="73"/>
      <c r="J11" s="3"/>
    </row>
    <row r="12" spans="1:11" s="1" customFormat="1" ht="18.75" customHeight="1">
      <c r="A12" s="846" t="s">
        <v>159</v>
      </c>
      <c r="B12" s="847"/>
      <c r="C12" s="1126" t="s">
        <v>489</v>
      </c>
      <c r="D12" s="1127"/>
      <c r="E12" s="1128"/>
      <c r="F12" s="3"/>
      <c r="H12" s="73"/>
      <c r="J12" s="3"/>
    </row>
    <row r="13" spans="1:11" s="1" customFormat="1" ht="18.75" customHeight="1">
      <c r="B13" s="45"/>
      <c r="F13" s="3"/>
      <c r="H13" s="73"/>
      <c r="J13" s="3"/>
    </row>
    <row r="14" spans="1:11" ht="18.75" customHeight="1">
      <c r="A14" s="7" t="s">
        <v>596</v>
      </c>
      <c r="B14" s="45" t="s">
        <v>10</v>
      </c>
    </row>
    <row r="15" spans="1:11" ht="11.25" customHeight="1">
      <c r="A15" s="52"/>
    </row>
    <row r="16" spans="1:11" ht="18.75" customHeight="1">
      <c r="A16" s="52"/>
      <c r="B16" s="844" t="s">
        <v>488</v>
      </c>
      <c r="C16" s="845"/>
      <c r="D16" s="844" t="s">
        <v>116</v>
      </c>
      <c r="E16" s="845"/>
      <c r="F16" s="32" t="s">
        <v>487</v>
      </c>
      <c r="G16" s="33"/>
      <c r="H16" s="220" t="s">
        <v>114</v>
      </c>
      <c r="I16" s="33"/>
      <c r="J16" s="32" t="s">
        <v>3</v>
      </c>
      <c r="K16" s="9"/>
    </row>
    <row r="17" spans="1:11" ht="15" customHeight="1">
      <c r="A17" s="52"/>
      <c r="B17" s="31"/>
      <c r="C17" s="30"/>
      <c r="D17" s="29"/>
      <c r="E17" s="28"/>
      <c r="F17" s="27"/>
      <c r="G17" s="25"/>
      <c r="H17" s="219"/>
      <c r="I17" s="25"/>
      <c r="J17" s="24" t="s">
        <v>547</v>
      </c>
      <c r="K17" s="9"/>
    </row>
    <row r="18" spans="1:11" s="1" customFormat="1" ht="15" customHeight="1">
      <c r="B18" s="22">
        <v>1</v>
      </c>
      <c r="C18" s="23" t="s">
        <v>123</v>
      </c>
      <c r="D18" s="841"/>
      <c r="E18" s="842"/>
      <c r="F18" s="19"/>
      <c r="G18" s="18" t="s">
        <v>541</v>
      </c>
      <c r="H18" s="64">
        <v>0.35699999999999998</v>
      </c>
      <c r="I18" s="18" t="s">
        <v>545</v>
      </c>
      <c r="J18" s="17">
        <f t="shared" ref="J18:J28" si="0">ROUND(F18*H18,0)</f>
        <v>0</v>
      </c>
      <c r="K18" s="9" t="s">
        <v>207</v>
      </c>
    </row>
    <row r="19" spans="1:11" s="1" customFormat="1" ht="15" customHeight="1">
      <c r="B19" s="22">
        <v>2</v>
      </c>
      <c r="C19" s="23" t="s">
        <v>122</v>
      </c>
      <c r="D19" s="841"/>
      <c r="E19" s="842"/>
      <c r="F19" s="19"/>
      <c r="G19" s="18" t="s">
        <v>541</v>
      </c>
      <c r="H19" s="421">
        <v>0.41499999999999998</v>
      </c>
      <c r="I19" s="33" t="s">
        <v>545</v>
      </c>
      <c r="J19" s="39">
        <f t="shared" si="0"/>
        <v>0</v>
      </c>
      <c r="K19" s="9" t="s">
        <v>206</v>
      </c>
    </row>
    <row r="20" spans="1:11" s="1" customFormat="1" ht="15" customHeight="1">
      <c r="B20" s="22">
        <v>3</v>
      </c>
      <c r="C20" s="23" t="s">
        <v>112</v>
      </c>
      <c r="D20" s="841"/>
      <c r="E20" s="842"/>
      <c r="F20" s="19"/>
      <c r="G20" s="18" t="s">
        <v>541</v>
      </c>
      <c r="H20" s="421">
        <v>0.47799999999999998</v>
      </c>
      <c r="I20" s="33" t="s">
        <v>545</v>
      </c>
      <c r="J20" s="39">
        <f t="shared" si="0"/>
        <v>0</v>
      </c>
      <c r="K20" s="9" t="s">
        <v>205</v>
      </c>
    </row>
    <row r="21" spans="1:11" s="1" customFormat="1" ht="15" customHeight="1">
      <c r="B21" s="22">
        <v>4</v>
      </c>
      <c r="C21" s="23" t="s">
        <v>110</v>
      </c>
      <c r="D21" s="841"/>
      <c r="E21" s="842"/>
      <c r="F21" s="19"/>
      <c r="G21" s="18" t="s">
        <v>541</v>
      </c>
      <c r="H21" s="421">
        <v>0.53</v>
      </c>
      <c r="I21" s="33" t="s">
        <v>545</v>
      </c>
      <c r="J21" s="39">
        <f t="shared" si="0"/>
        <v>0</v>
      </c>
      <c r="K21" s="9" t="s">
        <v>204</v>
      </c>
    </row>
    <row r="22" spans="1:11" s="1" customFormat="1" ht="15" customHeight="1">
      <c r="B22" s="22">
        <v>5</v>
      </c>
      <c r="C22" s="23" t="s">
        <v>108</v>
      </c>
      <c r="D22" s="841"/>
      <c r="E22" s="842"/>
      <c r="F22" s="19"/>
      <c r="G22" s="18" t="s">
        <v>541</v>
      </c>
      <c r="H22" s="421">
        <v>0.67500000000000004</v>
      </c>
      <c r="I22" s="33" t="s">
        <v>545</v>
      </c>
      <c r="J22" s="39">
        <f t="shared" si="0"/>
        <v>0</v>
      </c>
      <c r="K22" s="9" t="s">
        <v>203</v>
      </c>
    </row>
    <row r="23" spans="1:11" s="1" customFormat="1" ht="15" customHeight="1">
      <c r="B23" s="21">
        <v>6</v>
      </c>
      <c r="C23" s="20" t="s">
        <v>106</v>
      </c>
      <c r="D23" s="841"/>
      <c r="E23" s="842"/>
      <c r="F23" s="19"/>
      <c r="G23" s="18" t="s">
        <v>541</v>
      </c>
      <c r="H23" s="421">
        <v>0.71399999999999997</v>
      </c>
      <c r="I23" s="33" t="s">
        <v>545</v>
      </c>
      <c r="J23" s="39">
        <f t="shared" si="0"/>
        <v>0</v>
      </c>
      <c r="K23" s="9" t="s">
        <v>563</v>
      </c>
    </row>
    <row r="24" spans="1:11" s="1" customFormat="1" ht="15" customHeight="1">
      <c r="B24" s="21">
        <v>7</v>
      </c>
      <c r="C24" s="20" t="s">
        <v>104</v>
      </c>
      <c r="D24" s="841"/>
      <c r="E24" s="842"/>
      <c r="F24" s="19"/>
      <c r="G24" s="18" t="s">
        <v>541</v>
      </c>
      <c r="H24" s="421">
        <v>0.76800000000000002</v>
      </c>
      <c r="I24" s="33" t="s">
        <v>545</v>
      </c>
      <c r="J24" s="39">
        <f t="shared" si="0"/>
        <v>0</v>
      </c>
      <c r="K24" s="9" t="s">
        <v>571</v>
      </c>
    </row>
    <row r="25" spans="1:11" s="1" customFormat="1" ht="15" customHeight="1">
      <c r="B25" s="21">
        <v>8</v>
      </c>
      <c r="C25" s="20" t="s">
        <v>102</v>
      </c>
      <c r="D25" s="841"/>
      <c r="E25" s="842"/>
      <c r="F25" s="19"/>
      <c r="G25" s="18" t="s">
        <v>541</v>
      </c>
      <c r="H25" s="421">
        <v>0.79600000000000004</v>
      </c>
      <c r="I25" s="33" t="s">
        <v>545</v>
      </c>
      <c r="J25" s="39">
        <f t="shared" si="0"/>
        <v>0</v>
      </c>
      <c r="K25" s="9" t="s">
        <v>561</v>
      </c>
    </row>
    <row r="26" spans="1:11" s="1" customFormat="1" ht="15" customHeight="1">
      <c r="B26" s="21">
        <v>9</v>
      </c>
      <c r="C26" s="20" t="s">
        <v>497</v>
      </c>
      <c r="D26" s="841"/>
      <c r="E26" s="842"/>
      <c r="F26" s="19"/>
      <c r="G26" s="18" t="s">
        <v>541</v>
      </c>
      <c r="H26" s="421">
        <v>0.86199999999999999</v>
      </c>
      <c r="I26" s="33" t="s">
        <v>545</v>
      </c>
      <c r="J26" s="39">
        <f t="shared" si="0"/>
        <v>0</v>
      </c>
      <c r="K26" s="9" t="s">
        <v>570</v>
      </c>
    </row>
    <row r="27" spans="1:11" s="1" customFormat="1" ht="15" customHeight="1">
      <c r="B27" s="21">
        <v>10</v>
      </c>
      <c r="C27" s="20" t="s">
        <v>519</v>
      </c>
      <c r="D27" s="841"/>
      <c r="E27" s="842"/>
      <c r="F27" s="19"/>
      <c r="G27" s="18" t="s">
        <v>98</v>
      </c>
      <c r="H27" s="421">
        <v>0.90400000000000003</v>
      </c>
      <c r="I27" s="33" t="s">
        <v>101</v>
      </c>
      <c r="J27" s="39">
        <f>ROUND(F27*H27,0)</f>
        <v>0</v>
      </c>
      <c r="K27" s="9" t="s">
        <v>132</v>
      </c>
    </row>
    <row r="28" spans="1:11" s="1" customFormat="1" ht="15" customHeight="1">
      <c r="B28" s="21">
        <v>11</v>
      </c>
      <c r="C28" s="20" t="s">
        <v>605</v>
      </c>
      <c r="D28" s="841"/>
      <c r="E28" s="842"/>
      <c r="F28" s="19"/>
      <c r="G28" s="18" t="s">
        <v>541</v>
      </c>
      <c r="H28" s="421">
        <v>0.95199999999999996</v>
      </c>
      <c r="I28" s="33" t="s">
        <v>545</v>
      </c>
      <c r="J28" s="39">
        <f t="shared" si="0"/>
        <v>0</v>
      </c>
      <c r="K28" s="9" t="s">
        <v>131</v>
      </c>
    </row>
    <row r="29" spans="1:11" s="1" customFormat="1" ht="15" customHeight="1">
      <c r="B29" s="21">
        <v>12</v>
      </c>
      <c r="C29" s="20" t="s">
        <v>775</v>
      </c>
      <c r="D29" s="841"/>
      <c r="E29" s="842"/>
      <c r="F29" s="19"/>
      <c r="G29" s="18" t="s">
        <v>98</v>
      </c>
      <c r="H29" s="421">
        <v>1</v>
      </c>
      <c r="I29" s="33" t="s">
        <v>101</v>
      </c>
      <c r="J29" s="39">
        <f>ROUND(F29*H29,0)</f>
        <v>0</v>
      </c>
      <c r="K29" s="9" t="s">
        <v>130</v>
      </c>
    </row>
    <row r="30" spans="1:11" s="1" customFormat="1" ht="15" customHeight="1">
      <c r="B30" s="21">
        <v>13</v>
      </c>
      <c r="C30" s="20" t="s">
        <v>917</v>
      </c>
      <c r="D30" s="841"/>
      <c r="E30" s="842"/>
      <c r="F30" s="19"/>
      <c r="G30" s="18" t="s">
        <v>98</v>
      </c>
      <c r="H30" s="421">
        <v>1</v>
      </c>
      <c r="I30" s="33" t="s">
        <v>101</v>
      </c>
      <c r="J30" s="39">
        <f>ROUND(F30*H30,0)</f>
        <v>0</v>
      </c>
      <c r="K30" s="9" t="s">
        <v>954</v>
      </c>
    </row>
    <row r="31" spans="1:11" s="1" customFormat="1" ht="15" customHeight="1">
      <c r="B31" s="21">
        <v>14</v>
      </c>
      <c r="C31" s="20" t="s">
        <v>1041</v>
      </c>
      <c r="D31" s="841"/>
      <c r="E31" s="842"/>
      <c r="F31" s="19"/>
      <c r="G31" s="18" t="s">
        <v>98</v>
      </c>
      <c r="H31" s="421">
        <v>1</v>
      </c>
      <c r="I31" s="33" t="s">
        <v>101</v>
      </c>
      <c r="J31" s="39">
        <f>ROUND(F31*H31,0)</f>
        <v>0</v>
      </c>
      <c r="K31" s="9" t="s">
        <v>128</v>
      </c>
    </row>
    <row r="32" spans="1:11" s="1" customFormat="1" ht="15" customHeight="1" thickBot="1">
      <c r="B32" s="21">
        <v>15</v>
      </c>
      <c r="C32" s="20" t="s">
        <v>1112</v>
      </c>
      <c r="D32" s="841"/>
      <c r="E32" s="842"/>
      <c r="F32" s="19"/>
      <c r="G32" s="18" t="s">
        <v>98</v>
      </c>
      <c r="H32" s="421">
        <v>1</v>
      </c>
      <c r="I32" s="33" t="s">
        <v>101</v>
      </c>
      <c r="J32" s="39">
        <f>ROUND(F32*H32,0)</f>
        <v>0</v>
      </c>
      <c r="K32" s="9" t="s">
        <v>1139</v>
      </c>
    </row>
    <row r="33" spans="2:11" s="1" customFormat="1" ht="15" customHeight="1">
      <c r="B33" s="48"/>
      <c r="C33" s="16"/>
      <c r="D33" s="15"/>
      <c r="E33" s="15"/>
      <c r="F33" s="14"/>
      <c r="G33" s="13"/>
      <c r="H33" s="837" t="s">
        <v>1532</v>
      </c>
      <c r="I33" s="838"/>
      <c r="J33" s="11"/>
      <c r="K33" s="9"/>
    </row>
    <row r="34" spans="2:11" s="1" customFormat="1" ht="15" customHeight="1" thickBot="1">
      <c r="B34" s="46"/>
      <c r="C34" s="9"/>
      <c r="D34" s="9"/>
      <c r="E34" s="9"/>
      <c r="F34" s="12"/>
      <c r="G34" s="9"/>
      <c r="H34" s="839" t="s">
        <v>99</v>
      </c>
      <c r="I34" s="840"/>
      <c r="J34" s="10">
        <f>SUM(J18:J32)</f>
        <v>0</v>
      </c>
      <c r="K34" s="9" t="s">
        <v>858</v>
      </c>
    </row>
    <row r="35" spans="2:11" s="1" customFormat="1" ht="15" customHeight="1">
      <c r="B35" s="46"/>
      <c r="C35" s="9"/>
      <c r="D35" s="9"/>
      <c r="E35" s="9"/>
      <c r="F35" s="12"/>
      <c r="G35" s="9"/>
      <c r="H35" s="13"/>
      <c r="I35" s="13"/>
      <c r="J35" s="14"/>
      <c r="K35" s="9"/>
    </row>
    <row r="36" spans="2:11" s="1" customFormat="1" ht="18.75" customHeight="1">
      <c r="B36" s="45"/>
      <c r="F36" s="3"/>
      <c r="H36" s="73"/>
      <c r="J36" s="3"/>
    </row>
  </sheetData>
  <mergeCells count="28">
    <mergeCell ref="H34:I34"/>
    <mergeCell ref="D19:E19"/>
    <mergeCell ref="D20:E20"/>
    <mergeCell ref="D21:E21"/>
    <mergeCell ref="D22:E22"/>
    <mergeCell ref="D23:E23"/>
    <mergeCell ref="D24:E24"/>
    <mergeCell ref="D27:E27"/>
    <mergeCell ref="D29:E29"/>
    <mergeCell ref="D32:E32"/>
    <mergeCell ref="B16:C16"/>
    <mergeCell ref="D16:E16"/>
    <mergeCell ref="D18:E18"/>
    <mergeCell ref="H33:I33"/>
    <mergeCell ref="H9:I9"/>
    <mergeCell ref="H10:I10"/>
    <mergeCell ref="A12:B12"/>
    <mergeCell ref="C12:E12"/>
    <mergeCell ref="D25:E25"/>
    <mergeCell ref="D26:E26"/>
    <mergeCell ref="D28:E28"/>
    <mergeCell ref="D30:E30"/>
    <mergeCell ref="D31:E31"/>
    <mergeCell ref="A1:B1"/>
    <mergeCell ref="C1:E1"/>
    <mergeCell ref="I1:K1"/>
    <mergeCell ref="B5:C5"/>
    <mergeCell ref="D5:E5"/>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18"/>
  <sheetViews>
    <sheetView view="pageBreakPreview" zoomScale="160" zoomScaleNormal="100" zoomScaleSheetLayoutView="160" workbookViewId="0">
      <selection activeCell="J18" sqref="J18"/>
    </sheetView>
  </sheetViews>
  <sheetFormatPr defaultColWidth="8.88671875" defaultRowHeight="13.2"/>
  <cols>
    <col min="1" max="2" width="3.77734375" style="687" customWidth="1"/>
    <col min="3" max="3" width="7.44140625" style="687" bestFit="1" customWidth="1"/>
    <col min="4" max="4" width="3" style="687" bestFit="1" customWidth="1"/>
    <col min="5" max="5" width="12" style="687" customWidth="1"/>
    <col min="6" max="6" width="11.88671875" style="687" customWidth="1"/>
    <col min="7" max="7" width="2.21875" style="687" bestFit="1" customWidth="1"/>
    <col min="8" max="8" width="11.88671875" style="687" customWidth="1"/>
    <col min="9" max="9" width="2.21875" style="687" bestFit="1" customWidth="1"/>
    <col min="10" max="10" width="11.88671875" style="687" customWidth="1"/>
    <col min="11" max="11" width="4.44140625" style="687" bestFit="1" customWidth="1"/>
    <col min="12" max="16384" width="8.88671875" style="687"/>
  </cols>
  <sheetData>
    <row r="1" spans="1:11" ht="14.4">
      <c r="A1" s="846" t="s">
        <v>159</v>
      </c>
      <c r="B1" s="847"/>
      <c r="C1" s="1126" t="s">
        <v>1024</v>
      </c>
      <c r="D1" s="1127"/>
      <c r="E1" s="1127"/>
      <c r="F1" s="1128"/>
      <c r="G1" s="1"/>
      <c r="H1" s="222" t="s">
        <v>0</v>
      </c>
      <c r="I1" s="1131">
        <f>●総括表!H4</f>
        <v>0</v>
      </c>
      <c r="J1" s="1131"/>
      <c r="K1" s="1131"/>
    </row>
    <row r="2" spans="1:11" ht="14.4">
      <c r="A2" s="50"/>
      <c r="B2" s="50"/>
      <c r="C2" s="50"/>
      <c r="D2" s="50"/>
      <c r="E2" s="50"/>
      <c r="F2" s="51"/>
      <c r="G2" s="50"/>
      <c r="H2" s="74"/>
      <c r="I2" s="50"/>
      <c r="J2" s="51"/>
      <c r="K2" s="50"/>
    </row>
    <row r="3" spans="1:11" ht="14.4">
      <c r="A3" s="7" t="s">
        <v>707</v>
      </c>
      <c r="B3" s="1" t="s">
        <v>1023</v>
      </c>
      <c r="C3" s="50"/>
      <c r="D3" s="50"/>
      <c r="E3" s="50"/>
      <c r="F3" s="51"/>
      <c r="G3" s="50"/>
      <c r="H3" s="74"/>
      <c r="I3" s="50"/>
      <c r="J3" s="51"/>
      <c r="K3" s="50"/>
    </row>
    <row r="4" spans="1:11" ht="14.4">
      <c r="A4" s="52"/>
      <c r="B4" s="50"/>
      <c r="C4" s="50"/>
      <c r="D4" s="50"/>
      <c r="E4" s="50"/>
      <c r="F4" s="51"/>
      <c r="G4" s="50"/>
      <c r="H4" s="74"/>
      <c r="I4" s="50"/>
      <c r="J4" s="51"/>
      <c r="K4" s="50"/>
    </row>
    <row r="5" spans="1:11" ht="14.4">
      <c r="A5" s="52"/>
      <c r="B5" s="844" t="s">
        <v>488</v>
      </c>
      <c r="C5" s="845"/>
      <c r="D5" s="844" t="s">
        <v>116</v>
      </c>
      <c r="E5" s="845"/>
      <c r="F5" s="32" t="s">
        <v>260</v>
      </c>
      <c r="G5" s="33"/>
      <c r="H5" s="220" t="s">
        <v>114</v>
      </c>
      <c r="I5" s="33"/>
      <c r="J5" s="32" t="s">
        <v>3</v>
      </c>
      <c r="K5" s="9"/>
    </row>
    <row r="6" spans="1:11" ht="14.4">
      <c r="A6" s="52"/>
      <c r="B6" s="31"/>
      <c r="C6" s="30"/>
      <c r="D6" s="29"/>
      <c r="E6" s="28"/>
      <c r="F6" s="27"/>
      <c r="G6" s="25"/>
      <c r="H6" s="219"/>
      <c r="I6" s="25"/>
      <c r="J6" s="24" t="s">
        <v>708</v>
      </c>
      <c r="K6" s="9"/>
    </row>
    <row r="7" spans="1:11">
      <c r="A7" s="1"/>
      <c r="B7" s="22">
        <v>1</v>
      </c>
      <c r="C7" s="23" t="s">
        <v>605</v>
      </c>
      <c r="D7" s="86" t="s">
        <v>709</v>
      </c>
      <c r="E7" s="20" t="s">
        <v>710</v>
      </c>
      <c r="F7" s="19"/>
      <c r="G7" s="18" t="s">
        <v>711</v>
      </c>
      <c r="H7" s="64">
        <v>0.60399999999999998</v>
      </c>
      <c r="I7" s="18" t="s">
        <v>712</v>
      </c>
      <c r="J7" s="17">
        <f t="shared" ref="J7:J12" si="0">ROUND(F7*H7,0)</f>
        <v>0</v>
      </c>
      <c r="K7" s="9" t="s">
        <v>713</v>
      </c>
    </row>
    <row r="8" spans="1:11">
      <c r="A8" s="1"/>
      <c r="B8" s="89"/>
      <c r="C8" s="221"/>
      <c r="D8" s="86" t="s">
        <v>714</v>
      </c>
      <c r="E8" s="20" t="s">
        <v>715</v>
      </c>
      <c r="F8" s="19"/>
      <c r="G8" s="18" t="s">
        <v>711</v>
      </c>
      <c r="H8" s="421">
        <v>0.52800000000000002</v>
      </c>
      <c r="I8" s="33" t="s">
        <v>712</v>
      </c>
      <c r="J8" s="39">
        <f t="shared" si="0"/>
        <v>0</v>
      </c>
      <c r="K8" s="9" t="s">
        <v>716</v>
      </c>
    </row>
    <row r="9" spans="1:11">
      <c r="A9" s="1"/>
      <c r="B9" s="22">
        <v>2</v>
      </c>
      <c r="C9" s="23" t="s">
        <v>775</v>
      </c>
      <c r="D9" s="86" t="s">
        <v>584</v>
      </c>
      <c r="E9" s="20" t="s">
        <v>710</v>
      </c>
      <c r="F9" s="19"/>
      <c r="G9" s="18" t="s">
        <v>98</v>
      </c>
      <c r="H9" s="64">
        <v>0.70099999999999996</v>
      </c>
      <c r="I9" s="18" t="s">
        <v>101</v>
      </c>
      <c r="J9" s="17">
        <f t="shared" si="0"/>
        <v>0</v>
      </c>
      <c r="K9" s="9" t="s">
        <v>107</v>
      </c>
    </row>
    <row r="10" spans="1:11">
      <c r="A10" s="1"/>
      <c r="B10" s="89"/>
      <c r="C10" s="221"/>
      <c r="D10" s="86" t="s">
        <v>583</v>
      </c>
      <c r="E10" s="20" t="s">
        <v>715</v>
      </c>
      <c r="F10" s="19"/>
      <c r="G10" s="18" t="s">
        <v>98</v>
      </c>
      <c r="H10" s="421">
        <v>0.61399999999999999</v>
      </c>
      <c r="I10" s="33" t="s">
        <v>101</v>
      </c>
      <c r="J10" s="39">
        <f t="shared" si="0"/>
        <v>0</v>
      </c>
      <c r="K10" s="9" t="s">
        <v>105</v>
      </c>
    </row>
    <row r="11" spans="1:11">
      <c r="A11" s="1"/>
      <c r="B11" s="22">
        <v>3</v>
      </c>
      <c r="C11" s="23" t="s">
        <v>917</v>
      </c>
      <c r="D11" s="86" t="s">
        <v>584</v>
      </c>
      <c r="E11" s="20" t="s">
        <v>955</v>
      </c>
      <c r="F11" s="19"/>
      <c r="G11" s="18" t="s">
        <v>98</v>
      </c>
      <c r="H11" s="64">
        <v>0.8</v>
      </c>
      <c r="I11" s="18" t="s">
        <v>101</v>
      </c>
      <c r="J11" s="17">
        <f t="shared" si="0"/>
        <v>0</v>
      </c>
      <c r="K11" s="9" t="s">
        <v>957</v>
      </c>
    </row>
    <row r="12" spans="1:11">
      <c r="A12" s="1"/>
      <c r="B12" s="89"/>
      <c r="C12" s="221"/>
      <c r="D12" s="86" t="s">
        <v>583</v>
      </c>
      <c r="E12" s="688" t="s">
        <v>956</v>
      </c>
      <c r="F12" s="19"/>
      <c r="G12" s="18" t="s">
        <v>98</v>
      </c>
      <c r="H12" s="421">
        <v>0.7</v>
      </c>
      <c r="I12" s="33" t="s">
        <v>101</v>
      </c>
      <c r="J12" s="39">
        <f t="shared" si="0"/>
        <v>0</v>
      </c>
      <c r="K12" s="9" t="s">
        <v>958</v>
      </c>
    </row>
    <row r="13" spans="1:11">
      <c r="A13" s="1"/>
      <c r="B13" s="22">
        <v>4</v>
      </c>
      <c r="C13" s="23" t="s">
        <v>1041</v>
      </c>
      <c r="D13" s="86" t="s">
        <v>584</v>
      </c>
      <c r="E13" s="20" t="s">
        <v>955</v>
      </c>
      <c r="F13" s="19"/>
      <c r="G13" s="18" t="s">
        <v>98</v>
      </c>
      <c r="H13" s="64">
        <v>0.8</v>
      </c>
      <c r="I13" s="18" t="s">
        <v>101</v>
      </c>
      <c r="J13" s="17">
        <f>ROUND(F13*H13,0)</f>
        <v>0</v>
      </c>
      <c r="K13" s="9" t="s">
        <v>121</v>
      </c>
    </row>
    <row r="14" spans="1:11">
      <c r="A14" s="1"/>
      <c r="B14" s="89"/>
      <c r="C14" s="221"/>
      <c r="D14" s="86" t="s">
        <v>583</v>
      </c>
      <c r="E14" s="688" t="s">
        <v>956</v>
      </c>
      <c r="F14" s="19"/>
      <c r="G14" s="18" t="s">
        <v>98</v>
      </c>
      <c r="H14" s="421">
        <v>0.7</v>
      </c>
      <c r="I14" s="33" t="s">
        <v>101</v>
      </c>
      <c r="J14" s="39">
        <f>ROUND(F14*H14,0)</f>
        <v>0</v>
      </c>
      <c r="K14" s="9" t="s">
        <v>120</v>
      </c>
    </row>
    <row r="15" spans="1:11">
      <c r="A15" s="1"/>
      <c r="B15" s="22">
        <v>5</v>
      </c>
      <c r="C15" s="23" t="s">
        <v>1112</v>
      </c>
      <c r="D15" s="86" t="s">
        <v>584</v>
      </c>
      <c r="E15" s="20" t="s">
        <v>955</v>
      </c>
      <c r="F15" s="19"/>
      <c r="G15" s="18" t="s">
        <v>98</v>
      </c>
      <c r="H15" s="64">
        <v>0.8</v>
      </c>
      <c r="I15" s="18" t="s">
        <v>101</v>
      </c>
      <c r="J15" s="17">
        <f>ROUND(F15*H15,0)</f>
        <v>0</v>
      </c>
      <c r="K15" s="9" t="s">
        <v>1140</v>
      </c>
    </row>
    <row r="16" spans="1:11" ht="13.8" thickBot="1">
      <c r="A16" s="1"/>
      <c r="B16" s="89"/>
      <c r="C16" s="221"/>
      <c r="D16" s="86" t="s">
        <v>583</v>
      </c>
      <c r="E16" s="688" t="s">
        <v>956</v>
      </c>
      <c r="F16" s="19"/>
      <c r="G16" s="18" t="s">
        <v>98</v>
      </c>
      <c r="H16" s="421">
        <v>0.7</v>
      </c>
      <c r="I16" s="33" t="s">
        <v>101</v>
      </c>
      <c r="J16" s="39">
        <f>ROUND(F16*H16,0)</f>
        <v>0</v>
      </c>
      <c r="K16" s="9" t="s">
        <v>1141</v>
      </c>
    </row>
    <row r="17" spans="1:11">
      <c r="A17" s="1"/>
      <c r="B17" s="15"/>
      <c r="C17" s="16"/>
      <c r="D17" s="15"/>
      <c r="E17" s="15"/>
      <c r="F17" s="14"/>
      <c r="G17" s="13"/>
      <c r="H17" s="837" t="s">
        <v>1533</v>
      </c>
      <c r="I17" s="838"/>
      <c r="J17" s="11"/>
      <c r="K17" s="9"/>
    </row>
    <row r="18" spans="1:11" ht="13.8" thickBot="1">
      <c r="A18" s="1"/>
      <c r="B18" s="9"/>
      <c r="C18" s="9"/>
      <c r="D18" s="9"/>
      <c r="E18" s="9"/>
      <c r="F18" s="12"/>
      <c r="G18" s="9"/>
      <c r="H18" s="839" t="s">
        <v>99</v>
      </c>
      <c r="I18" s="840"/>
      <c r="J18" s="10">
        <f>SUM(J7:J16)</f>
        <v>0</v>
      </c>
      <c r="K18" s="9" t="s">
        <v>859</v>
      </c>
    </row>
  </sheetData>
  <mergeCells count="7">
    <mergeCell ref="H18:I18"/>
    <mergeCell ref="A1:B1"/>
    <mergeCell ref="C1:F1"/>
    <mergeCell ref="I1:K1"/>
    <mergeCell ref="B5:C5"/>
    <mergeCell ref="D5:E5"/>
    <mergeCell ref="H17:I17"/>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N246"/>
  <sheetViews>
    <sheetView showGridLines="0" view="pageBreakPreview" zoomScaleNormal="100" zoomScaleSheetLayoutView="100" workbookViewId="0">
      <selection activeCell="H220" sqref="H220"/>
    </sheetView>
  </sheetViews>
  <sheetFormatPr defaultColWidth="9" defaultRowHeight="18.75" customHeight="1"/>
  <cols>
    <col min="1" max="1" width="3.77734375" style="50" customWidth="1"/>
    <col min="2" max="2" width="5.77734375" style="218" customWidth="1"/>
    <col min="3" max="3" width="7.44140625" style="50" bestFit="1" customWidth="1"/>
    <col min="4" max="4" width="3" style="50" bestFit="1" customWidth="1"/>
    <col min="5" max="5" width="12" style="50" customWidth="1"/>
    <col min="6" max="6" width="11.88671875" style="50" customWidth="1"/>
    <col min="7" max="7" width="2.21875" style="50" bestFit="1" customWidth="1"/>
    <col min="8" max="8" width="11.88671875" style="595" customWidth="1"/>
    <col min="9" max="9" width="2.21875" style="50" bestFit="1" customWidth="1"/>
    <col min="10" max="10" width="11.88671875" style="50" customWidth="1"/>
    <col min="11" max="11" width="3.109375" style="50" customWidth="1"/>
    <col min="12" max="16384" width="9" style="50"/>
  </cols>
  <sheetData>
    <row r="1" spans="1:11" ht="18.75" customHeight="1">
      <c r="A1" s="846" t="s">
        <v>159</v>
      </c>
      <c r="B1" s="847"/>
      <c r="C1" s="846" t="s">
        <v>36</v>
      </c>
      <c r="D1" s="848"/>
      <c r="E1" s="847"/>
      <c r="H1" s="594" t="s">
        <v>0</v>
      </c>
      <c r="I1" s="843">
        <f>●総括表!H4</f>
        <v>0</v>
      </c>
      <c r="J1" s="843"/>
      <c r="K1" s="843"/>
    </row>
    <row r="2" spans="1:11" ht="18.75" customHeight="1">
      <c r="J2" s="664"/>
    </row>
    <row r="3" spans="1:11" ht="18.75" customHeight="1">
      <c r="A3" s="7" t="s">
        <v>596</v>
      </c>
      <c r="B3" s="45" t="s">
        <v>158</v>
      </c>
    </row>
    <row r="4" spans="1:11" ht="11.25" customHeight="1">
      <c r="A4" s="52"/>
    </row>
    <row r="5" spans="1:11" ht="18.75" customHeight="1">
      <c r="A5" s="52"/>
      <c r="B5" s="844" t="s">
        <v>117</v>
      </c>
      <c r="C5" s="845"/>
      <c r="D5" s="844" t="s">
        <v>116</v>
      </c>
      <c r="E5" s="845"/>
      <c r="F5" s="33" t="s">
        <v>115</v>
      </c>
      <c r="G5" s="33"/>
      <c r="H5" s="596" t="s">
        <v>114</v>
      </c>
      <c r="I5" s="33"/>
      <c r="J5" s="33" t="s">
        <v>3</v>
      </c>
      <c r="K5" s="9"/>
    </row>
    <row r="6" spans="1:11" ht="15" customHeight="1">
      <c r="A6" s="52"/>
      <c r="B6" s="31"/>
      <c r="C6" s="30"/>
      <c r="D6" s="29"/>
      <c r="E6" s="28"/>
      <c r="F6" s="25"/>
      <c r="G6" s="25"/>
      <c r="H6" s="597"/>
      <c r="I6" s="25"/>
      <c r="J6" s="665" t="s">
        <v>547</v>
      </c>
      <c r="K6" s="9"/>
    </row>
    <row r="7" spans="1:11" s="1" customFormat="1" ht="15" customHeight="1">
      <c r="B7" s="22">
        <v>1</v>
      </c>
      <c r="C7" s="23" t="s">
        <v>138</v>
      </c>
      <c r="D7" s="86" t="s">
        <v>584</v>
      </c>
      <c r="E7" s="20" t="s">
        <v>134</v>
      </c>
      <c r="F7" s="19"/>
      <c r="G7" s="18" t="s">
        <v>541</v>
      </c>
      <c r="H7" s="598">
        <v>1.7999999999999999E-2</v>
      </c>
      <c r="I7" s="18" t="s">
        <v>545</v>
      </c>
      <c r="J7" s="17">
        <f t="shared" ref="J7:J23" si="0">ROUND(F7*H7,0)</f>
        <v>0</v>
      </c>
      <c r="K7" s="9" t="s">
        <v>207</v>
      </c>
    </row>
    <row r="8" spans="1:11" s="1" customFormat="1" ht="15" customHeight="1">
      <c r="B8" s="265"/>
      <c r="C8" s="28"/>
      <c r="D8" s="86" t="s">
        <v>583</v>
      </c>
      <c r="E8" s="20" t="s">
        <v>133</v>
      </c>
      <c r="F8" s="19"/>
      <c r="G8" s="18" t="s">
        <v>541</v>
      </c>
      <c r="H8" s="599">
        <v>4.0000000000000001E-3</v>
      </c>
      <c r="I8" s="33" t="s">
        <v>545</v>
      </c>
      <c r="J8" s="39">
        <f t="shared" si="0"/>
        <v>0</v>
      </c>
      <c r="K8" s="9" t="s">
        <v>206</v>
      </c>
    </row>
    <row r="9" spans="1:11" s="1" customFormat="1" ht="15" customHeight="1">
      <c r="B9" s="22">
        <f>B7+1</f>
        <v>2</v>
      </c>
      <c r="C9" s="23" t="s">
        <v>137</v>
      </c>
      <c r="D9" s="86" t="s">
        <v>584</v>
      </c>
      <c r="E9" s="20" t="s">
        <v>134</v>
      </c>
      <c r="F9" s="19"/>
      <c r="G9" s="18" t="s">
        <v>541</v>
      </c>
      <c r="H9" s="598">
        <v>2.8000000000000001E-2</v>
      </c>
      <c r="I9" s="18" t="s">
        <v>545</v>
      </c>
      <c r="J9" s="17">
        <f t="shared" si="0"/>
        <v>0</v>
      </c>
      <c r="K9" s="9" t="s">
        <v>205</v>
      </c>
    </row>
    <row r="10" spans="1:11" s="1" customFormat="1" ht="15" customHeight="1">
      <c r="B10" s="265"/>
      <c r="C10" s="28"/>
      <c r="D10" s="86" t="s">
        <v>583</v>
      </c>
      <c r="E10" s="20" t="s">
        <v>133</v>
      </c>
      <c r="F10" s="19"/>
      <c r="G10" s="18" t="s">
        <v>541</v>
      </c>
      <c r="H10" s="599">
        <v>7.0000000000000001E-3</v>
      </c>
      <c r="I10" s="33" t="s">
        <v>545</v>
      </c>
      <c r="J10" s="39">
        <f t="shared" si="0"/>
        <v>0</v>
      </c>
      <c r="K10" s="9" t="s">
        <v>204</v>
      </c>
    </row>
    <row r="11" spans="1:11" s="1" customFormat="1" ht="15" customHeight="1">
      <c r="B11" s="22">
        <f>B9+1</f>
        <v>3</v>
      </c>
      <c r="C11" s="23" t="s">
        <v>136</v>
      </c>
      <c r="D11" s="86" t="s">
        <v>584</v>
      </c>
      <c r="E11" s="20" t="s">
        <v>134</v>
      </c>
      <c r="F11" s="19"/>
      <c r="G11" s="18" t="s">
        <v>541</v>
      </c>
      <c r="H11" s="598">
        <v>3.9E-2</v>
      </c>
      <c r="I11" s="18" t="s">
        <v>545</v>
      </c>
      <c r="J11" s="17">
        <f t="shared" si="0"/>
        <v>0</v>
      </c>
      <c r="K11" s="9" t="s">
        <v>203</v>
      </c>
    </row>
    <row r="12" spans="1:11" s="1" customFormat="1" ht="15" customHeight="1">
      <c r="B12" s="265"/>
      <c r="C12" s="28"/>
      <c r="D12" s="86" t="s">
        <v>583</v>
      </c>
      <c r="E12" s="20" t="s">
        <v>133</v>
      </c>
      <c r="F12" s="19"/>
      <c r="G12" s="18" t="s">
        <v>541</v>
      </c>
      <c r="H12" s="599">
        <v>4.0000000000000001E-3</v>
      </c>
      <c r="I12" s="33" t="s">
        <v>545</v>
      </c>
      <c r="J12" s="39">
        <f t="shared" si="0"/>
        <v>0</v>
      </c>
      <c r="K12" s="9" t="s">
        <v>177</v>
      </c>
    </row>
    <row r="13" spans="1:11" s="1" customFormat="1" ht="15" customHeight="1">
      <c r="B13" s="22">
        <f>B11+1</f>
        <v>4</v>
      </c>
      <c r="C13" s="23" t="s">
        <v>135</v>
      </c>
      <c r="D13" s="86" t="s">
        <v>584</v>
      </c>
      <c r="E13" s="20" t="s">
        <v>134</v>
      </c>
      <c r="F13" s="19"/>
      <c r="G13" s="18" t="s">
        <v>541</v>
      </c>
      <c r="H13" s="598">
        <v>6.5000000000000002E-2</v>
      </c>
      <c r="I13" s="18" t="s">
        <v>545</v>
      </c>
      <c r="J13" s="17">
        <f t="shared" si="0"/>
        <v>0</v>
      </c>
      <c r="K13" s="9" t="s">
        <v>176</v>
      </c>
    </row>
    <row r="14" spans="1:11" s="1" customFormat="1" ht="15" customHeight="1">
      <c r="B14" s="265"/>
      <c r="C14" s="28"/>
      <c r="D14" s="86" t="s">
        <v>583</v>
      </c>
      <c r="E14" s="20" t="s">
        <v>133</v>
      </c>
      <c r="F14" s="19"/>
      <c r="G14" s="18" t="s">
        <v>541</v>
      </c>
      <c r="H14" s="599">
        <v>4.2000000000000003E-2</v>
      </c>
      <c r="I14" s="33" t="s">
        <v>545</v>
      </c>
      <c r="J14" s="39">
        <f t="shared" si="0"/>
        <v>0</v>
      </c>
      <c r="K14" s="9" t="s">
        <v>175</v>
      </c>
    </row>
    <row r="15" spans="1:11" s="1" customFormat="1" ht="15" customHeight="1">
      <c r="B15" s="22">
        <f t="shared" ref="B15" si="1">B13+1</f>
        <v>5</v>
      </c>
      <c r="C15" s="23" t="s">
        <v>124</v>
      </c>
      <c r="D15" s="841"/>
      <c r="E15" s="842"/>
      <c r="F15" s="19"/>
      <c r="G15" s="18" t="s">
        <v>541</v>
      </c>
      <c r="H15" s="599">
        <v>7.0000000000000007E-2</v>
      </c>
      <c r="I15" s="33" t="s">
        <v>545</v>
      </c>
      <c r="J15" s="39">
        <f t="shared" si="0"/>
        <v>0</v>
      </c>
      <c r="K15" s="9" t="s">
        <v>174</v>
      </c>
    </row>
    <row r="16" spans="1:11" s="1" customFormat="1" ht="15" customHeight="1">
      <c r="B16" s="22">
        <f>B15+1</f>
        <v>6</v>
      </c>
      <c r="C16" s="23" t="s">
        <v>123</v>
      </c>
      <c r="D16" s="841"/>
      <c r="E16" s="842"/>
      <c r="F16" s="19"/>
      <c r="G16" s="18" t="s">
        <v>541</v>
      </c>
      <c r="H16" s="598">
        <v>9.6000000000000002E-2</v>
      </c>
      <c r="I16" s="18" t="s">
        <v>545</v>
      </c>
      <c r="J16" s="17">
        <f t="shared" si="0"/>
        <v>0</v>
      </c>
      <c r="K16" s="9" t="s">
        <v>202</v>
      </c>
    </row>
    <row r="17" spans="1:12" s="1" customFormat="1" ht="15" customHeight="1">
      <c r="B17" s="22">
        <f t="shared" ref="B17:B23" si="2">B16+1</f>
        <v>7</v>
      </c>
      <c r="C17" s="23" t="s">
        <v>122</v>
      </c>
      <c r="D17" s="841"/>
      <c r="E17" s="842"/>
      <c r="F17" s="19"/>
      <c r="G17" s="18" t="s">
        <v>541</v>
      </c>
      <c r="H17" s="598">
        <v>0.112</v>
      </c>
      <c r="I17" s="18" t="s">
        <v>545</v>
      </c>
      <c r="J17" s="17">
        <f t="shared" si="0"/>
        <v>0</v>
      </c>
      <c r="K17" s="9" t="s">
        <v>181</v>
      </c>
    </row>
    <row r="18" spans="1:12" s="1" customFormat="1" ht="15" customHeight="1">
      <c r="B18" s="22">
        <f t="shared" si="2"/>
        <v>8</v>
      </c>
      <c r="C18" s="23" t="s">
        <v>112</v>
      </c>
      <c r="D18" s="841"/>
      <c r="E18" s="842"/>
      <c r="F18" s="19"/>
      <c r="G18" s="18" t="s">
        <v>541</v>
      </c>
      <c r="H18" s="598">
        <v>0.14299999999999999</v>
      </c>
      <c r="I18" s="18" t="s">
        <v>545</v>
      </c>
      <c r="J18" s="17">
        <f t="shared" si="0"/>
        <v>0</v>
      </c>
      <c r="K18" s="9" t="s">
        <v>201</v>
      </c>
    </row>
    <row r="19" spans="1:12" s="1" customFormat="1" ht="15" customHeight="1">
      <c r="B19" s="22">
        <f t="shared" si="2"/>
        <v>9</v>
      </c>
      <c r="C19" s="23" t="s">
        <v>110</v>
      </c>
      <c r="D19" s="841"/>
      <c r="E19" s="842"/>
      <c r="F19" s="19"/>
      <c r="G19" s="18" t="s">
        <v>541</v>
      </c>
      <c r="H19" s="598">
        <v>0.159</v>
      </c>
      <c r="I19" s="18" t="s">
        <v>545</v>
      </c>
      <c r="J19" s="17">
        <f t="shared" si="0"/>
        <v>0</v>
      </c>
      <c r="K19" s="9" t="s">
        <v>200</v>
      </c>
    </row>
    <row r="20" spans="1:12" s="1" customFormat="1" ht="15" customHeight="1">
      <c r="B20" s="22">
        <f t="shared" si="2"/>
        <v>10</v>
      </c>
      <c r="C20" s="23" t="s">
        <v>108</v>
      </c>
      <c r="D20" s="841"/>
      <c r="E20" s="842"/>
      <c r="F20" s="19"/>
      <c r="G20" s="18" t="s">
        <v>541</v>
      </c>
      <c r="H20" s="598">
        <v>0.187</v>
      </c>
      <c r="I20" s="18" t="s">
        <v>545</v>
      </c>
      <c r="J20" s="17">
        <f t="shared" si="0"/>
        <v>0</v>
      </c>
      <c r="K20" s="9" t="s">
        <v>199</v>
      </c>
    </row>
    <row r="21" spans="1:12" s="1" customFormat="1" ht="15" customHeight="1">
      <c r="B21" s="22">
        <f t="shared" si="2"/>
        <v>11</v>
      </c>
      <c r="C21" s="23" t="s">
        <v>106</v>
      </c>
      <c r="D21" s="841"/>
      <c r="E21" s="842"/>
      <c r="F21" s="19"/>
      <c r="G21" s="18" t="s">
        <v>541</v>
      </c>
      <c r="H21" s="598">
        <v>0.20599999999999999</v>
      </c>
      <c r="I21" s="18" t="s">
        <v>545</v>
      </c>
      <c r="J21" s="17">
        <f t="shared" si="0"/>
        <v>0</v>
      </c>
      <c r="K21" s="9" t="s">
        <v>198</v>
      </c>
    </row>
    <row r="22" spans="1:12" s="1" customFormat="1" ht="15" customHeight="1">
      <c r="B22" s="22">
        <f t="shared" si="2"/>
        <v>12</v>
      </c>
      <c r="C22" s="20" t="s">
        <v>104</v>
      </c>
      <c r="D22" s="841"/>
      <c r="E22" s="842"/>
      <c r="F22" s="19"/>
      <c r="G22" s="18" t="s">
        <v>541</v>
      </c>
      <c r="H22" s="598">
        <v>0.223</v>
      </c>
      <c r="I22" s="18" t="s">
        <v>545</v>
      </c>
      <c r="J22" s="17">
        <f t="shared" si="0"/>
        <v>0</v>
      </c>
      <c r="K22" s="9" t="s">
        <v>197</v>
      </c>
    </row>
    <row r="23" spans="1:12" s="1" customFormat="1" ht="15" customHeight="1" thickBot="1">
      <c r="B23" s="21">
        <f t="shared" si="2"/>
        <v>13</v>
      </c>
      <c r="C23" s="20" t="s">
        <v>102</v>
      </c>
      <c r="D23" s="841"/>
      <c r="E23" s="842"/>
      <c r="F23" s="19"/>
      <c r="G23" s="18" t="s">
        <v>541</v>
      </c>
      <c r="H23" s="598">
        <v>0.23799999999999999</v>
      </c>
      <c r="I23" s="18" t="s">
        <v>545</v>
      </c>
      <c r="J23" s="17">
        <f t="shared" si="0"/>
        <v>0</v>
      </c>
      <c r="K23" s="9" t="s">
        <v>196</v>
      </c>
    </row>
    <row r="24" spans="1:12" s="1" customFormat="1" ht="15" customHeight="1">
      <c r="B24" s="48"/>
      <c r="C24" s="16"/>
      <c r="D24" s="15"/>
      <c r="E24" s="15"/>
      <c r="F24" s="47"/>
      <c r="G24" s="13"/>
      <c r="H24" s="837" t="s">
        <v>1235</v>
      </c>
      <c r="I24" s="838"/>
      <c r="J24" s="11"/>
      <c r="K24" s="9"/>
    </row>
    <row r="25" spans="1:12" s="1" customFormat="1" ht="15" customHeight="1" thickBot="1">
      <c r="B25" s="46"/>
      <c r="C25" s="9"/>
      <c r="D25" s="9"/>
      <c r="E25" s="9"/>
      <c r="F25" s="9"/>
      <c r="G25" s="9"/>
      <c r="H25" s="839" t="s">
        <v>99</v>
      </c>
      <c r="I25" s="840"/>
      <c r="J25" s="10">
        <f>SUM(J7:J23)</f>
        <v>0</v>
      </c>
      <c r="K25" s="9" t="s">
        <v>595</v>
      </c>
      <c r="L25" s="1" t="s">
        <v>541</v>
      </c>
    </row>
    <row r="26" spans="1:12" s="1" customFormat="1" ht="18.75" customHeight="1">
      <c r="B26" s="45"/>
      <c r="H26" s="600"/>
    </row>
    <row r="27" spans="1:12" s="1" customFormat="1" ht="18.75" customHeight="1">
      <c r="B27" s="45"/>
      <c r="H27" s="600"/>
    </row>
    <row r="28" spans="1:12" ht="18.75" customHeight="1">
      <c r="A28" s="7" t="s">
        <v>594</v>
      </c>
      <c r="B28" s="45" t="s">
        <v>151</v>
      </c>
    </row>
    <row r="29" spans="1:12" ht="11.25" customHeight="1">
      <c r="A29" s="52"/>
    </row>
    <row r="30" spans="1:12" ht="18.75" customHeight="1">
      <c r="A30" s="52"/>
      <c r="B30" s="844" t="s">
        <v>117</v>
      </c>
      <c r="C30" s="845"/>
      <c r="D30" s="844" t="s">
        <v>116</v>
      </c>
      <c r="E30" s="845"/>
      <c r="F30" s="33" t="s">
        <v>115</v>
      </c>
      <c r="G30" s="33"/>
      <c r="H30" s="596" t="s">
        <v>114</v>
      </c>
      <c r="I30" s="33"/>
      <c r="J30" s="33" t="s">
        <v>3</v>
      </c>
      <c r="K30" s="9"/>
    </row>
    <row r="31" spans="1:12" ht="15" customHeight="1">
      <c r="A31" s="52"/>
      <c r="B31" s="31"/>
      <c r="C31" s="30"/>
      <c r="D31" s="29"/>
      <c r="E31" s="28"/>
      <c r="F31" s="25"/>
      <c r="G31" s="25"/>
      <c r="H31" s="597"/>
      <c r="I31" s="25"/>
      <c r="J31" s="665" t="s">
        <v>547</v>
      </c>
      <c r="K31" s="9"/>
    </row>
    <row r="32" spans="1:12" s="1" customFormat="1" ht="15" customHeight="1">
      <c r="B32" s="22">
        <v>1</v>
      </c>
      <c r="C32" s="23" t="s">
        <v>138</v>
      </c>
      <c r="D32" s="86" t="s">
        <v>584</v>
      </c>
      <c r="E32" s="20" t="s">
        <v>134</v>
      </c>
      <c r="F32" s="19"/>
      <c r="G32" s="18" t="s">
        <v>541</v>
      </c>
      <c r="H32" s="598">
        <v>1.9E-2</v>
      </c>
      <c r="I32" s="18" t="s">
        <v>545</v>
      </c>
      <c r="J32" s="17">
        <f t="shared" ref="J32:J41" si="3">ROUND(F32*H32,0)</f>
        <v>0</v>
      </c>
      <c r="K32" s="9" t="s">
        <v>207</v>
      </c>
    </row>
    <row r="33" spans="2:14" s="1" customFormat="1" ht="15" customHeight="1">
      <c r="B33" s="265"/>
      <c r="C33" s="28"/>
      <c r="D33" s="86" t="s">
        <v>583</v>
      </c>
      <c r="E33" s="20" t="s">
        <v>133</v>
      </c>
      <c r="F33" s="19"/>
      <c r="G33" s="18" t="s">
        <v>541</v>
      </c>
      <c r="H33" s="599">
        <v>4.0000000000000001E-3</v>
      </c>
      <c r="I33" s="33" t="s">
        <v>545</v>
      </c>
      <c r="J33" s="39">
        <f t="shared" si="3"/>
        <v>0</v>
      </c>
      <c r="K33" s="9" t="s">
        <v>206</v>
      </c>
    </row>
    <row r="34" spans="2:14" s="1" customFormat="1" ht="15" customHeight="1">
      <c r="B34" s="22">
        <f>B32+1</f>
        <v>2</v>
      </c>
      <c r="C34" s="23" t="s">
        <v>137</v>
      </c>
      <c r="D34" s="86" t="s">
        <v>584</v>
      </c>
      <c r="E34" s="20" t="s">
        <v>134</v>
      </c>
      <c r="F34" s="19"/>
      <c r="G34" s="18" t="s">
        <v>541</v>
      </c>
      <c r="H34" s="598">
        <v>1.2E-2</v>
      </c>
      <c r="I34" s="18" t="s">
        <v>545</v>
      </c>
      <c r="J34" s="17">
        <f t="shared" si="3"/>
        <v>0</v>
      </c>
      <c r="K34" s="9" t="s">
        <v>205</v>
      </c>
    </row>
    <row r="35" spans="2:14" s="1" customFormat="1" ht="15" customHeight="1">
      <c r="B35" s="265"/>
      <c r="C35" s="28"/>
      <c r="D35" s="86" t="s">
        <v>583</v>
      </c>
      <c r="E35" s="20" t="s">
        <v>133</v>
      </c>
      <c r="F35" s="19"/>
      <c r="G35" s="18" t="s">
        <v>541</v>
      </c>
      <c r="H35" s="599">
        <v>7.0000000000000001E-3</v>
      </c>
      <c r="I35" s="33" t="s">
        <v>545</v>
      </c>
      <c r="J35" s="39">
        <f t="shared" si="3"/>
        <v>0</v>
      </c>
      <c r="K35" s="9" t="s">
        <v>204</v>
      </c>
      <c r="M35" s="9"/>
      <c r="N35" s="9"/>
    </row>
    <row r="36" spans="2:14" s="1" customFormat="1" ht="15" customHeight="1">
      <c r="B36" s="22">
        <f>B34+1</f>
        <v>3</v>
      </c>
      <c r="C36" s="23" t="s">
        <v>136</v>
      </c>
      <c r="D36" s="86" t="s">
        <v>584</v>
      </c>
      <c r="E36" s="20" t="s">
        <v>134</v>
      </c>
      <c r="F36" s="19"/>
      <c r="G36" s="18" t="s">
        <v>541</v>
      </c>
      <c r="H36" s="598">
        <v>0.01</v>
      </c>
      <c r="I36" s="18" t="s">
        <v>545</v>
      </c>
      <c r="J36" s="17">
        <f t="shared" si="3"/>
        <v>0</v>
      </c>
      <c r="K36" s="9" t="s">
        <v>203</v>
      </c>
      <c r="M36" s="9"/>
      <c r="N36" s="9"/>
    </row>
    <row r="37" spans="2:14" s="1" customFormat="1" ht="15" customHeight="1">
      <c r="B37" s="265"/>
      <c r="C37" s="28"/>
      <c r="D37" s="86" t="s">
        <v>583</v>
      </c>
      <c r="E37" s="20" t="s">
        <v>133</v>
      </c>
      <c r="F37" s="19"/>
      <c r="G37" s="18" t="s">
        <v>541</v>
      </c>
      <c r="H37" s="599">
        <v>7.0000000000000001E-3</v>
      </c>
      <c r="I37" s="33" t="s">
        <v>545</v>
      </c>
      <c r="J37" s="39">
        <f t="shared" si="3"/>
        <v>0</v>
      </c>
      <c r="K37" s="9" t="s">
        <v>177</v>
      </c>
      <c r="M37" s="9"/>
      <c r="N37" s="9"/>
    </row>
    <row r="38" spans="2:14" s="1" customFormat="1" ht="15" customHeight="1">
      <c r="B38" s="22">
        <f>B36+1</f>
        <v>4</v>
      </c>
      <c r="C38" s="23" t="s">
        <v>135</v>
      </c>
      <c r="D38" s="86" t="s">
        <v>584</v>
      </c>
      <c r="E38" s="20" t="s">
        <v>134</v>
      </c>
      <c r="F38" s="19"/>
      <c r="G38" s="18" t="s">
        <v>541</v>
      </c>
      <c r="H38" s="598">
        <v>6.4000000000000001E-2</v>
      </c>
      <c r="I38" s="18" t="s">
        <v>545</v>
      </c>
      <c r="J38" s="17">
        <f t="shared" si="3"/>
        <v>0</v>
      </c>
      <c r="K38" s="9" t="s">
        <v>176</v>
      </c>
      <c r="M38" s="9"/>
      <c r="N38" s="9"/>
    </row>
    <row r="39" spans="2:14" s="1" customFormat="1" ht="15" customHeight="1">
      <c r="B39" s="265"/>
      <c r="C39" s="28"/>
      <c r="D39" s="86" t="s">
        <v>583</v>
      </c>
      <c r="E39" s="20" t="s">
        <v>133</v>
      </c>
      <c r="F39" s="19"/>
      <c r="G39" s="18" t="s">
        <v>541</v>
      </c>
      <c r="H39" s="599">
        <v>4.1000000000000002E-2</v>
      </c>
      <c r="I39" s="33" t="s">
        <v>545</v>
      </c>
      <c r="J39" s="39">
        <f t="shared" si="3"/>
        <v>0</v>
      </c>
      <c r="K39" s="9" t="s">
        <v>175</v>
      </c>
      <c r="N39" s="9"/>
    </row>
    <row r="40" spans="2:14" s="1" customFormat="1" ht="15" customHeight="1">
      <c r="B40" s="22">
        <f>B38+1</f>
        <v>5</v>
      </c>
      <c r="C40" s="23" t="s">
        <v>124</v>
      </c>
      <c r="D40" s="841"/>
      <c r="E40" s="842"/>
      <c r="F40" s="19"/>
      <c r="G40" s="18" t="s">
        <v>541</v>
      </c>
      <c r="H40" s="598">
        <v>3.1E-2</v>
      </c>
      <c r="I40" s="18" t="s">
        <v>545</v>
      </c>
      <c r="J40" s="17">
        <f t="shared" si="3"/>
        <v>0</v>
      </c>
      <c r="K40" s="9" t="s">
        <v>174</v>
      </c>
      <c r="N40" s="9"/>
    </row>
    <row r="41" spans="2:14" s="1" customFormat="1" ht="15" customHeight="1">
      <c r="B41" s="22">
        <f>B40+1</f>
        <v>6</v>
      </c>
      <c r="C41" s="23" t="s">
        <v>123</v>
      </c>
      <c r="D41" s="841"/>
      <c r="E41" s="842"/>
      <c r="F41" s="19"/>
      <c r="G41" s="18" t="s">
        <v>541</v>
      </c>
      <c r="H41" s="598">
        <v>7.2999999999999995E-2</v>
      </c>
      <c r="I41" s="18" t="s">
        <v>545</v>
      </c>
      <c r="J41" s="17">
        <f t="shared" si="3"/>
        <v>0</v>
      </c>
      <c r="K41" s="9" t="s">
        <v>202</v>
      </c>
      <c r="N41" s="9"/>
    </row>
    <row r="42" spans="2:14" s="1" customFormat="1" ht="15" customHeight="1">
      <c r="B42" s="849" t="s">
        <v>140</v>
      </c>
      <c r="C42" s="850"/>
      <c r="D42" s="841"/>
      <c r="E42" s="842"/>
      <c r="F42" s="666"/>
      <c r="G42" s="40"/>
      <c r="H42" s="60"/>
      <c r="I42" s="40"/>
      <c r="J42" s="39">
        <f>SUM(J32:J41)</f>
        <v>0</v>
      </c>
      <c r="K42" s="9" t="s">
        <v>592</v>
      </c>
      <c r="N42" s="9"/>
    </row>
    <row r="43" spans="2:14" s="1" customFormat="1" ht="13.2">
      <c r="B43" s="851"/>
      <c r="C43" s="852"/>
      <c r="D43" s="851"/>
      <c r="E43" s="852"/>
      <c r="F43" s="667" t="s">
        <v>146</v>
      </c>
      <c r="G43" s="33"/>
      <c r="H43" s="59" t="s">
        <v>1158</v>
      </c>
      <c r="I43" s="33"/>
      <c r="J43" s="38"/>
      <c r="K43" s="9"/>
      <c r="N43" s="9"/>
    </row>
    <row r="44" spans="2:14" s="1" customFormat="1" ht="15" customHeight="1">
      <c r="B44" s="853"/>
      <c r="C44" s="854"/>
      <c r="D44" s="853"/>
      <c r="E44" s="854"/>
      <c r="F44" s="36">
        <f>J42</f>
        <v>0</v>
      </c>
      <c r="G44" s="37" t="s">
        <v>541</v>
      </c>
      <c r="H44" s="435" t="e">
        <f>●財政力附表!S28</f>
        <v>#DIV/0!</v>
      </c>
      <c r="I44" s="37" t="s">
        <v>545</v>
      </c>
      <c r="J44" s="36" t="e">
        <f>ROUND(F44*H44,0)</f>
        <v>#DIV/0!</v>
      </c>
      <c r="K44" s="9" t="s">
        <v>591</v>
      </c>
      <c r="N44" s="9"/>
    </row>
    <row r="45" spans="2:14" s="1" customFormat="1" ht="13.2">
      <c r="B45" s="855"/>
      <c r="C45" s="856"/>
      <c r="D45" s="855"/>
      <c r="E45" s="856"/>
      <c r="F45" s="668"/>
      <c r="G45" s="26"/>
      <c r="H45" s="436" t="s">
        <v>145</v>
      </c>
      <c r="I45" s="437"/>
      <c r="J45" s="438"/>
      <c r="K45" s="9"/>
    </row>
    <row r="46" spans="2:14" s="1" customFormat="1" ht="15" customHeight="1">
      <c r="B46" s="22">
        <f>B41+1</f>
        <v>7</v>
      </c>
      <c r="C46" s="23" t="s">
        <v>122</v>
      </c>
      <c r="D46" s="841"/>
      <c r="E46" s="842"/>
      <c r="F46" s="19"/>
      <c r="G46" s="18" t="s">
        <v>541</v>
      </c>
      <c r="H46" s="598">
        <v>9.7000000000000003E-2</v>
      </c>
      <c r="I46" s="18" t="s">
        <v>545</v>
      </c>
      <c r="J46" s="17">
        <f t="shared" ref="J46:J52" si="4">ROUND(F46*H46,0)</f>
        <v>0</v>
      </c>
      <c r="K46" s="9" t="s">
        <v>181</v>
      </c>
    </row>
    <row r="47" spans="2:14" s="1" customFormat="1" ht="15" customHeight="1">
      <c r="B47" s="22">
        <f t="shared" ref="B47:B52" si="5">B46+1</f>
        <v>8</v>
      </c>
      <c r="C47" s="23" t="s">
        <v>112</v>
      </c>
      <c r="D47" s="841"/>
      <c r="E47" s="842"/>
      <c r="F47" s="19"/>
      <c r="G47" s="18" t="s">
        <v>541</v>
      </c>
      <c r="H47" s="598">
        <v>0.14299999999999999</v>
      </c>
      <c r="I47" s="18" t="s">
        <v>545</v>
      </c>
      <c r="J47" s="17">
        <f t="shared" si="4"/>
        <v>0</v>
      </c>
      <c r="K47" s="9" t="s">
        <v>201</v>
      </c>
    </row>
    <row r="48" spans="2:14" s="1" customFormat="1" ht="15" customHeight="1">
      <c r="B48" s="22">
        <f t="shared" si="5"/>
        <v>9</v>
      </c>
      <c r="C48" s="23" t="s">
        <v>110</v>
      </c>
      <c r="D48" s="841"/>
      <c r="E48" s="842"/>
      <c r="F48" s="19"/>
      <c r="G48" s="18" t="s">
        <v>541</v>
      </c>
      <c r="H48" s="598">
        <v>0.159</v>
      </c>
      <c r="I48" s="18" t="s">
        <v>545</v>
      </c>
      <c r="J48" s="17">
        <f t="shared" si="4"/>
        <v>0</v>
      </c>
      <c r="K48" s="9" t="s">
        <v>200</v>
      </c>
    </row>
    <row r="49" spans="1:13" s="1" customFormat="1" ht="15" customHeight="1">
      <c r="B49" s="22">
        <f t="shared" si="5"/>
        <v>10</v>
      </c>
      <c r="C49" s="23" t="s">
        <v>108</v>
      </c>
      <c r="D49" s="841"/>
      <c r="E49" s="842"/>
      <c r="F49" s="19"/>
      <c r="G49" s="18" t="s">
        <v>541</v>
      </c>
      <c r="H49" s="598">
        <v>0.187</v>
      </c>
      <c r="I49" s="18" t="s">
        <v>545</v>
      </c>
      <c r="J49" s="17">
        <f t="shared" si="4"/>
        <v>0</v>
      </c>
      <c r="K49" s="9" t="s">
        <v>199</v>
      </c>
    </row>
    <row r="50" spans="1:13" s="1" customFormat="1" ht="15" customHeight="1">
      <c r="B50" s="22">
        <f t="shared" si="5"/>
        <v>11</v>
      </c>
      <c r="C50" s="23" t="s">
        <v>106</v>
      </c>
      <c r="D50" s="841"/>
      <c r="E50" s="842"/>
      <c r="F50" s="19"/>
      <c r="G50" s="18" t="s">
        <v>541</v>
      </c>
      <c r="H50" s="598">
        <v>0.20599999999999999</v>
      </c>
      <c r="I50" s="18" t="s">
        <v>545</v>
      </c>
      <c r="J50" s="17">
        <f t="shared" si="4"/>
        <v>0</v>
      </c>
      <c r="K50" s="9" t="s">
        <v>198</v>
      </c>
    </row>
    <row r="51" spans="1:13" s="1" customFormat="1" ht="15" customHeight="1">
      <c r="B51" s="22">
        <f t="shared" si="5"/>
        <v>12</v>
      </c>
      <c r="C51" s="23" t="s">
        <v>104</v>
      </c>
      <c r="D51" s="841"/>
      <c r="E51" s="842"/>
      <c r="F51" s="19"/>
      <c r="G51" s="18" t="s">
        <v>541</v>
      </c>
      <c r="H51" s="598">
        <v>0.223</v>
      </c>
      <c r="I51" s="18" t="s">
        <v>545</v>
      </c>
      <c r="J51" s="17">
        <f t="shared" si="4"/>
        <v>0</v>
      </c>
      <c r="K51" s="9" t="s">
        <v>197</v>
      </c>
    </row>
    <row r="52" spans="1:13" s="1" customFormat="1" ht="15" customHeight="1">
      <c r="B52" s="22">
        <f t="shared" si="5"/>
        <v>13</v>
      </c>
      <c r="C52" s="23" t="s">
        <v>102</v>
      </c>
      <c r="D52" s="841"/>
      <c r="E52" s="842"/>
      <c r="F52" s="19"/>
      <c r="G52" s="18" t="s">
        <v>541</v>
      </c>
      <c r="H52" s="598">
        <v>0.23799999999999999</v>
      </c>
      <c r="I52" s="18" t="s">
        <v>545</v>
      </c>
      <c r="J52" s="17">
        <f t="shared" si="4"/>
        <v>0</v>
      </c>
      <c r="K52" s="9" t="s">
        <v>196</v>
      </c>
    </row>
    <row r="53" spans="1:13" s="1" customFormat="1" ht="15" customHeight="1" thickBot="1">
      <c r="B53" s="849" t="s">
        <v>140</v>
      </c>
      <c r="C53" s="850"/>
      <c r="D53" s="841"/>
      <c r="E53" s="842"/>
      <c r="F53" s="666"/>
      <c r="G53" s="40"/>
      <c r="H53" s="60"/>
      <c r="I53" s="40"/>
      <c r="J53" s="39">
        <f>SUM(J46:J52)</f>
        <v>0</v>
      </c>
      <c r="K53" s="9" t="s">
        <v>588</v>
      </c>
    </row>
    <row r="54" spans="1:13" s="1" customFormat="1" ht="15" customHeight="1">
      <c r="B54" s="48"/>
      <c r="C54" s="16"/>
      <c r="D54" s="15"/>
      <c r="E54" s="15"/>
      <c r="F54" s="47"/>
      <c r="G54" s="13"/>
      <c r="H54" s="837" t="s">
        <v>587</v>
      </c>
      <c r="I54" s="838"/>
      <c r="J54" s="11"/>
      <c r="K54" s="9"/>
    </row>
    <row r="55" spans="1:13" s="1" customFormat="1" ht="15" customHeight="1" thickBot="1">
      <c r="B55" s="46"/>
      <c r="C55" s="9"/>
      <c r="D55" s="9"/>
      <c r="E55" s="9"/>
      <c r="F55" s="9"/>
      <c r="G55" s="9"/>
      <c r="H55" s="839" t="s">
        <v>99</v>
      </c>
      <c r="I55" s="840"/>
      <c r="J55" s="10" t="e">
        <f>J44+J53</f>
        <v>#DIV/0!</v>
      </c>
      <c r="K55" s="9" t="s">
        <v>586</v>
      </c>
      <c r="L55" s="1" t="s">
        <v>541</v>
      </c>
    </row>
    <row r="56" spans="1:13" s="1" customFormat="1" ht="18.75" customHeight="1">
      <c r="B56" s="46"/>
      <c r="C56" s="9"/>
      <c r="D56" s="9"/>
      <c r="E56" s="9"/>
      <c r="F56" s="9"/>
      <c r="G56" s="47"/>
      <c r="H56" s="601"/>
      <c r="I56" s="13"/>
      <c r="J56" s="47"/>
      <c r="K56" s="9"/>
    </row>
    <row r="57" spans="1:13" s="1" customFormat="1" ht="18.75" customHeight="1">
      <c r="B57" s="46"/>
      <c r="C57" s="9"/>
      <c r="D57" s="9"/>
      <c r="E57" s="9"/>
      <c r="F57" s="9"/>
      <c r="G57" s="47"/>
      <c r="H57" s="601"/>
      <c r="I57" s="13"/>
      <c r="J57" s="47"/>
      <c r="K57" s="9"/>
      <c r="M57" s="9"/>
    </row>
    <row r="58" spans="1:13" ht="18.75" customHeight="1">
      <c r="A58" s="7" t="s">
        <v>585</v>
      </c>
      <c r="B58" s="45" t="s">
        <v>139</v>
      </c>
      <c r="M58" s="9"/>
    </row>
    <row r="59" spans="1:13" ht="11.25" customHeight="1">
      <c r="A59" s="52"/>
      <c r="M59" s="9"/>
    </row>
    <row r="60" spans="1:13" ht="18.75" customHeight="1">
      <c r="A60" s="52"/>
      <c r="B60" s="844" t="s">
        <v>117</v>
      </c>
      <c r="C60" s="845"/>
      <c r="D60" s="844" t="s">
        <v>116</v>
      </c>
      <c r="E60" s="845"/>
      <c r="F60" s="33" t="s">
        <v>115</v>
      </c>
      <c r="G60" s="33"/>
      <c r="H60" s="596" t="s">
        <v>114</v>
      </c>
      <c r="I60" s="33"/>
      <c r="J60" s="33" t="s">
        <v>3</v>
      </c>
      <c r="K60" s="9"/>
      <c r="M60" s="9"/>
    </row>
    <row r="61" spans="1:13" ht="15" customHeight="1">
      <c r="A61" s="52"/>
      <c r="B61" s="31"/>
      <c r="C61" s="30"/>
      <c r="D61" s="29"/>
      <c r="E61" s="28"/>
      <c r="F61" s="25"/>
      <c r="G61" s="25"/>
      <c r="H61" s="597"/>
      <c r="I61" s="25"/>
      <c r="J61" s="665" t="s">
        <v>547</v>
      </c>
      <c r="K61" s="9"/>
      <c r="M61" s="9"/>
    </row>
    <row r="62" spans="1:13" s="1" customFormat="1" ht="15" customHeight="1">
      <c r="B62" s="22">
        <v>1</v>
      </c>
      <c r="C62" s="23" t="s">
        <v>138</v>
      </c>
      <c r="D62" s="86" t="s">
        <v>584</v>
      </c>
      <c r="E62" s="20" t="s">
        <v>134</v>
      </c>
      <c r="F62" s="19"/>
      <c r="G62" s="18" t="s">
        <v>541</v>
      </c>
      <c r="H62" s="598">
        <v>6.2E-2</v>
      </c>
      <c r="I62" s="18" t="s">
        <v>545</v>
      </c>
      <c r="J62" s="17">
        <f t="shared" ref="J62:J78" si="6">ROUND(F62*H62,0)</f>
        <v>0</v>
      </c>
      <c r="K62" s="9" t="s">
        <v>546</v>
      </c>
      <c r="M62" s="9"/>
    </row>
    <row r="63" spans="1:13" s="1" customFormat="1" ht="15" customHeight="1">
      <c r="B63" s="265"/>
      <c r="C63" s="28"/>
      <c r="D63" s="86" t="s">
        <v>583</v>
      </c>
      <c r="E63" s="20" t="s">
        <v>133</v>
      </c>
      <c r="F63" s="19"/>
      <c r="G63" s="18" t="s">
        <v>541</v>
      </c>
      <c r="H63" s="599">
        <v>1.2999999999999999E-2</v>
      </c>
      <c r="I63" s="33" t="s">
        <v>545</v>
      </c>
      <c r="J63" s="39">
        <f t="shared" si="6"/>
        <v>0</v>
      </c>
      <c r="K63" s="9" t="s">
        <v>558</v>
      </c>
      <c r="M63" s="9"/>
    </row>
    <row r="64" spans="1:13" s="1" customFormat="1" ht="15" customHeight="1">
      <c r="B64" s="22">
        <v>2</v>
      </c>
      <c r="C64" s="23" t="s">
        <v>137</v>
      </c>
      <c r="D64" s="86" t="s">
        <v>584</v>
      </c>
      <c r="E64" s="20" t="s">
        <v>134</v>
      </c>
      <c r="F64" s="19"/>
      <c r="G64" s="18" t="s">
        <v>541</v>
      </c>
      <c r="H64" s="598">
        <v>3.9E-2</v>
      </c>
      <c r="I64" s="18" t="s">
        <v>545</v>
      </c>
      <c r="J64" s="17">
        <f t="shared" si="6"/>
        <v>0</v>
      </c>
      <c r="K64" s="9" t="s">
        <v>566</v>
      </c>
      <c r="M64" s="9"/>
    </row>
    <row r="65" spans="2:13" s="1" customFormat="1" ht="15" customHeight="1">
      <c r="B65" s="265"/>
      <c r="C65" s="28"/>
      <c r="D65" s="86" t="s">
        <v>583</v>
      </c>
      <c r="E65" s="20" t="s">
        <v>133</v>
      </c>
      <c r="F65" s="19"/>
      <c r="G65" s="18" t="s">
        <v>541</v>
      </c>
      <c r="H65" s="599">
        <v>2.3E-2</v>
      </c>
      <c r="I65" s="33" t="s">
        <v>545</v>
      </c>
      <c r="J65" s="39">
        <f t="shared" si="6"/>
        <v>0</v>
      </c>
      <c r="K65" s="9" t="s">
        <v>565</v>
      </c>
      <c r="M65" s="9"/>
    </row>
    <row r="66" spans="2:13" s="1" customFormat="1" ht="15" customHeight="1">
      <c r="B66" s="22">
        <v>3</v>
      </c>
      <c r="C66" s="23" t="s">
        <v>136</v>
      </c>
      <c r="D66" s="86" t="s">
        <v>584</v>
      </c>
      <c r="E66" s="20" t="s">
        <v>134</v>
      </c>
      <c r="F66" s="19"/>
      <c r="G66" s="18" t="s">
        <v>541</v>
      </c>
      <c r="H66" s="598">
        <v>3.4000000000000002E-2</v>
      </c>
      <c r="I66" s="18" t="s">
        <v>545</v>
      </c>
      <c r="J66" s="17">
        <f t="shared" si="6"/>
        <v>0</v>
      </c>
      <c r="K66" s="9" t="s">
        <v>564</v>
      </c>
      <c r="M66" s="9"/>
    </row>
    <row r="67" spans="2:13" s="1" customFormat="1" ht="15" customHeight="1">
      <c r="B67" s="265"/>
      <c r="C67" s="28"/>
      <c r="D67" s="86" t="s">
        <v>583</v>
      </c>
      <c r="E67" s="20" t="s">
        <v>133</v>
      </c>
      <c r="F67" s="19"/>
      <c r="G67" s="18" t="s">
        <v>541</v>
      </c>
      <c r="H67" s="599">
        <v>2.3E-2</v>
      </c>
      <c r="I67" s="33" t="s">
        <v>545</v>
      </c>
      <c r="J67" s="39">
        <f t="shared" si="6"/>
        <v>0</v>
      </c>
      <c r="K67" s="9" t="s">
        <v>563</v>
      </c>
      <c r="M67" s="9"/>
    </row>
    <row r="68" spans="2:13" s="1" customFormat="1" ht="15" customHeight="1">
      <c r="B68" s="22">
        <v>4</v>
      </c>
      <c r="C68" s="23" t="s">
        <v>135</v>
      </c>
      <c r="D68" s="86" t="s">
        <v>584</v>
      </c>
      <c r="E68" s="20" t="s">
        <v>134</v>
      </c>
      <c r="F68" s="19"/>
      <c r="G68" s="18" t="s">
        <v>541</v>
      </c>
      <c r="H68" s="598">
        <v>0.214</v>
      </c>
      <c r="I68" s="18" t="s">
        <v>545</v>
      </c>
      <c r="J68" s="17">
        <f t="shared" si="6"/>
        <v>0</v>
      </c>
      <c r="K68" s="9" t="s">
        <v>571</v>
      </c>
      <c r="M68" s="9"/>
    </row>
    <row r="69" spans="2:13" s="1" customFormat="1" ht="15" customHeight="1">
      <c r="B69" s="265"/>
      <c r="C69" s="28"/>
      <c r="D69" s="86" t="s">
        <v>583</v>
      </c>
      <c r="E69" s="20" t="s">
        <v>133</v>
      </c>
      <c r="F69" s="19"/>
      <c r="G69" s="18" t="s">
        <v>541</v>
      </c>
      <c r="H69" s="599">
        <v>0.13600000000000001</v>
      </c>
      <c r="I69" s="33" t="s">
        <v>545</v>
      </c>
      <c r="J69" s="39">
        <f t="shared" si="6"/>
        <v>0</v>
      </c>
      <c r="K69" s="9" t="s">
        <v>561</v>
      </c>
      <c r="M69" s="9"/>
    </row>
    <row r="70" spans="2:13" s="1" customFormat="1" ht="15" customHeight="1">
      <c r="B70" s="22">
        <v>5</v>
      </c>
      <c r="C70" s="23" t="s">
        <v>124</v>
      </c>
      <c r="D70" s="841"/>
      <c r="E70" s="842"/>
      <c r="F70" s="19"/>
      <c r="G70" s="18" t="s">
        <v>541</v>
      </c>
      <c r="H70" s="598">
        <v>0.105</v>
      </c>
      <c r="I70" s="18" t="s">
        <v>545</v>
      </c>
      <c r="J70" s="17">
        <f t="shared" si="6"/>
        <v>0</v>
      </c>
      <c r="K70" s="9" t="s">
        <v>570</v>
      </c>
      <c r="M70" s="9"/>
    </row>
    <row r="71" spans="2:13" s="1" customFormat="1" ht="15" customHeight="1">
      <c r="B71" s="22">
        <v>6</v>
      </c>
      <c r="C71" s="23" t="s">
        <v>123</v>
      </c>
      <c r="D71" s="841"/>
      <c r="E71" s="842"/>
      <c r="F71" s="19"/>
      <c r="G71" s="18" t="s">
        <v>541</v>
      </c>
      <c r="H71" s="598">
        <v>0.24299999999999999</v>
      </c>
      <c r="I71" s="18" t="s">
        <v>545</v>
      </c>
      <c r="J71" s="17">
        <f t="shared" si="6"/>
        <v>0</v>
      </c>
      <c r="K71" s="9" t="s">
        <v>582</v>
      </c>
    </row>
    <row r="72" spans="2:13" s="1" customFormat="1" ht="15" customHeight="1">
      <c r="B72" s="22">
        <v>7</v>
      </c>
      <c r="C72" s="23" t="s">
        <v>122</v>
      </c>
      <c r="D72" s="841"/>
      <c r="E72" s="842"/>
      <c r="F72" s="19"/>
      <c r="G72" s="18" t="s">
        <v>541</v>
      </c>
      <c r="H72" s="598">
        <v>0.16200000000000001</v>
      </c>
      <c r="I72" s="18" t="s">
        <v>545</v>
      </c>
      <c r="J72" s="17">
        <f t="shared" si="6"/>
        <v>0</v>
      </c>
      <c r="K72" s="9" t="s">
        <v>581</v>
      </c>
    </row>
    <row r="73" spans="2:13" s="1" customFormat="1" ht="15" customHeight="1">
      <c r="B73" s="22">
        <v>8</v>
      </c>
      <c r="C73" s="23" t="s">
        <v>112</v>
      </c>
      <c r="D73" s="841"/>
      <c r="E73" s="842"/>
      <c r="F73" s="19"/>
      <c r="G73" s="18" t="s">
        <v>541</v>
      </c>
      <c r="H73" s="598">
        <v>0.23799999999999999</v>
      </c>
      <c r="I73" s="18" t="s">
        <v>545</v>
      </c>
      <c r="J73" s="17">
        <f t="shared" si="6"/>
        <v>0</v>
      </c>
      <c r="K73" s="9" t="s">
        <v>580</v>
      </c>
    </row>
    <row r="74" spans="2:13" s="1" customFormat="1" ht="15" customHeight="1">
      <c r="B74" s="22">
        <v>9</v>
      </c>
      <c r="C74" s="23" t="s">
        <v>110</v>
      </c>
      <c r="D74" s="841"/>
      <c r="E74" s="842"/>
      <c r="F74" s="19"/>
      <c r="G74" s="18" t="s">
        <v>541</v>
      </c>
      <c r="H74" s="598">
        <v>0.26500000000000001</v>
      </c>
      <c r="I74" s="18" t="s">
        <v>545</v>
      </c>
      <c r="J74" s="17">
        <f t="shared" si="6"/>
        <v>0</v>
      </c>
      <c r="K74" s="9" t="s">
        <v>579</v>
      </c>
    </row>
    <row r="75" spans="2:13" s="1" customFormat="1" ht="15" customHeight="1">
      <c r="B75" s="22">
        <v>10</v>
      </c>
      <c r="C75" s="23" t="s">
        <v>108</v>
      </c>
      <c r="D75" s="841"/>
      <c r="E75" s="842"/>
      <c r="F75" s="19"/>
      <c r="G75" s="18" t="s">
        <v>541</v>
      </c>
      <c r="H75" s="598">
        <v>0.312</v>
      </c>
      <c r="I75" s="18" t="s">
        <v>545</v>
      </c>
      <c r="J75" s="17">
        <f t="shared" si="6"/>
        <v>0</v>
      </c>
      <c r="K75" s="9" t="s">
        <v>578</v>
      </c>
    </row>
    <row r="76" spans="2:13" s="1" customFormat="1" ht="15" customHeight="1">
      <c r="B76" s="21">
        <v>11</v>
      </c>
      <c r="C76" s="20" t="s">
        <v>106</v>
      </c>
      <c r="D76" s="841"/>
      <c r="E76" s="842"/>
      <c r="F76" s="19"/>
      <c r="G76" s="18" t="s">
        <v>541</v>
      </c>
      <c r="H76" s="598">
        <v>0.34300000000000003</v>
      </c>
      <c r="I76" s="18" t="s">
        <v>545</v>
      </c>
      <c r="J76" s="17">
        <f t="shared" si="6"/>
        <v>0</v>
      </c>
      <c r="K76" s="9" t="s">
        <v>577</v>
      </c>
    </row>
    <row r="77" spans="2:13" s="1" customFormat="1" ht="15" customHeight="1">
      <c r="B77" s="21">
        <v>12</v>
      </c>
      <c r="C77" s="20" t="s">
        <v>104</v>
      </c>
      <c r="D77" s="841"/>
      <c r="E77" s="842"/>
      <c r="F77" s="19"/>
      <c r="G77" s="18" t="s">
        <v>541</v>
      </c>
      <c r="H77" s="598">
        <v>0.372</v>
      </c>
      <c r="I77" s="18" t="s">
        <v>545</v>
      </c>
      <c r="J77" s="17">
        <f t="shared" si="6"/>
        <v>0</v>
      </c>
      <c r="K77" s="9" t="s">
        <v>576</v>
      </c>
    </row>
    <row r="78" spans="2:13" s="1" customFormat="1" ht="15" customHeight="1" thickBot="1">
      <c r="B78" s="21">
        <v>13</v>
      </c>
      <c r="C78" s="20" t="s">
        <v>102</v>
      </c>
      <c r="D78" s="841"/>
      <c r="E78" s="842"/>
      <c r="F78" s="19"/>
      <c r="G78" s="18" t="s">
        <v>541</v>
      </c>
      <c r="H78" s="598">
        <v>0.39600000000000002</v>
      </c>
      <c r="I78" s="18" t="s">
        <v>545</v>
      </c>
      <c r="J78" s="17">
        <f t="shared" si="6"/>
        <v>0</v>
      </c>
      <c r="K78" s="9" t="s">
        <v>575</v>
      </c>
    </row>
    <row r="79" spans="2:13" s="1" customFormat="1" ht="15" customHeight="1">
      <c r="B79" s="48"/>
      <c r="C79" s="16"/>
      <c r="D79" s="15"/>
      <c r="E79" s="15"/>
      <c r="F79" s="47"/>
      <c r="G79" s="13"/>
      <c r="H79" s="837" t="s">
        <v>574</v>
      </c>
      <c r="I79" s="838"/>
      <c r="J79" s="11"/>
      <c r="K79" s="9"/>
    </row>
    <row r="80" spans="2:13" s="1" customFormat="1" ht="15" customHeight="1" thickBot="1">
      <c r="B80" s="46"/>
      <c r="C80" s="9"/>
      <c r="D80" s="9"/>
      <c r="E80" s="9"/>
      <c r="F80" s="9"/>
      <c r="G80" s="9"/>
      <c r="H80" s="839" t="s">
        <v>99</v>
      </c>
      <c r="I80" s="840"/>
      <c r="J80" s="10">
        <f>SUM(J62:J78)</f>
        <v>0</v>
      </c>
      <c r="K80" s="9" t="s">
        <v>573</v>
      </c>
      <c r="L80" s="1" t="s">
        <v>541</v>
      </c>
    </row>
    <row r="81" spans="1:13" s="1" customFormat="1" ht="18.75" customHeight="1">
      <c r="B81" s="46"/>
      <c r="C81" s="9"/>
      <c r="D81" s="9"/>
      <c r="E81" s="9"/>
      <c r="F81" s="9"/>
      <c r="G81" s="47"/>
      <c r="H81" s="601"/>
      <c r="I81" s="13"/>
      <c r="J81" s="47"/>
      <c r="K81" s="9"/>
    </row>
    <row r="82" spans="1:13" ht="18.75" customHeight="1">
      <c r="A82" s="7" t="s">
        <v>572</v>
      </c>
      <c r="B82" s="45" t="s">
        <v>125</v>
      </c>
      <c r="M82" s="9"/>
    </row>
    <row r="83" spans="1:13" ht="11.25" customHeight="1">
      <c r="A83" s="52"/>
      <c r="M83" s="9"/>
    </row>
    <row r="84" spans="1:13" ht="18.75" customHeight="1">
      <c r="A84" s="52"/>
      <c r="B84" s="844" t="s">
        <v>117</v>
      </c>
      <c r="C84" s="845"/>
      <c r="D84" s="844" t="s">
        <v>116</v>
      </c>
      <c r="E84" s="845"/>
      <c r="F84" s="33" t="s">
        <v>115</v>
      </c>
      <c r="G84" s="33"/>
      <c r="H84" s="596" t="s">
        <v>114</v>
      </c>
      <c r="I84" s="33"/>
      <c r="J84" s="33" t="s">
        <v>3</v>
      </c>
      <c r="K84" s="9"/>
      <c r="M84" s="9"/>
    </row>
    <row r="85" spans="1:13" ht="15" customHeight="1">
      <c r="A85" s="52"/>
      <c r="B85" s="31"/>
      <c r="C85" s="30"/>
      <c r="D85" s="29"/>
      <c r="E85" s="28"/>
      <c r="F85" s="25"/>
      <c r="G85" s="25"/>
      <c r="H85" s="597"/>
      <c r="I85" s="25"/>
      <c r="J85" s="665" t="s">
        <v>547</v>
      </c>
      <c r="K85" s="9"/>
    </row>
    <row r="86" spans="1:13" s="1" customFormat="1" ht="15" customHeight="1">
      <c r="B86" s="22">
        <v>1</v>
      </c>
      <c r="C86" s="23" t="s">
        <v>124</v>
      </c>
      <c r="D86" s="841"/>
      <c r="E86" s="842"/>
      <c r="F86" s="19"/>
      <c r="G86" s="18" t="s">
        <v>541</v>
      </c>
      <c r="H86" s="598">
        <v>0.29199999999999998</v>
      </c>
      <c r="I86" s="18" t="s">
        <v>545</v>
      </c>
      <c r="J86" s="17">
        <f t="shared" ref="J86:J94" si="7">ROUND(F86*H86,0)</f>
        <v>0</v>
      </c>
      <c r="K86" s="9" t="s">
        <v>546</v>
      </c>
    </row>
    <row r="87" spans="1:13" s="1" customFormat="1" ht="15" customHeight="1">
      <c r="B87" s="22">
        <v>2</v>
      </c>
      <c r="C87" s="23" t="s">
        <v>123</v>
      </c>
      <c r="D87" s="841"/>
      <c r="E87" s="842"/>
      <c r="F87" s="19"/>
      <c r="G87" s="18" t="s">
        <v>541</v>
      </c>
      <c r="H87" s="598">
        <v>0.28299999999999997</v>
      </c>
      <c r="I87" s="18" t="s">
        <v>545</v>
      </c>
      <c r="J87" s="17">
        <f t="shared" si="7"/>
        <v>0</v>
      </c>
      <c r="K87" s="9" t="s">
        <v>558</v>
      </c>
    </row>
    <row r="88" spans="1:13" s="1" customFormat="1" ht="15" customHeight="1">
      <c r="B88" s="22">
        <v>3</v>
      </c>
      <c r="C88" s="23" t="s">
        <v>122</v>
      </c>
      <c r="D88" s="841"/>
      <c r="E88" s="842"/>
      <c r="F88" s="19"/>
      <c r="G88" s="18" t="s">
        <v>541</v>
      </c>
      <c r="H88" s="598">
        <v>0.33</v>
      </c>
      <c r="I88" s="18" t="s">
        <v>545</v>
      </c>
      <c r="J88" s="17">
        <f t="shared" si="7"/>
        <v>0</v>
      </c>
      <c r="K88" s="9" t="s">
        <v>566</v>
      </c>
    </row>
    <row r="89" spans="1:13" s="1" customFormat="1" ht="15" customHeight="1">
      <c r="B89" s="22">
        <v>4</v>
      </c>
      <c r="C89" s="23" t="s">
        <v>112</v>
      </c>
      <c r="D89" s="841"/>
      <c r="E89" s="842"/>
      <c r="F89" s="19"/>
      <c r="G89" s="18" t="s">
        <v>541</v>
      </c>
      <c r="H89" s="598">
        <v>0.38</v>
      </c>
      <c r="I89" s="18" t="s">
        <v>545</v>
      </c>
      <c r="J89" s="17">
        <f t="shared" si="7"/>
        <v>0</v>
      </c>
      <c r="K89" s="9" t="s">
        <v>565</v>
      </c>
    </row>
    <row r="90" spans="1:13" s="1" customFormat="1" ht="15" customHeight="1">
      <c r="B90" s="22">
        <v>5</v>
      </c>
      <c r="C90" s="23" t="s">
        <v>110</v>
      </c>
      <c r="D90" s="841"/>
      <c r="E90" s="842"/>
      <c r="F90" s="19"/>
      <c r="G90" s="18" t="s">
        <v>541</v>
      </c>
      <c r="H90" s="598">
        <v>0.42399999999999999</v>
      </c>
      <c r="I90" s="18" t="s">
        <v>545</v>
      </c>
      <c r="J90" s="17">
        <f t="shared" si="7"/>
        <v>0</v>
      </c>
      <c r="K90" s="9" t="s">
        <v>564</v>
      </c>
    </row>
    <row r="91" spans="1:13" s="1" customFormat="1" ht="15" customHeight="1">
      <c r="B91" s="22">
        <v>6</v>
      </c>
      <c r="C91" s="23" t="s">
        <v>108</v>
      </c>
      <c r="D91" s="841"/>
      <c r="E91" s="842"/>
      <c r="F91" s="19"/>
      <c r="G91" s="18" t="s">
        <v>541</v>
      </c>
      <c r="H91" s="598">
        <v>0.499</v>
      </c>
      <c r="I91" s="18" t="s">
        <v>545</v>
      </c>
      <c r="J91" s="17">
        <f t="shared" si="7"/>
        <v>0</v>
      </c>
      <c r="K91" s="9" t="s">
        <v>563</v>
      </c>
    </row>
    <row r="92" spans="1:13" s="1" customFormat="1" ht="15" customHeight="1">
      <c r="B92" s="21">
        <v>7</v>
      </c>
      <c r="C92" s="20" t="s">
        <v>106</v>
      </c>
      <c r="D92" s="841"/>
      <c r="E92" s="842"/>
      <c r="F92" s="19"/>
      <c r="G92" s="18" t="s">
        <v>541</v>
      </c>
      <c r="H92" s="598">
        <v>0.54800000000000004</v>
      </c>
      <c r="I92" s="18" t="s">
        <v>545</v>
      </c>
      <c r="J92" s="17">
        <f t="shared" si="7"/>
        <v>0</v>
      </c>
      <c r="K92" s="9" t="s">
        <v>571</v>
      </c>
    </row>
    <row r="93" spans="1:13" s="1" customFormat="1" ht="15" customHeight="1">
      <c r="B93" s="21">
        <v>8</v>
      </c>
      <c r="C93" s="20" t="s">
        <v>104</v>
      </c>
      <c r="D93" s="841"/>
      <c r="E93" s="842"/>
      <c r="F93" s="19"/>
      <c r="G93" s="18" t="s">
        <v>541</v>
      </c>
      <c r="H93" s="598">
        <v>0.59499999999999997</v>
      </c>
      <c r="I93" s="18" t="s">
        <v>545</v>
      </c>
      <c r="J93" s="17">
        <f t="shared" si="7"/>
        <v>0</v>
      </c>
      <c r="K93" s="9" t="s">
        <v>561</v>
      </c>
    </row>
    <row r="94" spans="1:13" s="1" customFormat="1" ht="15" customHeight="1" thickBot="1">
      <c r="B94" s="21">
        <v>9</v>
      </c>
      <c r="C94" s="20" t="s">
        <v>102</v>
      </c>
      <c r="D94" s="841"/>
      <c r="E94" s="842"/>
      <c r="F94" s="19"/>
      <c r="G94" s="18" t="s">
        <v>541</v>
      </c>
      <c r="H94" s="598">
        <v>0.63400000000000001</v>
      </c>
      <c r="I94" s="18" t="s">
        <v>545</v>
      </c>
      <c r="J94" s="17">
        <f t="shared" si="7"/>
        <v>0</v>
      </c>
      <c r="K94" s="9" t="s">
        <v>570</v>
      </c>
    </row>
    <row r="95" spans="1:13" s="1" customFormat="1" ht="15" customHeight="1">
      <c r="B95" s="48"/>
      <c r="C95" s="16"/>
      <c r="D95" s="15"/>
      <c r="E95" s="15"/>
      <c r="F95" s="14"/>
      <c r="G95" s="13"/>
      <c r="H95" s="837" t="s">
        <v>569</v>
      </c>
      <c r="I95" s="838"/>
      <c r="J95" s="11"/>
      <c r="K95" s="9"/>
    </row>
    <row r="96" spans="1:13" s="1" customFormat="1" ht="15" customHeight="1" thickBot="1">
      <c r="B96" s="46"/>
      <c r="C96" s="9"/>
      <c r="D96" s="9"/>
      <c r="E96" s="9"/>
      <c r="F96" s="12"/>
      <c r="G96" s="9"/>
      <c r="H96" s="839" t="s">
        <v>99</v>
      </c>
      <c r="I96" s="840"/>
      <c r="J96" s="10">
        <f>SUM(J86:J94)</f>
        <v>0</v>
      </c>
      <c r="K96" s="9" t="s">
        <v>568</v>
      </c>
      <c r="L96" s="1" t="s">
        <v>541</v>
      </c>
    </row>
    <row r="97" spans="1:13" s="1" customFormat="1" ht="18.75" customHeight="1">
      <c r="B97" s="46"/>
      <c r="C97" s="9"/>
      <c r="D97" s="9"/>
      <c r="E97" s="9"/>
      <c r="F97" s="12"/>
      <c r="G97" s="47"/>
      <c r="H97" s="601"/>
      <c r="I97" s="13"/>
      <c r="J97" s="14"/>
      <c r="K97" s="9"/>
    </row>
    <row r="98" spans="1:13" ht="18.75" customHeight="1">
      <c r="A98" s="7" t="s">
        <v>567</v>
      </c>
      <c r="B98" s="45" t="s">
        <v>118</v>
      </c>
      <c r="F98" s="51"/>
      <c r="J98" s="51"/>
      <c r="M98" s="9"/>
    </row>
    <row r="99" spans="1:13" ht="11.25" customHeight="1">
      <c r="A99" s="52"/>
      <c r="F99" s="51"/>
      <c r="J99" s="51"/>
      <c r="M99" s="9"/>
    </row>
    <row r="100" spans="1:13" ht="18.75" customHeight="1">
      <c r="A100" s="52"/>
      <c r="B100" s="844" t="s">
        <v>117</v>
      </c>
      <c r="C100" s="845"/>
      <c r="D100" s="844" t="s">
        <v>116</v>
      </c>
      <c r="E100" s="845"/>
      <c r="F100" s="32" t="s">
        <v>115</v>
      </c>
      <c r="G100" s="33"/>
      <c r="H100" s="596" t="s">
        <v>114</v>
      </c>
      <c r="I100" s="33"/>
      <c r="J100" s="32" t="s">
        <v>3</v>
      </c>
      <c r="K100" s="9"/>
      <c r="M100" s="9"/>
    </row>
    <row r="101" spans="1:13" ht="15" customHeight="1">
      <c r="A101" s="52"/>
      <c r="B101" s="31"/>
      <c r="C101" s="30"/>
      <c r="D101" s="29"/>
      <c r="E101" s="28"/>
      <c r="F101" s="27"/>
      <c r="G101" s="25"/>
      <c r="H101" s="597"/>
      <c r="I101" s="25"/>
      <c r="J101" s="24" t="s">
        <v>547</v>
      </c>
      <c r="K101" s="9"/>
    </row>
    <row r="102" spans="1:13" s="1" customFormat="1" ht="15" customHeight="1">
      <c r="B102" s="22">
        <v>1</v>
      </c>
      <c r="C102" s="23" t="s">
        <v>112</v>
      </c>
      <c r="D102" s="841"/>
      <c r="E102" s="842"/>
      <c r="F102" s="19"/>
      <c r="G102" s="18" t="s">
        <v>541</v>
      </c>
      <c r="H102" s="598">
        <v>0.251</v>
      </c>
      <c r="I102" s="18" t="s">
        <v>545</v>
      </c>
      <c r="J102" s="17">
        <f t="shared" ref="J102:J109" si="8">ROUND(F102*H102,0)</f>
        <v>0</v>
      </c>
      <c r="K102" s="9" t="s">
        <v>546</v>
      </c>
    </row>
    <row r="103" spans="1:13" s="1" customFormat="1" ht="15" customHeight="1">
      <c r="B103" s="22">
        <v>2</v>
      </c>
      <c r="C103" s="23" t="s">
        <v>110</v>
      </c>
      <c r="D103" s="841"/>
      <c r="E103" s="842"/>
      <c r="F103" s="19"/>
      <c r="G103" s="18" t="s">
        <v>541</v>
      </c>
      <c r="H103" s="598">
        <v>0.27600000000000002</v>
      </c>
      <c r="I103" s="18" t="s">
        <v>545</v>
      </c>
      <c r="J103" s="17">
        <f t="shared" si="8"/>
        <v>0</v>
      </c>
      <c r="K103" s="9" t="s">
        <v>558</v>
      </c>
    </row>
    <row r="104" spans="1:13" s="1" customFormat="1" ht="15" customHeight="1">
      <c r="B104" s="22">
        <v>3</v>
      </c>
      <c r="C104" s="23" t="s">
        <v>108</v>
      </c>
      <c r="D104" s="841"/>
      <c r="E104" s="842"/>
      <c r="F104" s="19"/>
      <c r="G104" s="18" t="s">
        <v>541</v>
      </c>
      <c r="H104" s="598">
        <v>0.32400000000000001</v>
      </c>
      <c r="I104" s="18" t="s">
        <v>545</v>
      </c>
      <c r="J104" s="17">
        <f t="shared" si="8"/>
        <v>0</v>
      </c>
      <c r="K104" s="9" t="s">
        <v>566</v>
      </c>
    </row>
    <row r="105" spans="1:13" s="1" customFormat="1" ht="15" customHeight="1">
      <c r="B105" s="21">
        <v>4</v>
      </c>
      <c r="C105" s="20" t="s">
        <v>106</v>
      </c>
      <c r="D105" s="841"/>
      <c r="E105" s="842"/>
      <c r="F105" s="19"/>
      <c r="G105" s="18" t="s">
        <v>541</v>
      </c>
      <c r="H105" s="598">
        <v>0.35899999999999999</v>
      </c>
      <c r="I105" s="18" t="s">
        <v>545</v>
      </c>
      <c r="J105" s="17">
        <f t="shared" si="8"/>
        <v>0</v>
      </c>
      <c r="K105" s="9" t="s">
        <v>565</v>
      </c>
    </row>
    <row r="106" spans="1:13" s="1" customFormat="1" ht="15" customHeight="1">
      <c r="B106" s="21">
        <v>5</v>
      </c>
      <c r="C106" s="20" t="s">
        <v>104</v>
      </c>
      <c r="D106" s="841"/>
      <c r="E106" s="842"/>
      <c r="F106" s="19"/>
      <c r="G106" s="18" t="s">
        <v>541</v>
      </c>
      <c r="H106" s="598">
        <v>0.38500000000000001</v>
      </c>
      <c r="I106" s="18" t="s">
        <v>545</v>
      </c>
      <c r="J106" s="17">
        <f t="shared" si="8"/>
        <v>0</v>
      </c>
      <c r="K106" s="9" t="s">
        <v>564</v>
      </c>
    </row>
    <row r="107" spans="1:13" s="1" customFormat="1" ht="15" customHeight="1">
      <c r="B107" s="21">
        <v>6</v>
      </c>
      <c r="C107" s="20" t="s">
        <v>102</v>
      </c>
      <c r="D107" s="841"/>
      <c r="E107" s="842"/>
      <c r="F107" s="19"/>
      <c r="G107" s="18" t="s">
        <v>541</v>
      </c>
      <c r="H107" s="598">
        <v>0.4</v>
      </c>
      <c r="I107" s="18" t="s">
        <v>545</v>
      </c>
      <c r="J107" s="17">
        <f t="shared" si="8"/>
        <v>0</v>
      </c>
      <c r="K107" s="9" t="s">
        <v>563</v>
      </c>
    </row>
    <row r="108" spans="1:13" s="1" customFormat="1" ht="15" customHeight="1">
      <c r="B108" s="21">
        <v>7</v>
      </c>
      <c r="C108" s="20" t="s">
        <v>497</v>
      </c>
      <c r="D108" s="841"/>
      <c r="E108" s="842"/>
      <c r="F108" s="19"/>
      <c r="G108" s="18" t="s">
        <v>541</v>
      </c>
      <c r="H108" s="598">
        <v>0.42299999999999999</v>
      </c>
      <c r="I108" s="18" t="s">
        <v>545</v>
      </c>
      <c r="J108" s="17">
        <f t="shared" si="8"/>
        <v>0</v>
      </c>
      <c r="K108" s="9" t="s">
        <v>562</v>
      </c>
    </row>
    <row r="109" spans="1:13" s="1" customFormat="1" ht="15" customHeight="1" thickBot="1">
      <c r="B109" s="21">
        <v>8</v>
      </c>
      <c r="C109" s="20" t="s">
        <v>519</v>
      </c>
      <c r="D109" s="841"/>
      <c r="E109" s="842"/>
      <c r="F109" s="19"/>
      <c r="G109" s="18" t="s">
        <v>541</v>
      </c>
      <c r="H109" s="598">
        <v>0.44900000000000001</v>
      </c>
      <c r="I109" s="18" t="s">
        <v>545</v>
      </c>
      <c r="J109" s="17">
        <f t="shared" si="8"/>
        <v>0</v>
      </c>
      <c r="K109" s="9" t="s">
        <v>561</v>
      </c>
    </row>
    <row r="110" spans="1:13" s="1" customFormat="1" ht="15" customHeight="1">
      <c r="B110" s="48"/>
      <c r="C110" s="16"/>
      <c r="D110" s="15"/>
      <c r="E110" s="15"/>
      <c r="F110" s="47"/>
      <c r="G110" s="13"/>
      <c r="H110" s="837" t="s">
        <v>683</v>
      </c>
      <c r="I110" s="838"/>
      <c r="J110" s="11"/>
      <c r="K110" s="9"/>
    </row>
    <row r="111" spans="1:13" s="1" customFormat="1" ht="15" customHeight="1" thickBot="1">
      <c r="B111" s="46"/>
      <c r="C111" s="9"/>
      <c r="D111" s="9"/>
      <c r="E111" s="9"/>
      <c r="F111" s="9"/>
      <c r="G111" s="9"/>
      <c r="H111" s="839" t="s">
        <v>99</v>
      </c>
      <c r="I111" s="840"/>
      <c r="J111" s="10">
        <f>SUM(J102:J109)</f>
        <v>0</v>
      </c>
      <c r="K111" s="9" t="s">
        <v>560</v>
      </c>
      <c r="L111" s="1" t="s">
        <v>541</v>
      </c>
    </row>
    <row r="112" spans="1:13" s="1" customFormat="1" ht="18.75" customHeight="1">
      <c r="B112" s="46"/>
      <c r="C112" s="9"/>
      <c r="D112" s="9"/>
      <c r="E112" s="9"/>
      <c r="F112" s="9"/>
      <c r="G112" s="47"/>
      <c r="H112" s="601"/>
      <c r="I112" s="13"/>
      <c r="J112" s="14"/>
      <c r="K112" s="9"/>
    </row>
    <row r="113" spans="1:13" ht="18.75" customHeight="1">
      <c r="A113" s="7" t="s">
        <v>559</v>
      </c>
      <c r="B113" s="45" t="s">
        <v>505</v>
      </c>
      <c r="F113" s="51"/>
      <c r="J113" s="51"/>
      <c r="M113" s="9"/>
    </row>
    <row r="114" spans="1:13" ht="11.25" customHeight="1">
      <c r="A114" s="52"/>
      <c r="C114" s="623"/>
      <c r="F114" s="51"/>
      <c r="J114" s="51"/>
      <c r="M114" s="9"/>
    </row>
    <row r="115" spans="1:13" ht="18.75" customHeight="1">
      <c r="A115" s="52"/>
      <c r="B115" s="624" t="s">
        <v>506</v>
      </c>
      <c r="C115" s="9"/>
      <c r="D115" s="660"/>
      <c r="E115" s="669" t="s">
        <v>504</v>
      </c>
      <c r="F115" s="32" t="s">
        <v>115</v>
      </c>
      <c r="G115" s="33"/>
      <c r="H115" s="596" t="s">
        <v>114</v>
      </c>
      <c r="I115" s="33"/>
      <c r="J115" s="32" t="s">
        <v>3</v>
      </c>
      <c r="K115" s="9"/>
      <c r="M115" s="9"/>
    </row>
    <row r="116" spans="1:13" ht="15" customHeight="1">
      <c r="A116" s="52"/>
      <c r="B116" s="31"/>
      <c r="C116" s="30"/>
      <c r="D116" s="29"/>
      <c r="E116" s="28"/>
      <c r="F116" s="27"/>
      <c r="G116" s="25"/>
      <c r="H116" s="597"/>
      <c r="I116" s="25"/>
      <c r="J116" s="24" t="s">
        <v>547</v>
      </c>
      <c r="K116" s="9"/>
    </row>
    <row r="117" spans="1:13" s="1" customFormat="1" ht="15" customHeight="1">
      <c r="B117" s="21">
        <v>1</v>
      </c>
      <c r="C117" s="20" t="s">
        <v>497</v>
      </c>
      <c r="D117" s="841"/>
      <c r="E117" s="842"/>
      <c r="F117" s="19"/>
      <c r="G117" s="18" t="s">
        <v>541</v>
      </c>
      <c r="H117" s="598">
        <v>0.42299999999999999</v>
      </c>
      <c r="I117" s="33" t="s">
        <v>545</v>
      </c>
      <c r="J117" s="17">
        <f>ROUND(F117*H117,0)</f>
        <v>0</v>
      </c>
      <c r="K117" s="9" t="s">
        <v>546</v>
      </c>
    </row>
    <row r="118" spans="1:13" s="1" customFormat="1" ht="15" customHeight="1" thickBot="1">
      <c r="B118" s="21">
        <v>2</v>
      </c>
      <c r="C118" s="20" t="s">
        <v>519</v>
      </c>
      <c r="D118" s="841"/>
      <c r="E118" s="842"/>
      <c r="F118" s="19"/>
      <c r="G118" s="18" t="s">
        <v>541</v>
      </c>
      <c r="H118" s="598">
        <v>0.44900000000000001</v>
      </c>
      <c r="I118" s="33" t="s">
        <v>545</v>
      </c>
      <c r="J118" s="17">
        <f>ROUND(F118*H118,0)</f>
        <v>0</v>
      </c>
      <c r="K118" s="9" t="s">
        <v>558</v>
      </c>
    </row>
    <row r="119" spans="1:13" s="1" customFormat="1" ht="15" customHeight="1">
      <c r="B119" s="48"/>
      <c r="C119" s="16"/>
      <c r="D119" s="15"/>
      <c r="E119" s="15"/>
      <c r="F119" s="47"/>
      <c r="G119" s="13"/>
      <c r="H119" s="654" t="s">
        <v>647</v>
      </c>
      <c r="I119" s="655"/>
      <c r="J119" s="447"/>
      <c r="K119" s="9"/>
    </row>
    <row r="120" spans="1:13" s="1" customFormat="1" ht="15" customHeight="1" thickBot="1">
      <c r="B120" s="46"/>
      <c r="C120" s="9"/>
      <c r="D120" s="9"/>
      <c r="E120" s="9"/>
      <c r="F120" s="9"/>
      <c r="G120" s="9"/>
      <c r="H120" s="658" t="s">
        <v>99</v>
      </c>
      <c r="I120" s="659"/>
      <c r="J120" s="10">
        <f>SUM(J117:J118)</f>
        <v>0</v>
      </c>
      <c r="K120" s="9" t="s">
        <v>557</v>
      </c>
      <c r="L120" s="1" t="s">
        <v>541</v>
      </c>
    </row>
    <row r="121" spans="1:13" s="1" customFormat="1" ht="6" customHeight="1">
      <c r="B121" s="46"/>
      <c r="C121" s="9"/>
      <c r="D121" s="9"/>
      <c r="E121" s="9"/>
      <c r="F121" s="9"/>
      <c r="G121" s="47"/>
      <c r="H121" s="601"/>
      <c r="I121" s="13"/>
      <c r="J121" s="14"/>
      <c r="K121" s="9"/>
    </row>
    <row r="122" spans="1:13" ht="18.75" customHeight="1">
      <c r="A122" s="7" t="s">
        <v>556</v>
      </c>
      <c r="B122" s="45" t="s">
        <v>507</v>
      </c>
      <c r="F122" s="51"/>
      <c r="J122" s="51"/>
      <c r="M122" s="9"/>
    </row>
    <row r="123" spans="1:13" ht="11.25" customHeight="1">
      <c r="A123" s="52"/>
      <c r="C123" s="623"/>
      <c r="F123" s="51"/>
      <c r="J123" s="51"/>
      <c r="M123" s="9"/>
    </row>
    <row r="124" spans="1:13" ht="18.75" customHeight="1">
      <c r="A124" s="52"/>
      <c r="B124" s="624" t="s">
        <v>506</v>
      </c>
      <c r="C124" s="9"/>
      <c r="D124" s="660"/>
      <c r="E124" s="669" t="s">
        <v>504</v>
      </c>
      <c r="F124" s="32" t="s">
        <v>115</v>
      </c>
      <c r="G124" s="33"/>
      <c r="H124" s="596" t="s">
        <v>114</v>
      </c>
      <c r="I124" s="33"/>
      <c r="J124" s="32" t="s">
        <v>3</v>
      </c>
      <c r="K124" s="9"/>
      <c r="M124" s="9"/>
    </row>
    <row r="125" spans="1:13" ht="15" customHeight="1">
      <c r="A125" s="52"/>
      <c r="B125" s="31"/>
      <c r="C125" s="30"/>
      <c r="D125" s="29"/>
      <c r="E125" s="28"/>
      <c r="F125" s="27"/>
      <c r="G125" s="25"/>
      <c r="H125" s="597"/>
      <c r="I125" s="25"/>
      <c r="J125" s="24" t="s">
        <v>547</v>
      </c>
      <c r="K125" s="9"/>
    </row>
    <row r="126" spans="1:13" s="1" customFormat="1" ht="15" customHeight="1">
      <c r="B126" s="21">
        <v>1</v>
      </c>
      <c r="C126" s="20" t="s">
        <v>497</v>
      </c>
      <c r="D126" s="841"/>
      <c r="E126" s="842"/>
      <c r="F126" s="19"/>
      <c r="G126" s="18" t="s">
        <v>541</v>
      </c>
      <c r="H126" s="598">
        <v>0.25900000000000001</v>
      </c>
      <c r="I126" s="33" t="s">
        <v>545</v>
      </c>
      <c r="J126" s="17">
        <f>ROUND(F126*H126,0)</f>
        <v>0</v>
      </c>
      <c r="K126" s="9" t="s">
        <v>546</v>
      </c>
    </row>
    <row r="127" spans="1:13" s="1" customFormat="1" ht="15" customHeight="1" thickBot="1">
      <c r="B127" s="21">
        <v>2</v>
      </c>
      <c r="C127" s="20" t="s">
        <v>519</v>
      </c>
      <c r="D127" s="841"/>
      <c r="E127" s="842"/>
      <c r="F127" s="19"/>
      <c r="G127" s="18" t="s">
        <v>541</v>
      </c>
      <c r="H127" s="598">
        <v>0.27500000000000002</v>
      </c>
      <c r="I127" s="33" t="s">
        <v>545</v>
      </c>
      <c r="J127" s="17">
        <f>ROUND(F127*H127,0)</f>
        <v>0</v>
      </c>
      <c r="K127" s="9" t="s">
        <v>544</v>
      </c>
    </row>
    <row r="128" spans="1:13" s="1" customFormat="1" ht="15" customHeight="1">
      <c r="B128" s="48"/>
      <c r="C128" s="16"/>
      <c r="D128" s="15"/>
      <c r="E128" s="15"/>
      <c r="F128" s="47"/>
      <c r="G128" s="13"/>
      <c r="H128" s="654" t="s">
        <v>647</v>
      </c>
      <c r="I128" s="655"/>
      <c r="J128" s="447"/>
      <c r="K128" s="9"/>
    </row>
    <row r="129" spans="1:13" s="1" customFormat="1" ht="15" customHeight="1" thickBot="1">
      <c r="B129" s="46"/>
      <c r="C129" s="9"/>
      <c r="D129" s="9"/>
      <c r="E129" s="9"/>
      <c r="F129" s="9"/>
      <c r="G129" s="9"/>
      <c r="H129" s="658" t="s">
        <v>99</v>
      </c>
      <c r="I129" s="659"/>
      <c r="J129" s="10">
        <f>SUM(J126:J127)</f>
        <v>0</v>
      </c>
      <c r="K129" s="9" t="s">
        <v>555</v>
      </c>
      <c r="L129" s="1" t="s">
        <v>541</v>
      </c>
    </row>
    <row r="130" spans="1:13" s="1" customFormat="1" ht="8.25" customHeight="1">
      <c r="B130" s="46"/>
      <c r="C130" s="9"/>
      <c r="D130" s="9"/>
      <c r="E130" s="9"/>
      <c r="F130" s="9"/>
      <c r="G130" s="47"/>
      <c r="H130" s="601"/>
      <c r="I130" s="13"/>
      <c r="J130" s="14"/>
      <c r="K130" s="9"/>
    </row>
    <row r="131" spans="1:13" ht="18.75" customHeight="1">
      <c r="A131" s="7" t="s">
        <v>554</v>
      </c>
      <c r="B131" s="45" t="s">
        <v>508</v>
      </c>
      <c r="F131" s="51"/>
      <c r="J131" s="51"/>
      <c r="M131" s="9"/>
    </row>
    <row r="132" spans="1:13" ht="11.25" customHeight="1">
      <c r="A132" s="52"/>
      <c r="C132" s="623"/>
      <c r="F132" s="51"/>
      <c r="J132" s="51"/>
      <c r="M132" s="9"/>
    </row>
    <row r="133" spans="1:13" ht="18.75" customHeight="1">
      <c r="A133" s="52"/>
      <c r="B133" s="624" t="s">
        <v>506</v>
      </c>
      <c r="C133" s="9"/>
      <c r="D133" s="660"/>
      <c r="E133" s="669" t="s">
        <v>504</v>
      </c>
      <c r="F133" s="32" t="s">
        <v>115</v>
      </c>
      <c r="G133" s="33"/>
      <c r="H133" s="596" t="s">
        <v>114</v>
      </c>
      <c r="I133" s="33"/>
      <c r="J133" s="32" t="s">
        <v>3</v>
      </c>
      <c r="K133" s="9"/>
      <c r="M133" s="9"/>
    </row>
    <row r="134" spans="1:13" ht="15" customHeight="1">
      <c r="A134" s="52"/>
      <c r="B134" s="31"/>
      <c r="C134" s="30"/>
      <c r="D134" s="29"/>
      <c r="E134" s="28"/>
      <c r="F134" s="27"/>
      <c r="G134" s="25"/>
      <c r="H134" s="597"/>
      <c r="I134" s="25"/>
      <c r="J134" s="24" t="s">
        <v>547</v>
      </c>
      <c r="K134" s="9"/>
    </row>
    <row r="135" spans="1:13" s="1" customFormat="1" ht="15" customHeight="1">
      <c r="B135" s="21">
        <v>1</v>
      </c>
      <c r="C135" s="20" t="s">
        <v>497</v>
      </c>
      <c r="D135" s="841"/>
      <c r="E135" s="842"/>
      <c r="F135" s="19"/>
      <c r="G135" s="18" t="s">
        <v>541</v>
      </c>
      <c r="H135" s="598">
        <v>0.25900000000000001</v>
      </c>
      <c r="I135" s="33" t="s">
        <v>545</v>
      </c>
      <c r="J135" s="17">
        <f>ROUND(F135*H135,0)</f>
        <v>0</v>
      </c>
      <c r="K135" s="9" t="s">
        <v>546</v>
      </c>
    </row>
    <row r="136" spans="1:13" s="1" customFormat="1" ht="15" customHeight="1" thickBot="1">
      <c r="B136" s="21">
        <v>2</v>
      </c>
      <c r="C136" s="20" t="s">
        <v>519</v>
      </c>
      <c r="D136" s="841"/>
      <c r="E136" s="842"/>
      <c r="F136" s="19"/>
      <c r="G136" s="18" t="s">
        <v>541</v>
      </c>
      <c r="H136" s="598">
        <v>0.27500000000000002</v>
      </c>
      <c r="I136" s="33" t="s">
        <v>545</v>
      </c>
      <c r="J136" s="17">
        <f>ROUND(F136*H136,0)</f>
        <v>0</v>
      </c>
      <c r="K136" s="9" t="s">
        <v>544</v>
      </c>
    </row>
    <row r="137" spans="1:13" s="1" customFormat="1" ht="15" customHeight="1">
      <c r="B137" s="48"/>
      <c r="C137" s="16"/>
      <c r="D137" s="15"/>
      <c r="E137" s="15"/>
      <c r="F137" s="47"/>
      <c r="G137" s="13"/>
      <c r="H137" s="654" t="s">
        <v>647</v>
      </c>
      <c r="I137" s="655"/>
      <c r="J137" s="447"/>
      <c r="K137" s="9"/>
    </row>
    <row r="138" spans="1:13" s="1" customFormat="1" ht="15" customHeight="1" thickBot="1">
      <c r="B138" s="46"/>
      <c r="C138" s="9"/>
      <c r="D138" s="9"/>
      <c r="E138" s="9"/>
      <c r="F138" s="9"/>
      <c r="G138" s="9"/>
      <c r="H138" s="658" t="s">
        <v>99</v>
      </c>
      <c r="I138" s="659"/>
      <c r="J138" s="10">
        <f>SUM(J135:J136)</f>
        <v>0</v>
      </c>
      <c r="K138" s="9" t="s">
        <v>553</v>
      </c>
      <c r="L138" s="1" t="s">
        <v>541</v>
      </c>
    </row>
    <row r="139" spans="1:13" s="1" customFormat="1" ht="7.5" customHeight="1">
      <c r="B139" s="46"/>
      <c r="C139" s="9"/>
      <c r="D139" s="9"/>
      <c r="E139" s="9"/>
      <c r="F139" s="9"/>
      <c r="G139" s="47"/>
      <c r="H139" s="601"/>
      <c r="I139" s="13"/>
      <c r="J139" s="14"/>
      <c r="K139" s="9"/>
    </row>
    <row r="140" spans="1:13" ht="18.75" customHeight="1">
      <c r="A140" s="7" t="s">
        <v>552</v>
      </c>
      <c r="B140" s="45" t="s">
        <v>509</v>
      </c>
      <c r="F140" s="51"/>
      <c r="J140" s="51"/>
      <c r="M140" s="9"/>
    </row>
    <row r="141" spans="1:13" ht="11.25" customHeight="1">
      <c r="A141" s="52"/>
      <c r="C141" s="623"/>
      <c r="F141" s="51"/>
      <c r="J141" s="51"/>
      <c r="M141" s="9"/>
    </row>
    <row r="142" spans="1:13" ht="18.75" customHeight="1">
      <c r="A142" s="52"/>
      <c r="B142" s="624" t="s">
        <v>506</v>
      </c>
      <c r="C142" s="9"/>
      <c r="D142" s="660"/>
      <c r="E142" s="669" t="s">
        <v>504</v>
      </c>
      <c r="F142" s="32" t="s">
        <v>115</v>
      </c>
      <c r="G142" s="33"/>
      <c r="H142" s="596" t="s">
        <v>114</v>
      </c>
      <c r="I142" s="33"/>
      <c r="J142" s="32" t="s">
        <v>3</v>
      </c>
      <c r="K142" s="9"/>
      <c r="M142" s="9"/>
    </row>
    <row r="143" spans="1:13" ht="15" customHeight="1">
      <c r="A143" s="52"/>
      <c r="B143" s="31"/>
      <c r="C143" s="30"/>
      <c r="D143" s="29"/>
      <c r="E143" s="28"/>
      <c r="F143" s="27"/>
      <c r="G143" s="25"/>
      <c r="H143" s="597"/>
      <c r="I143" s="25"/>
      <c r="J143" s="24" t="s">
        <v>547</v>
      </c>
      <c r="K143" s="9"/>
    </row>
    <row r="144" spans="1:13" s="1" customFormat="1" ht="15" customHeight="1">
      <c r="B144" s="21">
        <v>1</v>
      </c>
      <c r="C144" s="20" t="s">
        <v>497</v>
      </c>
      <c r="D144" s="841"/>
      <c r="E144" s="842"/>
      <c r="F144" s="19"/>
      <c r="G144" s="18" t="s">
        <v>541</v>
      </c>
      <c r="H144" s="598">
        <v>0.25900000000000001</v>
      </c>
      <c r="I144" s="33" t="s">
        <v>545</v>
      </c>
      <c r="J144" s="17">
        <f>ROUND(F144*H144,0)</f>
        <v>0</v>
      </c>
      <c r="K144" s="9" t="s">
        <v>546</v>
      </c>
    </row>
    <row r="145" spans="1:13" s="1" customFormat="1" ht="15" customHeight="1">
      <c r="B145" s="21">
        <v>2</v>
      </c>
      <c r="C145" s="20" t="s">
        <v>519</v>
      </c>
      <c r="D145" s="841"/>
      <c r="E145" s="842"/>
      <c r="F145" s="19"/>
      <c r="G145" s="18" t="s">
        <v>541</v>
      </c>
      <c r="H145" s="598">
        <v>0.27500000000000002</v>
      </c>
      <c r="I145" s="33" t="s">
        <v>545</v>
      </c>
      <c r="J145" s="17">
        <f>ROUND(F145*H145,0)</f>
        <v>0</v>
      </c>
      <c r="K145" s="9" t="s">
        <v>544</v>
      </c>
    </row>
    <row r="146" spans="1:13" s="1" customFormat="1" ht="15" customHeight="1">
      <c r="B146" s="21">
        <v>3</v>
      </c>
      <c r="C146" s="20" t="s">
        <v>605</v>
      </c>
      <c r="D146" s="841"/>
      <c r="E146" s="842"/>
      <c r="F146" s="19"/>
      <c r="G146" s="18" t="s">
        <v>98</v>
      </c>
      <c r="H146" s="598">
        <v>0.28760000000000002</v>
      </c>
      <c r="I146" s="33"/>
      <c r="J146" s="17">
        <f>ROUND(F146*H146,0)</f>
        <v>0</v>
      </c>
      <c r="K146" s="9" t="s">
        <v>205</v>
      </c>
    </row>
    <row r="147" spans="1:13" s="1" customFormat="1" ht="15" customHeight="1" thickBot="1">
      <c r="B147" s="21">
        <v>4</v>
      </c>
      <c r="C147" s="20" t="s">
        <v>775</v>
      </c>
      <c r="D147" s="841"/>
      <c r="E147" s="842"/>
      <c r="F147" s="19"/>
      <c r="G147" s="18" t="s">
        <v>98</v>
      </c>
      <c r="H147" s="598">
        <v>0.3</v>
      </c>
      <c r="I147" s="33" t="s">
        <v>101</v>
      </c>
      <c r="J147" s="17">
        <f>ROUND(F147*H147,0)</f>
        <v>0</v>
      </c>
      <c r="K147" s="9" t="s">
        <v>849</v>
      </c>
    </row>
    <row r="148" spans="1:13" s="1" customFormat="1" ht="15" customHeight="1">
      <c r="B148" s="48"/>
      <c r="C148" s="16"/>
      <c r="D148" s="15"/>
      <c r="E148" s="15"/>
      <c r="F148" s="47"/>
      <c r="G148" s="13"/>
      <c r="H148" s="654" t="s">
        <v>851</v>
      </c>
      <c r="I148" s="655"/>
      <c r="J148" s="447"/>
      <c r="K148" s="9"/>
    </row>
    <row r="149" spans="1:13" s="1" customFormat="1" ht="15" customHeight="1" thickBot="1">
      <c r="B149" s="46"/>
      <c r="C149" s="9"/>
      <c r="D149" s="9"/>
      <c r="E149" s="9"/>
      <c r="F149" s="9"/>
      <c r="G149" s="9"/>
      <c r="H149" s="658" t="s">
        <v>99</v>
      </c>
      <c r="I149" s="659"/>
      <c r="J149" s="10">
        <f>SUM(J144:J147)</f>
        <v>0</v>
      </c>
      <c r="K149" s="9" t="s">
        <v>551</v>
      </c>
      <c r="L149" s="1" t="s">
        <v>541</v>
      </c>
    </row>
    <row r="150" spans="1:13" s="1" customFormat="1" ht="6.75" customHeight="1">
      <c r="B150" s="46"/>
      <c r="C150" s="9"/>
      <c r="D150" s="9"/>
      <c r="E150" s="9"/>
      <c r="F150" s="9"/>
      <c r="G150" s="47"/>
      <c r="H150" s="601"/>
      <c r="I150" s="13"/>
      <c r="J150" s="14"/>
      <c r="K150" s="9"/>
    </row>
    <row r="151" spans="1:13" ht="18.75" customHeight="1">
      <c r="A151" s="7" t="s">
        <v>550</v>
      </c>
      <c r="B151" s="45" t="s">
        <v>510</v>
      </c>
      <c r="F151" s="51"/>
      <c r="J151" s="51"/>
      <c r="M151" s="9"/>
    </row>
    <row r="152" spans="1:13" ht="11.25" customHeight="1">
      <c r="A152" s="52"/>
      <c r="C152" s="623"/>
      <c r="F152" s="51"/>
      <c r="J152" s="51"/>
      <c r="M152" s="9"/>
    </row>
    <row r="153" spans="1:13" ht="18.75" customHeight="1">
      <c r="A153" s="52"/>
      <c r="B153" s="624" t="s">
        <v>506</v>
      </c>
      <c r="C153" s="9"/>
      <c r="D153" s="660"/>
      <c r="E153" s="669" t="s">
        <v>504</v>
      </c>
      <c r="F153" s="32" t="s">
        <v>115</v>
      </c>
      <c r="G153" s="33"/>
      <c r="H153" s="596" t="s">
        <v>114</v>
      </c>
      <c r="I153" s="33"/>
      <c r="J153" s="32" t="s">
        <v>3</v>
      </c>
      <c r="K153" s="9"/>
      <c r="M153" s="9"/>
    </row>
    <row r="154" spans="1:13" ht="15" customHeight="1">
      <c r="A154" s="52"/>
      <c r="B154" s="31"/>
      <c r="C154" s="30"/>
      <c r="D154" s="29"/>
      <c r="E154" s="28"/>
      <c r="F154" s="27"/>
      <c r="G154" s="25"/>
      <c r="H154" s="597"/>
      <c r="I154" s="25"/>
      <c r="J154" s="24" t="s">
        <v>547</v>
      </c>
      <c r="K154" s="9"/>
    </row>
    <row r="155" spans="1:13" s="1" customFormat="1" ht="15" customHeight="1">
      <c r="B155" s="21">
        <v>1</v>
      </c>
      <c r="C155" s="20" t="s">
        <v>497</v>
      </c>
      <c r="D155" s="841"/>
      <c r="E155" s="842"/>
      <c r="F155" s="19"/>
      <c r="G155" s="18" t="s">
        <v>541</v>
      </c>
      <c r="H155" s="598">
        <v>0.432</v>
      </c>
      <c r="I155" s="33" t="s">
        <v>545</v>
      </c>
      <c r="J155" s="17">
        <f>ROUND(F155*H155,0)</f>
        <v>0</v>
      </c>
      <c r="K155" s="9" t="s">
        <v>207</v>
      </c>
    </row>
    <row r="156" spans="1:13" s="1" customFormat="1" ht="15" customHeight="1">
      <c r="B156" s="21">
        <v>2</v>
      </c>
      <c r="C156" s="20" t="s">
        <v>519</v>
      </c>
      <c r="D156" s="841"/>
      <c r="E156" s="842"/>
      <c r="F156" s="19"/>
      <c r="G156" s="18" t="s">
        <v>541</v>
      </c>
      <c r="H156" s="598">
        <v>0.45800000000000002</v>
      </c>
      <c r="I156" s="33" t="s">
        <v>545</v>
      </c>
      <c r="J156" s="17">
        <f>ROUND(F156*H156,0)</f>
        <v>0</v>
      </c>
      <c r="K156" s="9" t="s">
        <v>206</v>
      </c>
    </row>
    <row r="157" spans="1:13" s="1" customFormat="1" ht="15" customHeight="1">
      <c r="B157" s="21">
        <v>3</v>
      </c>
      <c r="C157" s="20" t="s">
        <v>605</v>
      </c>
      <c r="D157" s="841"/>
      <c r="E157" s="842"/>
      <c r="F157" s="19"/>
      <c r="G157" s="18" t="s">
        <v>98</v>
      </c>
      <c r="H157" s="598">
        <v>0.4793</v>
      </c>
      <c r="I157" s="33" t="s">
        <v>101</v>
      </c>
      <c r="J157" s="17">
        <f>ROUND(F157*H157,0)</f>
        <v>0</v>
      </c>
      <c r="K157" s="9" t="s">
        <v>205</v>
      </c>
    </row>
    <row r="158" spans="1:13" s="1" customFormat="1" ht="15" customHeight="1" thickBot="1">
      <c r="B158" s="21">
        <v>4</v>
      </c>
      <c r="C158" s="20" t="s">
        <v>775</v>
      </c>
      <c r="D158" s="841"/>
      <c r="E158" s="842"/>
      <c r="F158" s="19"/>
      <c r="G158" s="18" t="s">
        <v>98</v>
      </c>
      <c r="H158" s="598">
        <v>0.5</v>
      </c>
      <c r="I158" s="33" t="s">
        <v>101</v>
      </c>
      <c r="J158" s="17">
        <f>ROUND(F158*H158,0)</f>
        <v>0</v>
      </c>
      <c r="K158" s="9" t="s">
        <v>204</v>
      </c>
    </row>
    <row r="159" spans="1:13" s="1" customFormat="1" ht="15" customHeight="1">
      <c r="B159" s="48"/>
      <c r="C159" s="16"/>
      <c r="D159" s="15"/>
      <c r="E159" s="15"/>
      <c r="F159" s="47"/>
      <c r="G159" s="13"/>
      <c r="H159" s="654" t="s">
        <v>850</v>
      </c>
      <c r="I159" s="655"/>
      <c r="J159" s="447"/>
      <c r="K159" s="9"/>
    </row>
    <row r="160" spans="1:13" s="1" customFormat="1" ht="15" customHeight="1" thickBot="1">
      <c r="B160" s="46"/>
      <c r="C160" s="9"/>
      <c r="D160" s="9"/>
      <c r="E160" s="9"/>
      <c r="F160" s="9"/>
      <c r="G160" s="9"/>
      <c r="H160" s="658" t="s">
        <v>99</v>
      </c>
      <c r="I160" s="659"/>
      <c r="J160" s="10">
        <f>SUM(J155:J158)</f>
        <v>0</v>
      </c>
      <c r="K160" s="9" t="s">
        <v>549</v>
      </c>
      <c r="L160" s="1" t="s">
        <v>541</v>
      </c>
    </row>
    <row r="161" spans="1:13" s="1" customFormat="1" ht="7.5" customHeight="1">
      <c r="B161" s="46"/>
      <c r="C161" s="9"/>
      <c r="D161" s="9"/>
      <c r="E161" s="9"/>
      <c r="F161" s="9"/>
      <c r="G161" s="47"/>
      <c r="H161" s="601"/>
      <c r="I161" s="13"/>
      <c r="J161" s="14"/>
      <c r="K161" s="9"/>
    </row>
    <row r="162" spans="1:13" ht="18.75" customHeight="1">
      <c r="A162" s="7" t="s">
        <v>548</v>
      </c>
      <c r="B162" s="45" t="s">
        <v>511</v>
      </c>
      <c r="F162" s="51"/>
      <c r="J162" s="51"/>
      <c r="M162" s="9"/>
    </row>
    <row r="163" spans="1:13" ht="11.25" customHeight="1">
      <c r="A163" s="52"/>
      <c r="C163" s="623"/>
      <c r="F163" s="51"/>
      <c r="J163" s="51"/>
      <c r="M163" s="9"/>
    </row>
    <row r="164" spans="1:13" ht="18.75" customHeight="1">
      <c r="A164" s="52"/>
      <c r="B164" s="624" t="s">
        <v>506</v>
      </c>
      <c r="C164" s="9"/>
      <c r="D164" s="660"/>
      <c r="E164" s="669" t="s">
        <v>504</v>
      </c>
      <c r="F164" s="32" t="s">
        <v>115</v>
      </c>
      <c r="G164" s="33"/>
      <c r="H164" s="596" t="s">
        <v>114</v>
      </c>
      <c r="I164" s="33"/>
      <c r="J164" s="32" t="s">
        <v>3</v>
      </c>
      <c r="K164" s="9"/>
      <c r="M164" s="9"/>
    </row>
    <row r="165" spans="1:13" ht="15" customHeight="1">
      <c r="A165" s="52"/>
      <c r="B165" s="31"/>
      <c r="C165" s="30"/>
      <c r="D165" s="29"/>
      <c r="E165" s="28"/>
      <c r="F165" s="27"/>
      <c r="G165" s="25"/>
      <c r="H165" s="597"/>
      <c r="I165" s="25"/>
      <c r="J165" s="24" t="s">
        <v>547</v>
      </c>
      <c r="K165" s="9"/>
    </row>
    <row r="166" spans="1:13" s="1" customFormat="1" ht="15" customHeight="1" thickBot="1">
      <c r="B166" s="21">
        <v>1</v>
      </c>
      <c r="C166" s="20" t="s">
        <v>497</v>
      </c>
      <c r="D166" s="841"/>
      <c r="E166" s="842"/>
      <c r="F166" s="19"/>
      <c r="G166" s="18" t="s">
        <v>541</v>
      </c>
      <c r="H166" s="598">
        <v>0.69</v>
      </c>
      <c r="I166" s="33" t="s">
        <v>545</v>
      </c>
      <c r="J166" s="17">
        <f>ROUND(F166*H166,0)</f>
        <v>0</v>
      </c>
      <c r="K166" s="9" t="s">
        <v>546</v>
      </c>
    </row>
    <row r="167" spans="1:13" s="1" customFormat="1" ht="15" customHeight="1">
      <c r="B167" s="48"/>
      <c r="C167" s="16"/>
      <c r="D167" s="15"/>
      <c r="E167" s="15"/>
      <c r="F167" s="47"/>
      <c r="G167" s="13"/>
      <c r="H167" s="654" t="s">
        <v>684</v>
      </c>
      <c r="I167" s="655"/>
      <c r="J167" s="447"/>
      <c r="K167" s="9"/>
    </row>
    <row r="168" spans="1:13" s="1" customFormat="1" ht="15" customHeight="1" thickBot="1">
      <c r="B168" s="46"/>
      <c r="C168" s="9"/>
      <c r="D168" s="9"/>
      <c r="E168" s="9"/>
      <c r="F168" s="9"/>
      <c r="G168" s="9"/>
      <c r="H168" s="658" t="s">
        <v>99</v>
      </c>
      <c r="I168" s="659"/>
      <c r="J168" s="10">
        <f>SUM(J166:J166)</f>
        <v>0</v>
      </c>
      <c r="K168" s="9" t="s">
        <v>542</v>
      </c>
      <c r="L168" s="1" t="s">
        <v>541</v>
      </c>
    </row>
    <row r="169" spans="1:13" s="1" customFormat="1" ht="15" customHeight="1">
      <c r="B169" s="46"/>
      <c r="C169" s="9"/>
      <c r="D169" s="9"/>
      <c r="E169" s="9"/>
      <c r="F169" s="9"/>
      <c r="G169" s="9"/>
      <c r="H169" s="13"/>
      <c r="I169" s="13"/>
      <c r="J169" s="14"/>
      <c r="K169" s="9"/>
    </row>
    <row r="170" spans="1:13" ht="18.75" customHeight="1">
      <c r="A170" s="7" t="s">
        <v>685</v>
      </c>
      <c r="B170" s="45" t="s">
        <v>691</v>
      </c>
      <c r="F170" s="51"/>
      <c r="J170" s="51"/>
      <c r="M170" s="9"/>
    </row>
    <row r="171" spans="1:13" ht="11.25" customHeight="1">
      <c r="A171" s="52"/>
      <c r="C171" s="623"/>
      <c r="F171" s="51"/>
      <c r="J171" s="51"/>
      <c r="M171" s="9"/>
    </row>
    <row r="172" spans="1:13" ht="18.75" customHeight="1">
      <c r="A172" s="52"/>
      <c r="B172" s="624" t="s">
        <v>506</v>
      </c>
      <c r="C172" s="9"/>
      <c r="D172" s="660"/>
      <c r="E172" s="669" t="s">
        <v>504</v>
      </c>
      <c r="F172" s="32" t="s">
        <v>115</v>
      </c>
      <c r="G172" s="33"/>
      <c r="H172" s="596" t="s">
        <v>114</v>
      </c>
      <c r="I172" s="33"/>
      <c r="J172" s="32" t="s">
        <v>3</v>
      </c>
      <c r="K172" s="9"/>
      <c r="M172" s="9"/>
    </row>
    <row r="173" spans="1:13" ht="15" customHeight="1">
      <c r="A173" s="52"/>
      <c r="B173" s="31"/>
      <c r="C173" s="30"/>
      <c r="D173" s="29"/>
      <c r="E173" s="28"/>
      <c r="F173" s="27"/>
      <c r="G173" s="25"/>
      <c r="H173" s="597"/>
      <c r="I173" s="25"/>
      <c r="J173" s="24" t="s">
        <v>113</v>
      </c>
      <c r="K173" s="9"/>
    </row>
    <row r="174" spans="1:13" s="1" customFormat="1" ht="15" customHeight="1" thickBot="1">
      <c r="B174" s="21">
        <v>1</v>
      </c>
      <c r="C174" s="20" t="s">
        <v>519</v>
      </c>
      <c r="D174" s="841"/>
      <c r="E174" s="842"/>
      <c r="F174" s="19"/>
      <c r="G174" s="18" t="s">
        <v>98</v>
      </c>
      <c r="H174" s="598">
        <v>0.73299999999999998</v>
      </c>
      <c r="I174" s="33" t="s">
        <v>101</v>
      </c>
      <c r="J174" s="17">
        <f>ROUND(F174*H174,0)</f>
        <v>0</v>
      </c>
      <c r="K174" s="9" t="s">
        <v>111</v>
      </c>
    </row>
    <row r="175" spans="1:13" s="1" customFormat="1" ht="15" customHeight="1">
      <c r="B175" s="48"/>
      <c r="C175" s="16"/>
      <c r="D175" s="15"/>
      <c r="E175" s="15"/>
      <c r="F175" s="47"/>
      <c r="G175" s="13"/>
      <c r="H175" s="654" t="s">
        <v>684</v>
      </c>
      <c r="I175" s="655"/>
      <c r="J175" s="447"/>
      <c r="K175" s="9"/>
    </row>
    <row r="176" spans="1:13" s="1" customFormat="1" ht="15" customHeight="1" thickBot="1">
      <c r="B176" s="46"/>
      <c r="C176" s="9"/>
      <c r="D176" s="9"/>
      <c r="E176" s="9"/>
      <c r="F176" s="9"/>
      <c r="G176" s="9"/>
      <c r="H176" s="658" t="s">
        <v>99</v>
      </c>
      <c r="I176" s="659"/>
      <c r="J176" s="10">
        <f>SUM(J174:J174)</f>
        <v>0</v>
      </c>
      <c r="K176" s="9" t="s">
        <v>254</v>
      </c>
      <c r="L176" s="1" t="s">
        <v>98</v>
      </c>
    </row>
    <row r="177" spans="1:13" s="1" customFormat="1" ht="15" customHeight="1">
      <c r="B177" s="46"/>
      <c r="C177" s="9"/>
      <c r="D177" s="9"/>
      <c r="E177" s="9"/>
      <c r="F177" s="9"/>
      <c r="G177" s="9"/>
      <c r="H177" s="13"/>
      <c r="I177" s="13"/>
      <c r="J177" s="14"/>
      <c r="K177" s="9"/>
    </row>
    <row r="178" spans="1:13" ht="18.75" customHeight="1">
      <c r="A178" s="7" t="s">
        <v>686</v>
      </c>
      <c r="B178" s="45" t="s">
        <v>692</v>
      </c>
      <c r="F178" s="51"/>
      <c r="J178" s="51"/>
      <c r="M178" s="9"/>
    </row>
    <row r="179" spans="1:13" ht="11.25" customHeight="1">
      <c r="A179" s="52"/>
      <c r="C179" s="623"/>
      <c r="F179" s="51"/>
      <c r="J179" s="51"/>
      <c r="M179" s="9"/>
    </row>
    <row r="180" spans="1:13" ht="18.75" customHeight="1">
      <c r="A180" s="52"/>
      <c r="B180" s="624" t="s">
        <v>506</v>
      </c>
      <c r="C180" s="9"/>
      <c r="D180" s="660"/>
      <c r="E180" s="669" t="s">
        <v>504</v>
      </c>
      <c r="F180" s="32" t="s">
        <v>115</v>
      </c>
      <c r="G180" s="33"/>
      <c r="H180" s="596" t="s">
        <v>114</v>
      </c>
      <c r="I180" s="33"/>
      <c r="J180" s="32" t="s">
        <v>3</v>
      </c>
      <c r="K180" s="9"/>
      <c r="M180" s="9"/>
    </row>
    <row r="181" spans="1:13" ht="15" customHeight="1">
      <c r="A181" s="52"/>
      <c r="B181" s="31"/>
      <c r="C181" s="30"/>
      <c r="D181" s="29"/>
      <c r="E181" s="28"/>
      <c r="F181" s="27"/>
      <c r="G181" s="25"/>
      <c r="H181" s="597"/>
      <c r="I181" s="25"/>
      <c r="J181" s="24" t="s">
        <v>113</v>
      </c>
      <c r="K181" s="9"/>
    </row>
    <row r="182" spans="1:13" ht="15" customHeight="1">
      <c r="A182" s="52"/>
      <c r="B182" s="21">
        <v>1</v>
      </c>
      <c r="C182" s="20" t="s">
        <v>605</v>
      </c>
      <c r="D182" s="841"/>
      <c r="E182" s="842"/>
      <c r="F182" s="19"/>
      <c r="G182" s="18" t="s">
        <v>98</v>
      </c>
      <c r="H182" s="598">
        <v>0.4753</v>
      </c>
      <c r="I182" s="33" t="s">
        <v>101</v>
      </c>
      <c r="J182" s="17">
        <f>ROUND(F182*H182,0)</f>
        <v>0</v>
      </c>
      <c r="K182" s="9" t="s">
        <v>207</v>
      </c>
    </row>
    <row r="183" spans="1:13" ht="15" customHeight="1">
      <c r="A183" s="52"/>
      <c r="B183" s="21">
        <v>2</v>
      </c>
      <c r="C183" s="20" t="s">
        <v>775</v>
      </c>
      <c r="D183" s="841"/>
      <c r="E183" s="842"/>
      <c r="F183" s="19"/>
      <c r="G183" s="18" t="s">
        <v>98</v>
      </c>
      <c r="H183" s="598">
        <v>0.5</v>
      </c>
      <c r="I183" s="33" t="s">
        <v>101</v>
      </c>
      <c r="J183" s="17">
        <f>ROUND(F183*H183,0)</f>
        <v>0</v>
      </c>
      <c r="K183" s="9" t="s">
        <v>544</v>
      </c>
    </row>
    <row r="184" spans="1:13" ht="15" customHeight="1">
      <c r="A184" s="52"/>
      <c r="B184" s="21">
        <v>3</v>
      </c>
      <c r="C184" s="20" t="s">
        <v>917</v>
      </c>
      <c r="D184" s="841"/>
      <c r="E184" s="842"/>
      <c r="F184" s="19"/>
      <c r="G184" s="18" t="s">
        <v>98</v>
      </c>
      <c r="H184" s="598">
        <v>0.5</v>
      </c>
      <c r="I184" s="33" t="s">
        <v>101</v>
      </c>
      <c r="J184" s="17">
        <f>ROUND(F184*H184,0)</f>
        <v>0</v>
      </c>
      <c r="K184" s="9" t="s">
        <v>1020</v>
      </c>
    </row>
    <row r="185" spans="1:13" s="1" customFormat="1" ht="15" customHeight="1">
      <c r="B185" s="21">
        <v>4</v>
      </c>
      <c r="C185" s="20" t="s">
        <v>1041</v>
      </c>
      <c r="D185" s="841"/>
      <c r="E185" s="842"/>
      <c r="F185" s="19"/>
      <c r="G185" s="18" t="s">
        <v>98</v>
      </c>
      <c r="H185" s="598">
        <v>0.5</v>
      </c>
      <c r="I185" s="33" t="s">
        <v>101</v>
      </c>
      <c r="J185" s="17">
        <f>ROUND(F185*H185,0)</f>
        <v>0</v>
      </c>
      <c r="K185" s="9" t="s">
        <v>1055</v>
      </c>
    </row>
    <row r="186" spans="1:13" s="1" customFormat="1" ht="15" customHeight="1" thickBot="1">
      <c r="B186" s="21">
        <v>5</v>
      </c>
      <c r="C186" s="20" t="s">
        <v>1112</v>
      </c>
      <c r="D186" s="841"/>
      <c r="E186" s="842"/>
      <c r="F186" s="19"/>
      <c r="G186" s="18" t="s">
        <v>98</v>
      </c>
      <c r="H186" s="598">
        <v>0.5</v>
      </c>
      <c r="I186" s="33" t="s">
        <v>101</v>
      </c>
      <c r="J186" s="17">
        <f>ROUND(F186*H186,0)</f>
        <v>0</v>
      </c>
      <c r="K186" s="9" t="s">
        <v>1236</v>
      </c>
    </row>
    <row r="187" spans="1:13" s="1" customFormat="1" ht="15" customHeight="1">
      <c r="B187" s="48"/>
      <c r="C187" s="16"/>
      <c r="D187" s="15"/>
      <c r="E187" s="15"/>
      <c r="F187" s="47"/>
      <c r="G187" s="13"/>
      <c r="H187" s="654" t="s">
        <v>1237</v>
      </c>
      <c r="I187" s="655"/>
      <c r="J187" s="447"/>
      <c r="K187" s="9"/>
    </row>
    <row r="188" spans="1:13" s="1" customFormat="1" ht="15" customHeight="1" thickBot="1">
      <c r="B188" s="46"/>
      <c r="C188" s="9"/>
      <c r="D188" s="9"/>
      <c r="E188" s="9"/>
      <c r="F188" s="9"/>
      <c r="G188" s="9"/>
      <c r="H188" s="658" t="s">
        <v>99</v>
      </c>
      <c r="I188" s="659"/>
      <c r="J188" s="10">
        <f>SUM(J182:J186)</f>
        <v>0</v>
      </c>
      <c r="K188" s="9" t="s">
        <v>252</v>
      </c>
      <c r="L188" s="1" t="s">
        <v>98</v>
      </c>
    </row>
    <row r="189" spans="1:13" s="1" customFormat="1" ht="15" customHeight="1">
      <c r="B189" s="46"/>
      <c r="C189" s="9"/>
      <c r="D189" s="9"/>
      <c r="E189" s="9"/>
      <c r="F189" s="9"/>
      <c r="G189" s="9"/>
      <c r="H189" s="13"/>
      <c r="I189" s="13"/>
      <c r="J189" s="14"/>
      <c r="K189" s="9"/>
    </row>
    <row r="190" spans="1:13" ht="18.75" customHeight="1">
      <c r="A190" s="7" t="s">
        <v>687</v>
      </c>
      <c r="B190" s="45" t="s">
        <v>693</v>
      </c>
      <c r="F190" s="51"/>
      <c r="J190" s="51"/>
      <c r="M190" s="9"/>
    </row>
    <row r="191" spans="1:13" ht="11.25" customHeight="1">
      <c r="A191" s="52"/>
      <c r="C191" s="623"/>
      <c r="F191" s="51"/>
      <c r="J191" s="51"/>
      <c r="M191" s="9"/>
    </row>
    <row r="192" spans="1:13" ht="18.75" customHeight="1">
      <c r="A192" s="52"/>
      <c r="B192" s="624" t="s">
        <v>506</v>
      </c>
      <c r="C192" s="9"/>
      <c r="D192" s="660"/>
      <c r="E192" s="669" t="s">
        <v>504</v>
      </c>
      <c r="F192" s="32" t="s">
        <v>115</v>
      </c>
      <c r="G192" s="33"/>
      <c r="H192" s="596" t="s">
        <v>114</v>
      </c>
      <c r="I192" s="33"/>
      <c r="J192" s="32" t="s">
        <v>3</v>
      </c>
      <c r="K192" s="9"/>
      <c r="M192" s="9"/>
    </row>
    <row r="193" spans="1:13" ht="15" customHeight="1">
      <c r="A193" s="52"/>
      <c r="B193" s="31"/>
      <c r="C193" s="30"/>
      <c r="D193" s="29"/>
      <c r="E193" s="28"/>
      <c r="F193" s="27"/>
      <c r="G193" s="25"/>
      <c r="H193" s="597"/>
      <c r="I193" s="25"/>
      <c r="J193" s="24" t="s">
        <v>113</v>
      </c>
      <c r="K193" s="9"/>
    </row>
    <row r="194" spans="1:13" ht="15" customHeight="1">
      <c r="A194" s="52"/>
      <c r="B194" s="21">
        <v>1</v>
      </c>
      <c r="C194" s="20" t="s">
        <v>605</v>
      </c>
      <c r="D194" s="841"/>
      <c r="E194" s="842"/>
      <c r="F194" s="19"/>
      <c r="G194" s="18" t="s">
        <v>98</v>
      </c>
      <c r="H194" s="598">
        <v>0.4753</v>
      </c>
      <c r="I194" s="33" t="s">
        <v>101</v>
      </c>
      <c r="J194" s="17">
        <f>ROUND(F194*H194,0)</f>
        <v>0</v>
      </c>
      <c r="K194" s="9" t="s">
        <v>207</v>
      </c>
    </row>
    <row r="195" spans="1:13" ht="15" customHeight="1">
      <c r="A195" s="52"/>
      <c r="B195" s="21">
        <v>2</v>
      </c>
      <c r="C195" s="20" t="s">
        <v>775</v>
      </c>
      <c r="D195" s="841"/>
      <c r="E195" s="842"/>
      <c r="F195" s="19"/>
      <c r="G195" s="18" t="s">
        <v>98</v>
      </c>
      <c r="H195" s="598">
        <v>0.5</v>
      </c>
      <c r="I195" s="33" t="s">
        <v>101</v>
      </c>
      <c r="J195" s="17">
        <f>ROUND(F195*H195,0)</f>
        <v>0</v>
      </c>
      <c r="K195" s="9" t="s">
        <v>544</v>
      </c>
    </row>
    <row r="196" spans="1:13" ht="15" customHeight="1">
      <c r="A196" s="52"/>
      <c r="B196" s="21">
        <v>3</v>
      </c>
      <c r="C196" s="20" t="s">
        <v>917</v>
      </c>
      <c r="D196" s="841"/>
      <c r="E196" s="842"/>
      <c r="F196" s="19"/>
      <c r="G196" s="18" t="s">
        <v>98</v>
      </c>
      <c r="H196" s="598">
        <v>0.5</v>
      </c>
      <c r="I196" s="33" t="s">
        <v>101</v>
      </c>
      <c r="J196" s="17">
        <f>ROUND(F196*H196,0)</f>
        <v>0</v>
      </c>
      <c r="K196" s="9" t="s">
        <v>1020</v>
      </c>
    </row>
    <row r="197" spans="1:13" s="1" customFormat="1" ht="15" customHeight="1">
      <c r="B197" s="21">
        <v>4</v>
      </c>
      <c r="C197" s="20" t="s">
        <v>1041</v>
      </c>
      <c r="D197" s="841"/>
      <c r="E197" s="842"/>
      <c r="F197" s="19"/>
      <c r="G197" s="18" t="s">
        <v>98</v>
      </c>
      <c r="H197" s="598">
        <v>0.5</v>
      </c>
      <c r="I197" s="33" t="s">
        <v>101</v>
      </c>
      <c r="J197" s="17">
        <f>ROUND(F197*H197,0)</f>
        <v>0</v>
      </c>
      <c r="K197" s="9" t="s">
        <v>1055</v>
      </c>
    </row>
    <row r="198" spans="1:13" s="1" customFormat="1" ht="15" customHeight="1" thickBot="1">
      <c r="B198" s="21">
        <v>5</v>
      </c>
      <c r="C198" s="20" t="s">
        <v>1112</v>
      </c>
      <c r="D198" s="841"/>
      <c r="E198" s="842"/>
      <c r="F198" s="19"/>
      <c r="G198" s="18" t="s">
        <v>98</v>
      </c>
      <c r="H198" s="598">
        <v>0.5</v>
      </c>
      <c r="I198" s="33" t="s">
        <v>101</v>
      </c>
      <c r="J198" s="17">
        <f>ROUND(F198*H198,0)</f>
        <v>0</v>
      </c>
      <c r="K198" s="9" t="s">
        <v>1236</v>
      </c>
    </row>
    <row r="199" spans="1:13" s="1" customFormat="1" ht="15" customHeight="1">
      <c r="B199" s="48"/>
      <c r="C199" s="16"/>
      <c r="D199" s="15"/>
      <c r="E199" s="15"/>
      <c r="F199" s="47"/>
      <c r="G199" s="13"/>
      <c r="H199" s="654" t="s">
        <v>1237</v>
      </c>
      <c r="I199" s="655"/>
      <c r="J199" s="447"/>
      <c r="K199" s="9"/>
    </row>
    <row r="200" spans="1:13" s="1" customFormat="1" ht="15" customHeight="1" thickBot="1">
      <c r="B200" s="46"/>
      <c r="C200" s="9"/>
      <c r="D200" s="9"/>
      <c r="E200" s="9"/>
      <c r="F200" s="9"/>
      <c r="G200" s="9"/>
      <c r="H200" s="658" t="s">
        <v>99</v>
      </c>
      <c r="I200" s="659"/>
      <c r="J200" s="10">
        <f>SUM(J194:J198)</f>
        <v>0</v>
      </c>
      <c r="K200" s="9" t="s">
        <v>251</v>
      </c>
      <c r="L200" s="1" t="s">
        <v>98</v>
      </c>
    </row>
    <row r="201" spans="1:13" s="1" customFormat="1" ht="15" customHeight="1">
      <c r="B201" s="46"/>
      <c r="C201" s="9"/>
      <c r="D201" s="9"/>
      <c r="E201" s="9"/>
      <c r="F201" s="9"/>
      <c r="G201" s="9"/>
      <c r="H201" s="13"/>
      <c r="I201" s="13"/>
      <c r="J201" s="14"/>
      <c r="K201" s="9"/>
    </row>
    <row r="202" spans="1:13" ht="18.75" customHeight="1">
      <c r="A202" s="7" t="s">
        <v>688</v>
      </c>
      <c r="B202" s="45" t="s">
        <v>694</v>
      </c>
      <c r="F202" s="51"/>
      <c r="J202" s="51"/>
      <c r="M202" s="9"/>
    </row>
    <row r="203" spans="1:13" ht="11.25" customHeight="1">
      <c r="A203" s="52"/>
      <c r="C203" s="623"/>
      <c r="F203" s="51"/>
      <c r="J203" s="51"/>
      <c r="M203" s="9"/>
    </row>
    <row r="204" spans="1:13" ht="18.75" customHeight="1">
      <c r="A204" s="52"/>
      <c r="B204" s="624" t="s">
        <v>506</v>
      </c>
      <c r="C204" s="9"/>
      <c r="D204" s="660"/>
      <c r="E204" s="669" t="s">
        <v>504</v>
      </c>
      <c r="F204" s="32" t="s">
        <v>115</v>
      </c>
      <c r="G204" s="33"/>
      <c r="H204" s="596" t="s">
        <v>114</v>
      </c>
      <c r="I204" s="33"/>
      <c r="J204" s="32" t="s">
        <v>3</v>
      </c>
      <c r="K204" s="9"/>
      <c r="M204" s="9"/>
    </row>
    <row r="205" spans="1:13" ht="15" customHeight="1">
      <c r="A205" s="52"/>
      <c r="B205" s="31"/>
      <c r="C205" s="30"/>
      <c r="D205" s="29"/>
      <c r="E205" s="28"/>
      <c r="F205" s="27"/>
      <c r="G205" s="25"/>
      <c r="H205" s="597"/>
      <c r="I205" s="25"/>
      <c r="J205" s="24" t="s">
        <v>113</v>
      </c>
      <c r="K205" s="9"/>
    </row>
    <row r="206" spans="1:13" ht="15" customHeight="1">
      <c r="A206" s="52"/>
      <c r="B206" s="21">
        <v>1</v>
      </c>
      <c r="C206" s="20" t="s">
        <v>605</v>
      </c>
      <c r="D206" s="841"/>
      <c r="E206" s="842"/>
      <c r="F206" s="19"/>
      <c r="G206" s="18" t="s">
        <v>98</v>
      </c>
      <c r="H206" s="598">
        <v>0.28520000000000001</v>
      </c>
      <c r="I206" s="33" t="s">
        <v>101</v>
      </c>
      <c r="J206" s="17">
        <f>ROUND(F206*H206,0)</f>
        <v>0</v>
      </c>
      <c r="K206" s="9" t="s">
        <v>207</v>
      </c>
    </row>
    <row r="207" spans="1:13" ht="15" customHeight="1">
      <c r="A207" s="52"/>
      <c r="B207" s="21">
        <v>2</v>
      </c>
      <c r="C207" s="20" t="s">
        <v>775</v>
      </c>
      <c r="D207" s="841"/>
      <c r="E207" s="842"/>
      <c r="F207" s="19"/>
      <c r="G207" s="18" t="s">
        <v>98</v>
      </c>
      <c r="H207" s="598">
        <v>0.3</v>
      </c>
      <c r="I207" s="33" t="s">
        <v>101</v>
      </c>
      <c r="J207" s="17">
        <f>ROUND(F207*H207,0)</f>
        <v>0</v>
      </c>
      <c r="K207" s="9" t="s">
        <v>544</v>
      </c>
    </row>
    <row r="208" spans="1:13" ht="15" customHeight="1">
      <c r="A208" s="52"/>
      <c r="B208" s="21">
        <v>3</v>
      </c>
      <c r="C208" s="20" t="s">
        <v>917</v>
      </c>
      <c r="D208" s="841"/>
      <c r="E208" s="842"/>
      <c r="F208" s="19"/>
      <c r="G208" s="18" t="s">
        <v>98</v>
      </c>
      <c r="H208" s="598">
        <v>0.3</v>
      </c>
      <c r="I208" s="33" t="s">
        <v>101</v>
      </c>
      <c r="J208" s="17">
        <f>ROUND(F208*H208,0)</f>
        <v>0</v>
      </c>
      <c r="K208" s="9" t="s">
        <v>1020</v>
      </c>
    </row>
    <row r="209" spans="1:13" s="1" customFormat="1" ht="15" customHeight="1" thickBot="1">
      <c r="B209" s="21">
        <v>4</v>
      </c>
      <c r="C209" s="20" t="s">
        <v>1041</v>
      </c>
      <c r="D209" s="841"/>
      <c r="E209" s="842"/>
      <c r="F209" s="19"/>
      <c r="G209" s="18" t="s">
        <v>98</v>
      </c>
      <c r="H209" s="598">
        <v>0.3</v>
      </c>
      <c r="I209" s="33" t="s">
        <v>101</v>
      </c>
      <c r="J209" s="17">
        <f>ROUND(F209*H209,0)</f>
        <v>0</v>
      </c>
      <c r="K209" s="9" t="s">
        <v>1055</v>
      </c>
    </row>
    <row r="210" spans="1:13" s="1" customFormat="1" ht="15" customHeight="1">
      <c r="B210" s="48"/>
      <c r="C210" s="16"/>
      <c r="D210" s="15"/>
      <c r="E210" s="15"/>
      <c r="F210" s="47"/>
      <c r="G210" s="13"/>
      <c r="H210" s="654" t="s">
        <v>1240</v>
      </c>
      <c r="I210" s="655"/>
      <c r="J210" s="447"/>
      <c r="K210" s="9"/>
    </row>
    <row r="211" spans="1:13" s="1" customFormat="1" ht="15" customHeight="1" thickBot="1">
      <c r="B211" s="46"/>
      <c r="C211" s="9"/>
      <c r="D211" s="9"/>
      <c r="E211" s="9"/>
      <c r="F211" s="9"/>
      <c r="G211" s="9"/>
      <c r="H211" s="658" t="s">
        <v>99</v>
      </c>
      <c r="I211" s="659"/>
      <c r="J211" s="10">
        <f>SUM(J206:J209)</f>
        <v>0</v>
      </c>
      <c r="K211" s="670" t="s">
        <v>697</v>
      </c>
      <c r="L211" s="1" t="s">
        <v>98</v>
      </c>
    </row>
    <row r="212" spans="1:13" s="1" customFormat="1" ht="15" customHeight="1">
      <c r="B212" s="46"/>
      <c r="C212" s="9"/>
      <c r="D212" s="9"/>
      <c r="E212" s="9"/>
      <c r="F212" s="9"/>
      <c r="G212" s="9"/>
      <c r="H212" s="13"/>
      <c r="I212" s="13"/>
      <c r="J212" s="14"/>
      <c r="K212" s="9"/>
    </row>
    <row r="213" spans="1:13" ht="18.75" customHeight="1">
      <c r="A213" s="7" t="s">
        <v>689</v>
      </c>
      <c r="B213" s="45" t="s">
        <v>695</v>
      </c>
      <c r="F213" s="51"/>
      <c r="J213" s="51"/>
      <c r="M213" s="9"/>
    </row>
    <row r="214" spans="1:13" ht="11.25" customHeight="1">
      <c r="A214" s="52"/>
      <c r="C214" s="623"/>
      <c r="F214" s="51"/>
      <c r="J214" s="51"/>
      <c r="M214" s="9"/>
    </row>
    <row r="215" spans="1:13" ht="18.75" customHeight="1">
      <c r="A215" s="52"/>
      <c r="B215" s="624" t="s">
        <v>506</v>
      </c>
      <c r="C215" s="9"/>
      <c r="D215" s="660"/>
      <c r="E215" s="669" t="s">
        <v>504</v>
      </c>
      <c r="F215" s="32" t="s">
        <v>115</v>
      </c>
      <c r="G215" s="33"/>
      <c r="H215" s="596" t="s">
        <v>114</v>
      </c>
      <c r="I215" s="33"/>
      <c r="J215" s="32" t="s">
        <v>3</v>
      </c>
      <c r="K215" s="9"/>
      <c r="M215" s="9"/>
    </row>
    <row r="216" spans="1:13" ht="15" customHeight="1">
      <c r="A216" s="52"/>
      <c r="B216" s="31"/>
      <c r="C216" s="30"/>
      <c r="D216" s="29"/>
      <c r="E216" s="28"/>
      <c r="F216" s="27"/>
      <c r="G216" s="25"/>
      <c r="H216" s="597"/>
      <c r="I216" s="25"/>
      <c r="J216" s="24" t="s">
        <v>113</v>
      </c>
      <c r="K216" s="9"/>
    </row>
    <row r="217" spans="1:13" ht="15" customHeight="1">
      <c r="A217" s="52"/>
      <c r="B217" s="21">
        <v>1</v>
      </c>
      <c r="C217" s="20" t="s">
        <v>605</v>
      </c>
      <c r="D217" s="841"/>
      <c r="E217" s="842"/>
      <c r="F217" s="19"/>
      <c r="G217" s="18" t="s">
        <v>98</v>
      </c>
      <c r="H217" s="598">
        <v>0.28520000000000001</v>
      </c>
      <c r="I217" s="33" t="s">
        <v>101</v>
      </c>
      <c r="J217" s="17">
        <f>ROUND(F217*H217,0)</f>
        <v>0</v>
      </c>
      <c r="K217" s="9" t="s">
        <v>207</v>
      </c>
    </row>
    <row r="218" spans="1:13" ht="15" customHeight="1">
      <c r="A218" s="52"/>
      <c r="B218" s="21">
        <v>2</v>
      </c>
      <c r="C218" s="20" t="s">
        <v>775</v>
      </c>
      <c r="D218" s="841"/>
      <c r="E218" s="842"/>
      <c r="F218" s="19"/>
      <c r="G218" s="18" t="s">
        <v>98</v>
      </c>
      <c r="H218" s="598">
        <v>0.3</v>
      </c>
      <c r="I218" s="33" t="s">
        <v>101</v>
      </c>
      <c r="J218" s="17">
        <f>ROUND(F218*H218,0)</f>
        <v>0</v>
      </c>
      <c r="K218" s="9" t="s">
        <v>544</v>
      </c>
    </row>
    <row r="219" spans="1:13" ht="15" customHeight="1">
      <c r="A219" s="52"/>
      <c r="B219" s="21">
        <v>3</v>
      </c>
      <c r="C219" s="20" t="s">
        <v>917</v>
      </c>
      <c r="D219" s="841"/>
      <c r="E219" s="842"/>
      <c r="F219" s="19"/>
      <c r="G219" s="18" t="s">
        <v>98</v>
      </c>
      <c r="H219" s="598">
        <v>0.3</v>
      </c>
      <c r="I219" s="33" t="s">
        <v>101</v>
      </c>
      <c r="J219" s="17">
        <f>ROUND(F219*H219,0)</f>
        <v>0</v>
      </c>
      <c r="K219" s="9" t="s">
        <v>1020</v>
      </c>
    </row>
    <row r="220" spans="1:13" s="1" customFormat="1" ht="15" customHeight="1" thickBot="1">
      <c r="B220" s="21">
        <v>4</v>
      </c>
      <c r="C220" s="20" t="s">
        <v>1041</v>
      </c>
      <c r="D220" s="841"/>
      <c r="E220" s="842"/>
      <c r="F220" s="19"/>
      <c r="G220" s="18" t="s">
        <v>98</v>
      </c>
      <c r="H220" s="598">
        <v>0.3</v>
      </c>
      <c r="I220" s="33" t="s">
        <v>101</v>
      </c>
      <c r="J220" s="17">
        <f>ROUND(F220*H220,0)</f>
        <v>0</v>
      </c>
      <c r="K220" s="9" t="s">
        <v>1055</v>
      </c>
    </row>
    <row r="221" spans="1:13" s="1" customFormat="1" ht="15" customHeight="1">
      <c r="B221" s="48"/>
      <c r="C221" s="16"/>
      <c r="D221" s="15"/>
      <c r="E221" s="15"/>
      <c r="F221" s="47"/>
      <c r="G221" s="13"/>
      <c r="H221" s="654" t="s">
        <v>1240</v>
      </c>
      <c r="I221" s="655"/>
      <c r="J221" s="447"/>
      <c r="K221" s="9"/>
    </row>
    <row r="222" spans="1:13" s="1" customFormat="1" ht="15" customHeight="1" thickBot="1">
      <c r="B222" s="46"/>
      <c r="C222" s="9"/>
      <c r="D222" s="9"/>
      <c r="E222" s="9"/>
      <c r="F222" s="9"/>
      <c r="G222" s="9"/>
      <c r="H222" s="658" t="s">
        <v>99</v>
      </c>
      <c r="I222" s="659"/>
      <c r="J222" s="10">
        <f>SUM(J217:J220)</f>
        <v>0</v>
      </c>
      <c r="K222" s="9" t="s">
        <v>499</v>
      </c>
      <c r="L222" s="1" t="s">
        <v>98</v>
      </c>
    </row>
    <row r="223" spans="1:13" s="1" customFormat="1" ht="15" customHeight="1">
      <c r="B223" s="46"/>
      <c r="C223" s="9"/>
      <c r="D223" s="9"/>
      <c r="E223" s="9"/>
      <c r="F223" s="9"/>
      <c r="G223" s="9"/>
      <c r="H223" s="13"/>
      <c r="I223" s="13"/>
      <c r="J223" s="14"/>
      <c r="K223" s="9"/>
    </row>
    <row r="224" spans="1:13" ht="18.75" customHeight="1">
      <c r="A224" s="7" t="s">
        <v>690</v>
      </c>
      <c r="B224" s="45" t="s">
        <v>696</v>
      </c>
      <c r="F224" s="51"/>
      <c r="J224" s="51"/>
      <c r="M224" s="9"/>
    </row>
    <row r="225" spans="1:13" ht="11.25" customHeight="1">
      <c r="A225" s="52"/>
      <c r="C225" s="623"/>
      <c r="F225" s="51"/>
      <c r="J225" s="51"/>
      <c r="M225" s="9"/>
    </row>
    <row r="226" spans="1:13" ht="18.75" customHeight="1">
      <c r="A226" s="52"/>
      <c r="B226" s="624" t="s">
        <v>506</v>
      </c>
      <c r="C226" s="9"/>
      <c r="D226" s="660"/>
      <c r="E226" s="669" t="s">
        <v>504</v>
      </c>
      <c r="F226" s="32" t="s">
        <v>115</v>
      </c>
      <c r="G226" s="33"/>
      <c r="H226" s="596" t="s">
        <v>114</v>
      </c>
      <c r="I226" s="33"/>
      <c r="J226" s="32" t="s">
        <v>3</v>
      </c>
      <c r="K226" s="9"/>
      <c r="M226" s="9"/>
    </row>
    <row r="227" spans="1:13" ht="15" customHeight="1">
      <c r="A227" s="52"/>
      <c r="B227" s="31"/>
      <c r="C227" s="30"/>
      <c r="D227" s="29"/>
      <c r="E227" s="28"/>
      <c r="F227" s="27"/>
      <c r="G227" s="25"/>
      <c r="H227" s="597"/>
      <c r="I227" s="25"/>
      <c r="J227" s="24" t="s">
        <v>113</v>
      </c>
      <c r="K227" s="9"/>
    </row>
    <row r="228" spans="1:13" ht="15" customHeight="1">
      <c r="A228" s="52"/>
      <c r="B228" s="21">
        <v>1</v>
      </c>
      <c r="C228" s="20" t="s">
        <v>605</v>
      </c>
      <c r="D228" s="841"/>
      <c r="E228" s="842"/>
      <c r="F228" s="19"/>
      <c r="G228" s="18" t="s">
        <v>98</v>
      </c>
      <c r="H228" s="598">
        <v>0.76039999999999996</v>
      </c>
      <c r="I228" s="33" t="s">
        <v>101</v>
      </c>
      <c r="J228" s="17">
        <f>ROUND(F228*H228,0)</f>
        <v>0</v>
      </c>
      <c r="K228" s="9" t="s">
        <v>207</v>
      </c>
    </row>
    <row r="229" spans="1:13" ht="15" customHeight="1">
      <c r="A229" s="52"/>
      <c r="B229" s="21">
        <v>2</v>
      </c>
      <c r="C229" s="20" t="s">
        <v>775</v>
      </c>
      <c r="D229" s="841"/>
      <c r="E229" s="842"/>
      <c r="F229" s="19"/>
      <c r="G229" s="18" t="s">
        <v>98</v>
      </c>
      <c r="H229" s="598">
        <v>0.8</v>
      </c>
      <c r="I229" s="33" t="s">
        <v>101</v>
      </c>
      <c r="J229" s="17">
        <f>ROUND(F229*H229,0)</f>
        <v>0</v>
      </c>
      <c r="K229" s="9" t="s">
        <v>544</v>
      </c>
    </row>
    <row r="230" spans="1:13" ht="15" customHeight="1">
      <c r="A230" s="52"/>
      <c r="B230" s="21">
        <v>3</v>
      </c>
      <c r="C230" s="20" t="s">
        <v>917</v>
      </c>
      <c r="D230" s="841"/>
      <c r="E230" s="842"/>
      <c r="F230" s="19"/>
      <c r="G230" s="18" t="s">
        <v>98</v>
      </c>
      <c r="H230" s="598">
        <v>0.8</v>
      </c>
      <c r="I230" s="33" t="s">
        <v>101</v>
      </c>
      <c r="J230" s="17">
        <f>ROUND(F230*H230,0)</f>
        <v>0</v>
      </c>
      <c r="K230" s="9" t="s">
        <v>1020</v>
      </c>
    </row>
    <row r="231" spans="1:13" s="1" customFormat="1" ht="15" customHeight="1">
      <c r="B231" s="21">
        <v>4</v>
      </c>
      <c r="C231" s="20" t="s">
        <v>1041</v>
      </c>
      <c r="D231" s="841"/>
      <c r="E231" s="842"/>
      <c r="F231" s="19"/>
      <c r="G231" s="18" t="s">
        <v>98</v>
      </c>
      <c r="H231" s="598">
        <v>0.8</v>
      </c>
      <c r="I231" s="33" t="s">
        <v>101</v>
      </c>
      <c r="J231" s="17">
        <f>ROUND(F231*H231,0)</f>
        <v>0</v>
      </c>
      <c r="K231" s="9" t="s">
        <v>1055</v>
      </c>
    </row>
    <row r="232" spans="1:13" s="1" customFormat="1" ht="15" customHeight="1" thickBot="1">
      <c r="B232" s="21">
        <v>5</v>
      </c>
      <c r="C232" s="20" t="s">
        <v>1112</v>
      </c>
      <c r="D232" s="841"/>
      <c r="E232" s="842"/>
      <c r="F232" s="19"/>
      <c r="G232" s="18" t="s">
        <v>98</v>
      </c>
      <c r="H232" s="598">
        <v>0.8</v>
      </c>
      <c r="I232" s="33" t="s">
        <v>101</v>
      </c>
      <c r="J232" s="17">
        <f>ROUND(F232*H232,0)</f>
        <v>0</v>
      </c>
      <c r="K232" s="9" t="s">
        <v>1236</v>
      </c>
    </row>
    <row r="233" spans="1:13" s="1" customFormat="1" ht="15" customHeight="1">
      <c r="B233" s="48"/>
      <c r="C233" s="16"/>
      <c r="D233" s="15"/>
      <c r="E233" s="15"/>
      <c r="F233" s="47"/>
      <c r="G233" s="13"/>
      <c r="H233" s="654" t="s">
        <v>1237</v>
      </c>
      <c r="I233" s="655"/>
      <c r="J233" s="447"/>
      <c r="K233" s="9"/>
    </row>
    <row r="234" spans="1:13" s="1" customFormat="1" ht="15" customHeight="1" thickBot="1">
      <c r="B234" s="46"/>
      <c r="C234" s="9"/>
      <c r="D234" s="9"/>
      <c r="E234" s="9"/>
      <c r="F234" s="9"/>
      <c r="G234" s="9"/>
      <c r="H234" s="658" t="s">
        <v>99</v>
      </c>
      <c r="I234" s="659"/>
      <c r="J234" s="10">
        <f>SUM(J228:J232)</f>
        <v>0</v>
      </c>
      <c r="K234" s="9" t="s">
        <v>498</v>
      </c>
      <c r="L234" s="1" t="s">
        <v>98</v>
      </c>
    </row>
    <row r="235" spans="1:13" s="1" customFormat="1" ht="15" customHeight="1">
      <c r="B235" s="46"/>
      <c r="C235" s="9"/>
      <c r="D235" s="9"/>
      <c r="E235" s="9"/>
      <c r="F235" s="9"/>
      <c r="G235" s="9"/>
      <c r="H235" s="13"/>
      <c r="I235" s="13"/>
      <c r="J235" s="14"/>
      <c r="K235" s="9"/>
    </row>
    <row r="236" spans="1:13" ht="18.75" customHeight="1">
      <c r="A236" s="7" t="s">
        <v>1122</v>
      </c>
      <c r="B236" s="1" t="s">
        <v>1123</v>
      </c>
      <c r="F236" s="51"/>
      <c r="J236" s="51"/>
    </row>
    <row r="237" spans="1:13" ht="11.25" customHeight="1">
      <c r="A237" s="52"/>
      <c r="B237" s="623"/>
      <c r="C237" s="623"/>
      <c r="D237" s="623"/>
      <c r="E237" s="623"/>
      <c r="F237" s="51"/>
      <c r="J237" s="51"/>
    </row>
    <row r="238" spans="1:13" ht="18.75" customHeight="1">
      <c r="A238" s="52"/>
      <c r="B238" s="624" t="s">
        <v>1124</v>
      </c>
      <c r="C238" s="23"/>
      <c r="D238" s="625" t="s">
        <v>1125</v>
      </c>
      <c r="E238" s="9"/>
      <c r="F238" s="32" t="s">
        <v>115</v>
      </c>
      <c r="G238" s="33"/>
      <c r="H238" s="596" t="s">
        <v>114</v>
      </c>
      <c r="I238" s="33"/>
      <c r="J238" s="32" t="s">
        <v>3</v>
      </c>
      <c r="K238" s="9"/>
    </row>
    <row r="239" spans="1:13" ht="15" customHeight="1">
      <c r="A239" s="52"/>
      <c r="B239" s="31"/>
      <c r="C239" s="30"/>
      <c r="D239" s="29"/>
      <c r="E239" s="28"/>
      <c r="F239" s="27"/>
      <c r="G239" s="25"/>
      <c r="H239" s="597"/>
      <c r="I239" s="25"/>
      <c r="J239" s="24" t="s">
        <v>1126</v>
      </c>
      <c r="K239" s="9"/>
    </row>
    <row r="240" spans="1:13" s="1" customFormat="1" ht="15" customHeight="1">
      <c r="B240" s="21">
        <v>1</v>
      </c>
      <c r="C240" s="20" t="s">
        <v>1041</v>
      </c>
      <c r="D240" s="841"/>
      <c r="E240" s="842"/>
      <c r="F240" s="19"/>
      <c r="G240" s="18" t="s">
        <v>1127</v>
      </c>
      <c r="H240" s="598">
        <v>0.5</v>
      </c>
      <c r="I240" s="18" t="s">
        <v>1128</v>
      </c>
      <c r="J240" s="17">
        <f>ROUND(F240*H240,0)</f>
        <v>0</v>
      </c>
      <c r="K240" s="9" t="s">
        <v>1129</v>
      </c>
    </row>
    <row r="241" spans="2:12" s="1" customFormat="1" ht="15" customHeight="1" thickBot="1">
      <c r="B241" s="21">
        <v>2</v>
      </c>
      <c r="C241" s="20" t="s">
        <v>1112</v>
      </c>
      <c r="D241" s="841"/>
      <c r="E241" s="842"/>
      <c r="F241" s="19"/>
      <c r="G241" s="18" t="s">
        <v>98</v>
      </c>
      <c r="H241" s="598">
        <v>0.5</v>
      </c>
      <c r="I241" s="18" t="s">
        <v>101</v>
      </c>
      <c r="J241" s="17">
        <f>ROUND(F241*H241,0)</f>
        <v>0</v>
      </c>
      <c r="K241" s="9" t="s">
        <v>1238</v>
      </c>
    </row>
    <row r="242" spans="2:12" s="1" customFormat="1" ht="15" customHeight="1">
      <c r="B242" s="15"/>
      <c r="C242" s="16"/>
      <c r="D242" s="15"/>
      <c r="E242" s="15"/>
      <c r="F242" s="14"/>
      <c r="G242" s="13"/>
      <c r="H242" s="654" t="s">
        <v>1239</v>
      </c>
      <c r="I242" s="655"/>
      <c r="J242" s="447"/>
      <c r="K242" s="9"/>
      <c r="L242" s="9"/>
    </row>
    <row r="243" spans="2:12" s="1" customFormat="1" ht="15" customHeight="1" thickBot="1">
      <c r="B243" s="9"/>
      <c r="C243" s="9"/>
      <c r="D243" s="9"/>
      <c r="E243" s="9"/>
      <c r="F243" s="12"/>
      <c r="G243" s="9"/>
      <c r="H243" s="658" t="s">
        <v>99</v>
      </c>
      <c r="I243" s="659"/>
      <c r="J243" s="10">
        <f>SUM(J240:J241)</f>
        <v>0</v>
      </c>
      <c r="K243" s="626" t="s">
        <v>1130</v>
      </c>
      <c r="L243" s="9" t="s">
        <v>1131</v>
      </c>
    </row>
    <row r="244" spans="2:12" s="1" customFormat="1" ht="15" customHeight="1" thickBot="1">
      <c r="B244" s="46"/>
      <c r="C244" s="9"/>
      <c r="D244" s="9"/>
      <c r="E244" s="9"/>
      <c r="F244" s="9"/>
      <c r="G244" s="9"/>
      <c r="H244" s="13"/>
      <c r="I244" s="13"/>
      <c r="J244" s="14"/>
      <c r="K244" s="9"/>
    </row>
    <row r="245" spans="2:12" s="1" customFormat="1" ht="18.75" customHeight="1">
      <c r="B245" s="46"/>
      <c r="C245" s="9"/>
      <c r="D245" s="9"/>
      <c r="E245" s="9"/>
      <c r="F245" s="9"/>
      <c r="G245" s="47"/>
      <c r="H245" s="859" t="s">
        <v>1241</v>
      </c>
      <c r="I245" s="860"/>
      <c r="J245" s="11"/>
      <c r="K245" s="9"/>
    </row>
    <row r="246" spans="2:12" ht="18.75" customHeight="1" thickBot="1">
      <c r="H246" s="857" t="s">
        <v>97</v>
      </c>
      <c r="I246" s="858"/>
      <c r="J246" s="10" t="e">
        <f ca="1">SUMIF(L24:L243,"*",J24:J168)</f>
        <v>#DIV/0!</v>
      </c>
      <c r="K246" s="9" t="s">
        <v>540</v>
      </c>
    </row>
  </sheetData>
  <dataConsolidate/>
  <mergeCells count="116">
    <mergeCell ref="D135:E135"/>
    <mergeCell ref="D144:E144"/>
    <mergeCell ref="B100:C100"/>
    <mergeCell ref="D100:E100"/>
    <mergeCell ref="D127:E127"/>
    <mergeCell ref="D136:E136"/>
    <mergeCell ref="D157:E157"/>
    <mergeCell ref="D207:E207"/>
    <mergeCell ref="D156:E156"/>
    <mergeCell ref="H246:I246"/>
    <mergeCell ref="D104:E104"/>
    <mergeCell ref="D105:E105"/>
    <mergeCell ref="D109:E109"/>
    <mergeCell ref="H110:I110"/>
    <mergeCell ref="H111:I111"/>
    <mergeCell ref="H245:I245"/>
    <mergeCell ref="D107:E107"/>
    <mergeCell ref="D102:E102"/>
    <mergeCell ref="D103:E103"/>
    <mergeCell ref="D184:E184"/>
    <mergeCell ref="D196:E196"/>
    <mergeCell ref="D208:E208"/>
    <mergeCell ref="D219:E219"/>
    <mergeCell ref="D218:E218"/>
    <mergeCell ref="D145:E145"/>
    <mergeCell ref="D155:E155"/>
    <mergeCell ref="D186:E186"/>
    <mergeCell ref="D198:E198"/>
    <mergeCell ref="D108:E108"/>
    <mergeCell ref="D230:E230"/>
    <mergeCell ref="D106:E106"/>
    <mergeCell ref="D117:E117"/>
    <mergeCell ref="D126:E126"/>
    <mergeCell ref="B84:C84"/>
    <mergeCell ref="D84:E84"/>
    <mergeCell ref="D74:E74"/>
    <mergeCell ref="D70:E70"/>
    <mergeCell ref="D71:E71"/>
    <mergeCell ref="D72:E72"/>
    <mergeCell ref="D73:E73"/>
    <mergeCell ref="D60:E60"/>
    <mergeCell ref="D49:E49"/>
    <mergeCell ref="D78:E78"/>
    <mergeCell ref="D77:E77"/>
    <mergeCell ref="D76:E76"/>
    <mergeCell ref="D52:E52"/>
    <mergeCell ref="D19:E19"/>
    <mergeCell ref="B42:C42"/>
    <mergeCell ref="D42:E42"/>
    <mergeCell ref="D23:E23"/>
    <mergeCell ref="B43:C45"/>
    <mergeCell ref="D43:E45"/>
    <mergeCell ref="B30:C30"/>
    <mergeCell ref="D75:E75"/>
    <mergeCell ref="B53:C53"/>
    <mergeCell ref="D53:E53"/>
    <mergeCell ref="B60:C60"/>
    <mergeCell ref="D20:E20"/>
    <mergeCell ref="D22:E22"/>
    <mergeCell ref="D47:E47"/>
    <mergeCell ref="D40:E40"/>
    <mergeCell ref="D41:E41"/>
    <mergeCell ref="D46:E46"/>
    <mergeCell ref="D30:E30"/>
    <mergeCell ref="D21:E21"/>
    <mergeCell ref="D51:E51"/>
    <mergeCell ref="I1:K1"/>
    <mergeCell ref="B5:C5"/>
    <mergeCell ref="D5:E5"/>
    <mergeCell ref="D16:E16"/>
    <mergeCell ref="D17:E17"/>
    <mergeCell ref="D18:E18"/>
    <mergeCell ref="D15:E15"/>
    <mergeCell ref="A1:B1"/>
    <mergeCell ref="C1:E1"/>
    <mergeCell ref="H54:I54"/>
    <mergeCell ref="D50:E50"/>
    <mergeCell ref="D48:E48"/>
    <mergeCell ref="H25:I25"/>
    <mergeCell ref="D86:E86"/>
    <mergeCell ref="D87:E87"/>
    <mergeCell ref="D88:E88"/>
    <mergeCell ref="D89:E89"/>
    <mergeCell ref="D118:E118"/>
    <mergeCell ref="H79:I79"/>
    <mergeCell ref="H80:I80"/>
    <mergeCell ref="H55:I55"/>
    <mergeCell ref="D90:E90"/>
    <mergeCell ref="D91:E91"/>
    <mergeCell ref="D92:E92"/>
    <mergeCell ref="D94:E94"/>
    <mergeCell ref="D93:E93"/>
    <mergeCell ref="H24:I24"/>
    <mergeCell ref="H95:I95"/>
    <mergeCell ref="H96:I96"/>
    <mergeCell ref="D232:E232"/>
    <mergeCell ref="D241:E241"/>
    <mergeCell ref="D240:E240"/>
    <mergeCell ref="D229:E229"/>
    <mergeCell ref="D146:E146"/>
    <mergeCell ref="D182:E182"/>
    <mergeCell ref="D194:E194"/>
    <mergeCell ref="D206:E206"/>
    <mergeCell ref="D217:E217"/>
    <mergeCell ref="D228:E228"/>
    <mergeCell ref="D209:E209"/>
    <mergeCell ref="D220:E220"/>
    <mergeCell ref="D183:E183"/>
    <mergeCell ref="D195:E195"/>
    <mergeCell ref="D231:E231"/>
    <mergeCell ref="D147:E147"/>
    <mergeCell ref="D158:E158"/>
    <mergeCell ref="D174:E174"/>
    <mergeCell ref="D185:E185"/>
    <mergeCell ref="D197:E197"/>
    <mergeCell ref="D166:E166"/>
  </mergeCells>
  <phoneticPr fontId="2"/>
  <pageMargins left="0.78700000000000003" right="0.78700000000000003" top="0.98399999999999999" bottom="0.98399999999999999" header="0.51200000000000001" footer="0.51200000000000001"/>
  <pageSetup paperSize="9" scale="88" orientation="portrait" r:id="rId1"/>
  <headerFooter alignWithMargins="0"/>
  <rowBreaks count="5" manualBreakCount="5">
    <brk id="27" max="16383" man="1"/>
    <brk id="57" max="16383" man="1"/>
    <brk id="112" max="10" man="1"/>
    <brk id="169" max="10" man="1"/>
    <brk id="223" max="1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K35"/>
  <sheetViews>
    <sheetView showGridLines="0" view="pageBreakPreview" topLeftCell="A13" zoomScaleNormal="100" zoomScaleSheetLayoutView="100" workbookViewId="0">
      <selection activeCell="A29" sqref="A29"/>
    </sheetView>
  </sheetViews>
  <sheetFormatPr defaultColWidth="9" defaultRowHeight="18.75" customHeight="1"/>
  <cols>
    <col min="1" max="1" width="3.77734375" style="50" customWidth="1"/>
    <col min="2" max="2" width="5.77734375" style="218" customWidth="1"/>
    <col min="3" max="3" width="7.44140625" style="50" bestFit="1" customWidth="1"/>
    <col min="4" max="4" width="3" style="50" bestFit="1" customWidth="1"/>
    <col min="5" max="5" width="12" style="50" customWidth="1"/>
    <col min="6" max="6" width="11.88671875" style="258" customWidth="1"/>
    <col min="7" max="7" width="2.21875" style="50" bestFit="1" customWidth="1"/>
    <col min="8" max="8" width="11.88671875" style="50" customWidth="1"/>
    <col min="9" max="9" width="2.21875" style="50" bestFit="1" customWidth="1"/>
    <col min="10" max="10" width="11.88671875" style="258" customWidth="1"/>
    <col min="11" max="11" width="5" style="50" customWidth="1"/>
    <col min="12" max="16384" width="9" style="50"/>
  </cols>
  <sheetData>
    <row r="1" spans="1:11" ht="18.75" customHeight="1">
      <c r="A1" s="846" t="s">
        <v>159</v>
      </c>
      <c r="B1" s="847"/>
      <c r="C1" s="1126" t="s">
        <v>496</v>
      </c>
      <c r="D1" s="1127"/>
      <c r="E1" s="1127"/>
      <c r="F1" s="1132"/>
      <c r="H1" s="222" t="s">
        <v>0</v>
      </c>
      <c r="I1" s="861">
        <f>●総括表!H4</f>
        <v>0</v>
      </c>
      <c r="J1" s="861"/>
      <c r="K1" s="861"/>
    </row>
    <row r="2" spans="1:11" ht="11.25" customHeight="1"/>
    <row r="3" spans="1:11" ht="11.25" customHeight="1"/>
    <row r="4" spans="1:11" s="1" customFormat="1" ht="15" customHeight="1" thickBot="1">
      <c r="A4" s="7"/>
      <c r="B4" s="867" t="s">
        <v>1534</v>
      </c>
      <c r="C4" s="867"/>
      <c r="D4" s="867"/>
      <c r="E4" s="867"/>
      <c r="F4" s="259"/>
      <c r="H4" s="1" t="s">
        <v>171</v>
      </c>
      <c r="J4" s="259"/>
    </row>
    <row r="5" spans="1:11" s="1" customFormat="1" ht="18.75" customHeight="1" thickBot="1">
      <c r="A5" s="7"/>
      <c r="B5" s="867"/>
      <c r="C5" s="867"/>
      <c r="D5" s="867"/>
      <c r="E5" s="867"/>
      <c r="F5" s="260"/>
      <c r="G5" s="6" t="s">
        <v>541</v>
      </c>
      <c r="H5" s="261">
        <v>0.8</v>
      </c>
      <c r="I5" s="6" t="s">
        <v>545</v>
      </c>
      <c r="J5" s="262">
        <f>ROUND(F5*H5,0)</f>
        <v>0</v>
      </c>
      <c r="K5" s="9" t="s">
        <v>860</v>
      </c>
    </row>
    <row r="7" spans="1:11" ht="18.75" customHeight="1">
      <c r="A7" s="846" t="s">
        <v>159</v>
      </c>
      <c r="B7" s="847"/>
      <c r="C7" s="1126" t="s">
        <v>495</v>
      </c>
      <c r="D7" s="1127"/>
      <c r="E7" s="1127"/>
      <c r="F7" s="1132"/>
    </row>
    <row r="8" spans="1:11" ht="11.25" customHeight="1"/>
    <row r="9" spans="1:11" ht="11.25" customHeight="1"/>
    <row r="10" spans="1:11" s="1" customFormat="1" ht="15" customHeight="1" thickBot="1">
      <c r="A10" s="7"/>
      <c r="B10" s="867" t="s">
        <v>1535</v>
      </c>
      <c r="C10" s="867"/>
      <c r="D10" s="867"/>
      <c r="E10" s="867"/>
      <c r="F10" s="259"/>
      <c r="H10" s="1" t="s">
        <v>171</v>
      </c>
      <c r="J10" s="259"/>
    </row>
    <row r="11" spans="1:11" s="1" customFormat="1" ht="18.75" customHeight="1" thickBot="1">
      <c r="A11" s="7"/>
      <c r="B11" s="867"/>
      <c r="C11" s="867"/>
      <c r="D11" s="867"/>
      <c r="E11" s="867"/>
      <c r="F11" s="260"/>
      <c r="G11" s="6" t="s">
        <v>541</v>
      </c>
      <c r="H11" s="261">
        <v>0.5</v>
      </c>
      <c r="I11" s="6" t="s">
        <v>545</v>
      </c>
      <c r="J11" s="262">
        <f>ROUND(F11*H11,0)</f>
        <v>0</v>
      </c>
      <c r="K11" s="9" t="s">
        <v>11</v>
      </c>
    </row>
    <row r="12" spans="1:11" ht="18.75" customHeight="1">
      <c r="A12" s="52"/>
    </row>
    <row r="13" spans="1:11" ht="18.75" customHeight="1">
      <c r="A13" s="846" t="s">
        <v>159</v>
      </c>
      <c r="B13" s="847"/>
      <c r="C13" s="1126" t="s">
        <v>494</v>
      </c>
      <c r="D13" s="1127"/>
      <c r="E13" s="1127"/>
      <c r="F13" s="1132"/>
    </row>
    <row r="14" spans="1:11" ht="11.25" customHeight="1"/>
    <row r="15" spans="1:11" ht="11.25" customHeight="1">
      <c r="K15" s="258"/>
    </row>
    <row r="16" spans="1:11" s="1" customFormat="1" ht="15" customHeight="1" thickBot="1">
      <c r="A16" s="7"/>
      <c r="B16" s="867" t="s">
        <v>1536</v>
      </c>
      <c r="C16" s="867"/>
      <c r="D16" s="867"/>
      <c r="E16" s="867"/>
      <c r="F16" s="259"/>
      <c r="H16" s="1" t="s">
        <v>171</v>
      </c>
      <c r="J16" s="259"/>
    </row>
    <row r="17" spans="1:11" s="1" customFormat="1" ht="18.75" customHeight="1" thickBot="1">
      <c r="A17" s="7"/>
      <c r="B17" s="867"/>
      <c r="C17" s="867"/>
      <c r="D17" s="867"/>
      <c r="E17" s="867"/>
      <c r="F17" s="260"/>
      <c r="G17" s="6" t="s">
        <v>541</v>
      </c>
      <c r="H17" s="261">
        <v>0.5</v>
      </c>
      <c r="I17" s="6" t="s">
        <v>545</v>
      </c>
      <c r="J17" s="262">
        <f>ROUND(F17*H17,0)</f>
        <v>0</v>
      </c>
      <c r="K17" s="9" t="s">
        <v>12</v>
      </c>
    </row>
    <row r="18" spans="1:11" ht="18.75" customHeight="1">
      <c r="A18" s="52"/>
    </row>
    <row r="19" spans="1:11" ht="18.75" customHeight="1">
      <c r="A19" s="846" t="s">
        <v>159</v>
      </c>
      <c r="B19" s="847"/>
      <c r="C19" s="1126" t="s">
        <v>493</v>
      </c>
      <c r="D19" s="1127"/>
      <c r="E19" s="1127"/>
      <c r="F19" s="1132"/>
    </row>
    <row r="20" spans="1:11" ht="11.25" customHeight="1"/>
    <row r="21" spans="1:11" ht="11.25" customHeight="1"/>
    <row r="22" spans="1:11" s="1" customFormat="1" ht="15" customHeight="1" thickBot="1">
      <c r="A22" s="7"/>
      <c r="B22" s="867" t="s">
        <v>1537</v>
      </c>
      <c r="C22" s="867"/>
      <c r="D22" s="867"/>
      <c r="E22" s="867"/>
      <c r="F22" s="259"/>
      <c r="H22" s="1" t="s">
        <v>171</v>
      </c>
      <c r="J22" s="259"/>
    </row>
    <row r="23" spans="1:11" s="1" customFormat="1" ht="18.75" customHeight="1" thickBot="1">
      <c r="A23" s="7"/>
      <c r="B23" s="867"/>
      <c r="C23" s="867"/>
      <c r="D23" s="867"/>
      <c r="E23" s="867"/>
      <c r="F23" s="260"/>
      <c r="G23" s="6" t="s">
        <v>541</v>
      </c>
      <c r="H23" s="261">
        <v>0.5</v>
      </c>
      <c r="I23" s="6" t="s">
        <v>545</v>
      </c>
      <c r="J23" s="262">
        <f>ROUND(F23*H23,0)</f>
        <v>0</v>
      </c>
      <c r="K23" s="9" t="s">
        <v>13</v>
      </c>
    </row>
    <row r="24" spans="1:11" ht="18.75" customHeight="1">
      <c r="A24" s="52"/>
    </row>
    <row r="25" spans="1:11" ht="18.75" customHeight="1">
      <c r="A25" s="846" t="s">
        <v>159</v>
      </c>
      <c r="B25" s="847"/>
      <c r="C25" s="1126" t="s">
        <v>492</v>
      </c>
      <c r="D25" s="1127"/>
      <c r="E25" s="1127"/>
      <c r="F25" s="1132"/>
    </row>
    <row r="26" spans="1:11" ht="11.25" customHeight="1"/>
    <row r="27" spans="1:11" ht="11.25" customHeight="1"/>
    <row r="28" spans="1:11" s="1" customFormat="1" ht="15" customHeight="1" thickBot="1">
      <c r="A28" s="7"/>
      <c r="B28" s="867" t="s">
        <v>1538</v>
      </c>
      <c r="C28" s="867"/>
      <c r="D28" s="867"/>
      <c r="E28" s="867"/>
      <c r="F28" s="259"/>
      <c r="H28" s="1" t="s">
        <v>171</v>
      </c>
      <c r="J28" s="259"/>
    </row>
    <row r="29" spans="1:11" s="1" customFormat="1" ht="18.75" customHeight="1" thickBot="1">
      <c r="A29" s="7"/>
      <c r="B29" s="867"/>
      <c r="C29" s="867"/>
      <c r="D29" s="867"/>
      <c r="E29" s="867"/>
      <c r="F29" s="260"/>
      <c r="G29" s="6" t="s">
        <v>541</v>
      </c>
      <c r="H29" s="261">
        <v>0.8</v>
      </c>
      <c r="I29" s="6" t="s">
        <v>545</v>
      </c>
      <c r="J29" s="262">
        <f>ROUND(F29*H29,0)</f>
        <v>0</v>
      </c>
      <c r="K29" s="9" t="s">
        <v>14</v>
      </c>
    </row>
    <row r="30" spans="1:11" ht="18.75" customHeight="1">
      <c r="A30" s="52"/>
    </row>
    <row r="31" spans="1:11" ht="18.75" customHeight="1">
      <c r="A31" s="846" t="s">
        <v>159</v>
      </c>
      <c r="B31" s="847"/>
      <c r="C31" s="1126" t="s">
        <v>491</v>
      </c>
      <c r="D31" s="1127"/>
      <c r="E31" s="1127"/>
      <c r="F31" s="1132"/>
    </row>
    <row r="32" spans="1:11" ht="11.25" customHeight="1"/>
    <row r="33" spans="1:11" ht="11.25" customHeight="1"/>
    <row r="34" spans="1:11" s="1" customFormat="1" ht="15" customHeight="1" thickBot="1">
      <c r="A34" s="7"/>
      <c r="B34" s="862" t="s">
        <v>1539</v>
      </c>
      <c r="C34" s="862"/>
      <c r="D34" s="862"/>
      <c r="E34" s="862"/>
      <c r="F34" s="259"/>
      <c r="H34" s="1" t="s">
        <v>171</v>
      </c>
      <c r="J34" s="259"/>
    </row>
    <row r="35" spans="1:11" s="1" customFormat="1" ht="18.75" customHeight="1" thickBot="1">
      <c r="A35" s="7"/>
      <c r="B35" s="862"/>
      <c r="C35" s="862"/>
      <c r="D35" s="862"/>
      <c r="E35" s="862"/>
      <c r="F35" s="260"/>
      <c r="G35" s="6" t="s">
        <v>541</v>
      </c>
      <c r="H35" s="261">
        <v>0.7</v>
      </c>
      <c r="I35" s="6" t="s">
        <v>545</v>
      </c>
      <c r="J35" s="262">
        <f>ROUND(F35*H35,0)</f>
        <v>0</v>
      </c>
      <c r="K35" s="9" t="s">
        <v>15</v>
      </c>
    </row>
  </sheetData>
  <mergeCells count="19">
    <mergeCell ref="A19:B19"/>
    <mergeCell ref="C19:F19"/>
    <mergeCell ref="B34:E35"/>
    <mergeCell ref="B22:E23"/>
    <mergeCell ref="A25:B25"/>
    <mergeCell ref="C25:F25"/>
    <mergeCell ref="B28:E29"/>
    <mergeCell ref="A31:B31"/>
    <mergeCell ref="C31:F31"/>
    <mergeCell ref="A13:B13"/>
    <mergeCell ref="C13:F13"/>
    <mergeCell ref="A1:B1"/>
    <mergeCell ref="C1:F1"/>
    <mergeCell ref="B16:E17"/>
    <mergeCell ref="I1:K1"/>
    <mergeCell ref="B4:E5"/>
    <mergeCell ref="A7:B7"/>
    <mergeCell ref="C7:F7"/>
    <mergeCell ref="B10:E11"/>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O127"/>
  <sheetViews>
    <sheetView showGridLines="0" view="pageBreakPreview" topLeftCell="A76" zoomScaleNormal="100" zoomScaleSheetLayoutView="100" workbookViewId="0">
      <selection activeCell="H105" sqref="H105:H106"/>
    </sheetView>
  </sheetViews>
  <sheetFormatPr defaultColWidth="9" defaultRowHeight="18.75" customHeight="1"/>
  <cols>
    <col min="1" max="1" width="3.77734375" style="50" customWidth="1"/>
    <col min="2" max="2" width="5.77734375" style="218" customWidth="1"/>
    <col min="3" max="3" width="7.44140625" style="50" bestFit="1" customWidth="1"/>
    <col min="4" max="4" width="3" style="50" bestFit="1" customWidth="1"/>
    <col min="5" max="5" width="12" style="50" customWidth="1"/>
    <col min="6" max="6" width="11.88671875" style="50" customWidth="1"/>
    <col min="7" max="7" width="2.21875" style="50" bestFit="1" customWidth="1"/>
    <col min="8" max="8" width="11.88671875" style="50" customWidth="1"/>
    <col min="9" max="9" width="2.21875" style="50" bestFit="1" customWidth="1"/>
    <col min="10" max="10" width="11.88671875" style="50" customWidth="1"/>
    <col min="11" max="11" width="3.109375" style="50" customWidth="1"/>
    <col min="12" max="13" width="9" style="50"/>
    <col min="14" max="14" width="9" style="50" customWidth="1"/>
    <col min="15" max="16384" width="9" style="50"/>
  </cols>
  <sheetData>
    <row r="1" spans="1:14" ht="18.75" customHeight="1">
      <c r="A1" s="846" t="s">
        <v>159</v>
      </c>
      <c r="B1" s="847"/>
      <c r="C1" s="846" t="s">
        <v>21</v>
      </c>
      <c r="D1" s="848"/>
      <c r="E1" s="847"/>
      <c r="H1" s="8" t="s">
        <v>0</v>
      </c>
      <c r="I1" s="861">
        <f>●総括表!H4</f>
        <v>0</v>
      </c>
      <c r="J1" s="861"/>
      <c r="K1" s="861"/>
    </row>
    <row r="2" spans="1:14" ht="9.75" customHeight="1">
      <c r="J2" s="664"/>
    </row>
    <row r="3" spans="1:14" ht="14.4">
      <c r="A3" s="7" t="s">
        <v>1</v>
      </c>
      <c r="B3" s="45" t="s">
        <v>172</v>
      </c>
    </row>
    <row r="4" spans="1:14" ht="4.5" customHeight="1">
      <c r="A4" s="52"/>
    </row>
    <row r="5" spans="1:14" ht="15" customHeight="1">
      <c r="A5" s="52"/>
      <c r="B5" s="862" t="s">
        <v>1547</v>
      </c>
      <c r="C5" s="862"/>
      <c r="D5" s="862"/>
      <c r="E5" s="862"/>
    </row>
    <row r="6" spans="1:14" s="1" customFormat="1" ht="15" customHeight="1">
      <c r="A6" s="7"/>
      <c r="B6" s="862"/>
      <c r="C6" s="862"/>
      <c r="D6" s="862"/>
      <c r="E6" s="862"/>
      <c r="H6" s="1" t="s">
        <v>171</v>
      </c>
    </row>
    <row r="7" spans="1:14" s="1" customFormat="1" ht="18.75" customHeight="1">
      <c r="A7" s="7"/>
      <c r="B7" s="862"/>
      <c r="C7" s="862"/>
      <c r="D7" s="862"/>
      <c r="E7" s="862"/>
      <c r="F7" s="671"/>
      <c r="G7" s="6" t="s">
        <v>98</v>
      </c>
      <c r="H7" s="261">
        <v>0.3</v>
      </c>
      <c r="I7" s="6" t="s">
        <v>101</v>
      </c>
      <c r="J7" s="551">
        <f>ROUND(F7*H7,0)</f>
        <v>0</v>
      </c>
      <c r="K7" s="9" t="s">
        <v>595</v>
      </c>
      <c r="L7" s="1" t="s">
        <v>98</v>
      </c>
    </row>
    <row r="8" spans="1:14" ht="11.25" customHeight="1">
      <c r="J8" s="672" t="s">
        <v>170</v>
      </c>
    </row>
    <row r="9" spans="1:14" ht="2.25" customHeight="1">
      <c r="J9" s="672"/>
    </row>
    <row r="10" spans="1:14" ht="17.25" customHeight="1">
      <c r="A10" s="7" t="s">
        <v>17</v>
      </c>
      <c r="B10" s="45" t="s">
        <v>842</v>
      </c>
    </row>
    <row r="11" spans="1:14" ht="7.5" customHeight="1">
      <c r="A11" s="52"/>
    </row>
    <row r="12" spans="1:14" ht="13.5" customHeight="1">
      <c r="A12" s="52"/>
      <c r="B12" s="844" t="s">
        <v>117</v>
      </c>
      <c r="C12" s="845"/>
      <c r="D12" s="844" t="s">
        <v>116</v>
      </c>
      <c r="E12" s="845"/>
      <c r="F12" s="33" t="s">
        <v>115</v>
      </c>
      <c r="G12" s="33"/>
      <c r="H12" s="33" t="s">
        <v>114</v>
      </c>
      <c r="I12" s="33"/>
      <c r="J12" s="33" t="s">
        <v>3</v>
      </c>
      <c r="K12" s="9"/>
    </row>
    <row r="13" spans="1:14" ht="13.5" customHeight="1">
      <c r="A13" s="52"/>
      <c r="B13" s="31"/>
      <c r="C13" s="30"/>
      <c r="D13" s="29"/>
      <c r="E13" s="28"/>
      <c r="F13" s="25"/>
      <c r="G13" s="25"/>
      <c r="H13" s="25"/>
      <c r="I13" s="25"/>
      <c r="J13" s="665" t="s">
        <v>113</v>
      </c>
      <c r="K13" s="9"/>
    </row>
    <row r="14" spans="1:14" s="1" customFormat="1" ht="13.5" customHeight="1">
      <c r="B14" s="22">
        <v>1</v>
      </c>
      <c r="C14" s="23" t="s">
        <v>135</v>
      </c>
      <c r="D14" s="86" t="s">
        <v>584</v>
      </c>
      <c r="E14" s="20" t="s">
        <v>134</v>
      </c>
      <c r="F14" s="422"/>
      <c r="G14" s="18" t="s">
        <v>98</v>
      </c>
      <c r="H14" s="64">
        <v>7.9000000000000001E-2</v>
      </c>
      <c r="I14" s="18" t="s">
        <v>101</v>
      </c>
      <c r="J14" s="551">
        <f>ROUND(F14*H14,0)</f>
        <v>0</v>
      </c>
      <c r="K14" s="9" t="s">
        <v>111</v>
      </c>
      <c r="L14" s="9"/>
      <c r="M14" s="592"/>
      <c r="N14" s="50"/>
    </row>
    <row r="15" spans="1:14" s="1" customFormat="1" ht="13.5" customHeight="1">
      <c r="B15" s="265"/>
      <c r="C15" s="28"/>
      <c r="D15" s="86" t="s">
        <v>583</v>
      </c>
      <c r="E15" s="20" t="s">
        <v>133</v>
      </c>
      <c r="F15" s="422"/>
      <c r="G15" s="18" t="s">
        <v>98</v>
      </c>
      <c r="H15" s="64">
        <v>0.08</v>
      </c>
      <c r="I15" s="33" t="s">
        <v>101</v>
      </c>
      <c r="J15" s="423">
        <f t="shared" ref="J15:J26" si="0">ROUND(F15*H15,0)</f>
        <v>0</v>
      </c>
      <c r="K15" s="9" t="s">
        <v>109</v>
      </c>
      <c r="L15" s="9"/>
      <c r="M15" s="592"/>
      <c r="N15" s="50"/>
    </row>
    <row r="16" spans="1:14" s="1" customFormat="1" ht="13.5" customHeight="1">
      <c r="B16" s="22">
        <v>2</v>
      </c>
      <c r="C16" s="23" t="s">
        <v>124</v>
      </c>
      <c r="D16" s="841"/>
      <c r="E16" s="842"/>
      <c r="F16" s="422"/>
      <c r="G16" s="18" t="s">
        <v>98</v>
      </c>
      <c r="H16" s="64">
        <v>9.5000000000000001E-2</v>
      </c>
      <c r="I16" s="18" t="s">
        <v>101</v>
      </c>
      <c r="J16" s="551">
        <f t="shared" si="0"/>
        <v>0</v>
      </c>
      <c r="K16" s="9" t="s">
        <v>107</v>
      </c>
      <c r="L16" s="9"/>
      <c r="M16" s="50"/>
      <c r="N16" s="50"/>
    </row>
    <row r="17" spans="2:14" s="1" customFormat="1" ht="13.5" customHeight="1">
      <c r="B17" s="22">
        <v>3</v>
      </c>
      <c r="C17" s="23" t="s">
        <v>123</v>
      </c>
      <c r="D17" s="841"/>
      <c r="E17" s="842"/>
      <c r="F17" s="422"/>
      <c r="G17" s="18" t="s">
        <v>98</v>
      </c>
      <c r="H17" s="64">
        <v>0.115</v>
      </c>
      <c r="I17" s="18" t="s">
        <v>101</v>
      </c>
      <c r="J17" s="551">
        <f t="shared" si="0"/>
        <v>0</v>
      </c>
      <c r="K17" s="9" t="s">
        <v>105</v>
      </c>
      <c r="L17" s="9"/>
      <c r="N17" s="50"/>
    </row>
    <row r="18" spans="2:14" s="1" customFormat="1" ht="13.5" customHeight="1">
      <c r="B18" s="22">
        <v>4</v>
      </c>
      <c r="C18" s="23" t="s">
        <v>122</v>
      </c>
      <c r="D18" s="841"/>
      <c r="E18" s="842"/>
      <c r="F18" s="422"/>
      <c r="G18" s="18" t="s">
        <v>98</v>
      </c>
      <c r="H18" s="64">
        <v>0.214</v>
      </c>
      <c r="I18" s="18" t="s">
        <v>101</v>
      </c>
      <c r="J18" s="551">
        <f t="shared" si="0"/>
        <v>0</v>
      </c>
      <c r="K18" s="9" t="s">
        <v>103</v>
      </c>
      <c r="L18" s="9"/>
      <c r="N18" s="50"/>
    </row>
    <row r="19" spans="2:14" s="1" customFormat="1" ht="13.5" customHeight="1">
      <c r="B19" s="22">
        <v>5</v>
      </c>
      <c r="C19" s="23" t="s">
        <v>112</v>
      </c>
      <c r="D19" s="841"/>
      <c r="E19" s="842"/>
      <c r="F19" s="422"/>
      <c r="G19" s="18" t="s">
        <v>98</v>
      </c>
      <c r="H19" s="64">
        <v>0.251</v>
      </c>
      <c r="I19" s="18" t="s">
        <v>101</v>
      </c>
      <c r="J19" s="551">
        <f t="shared" si="0"/>
        <v>0</v>
      </c>
      <c r="K19" s="9" t="s">
        <v>100</v>
      </c>
      <c r="L19" s="9"/>
      <c r="N19" s="50"/>
    </row>
    <row r="20" spans="2:14" s="1" customFormat="1" ht="13.5" customHeight="1">
      <c r="B20" s="22">
        <v>6</v>
      </c>
      <c r="C20" s="23" t="s">
        <v>110</v>
      </c>
      <c r="D20" s="841"/>
      <c r="E20" s="842"/>
      <c r="F20" s="422"/>
      <c r="G20" s="18" t="s">
        <v>98</v>
      </c>
      <c r="H20" s="64">
        <v>0.27600000000000002</v>
      </c>
      <c r="I20" s="18" t="s">
        <v>101</v>
      </c>
      <c r="J20" s="551">
        <f t="shared" si="0"/>
        <v>0</v>
      </c>
      <c r="K20" s="9" t="s">
        <v>121</v>
      </c>
      <c r="L20" s="9"/>
      <c r="N20" s="50"/>
    </row>
    <row r="21" spans="2:14" s="1" customFormat="1" ht="13.5" customHeight="1">
      <c r="B21" s="22">
        <v>7</v>
      </c>
      <c r="C21" s="23" t="s">
        <v>108</v>
      </c>
      <c r="D21" s="841"/>
      <c r="E21" s="842"/>
      <c r="F21" s="422"/>
      <c r="G21" s="18" t="s">
        <v>98</v>
      </c>
      <c r="H21" s="64">
        <v>0.32400000000000001</v>
      </c>
      <c r="I21" s="18" t="s">
        <v>101</v>
      </c>
      <c r="J21" s="551">
        <f t="shared" si="0"/>
        <v>0</v>
      </c>
      <c r="K21" s="9" t="s">
        <v>120</v>
      </c>
      <c r="L21" s="9"/>
      <c r="N21" s="50"/>
    </row>
    <row r="22" spans="2:14" s="1" customFormat="1" ht="13.5" customHeight="1">
      <c r="B22" s="22">
        <v>8</v>
      </c>
      <c r="C22" s="23" t="s">
        <v>106</v>
      </c>
      <c r="D22" s="841"/>
      <c r="E22" s="842"/>
      <c r="F22" s="673"/>
      <c r="G22" s="33" t="s">
        <v>98</v>
      </c>
      <c r="H22" s="64">
        <v>0.35899999999999999</v>
      </c>
      <c r="I22" s="18" t="s">
        <v>101</v>
      </c>
      <c r="J22" s="551">
        <f t="shared" si="0"/>
        <v>0</v>
      </c>
      <c r="K22" s="9" t="s">
        <v>119</v>
      </c>
      <c r="N22" s="50"/>
    </row>
    <row r="23" spans="2:14" s="1" customFormat="1" ht="13.5" customHeight="1">
      <c r="B23" s="21">
        <v>9</v>
      </c>
      <c r="C23" s="20" t="s">
        <v>104</v>
      </c>
      <c r="D23" s="841"/>
      <c r="E23" s="863"/>
      <c r="F23" s="422"/>
      <c r="G23" s="18" t="s">
        <v>98</v>
      </c>
      <c r="H23" s="64">
        <v>0.38500000000000001</v>
      </c>
      <c r="I23" s="33" t="s">
        <v>101</v>
      </c>
      <c r="J23" s="423">
        <f t="shared" si="0"/>
        <v>0</v>
      </c>
      <c r="K23" s="9" t="s">
        <v>132</v>
      </c>
      <c r="N23" s="50"/>
    </row>
    <row r="24" spans="2:14" s="1" customFormat="1" ht="13.5" customHeight="1">
      <c r="B24" s="21">
        <v>10</v>
      </c>
      <c r="C24" s="20" t="s">
        <v>102</v>
      </c>
      <c r="D24" s="841"/>
      <c r="E24" s="863"/>
      <c r="F24" s="422"/>
      <c r="G24" s="18" t="s">
        <v>98</v>
      </c>
      <c r="H24" s="64">
        <v>0.4</v>
      </c>
      <c r="I24" s="33" t="s">
        <v>101</v>
      </c>
      <c r="J24" s="423">
        <f t="shared" si="0"/>
        <v>0</v>
      </c>
      <c r="K24" s="9" t="s">
        <v>131</v>
      </c>
      <c r="N24" s="50"/>
    </row>
    <row r="25" spans="2:14" s="1" customFormat="1" ht="13.5" customHeight="1">
      <c r="B25" s="21">
        <v>11</v>
      </c>
      <c r="C25" s="20" t="s">
        <v>497</v>
      </c>
      <c r="D25" s="841"/>
      <c r="E25" s="863"/>
      <c r="F25" s="422"/>
      <c r="G25" s="18" t="s">
        <v>98</v>
      </c>
      <c r="H25" s="64">
        <v>0.42299999999999999</v>
      </c>
      <c r="I25" s="33" t="s">
        <v>101</v>
      </c>
      <c r="J25" s="423">
        <f t="shared" si="0"/>
        <v>0</v>
      </c>
      <c r="K25" s="9" t="s">
        <v>130</v>
      </c>
      <c r="N25" s="50"/>
    </row>
    <row r="26" spans="2:14" s="1" customFormat="1" ht="13.5" customHeight="1">
      <c r="B26" s="21">
        <v>12</v>
      </c>
      <c r="C26" s="20" t="s">
        <v>519</v>
      </c>
      <c r="D26" s="841"/>
      <c r="E26" s="863"/>
      <c r="F26" s="422"/>
      <c r="G26" s="18" t="s">
        <v>98</v>
      </c>
      <c r="H26" s="64">
        <v>0.44900000000000001</v>
      </c>
      <c r="I26" s="33" t="s">
        <v>101</v>
      </c>
      <c r="J26" s="423">
        <f t="shared" si="0"/>
        <v>0</v>
      </c>
      <c r="K26" s="9" t="s">
        <v>1053</v>
      </c>
      <c r="N26" s="50"/>
    </row>
    <row r="27" spans="2:14" s="1" customFormat="1" ht="13.5" customHeight="1">
      <c r="B27" s="22">
        <v>13</v>
      </c>
      <c r="C27" s="23" t="s">
        <v>605</v>
      </c>
      <c r="D27" s="841"/>
      <c r="E27" s="863"/>
      <c r="F27" s="422"/>
      <c r="G27" s="18" t="s">
        <v>98</v>
      </c>
      <c r="H27" s="64">
        <v>0.47499999999999998</v>
      </c>
      <c r="I27" s="33" t="s">
        <v>101</v>
      </c>
      <c r="J27" s="423">
        <f>ROUND(F27*H27,0)</f>
        <v>0</v>
      </c>
      <c r="K27" s="9" t="s">
        <v>1051</v>
      </c>
    </row>
    <row r="28" spans="2:14" s="1" customFormat="1" ht="13.5" customHeight="1">
      <c r="B28" s="21">
        <v>14</v>
      </c>
      <c r="C28" s="20" t="s">
        <v>775</v>
      </c>
      <c r="D28" s="842"/>
      <c r="E28" s="864"/>
      <c r="F28" s="422"/>
      <c r="G28" s="18" t="s">
        <v>98</v>
      </c>
      <c r="H28" s="64">
        <v>0.5</v>
      </c>
      <c r="I28" s="18" t="s">
        <v>101</v>
      </c>
      <c r="J28" s="551">
        <f>ROUND(F28*H28,0)</f>
        <v>0</v>
      </c>
      <c r="K28" s="9" t="s">
        <v>127</v>
      </c>
    </row>
    <row r="29" spans="2:14" s="1" customFormat="1" ht="13.5" customHeight="1">
      <c r="B29" s="552" t="s">
        <v>960</v>
      </c>
      <c r="C29" s="20" t="s">
        <v>961</v>
      </c>
      <c r="D29" s="842"/>
      <c r="E29" s="864"/>
      <c r="F29" s="422"/>
      <c r="G29" s="18" t="s">
        <v>98</v>
      </c>
      <c r="H29" s="64">
        <v>0.5</v>
      </c>
      <c r="I29" s="18" t="s">
        <v>962</v>
      </c>
      <c r="J29" s="551">
        <f>ROUND(F29*H29,0)</f>
        <v>0</v>
      </c>
      <c r="K29" s="9" t="s">
        <v>1054</v>
      </c>
    </row>
    <row r="30" spans="2:14" s="1" customFormat="1" ht="13.5" customHeight="1">
      <c r="B30" s="552" t="s">
        <v>1049</v>
      </c>
      <c r="C30" s="20" t="s">
        <v>1050</v>
      </c>
      <c r="D30" s="842"/>
      <c r="E30" s="864"/>
      <c r="F30" s="422"/>
      <c r="G30" s="18" t="s">
        <v>98</v>
      </c>
      <c r="H30" s="64">
        <v>0.5</v>
      </c>
      <c r="I30" s="18" t="s">
        <v>962</v>
      </c>
      <c r="J30" s="551">
        <f>ROUND(F30*H30,0)</f>
        <v>0</v>
      </c>
      <c r="K30" s="9" t="s">
        <v>575</v>
      </c>
    </row>
    <row r="31" spans="2:14" s="1" customFormat="1" ht="13.5" customHeight="1">
      <c r="B31" s="552" t="s">
        <v>1260</v>
      </c>
      <c r="C31" s="20" t="s">
        <v>1261</v>
      </c>
      <c r="D31" s="842"/>
      <c r="E31" s="864"/>
      <c r="F31" s="422"/>
      <c r="G31" s="18" t="s">
        <v>98</v>
      </c>
      <c r="H31" s="64">
        <v>0.5</v>
      </c>
      <c r="I31" s="18" t="s">
        <v>962</v>
      </c>
      <c r="J31" s="551">
        <f>ROUND(F31*H31,0)</f>
        <v>0</v>
      </c>
      <c r="K31" s="9" t="s">
        <v>1262</v>
      </c>
    </row>
    <row r="32" spans="2:14" s="1" customFormat="1" ht="13.5" customHeight="1">
      <c r="B32" s="674"/>
      <c r="C32" s="47"/>
      <c r="D32" s="47"/>
      <c r="E32" s="47"/>
      <c r="F32" s="47"/>
      <c r="G32" s="656"/>
      <c r="H32" s="865" t="s">
        <v>1263</v>
      </c>
      <c r="I32" s="866"/>
      <c r="J32" s="675"/>
      <c r="K32" s="9"/>
    </row>
    <row r="33" spans="1:15" s="1" customFormat="1" ht="13.5" customHeight="1" thickBot="1">
      <c r="B33" s="674"/>
      <c r="C33" s="47"/>
      <c r="D33" s="47"/>
      <c r="E33" s="47"/>
      <c r="F33" s="47"/>
      <c r="G33" s="656"/>
      <c r="H33" s="839" t="s">
        <v>99</v>
      </c>
      <c r="I33" s="840"/>
      <c r="J33" s="676">
        <f>SUM(J14:J31)</f>
        <v>0</v>
      </c>
      <c r="K33" s="9" t="s">
        <v>963</v>
      </c>
      <c r="L33" s="1" t="s">
        <v>964</v>
      </c>
    </row>
    <row r="34" spans="1:15" s="1" customFormat="1" ht="3" customHeight="1">
      <c r="B34" s="674"/>
      <c r="C34" s="47"/>
      <c r="D34" s="47"/>
      <c r="E34" s="47"/>
      <c r="F34" s="47"/>
      <c r="G34" s="13"/>
      <c r="H34" s="13"/>
      <c r="I34" s="13"/>
      <c r="J34" s="47"/>
      <c r="K34" s="9"/>
    </row>
    <row r="35" spans="1:15" s="1" customFormat="1" ht="15" customHeight="1">
      <c r="A35" s="7" t="s">
        <v>965</v>
      </c>
      <c r="B35" s="45" t="s">
        <v>169</v>
      </c>
      <c r="C35" s="50"/>
      <c r="D35" s="50"/>
      <c r="E35" s="50"/>
      <c r="F35" s="50"/>
      <c r="G35" s="13"/>
      <c r="H35" s="13"/>
      <c r="I35" s="13"/>
      <c r="J35" s="47"/>
      <c r="K35" s="9"/>
    </row>
    <row r="36" spans="1:15" ht="3.75" customHeight="1">
      <c r="A36" s="52"/>
    </row>
    <row r="37" spans="1:15" s="1" customFormat="1" ht="13.2">
      <c r="B37" s="844" t="s">
        <v>162</v>
      </c>
      <c r="C37" s="845"/>
      <c r="D37" s="844" t="s">
        <v>116</v>
      </c>
      <c r="E37" s="845"/>
      <c r="F37" s="33" t="s">
        <v>161</v>
      </c>
      <c r="G37" s="33"/>
      <c r="H37" s="33" t="s">
        <v>114</v>
      </c>
      <c r="I37" s="33"/>
      <c r="J37" s="33" t="s">
        <v>3</v>
      </c>
      <c r="K37" s="9"/>
    </row>
    <row r="38" spans="1:15" s="1" customFormat="1" ht="13.2">
      <c r="B38" s="31"/>
      <c r="C38" s="30"/>
      <c r="D38" s="29"/>
      <c r="E38" s="28"/>
      <c r="F38" s="25"/>
      <c r="G38" s="25"/>
      <c r="H38" s="25"/>
      <c r="I38" s="25"/>
      <c r="J38" s="665" t="s">
        <v>966</v>
      </c>
      <c r="K38" s="9"/>
    </row>
    <row r="39" spans="1:15" s="1" customFormat="1" ht="13.5" customHeight="1">
      <c r="B39" s="22">
        <v>2</v>
      </c>
      <c r="C39" s="23" t="s">
        <v>138</v>
      </c>
      <c r="D39" s="86" t="s">
        <v>967</v>
      </c>
      <c r="E39" s="20" t="s">
        <v>134</v>
      </c>
      <c r="F39" s="422"/>
      <c r="G39" s="18" t="s">
        <v>964</v>
      </c>
      <c r="H39" s="425">
        <v>1.0999999999999999E-2</v>
      </c>
      <c r="I39" s="18" t="s">
        <v>968</v>
      </c>
      <c r="J39" s="551">
        <f t="shared" ref="J39:J50" si="1">ROUND(F39*H39,0)</f>
        <v>0</v>
      </c>
      <c r="K39" s="9" t="s">
        <v>111</v>
      </c>
      <c r="O39" s="9"/>
    </row>
    <row r="40" spans="1:15" s="1" customFormat="1" ht="13.5" customHeight="1">
      <c r="B40" s="265"/>
      <c r="C40" s="28"/>
      <c r="D40" s="86" t="s">
        <v>969</v>
      </c>
      <c r="E40" s="20" t="s">
        <v>133</v>
      </c>
      <c r="F40" s="422"/>
      <c r="G40" s="18" t="s">
        <v>964</v>
      </c>
      <c r="H40" s="426">
        <v>5.0000000000000001E-3</v>
      </c>
      <c r="I40" s="33" t="s">
        <v>968</v>
      </c>
      <c r="J40" s="423">
        <f t="shared" si="1"/>
        <v>0</v>
      </c>
      <c r="K40" s="9" t="s">
        <v>659</v>
      </c>
      <c r="M40" s="9"/>
      <c r="O40" s="9"/>
    </row>
    <row r="41" spans="1:15" s="1" customFormat="1" ht="13.5" customHeight="1">
      <c r="B41" s="22">
        <v>3</v>
      </c>
      <c r="C41" s="23" t="s">
        <v>137</v>
      </c>
      <c r="D41" s="86" t="s">
        <v>967</v>
      </c>
      <c r="E41" s="20" t="s">
        <v>134</v>
      </c>
      <c r="F41" s="422"/>
      <c r="G41" s="18" t="s">
        <v>964</v>
      </c>
      <c r="H41" s="425">
        <v>2.1000000000000001E-2</v>
      </c>
      <c r="I41" s="18" t="s">
        <v>968</v>
      </c>
      <c r="J41" s="551">
        <f t="shared" si="1"/>
        <v>0</v>
      </c>
      <c r="K41" s="9" t="s">
        <v>660</v>
      </c>
      <c r="O41" s="9"/>
    </row>
    <row r="42" spans="1:15" s="1" customFormat="1" ht="13.5" customHeight="1">
      <c r="B42" s="265"/>
      <c r="C42" s="28"/>
      <c r="D42" s="86" t="s">
        <v>969</v>
      </c>
      <c r="E42" s="20" t="s">
        <v>133</v>
      </c>
      <c r="F42" s="422"/>
      <c r="G42" s="18" t="s">
        <v>964</v>
      </c>
      <c r="H42" s="426">
        <v>8.9999999999999993E-3</v>
      </c>
      <c r="I42" s="33" t="s">
        <v>968</v>
      </c>
      <c r="J42" s="423">
        <f t="shared" si="1"/>
        <v>0</v>
      </c>
      <c r="K42" s="9" t="s">
        <v>661</v>
      </c>
      <c r="O42" s="9"/>
    </row>
    <row r="43" spans="1:15" s="1" customFormat="1" ht="13.5" customHeight="1">
      <c r="B43" s="22">
        <v>4</v>
      </c>
      <c r="C43" s="23" t="s">
        <v>136</v>
      </c>
      <c r="D43" s="86" t="s">
        <v>967</v>
      </c>
      <c r="E43" s="20" t="s">
        <v>134</v>
      </c>
      <c r="F43" s="422"/>
      <c r="G43" s="18" t="s">
        <v>964</v>
      </c>
      <c r="H43" s="425">
        <v>3.3000000000000002E-2</v>
      </c>
      <c r="I43" s="18" t="s">
        <v>968</v>
      </c>
      <c r="J43" s="551">
        <f t="shared" si="1"/>
        <v>0</v>
      </c>
      <c r="K43" s="9" t="s">
        <v>662</v>
      </c>
      <c r="O43" s="9"/>
    </row>
    <row r="44" spans="1:15" s="1" customFormat="1" ht="13.5" customHeight="1">
      <c r="B44" s="265"/>
      <c r="C44" s="28"/>
      <c r="D44" s="86" t="s">
        <v>969</v>
      </c>
      <c r="E44" s="20" t="s">
        <v>133</v>
      </c>
      <c r="F44" s="422"/>
      <c r="G44" s="18" t="s">
        <v>964</v>
      </c>
      <c r="H44" s="426">
        <v>1.2E-2</v>
      </c>
      <c r="I44" s="33" t="s">
        <v>968</v>
      </c>
      <c r="J44" s="423">
        <f t="shared" si="1"/>
        <v>0</v>
      </c>
      <c r="K44" s="9" t="s">
        <v>177</v>
      </c>
      <c r="O44" s="9"/>
    </row>
    <row r="45" spans="1:15" s="1" customFormat="1" ht="13.5" customHeight="1">
      <c r="B45" s="22">
        <v>5</v>
      </c>
      <c r="C45" s="23" t="s">
        <v>135</v>
      </c>
      <c r="D45" s="86" t="s">
        <v>967</v>
      </c>
      <c r="E45" s="20" t="s">
        <v>134</v>
      </c>
      <c r="F45" s="422"/>
      <c r="G45" s="18" t="s">
        <v>964</v>
      </c>
      <c r="H45" s="425">
        <v>7.0999999999999994E-2</v>
      </c>
      <c r="I45" s="18" t="s">
        <v>968</v>
      </c>
      <c r="J45" s="551">
        <f t="shared" si="1"/>
        <v>0</v>
      </c>
      <c r="K45" s="9" t="s">
        <v>176</v>
      </c>
      <c r="O45" s="9"/>
    </row>
    <row r="46" spans="1:15" s="1" customFormat="1" ht="13.5" customHeight="1">
      <c r="B46" s="265"/>
      <c r="C46" s="28"/>
      <c r="D46" s="86" t="s">
        <v>969</v>
      </c>
      <c r="E46" s="20" t="s">
        <v>133</v>
      </c>
      <c r="F46" s="422"/>
      <c r="G46" s="18" t="s">
        <v>964</v>
      </c>
      <c r="H46" s="426">
        <v>7.5999999999999998E-2</v>
      </c>
      <c r="I46" s="33" t="s">
        <v>968</v>
      </c>
      <c r="J46" s="423">
        <f t="shared" si="1"/>
        <v>0</v>
      </c>
      <c r="K46" s="9" t="s">
        <v>175</v>
      </c>
      <c r="O46" s="9"/>
    </row>
    <row r="47" spans="1:15" s="1" customFormat="1" ht="13.5" customHeight="1">
      <c r="B47" s="22">
        <v>6</v>
      </c>
      <c r="C47" s="23" t="s">
        <v>124</v>
      </c>
      <c r="D47" s="841"/>
      <c r="E47" s="842"/>
      <c r="F47" s="422"/>
      <c r="G47" s="18" t="s">
        <v>964</v>
      </c>
      <c r="H47" s="425">
        <v>9.5000000000000001E-2</v>
      </c>
      <c r="I47" s="18" t="s">
        <v>968</v>
      </c>
      <c r="J47" s="551">
        <f t="shared" si="1"/>
        <v>0</v>
      </c>
      <c r="K47" s="9" t="s">
        <v>174</v>
      </c>
      <c r="O47" s="9"/>
    </row>
    <row r="48" spans="1:15" s="1" customFormat="1" ht="13.5" customHeight="1">
      <c r="B48" s="22">
        <v>7</v>
      </c>
      <c r="C48" s="23" t="s">
        <v>123</v>
      </c>
      <c r="D48" s="841"/>
      <c r="E48" s="842"/>
      <c r="F48" s="422"/>
      <c r="G48" s="18" t="s">
        <v>964</v>
      </c>
      <c r="H48" s="425">
        <v>0.113</v>
      </c>
      <c r="I48" s="18" t="s">
        <v>968</v>
      </c>
      <c r="J48" s="551">
        <f t="shared" si="1"/>
        <v>0</v>
      </c>
      <c r="K48" s="9" t="s">
        <v>132</v>
      </c>
      <c r="O48" s="424"/>
    </row>
    <row r="49" spans="1:15" s="1" customFormat="1" ht="13.5" customHeight="1">
      <c r="B49" s="22">
        <v>8</v>
      </c>
      <c r="C49" s="23" t="s">
        <v>122</v>
      </c>
      <c r="D49" s="841"/>
      <c r="E49" s="842"/>
      <c r="F49" s="422"/>
      <c r="G49" s="18" t="s">
        <v>964</v>
      </c>
      <c r="H49" s="425">
        <v>0.13</v>
      </c>
      <c r="I49" s="18" t="s">
        <v>968</v>
      </c>
      <c r="J49" s="551">
        <f t="shared" si="1"/>
        <v>0</v>
      </c>
      <c r="K49" s="9" t="s">
        <v>1264</v>
      </c>
      <c r="O49" s="424"/>
    </row>
    <row r="50" spans="1:15" s="1" customFormat="1" ht="13.5" customHeight="1" thickBot="1">
      <c r="B50" s="21">
        <v>9</v>
      </c>
      <c r="C50" s="20" t="s">
        <v>112</v>
      </c>
      <c r="D50" s="841"/>
      <c r="E50" s="842"/>
      <c r="F50" s="422"/>
      <c r="G50" s="18" t="s">
        <v>964</v>
      </c>
      <c r="H50" s="425">
        <v>0.14299999999999999</v>
      </c>
      <c r="I50" s="18" t="s">
        <v>968</v>
      </c>
      <c r="J50" s="551">
        <f t="shared" si="1"/>
        <v>0</v>
      </c>
      <c r="K50" s="9" t="s">
        <v>1265</v>
      </c>
      <c r="O50" s="9"/>
    </row>
    <row r="51" spans="1:15" s="1" customFormat="1" ht="13.5" customHeight="1">
      <c r="B51" s="445"/>
      <c r="C51" s="15"/>
      <c r="D51" s="16"/>
      <c r="E51" s="16"/>
      <c r="F51" s="47"/>
      <c r="G51" s="16"/>
      <c r="H51" s="837" t="s">
        <v>1266</v>
      </c>
      <c r="I51" s="838"/>
      <c r="J51" s="677"/>
      <c r="K51" s="9"/>
      <c r="O51" s="9"/>
    </row>
    <row r="52" spans="1:15" s="1" customFormat="1" ht="13.5" customHeight="1" thickBot="1">
      <c r="B52" s="445"/>
      <c r="C52" s="15"/>
      <c r="D52" s="16"/>
      <c r="E52" s="16"/>
      <c r="F52" s="47"/>
      <c r="G52" s="16"/>
      <c r="H52" s="839" t="s">
        <v>99</v>
      </c>
      <c r="I52" s="840"/>
      <c r="J52" s="676">
        <f>SUM(J39:J50)</f>
        <v>0</v>
      </c>
      <c r="K52" s="9" t="s">
        <v>168</v>
      </c>
      <c r="L52" s="1" t="s">
        <v>964</v>
      </c>
    </row>
    <row r="53" spans="1:15" ht="18.75" customHeight="1">
      <c r="A53" s="7" t="s">
        <v>970</v>
      </c>
      <c r="B53" s="45" t="s">
        <v>167</v>
      </c>
    </row>
    <row r="54" spans="1:15" ht="8.25" customHeight="1">
      <c r="A54" s="52"/>
    </row>
    <row r="55" spans="1:15" ht="18.75" customHeight="1">
      <c r="A55" s="52"/>
      <c r="B55" s="844" t="s">
        <v>162</v>
      </c>
      <c r="C55" s="845"/>
      <c r="D55" s="844" t="s">
        <v>116</v>
      </c>
      <c r="E55" s="845"/>
      <c r="F55" s="33" t="s">
        <v>161</v>
      </c>
      <c r="G55" s="33"/>
      <c r="H55" s="33" t="s">
        <v>114</v>
      </c>
      <c r="I55" s="33"/>
      <c r="J55" s="33" t="s">
        <v>3</v>
      </c>
      <c r="K55" s="9"/>
    </row>
    <row r="56" spans="1:15" ht="15" customHeight="1">
      <c r="A56" s="52"/>
      <c r="B56" s="31"/>
      <c r="C56" s="30"/>
      <c r="D56" s="29"/>
      <c r="E56" s="28"/>
      <c r="F56" s="25"/>
      <c r="G56" s="25"/>
      <c r="H56" s="25"/>
      <c r="I56" s="25"/>
      <c r="J56" s="665" t="s">
        <v>966</v>
      </c>
      <c r="K56" s="9"/>
    </row>
    <row r="57" spans="1:15" s="1" customFormat="1" ht="15" customHeight="1">
      <c r="B57" s="22">
        <v>2</v>
      </c>
      <c r="C57" s="23" t="s">
        <v>138</v>
      </c>
      <c r="D57" s="86" t="s">
        <v>977</v>
      </c>
      <c r="E57" s="20" t="s">
        <v>134</v>
      </c>
      <c r="F57" s="19"/>
      <c r="G57" s="18" t="s">
        <v>974</v>
      </c>
      <c r="H57" s="425">
        <v>1.4E-2</v>
      </c>
      <c r="I57" s="18" t="s">
        <v>975</v>
      </c>
      <c r="J57" s="17">
        <f t="shared" ref="J57:J66" si="2">ROUND(F57*H57,0)</f>
        <v>0</v>
      </c>
      <c r="K57" s="9" t="s">
        <v>111</v>
      </c>
      <c r="M57" s="9"/>
    </row>
    <row r="58" spans="1:15" s="1" customFormat="1" ht="15" customHeight="1">
      <c r="B58" s="265"/>
      <c r="C58" s="28"/>
      <c r="D58" s="86" t="s">
        <v>973</v>
      </c>
      <c r="E58" s="20" t="s">
        <v>133</v>
      </c>
      <c r="F58" s="19"/>
      <c r="G58" s="18" t="s">
        <v>974</v>
      </c>
      <c r="H58" s="426">
        <v>1.2999999999999999E-2</v>
      </c>
      <c r="I58" s="33" t="s">
        <v>975</v>
      </c>
      <c r="J58" s="39">
        <f t="shared" si="2"/>
        <v>0</v>
      </c>
      <c r="K58" s="9" t="s">
        <v>659</v>
      </c>
      <c r="M58" s="9"/>
    </row>
    <row r="59" spans="1:15" s="1" customFormat="1" ht="15" customHeight="1">
      <c r="B59" s="22">
        <v>3</v>
      </c>
      <c r="C59" s="23" t="s">
        <v>137</v>
      </c>
      <c r="D59" s="86" t="s">
        <v>977</v>
      </c>
      <c r="E59" s="20" t="s">
        <v>134</v>
      </c>
      <c r="F59" s="19"/>
      <c r="G59" s="18" t="s">
        <v>974</v>
      </c>
      <c r="H59" s="425">
        <v>2.4E-2</v>
      </c>
      <c r="I59" s="18" t="s">
        <v>975</v>
      </c>
      <c r="J59" s="17">
        <f t="shared" si="2"/>
        <v>0</v>
      </c>
      <c r="K59" s="9" t="s">
        <v>660</v>
      </c>
      <c r="M59" s="9"/>
    </row>
    <row r="60" spans="1:15" s="1" customFormat="1" ht="15" customHeight="1">
      <c r="B60" s="265"/>
      <c r="C60" s="28"/>
      <c r="D60" s="86" t="s">
        <v>973</v>
      </c>
      <c r="E60" s="20" t="s">
        <v>133</v>
      </c>
      <c r="F60" s="19"/>
      <c r="G60" s="18" t="s">
        <v>974</v>
      </c>
      <c r="H60" s="426">
        <v>2.4E-2</v>
      </c>
      <c r="I60" s="33" t="s">
        <v>975</v>
      </c>
      <c r="J60" s="39">
        <f t="shared" si="2"/>
        <v>0</v>
      </c>
      <c r="K60" s="9" t="s">
        <v>661</v>
      </c>
      <c r="M60" s="9"/>
    </row>
    <row r="61" spans="1:15" s="1" customFormat="1" ht="15" customHeight="1">
      <c r="B61" s="22">
        <v>4</v>
      </c>
      <c r="C61" s="23" t="s">
        <v>136</v>
      </c>
      <c r="D61" s="86" t="s">
        <v>977</v>
      </c>
      <c r="E61" s="20" t="s">
        <v>134</v>
      </c>
      <c r="F61" s="19"/>
      <c r="G61" s="18" t="s">
        <v>974</v>
      </c>
      <c r="H61" s="425">
        <v>3.7999999999999999E-2</v>
      </c>
      <c r="I61" s="18" t="s">
        <v>975</v>
      </c>
      <c r="J61" s="17">
        <f t="shared" si="2"/>
        <v>0</v>
      </c>
      <c r="K61" s="9" t="s">
        <v>662</v>
      </c>
      <c r="M61" s="9"/>
    </row>
    <row r="62" spans="1:15" s="1" customFormat="1" ht="15" customHeight="1">
      <c r="B62" s="265"/>
      <c r="C62" s="28"/>
      <c r="D62" s="86" t="s">
        <v>973</v>
      </c>
      <c r="E62" s="20" t="s">
        <v>133</v>
      </c>
      <c r="F62" s="19"/>
      <c r="G62" s="18" t="s">
        <v>974</v>
      </c>
      <c r="H62" s="426">
        <v>3.6999999999999998E-2</v>
      </c>
      <c r="I62" s="33" t="s">
        <v>975</v>
      </c>
      <c r="J62" s="39">
        <f t="shared" si="2"/>
        <v>0</v>
      </c>
      <c r="K62" s="9" t="s">
        <v>177</v>
      </c>
      <c r="M62" s="9"/>
    </row>
    <row r="63" spans="1:15" s="1" customFormat="1" ht="15" customHeight="1">
      <c r="B63" s="22">
        <v>5</v>
      </c>
      <c r="C63" s="23" t="s">
        <v>135</v>
      </c>
      <c r="D63" s="86" t="s">
        <v>977</v>
      </c>
      <c r="E63" s="20" t="s">
        <v>134</v>
      </c>
      <c r="F63" s="19"/>
      <c r="G63" s="18" t="s">
        <v>974</v>
      </c>
      <c r="H63" s="425">
        <v>0.08</v>
      </c>
      <c r="I63" s="18" t="s">
        <v>975</v>
      </c>
      <c r="J63" s="17">
        <f t="shared" si="2"/>
        <v>0</v>
      </c>
      <c r="K63" s="9" t="s">
        <v>176</v>
      </c>
      <c r="M63" s="9"/>
    </row>
    <row r="64" spans="1:15" s="1" customFormat="1" ht="15" customHeight="1">
      <c r="B64" s="265"/>
      <c r="C64" s="28"/>
      <c r="D64" s="86" t="s">
        <v>973</v>
      </c>
      <c r="E64" s="20" t="s">
        <v>133</v>
      </c>
      <c r="F64" s="19"/>
      <c r="G64" s="18" t="s">
        <v>974</v>
      </c>
      <c r="H64" s="426">
        <v>0.08</v>
      </c>
      <c r="I64" s="33" t="s">
        <v>975</v>
      </c>
      <c r="J64" s="39">
        <f t="shared" si="2"/>
        <v>0</v>
      </c>
      <c r="K64" s="9" t="s">
        <v>175</v>
      </c>
      <c r="M64" s="9"/>
    </row>
    <row r="65" spans="1:13" s="1" customFormat="1" ht="15" customHeight="1">
      <c r="B65" s="22">
        <v>6</v>
      </c>
      <c r="C65" s="23" t="s">
        <v>124</v>
      </c>
      <c r="D65" s="841"/>
      <c r="E65" s="842"/>
      <c r="F65" s="19"/>
      <c r="G65" s="18" t="s">
        <v>974</v>
      </c>
      <c r="H65" s="425">
        <v>9.8000000000000004E-2</v>
      </c>
      <c r="I65" s="18" t="s">
        <v>975</v>
      </c>
      <c r="J65" s="17">
        <f t="shared" si="2"/>
        <v>0</v>
      </c>
      <c r="K65" s="9" t="s">
        <v>174</v>
      </c>
      <c r="M65" s="9"/>
    </row>
    <row r="66" spans="1:13" s="1" customFormat="1" ht="15" customHeight="1">
      <c r="B66" s="22">
        <v>7</v>
      </c>
      <c r="C66" s="23" t="s">
        <v>123</v>
      </c>
      <c r="D66" s="841"/>
      <c r="E66" s="842"/>
      <c r="F66" s="19"/>
      <c r="G66" s="18" t="s">
        <v>974</v>
      </c>
      <c r="H66" s="425">
        <v>0.11799999999999999</v>
      </c>
      <c r="I66" s="18" t="s">
        <v>975</v>
      </c>
      <c r="J66" s="17">
        <f t="shared" si="2"/>
        <v>0</v>
      </c>
      <c r="K66" s="9" t="s">
        <v>132</v>
      </c>
      <c r="M66" s="9"/>
    </row>
    <row r="67" spans="1:13" s="1" customFormat="1" ht="15" customHeight="1">
      <c r="B67" s="849" t="s">
        <v>140</v>
      </c>
      <c r="C67" s="850"/>
      <c r="D67" s="841"/>
      <c r="E67" s="842"/>
      <c r="F67" s="41"/>
      <c r="G67" s="40"/>
      <c r="H67" s="427"/>
      <c r="I67" s="40"/>
      <c r="J67" s="39">
        <f>SUM(J57:J66)</f>
        <v>0</v>
      </c>
      <c r="K67" s="9" t="s">
        <v>1267</v>
      </c>
      <c r="M67" s="424"/>
    </row>
    <row r="68" spans="1:13" s="1" customFormat="1" ht="13.2">
      <c r="B68" s="851"/>
      <c r="C68" s="852"/>
      <c r="D68" s="851"/>
      <c r="E68" s="852"/>
      <c r="F68" s="38" t="s">
        <v>166</v>
      </c>
      <c r="G68" s="33"/>
      <c r="H68" s="59" t="s">
        <v>1503</v>
      </c>
      <c r="I68" s="33"/>
      <c r="J68" s="38"/>
      <c r="K68" s="9"/>
      <c r="M68" s="424"/>
    </row>
    <row r="69" spans="1:13" s="1" customFormat="1" ht="15" customHeight="1">
      <c r="B69" s="853"/>
      <c r="C69" s="854"/>
      <c r="D69" s="853"/>
      <c r="E69" s="854"/>
      <c r="F69" s="36">
        <f>J67</f>
        <v>0</v>
      </c>
      <c r="G69" s="37" t="s">
        <v>990</v>
      </c>
      <c r="H69" s="435" t="e">
        <f>●財政力附表!S28</f>
        <v>#DIV/0!</v>
      </c>
      <c r="I69" s="37" t="s">
        <v>975</v>
      </c>
      <c r="J69" s="36" t="e">
        <f>ROUND(F69*H69,0)</f>
        <v>#DIV/0!</v>
      </c>
      <c r="K69" s="9" t="s">
        <v>991</v>
      </c>
    </row>
    <row r="70" spans="1:13" s="1" customFormat="1" ht="13.2">
      <c r="B70" s="855"/>
      <c r="C70" s="856"/>
      <c r="D70" s="855"/>
      <c r="E70" s="856"/>
      <c r="F70" s="35"/>
      <c r="G70" s="26"/>
      <c r="H70" s="436" t="s">
        <v>145</v>
      </c>
      <c r="I70" s="437"/>
      <c r="J70" s="438"/>
      <c r="K70" s="9"/>
    </row>
    <row r="71" spans="1:13" s="1" customFormat="1" ht="15" customHeight="1">
      <c r="B71" s="22">
        <v>8</v>
      </c>
      <c r="C71" s="23" t="s">
        <v>122</v>
      </c>
      <c r="D71" s="841"/>
      <c r="E71" s="842"/>
      <c r="F71" s="19"/>
      <c r="G71" s="18" t="s">
        <v>974</v>
      </c>
      <c r="H71" s="425">
        <v>0.13</v>
      </c>
      <c r="I71" s="18" t="s">
        <v>992</v>
      </c>
      <c r="J71" s="17">
        <f>ROUND(F71*H71,0)</f>
        <v>0</v>
      </c>
      <c r="K71" s="9" t="s">
        <v>131</v>
      </c>
    </row>
    <row r="72" spans="1:13" s="1" customFormat="1" ht="15" customHeight="1">
      <c r="B72" s="22">
        <v>9</v>
      </c>
      <c r="C72" s="23" t="s">
        <v>112</v>
      </c>
      <c r="D72" s="841"/>
      <c r="E72" s="842"/>
      <c r="F72" s="19"/>
      <c r="G72" s="18" t="s">
        <v>993</v>
      </c>
      <c r="H72" s="425">
        <v>0.14299999999999999</v>
      </c>
      <c r="I72" s="18" t="s">
        <v>992</v>
      </c>
      <c r="J72" s="17">
        <f>ROUND(F72*H72,0)</f>
        <v>0</v>
      </c>
      <c r="K72" s="9" t="s">
        <v>130</v>
      </c>
    </row>
    <row r="73" spans="1:13" s="1" customFormat="1" ht="15" customHeight="1">
      <c r="B73" s="22">
        <v>10</v>
      </c>
      <c r="C73" s="23" t="s">
        <v>110</v>
      </c>
      <c r="D73" s="841"/>
      <c r="E73" s="842"/>
      <c r="F73" s="19"/>
      <c r="G73" s="18" t="s">
        <v>993</v>
      </c>
      <c r="H73" s="425">
        <v>0.159</v>
      </c>
      <c r="I73" s="18" t="s">
        <v>975</v>
      </c>
      <c r="J73" s="17">
        <f>ROUND(F73*H73,0)</f>
        <v>0</v>
      </c>
      <c r="K73" s="9" t="s">
        <v>129</v>
      </c>
    </row>
    <row r="74" spans="1:13" s="1" customFormat="1" ht="15" customHeight="1">
      <c r="B74" s="22">
        <v>11</v>
      </c>
      <c r="C74" s="23" t="s">
        <v>108</v>
      </c>
      <c r="D74" s="841"/>
      <c r="E74" s="842"/>
      <c r="F74" s="19"/>
      <c r="G74" s="18" t="s">
        <v>974</v>
      </c>
      <c r="H74" s="425">
        <v>0.187</v>
      </c>
      <c r="I74" s="18" t="s">
        <v>992</v>
      </c>
      <c r="J74" s="17">
        <f>ROUND(F74*H74,0)</f>
        <v>0</v>
      </c>
      <c r="K74" s="9" t="s">
        <v>128</v>
      </c>
    </row>
    <row r="75" spans="1:13" s="1" customFormat="1" ht="15" customHeight="1" thickBot="1">
      <c r="B75" s="849" t="s">
        <v>140</v>
      </c>
      <c r="C75" s="850"/>
      <c r="D75" s="841"/>
      <c r="E75" s="842"/>
      <c r="F75" s="666"/>
      <c r="G75" s="40"/>
      <c r="H75" s="427"/>
      <c r="I75" s="40"/>
      <c r="J75" s="39">
        <f>SUM(J71:J74)</f>
        <v>0</v>
      </c>
      <c r="K75" s="9" t="s">
        <v>1052</v>
      </c>
    </row>
    <row r="76" spans="1:13" s="1" customFormat="1" ht="15" customHeight="1">
      <c r="B76" s="48"/>
      <c r="C76" s="16"/>
      <c r="D76" s="15"/>
      <c r="E76" s="15"/>
      <c r="F76" s="47"/>
      <c r="G76" s="13"/>
      <c r="H76" s="837" t="s">
        <v>994</v>
      </c>
      <c r="I76" s="838"/>
      <c r="J76" s="11"/>
      <c r="K76" s="9"/>
    </row>
    <row r="77" spans="1:13" s="1" customFormat="1" ht="15" customHeight="1" thickBot="1">
      <c r="B77" s="46"/>
      <c r="C77" s="9"/>
      <c r="D77" s="9"/>
      <c r="E77" s="9"/>
      <c r="F77" s="9"/>
      <c r="G77" s="9"/>
      <c r="H77" s="839" t="s">
        <v>99</v>
      </c>
      <c r="I77" s="840"/>
      <c r="J77" s="10" t="e">
        <f>J69+J75</f>
        <v>#DIV/0!</v>
      </c>
      <c r="K77" s="9" t="s">
        <v>995</v>
      </c>
      <c r="L77" s="1" t="s">
        <v>964</v>
      </c>
    </row>
    <row r="78" spans="1:13" s="1" customFormat="1" ht="18.75" customHeight="1">
      <c r="B78" s="46"/>
      <c r="C78" s="9"/>
      <c r="D78" s="9"/>
      <c r="E78" s="9"/>
      <c r="F78" s="9"/>
      <c r="G78" s="47"/>
      <c r="H78" s="13"/>
      <c r="I78" s="13"/>
      <c r="J78" s="47"/>
      <c r="K78" s="9"/>
    </row>
    <row r="79" spans="1:13" s="1" customFormat="1" ht="18.75" customHeight="1">
      <c r="B79" s="46"/>
      <c r="C79" s="9"/>
      <c r="D79" s="9"/>
      <c r="E79" s="9"/>
      <c r="F79" s="9"/>
      <c r="G79" s="47"/>
      <c r="H79" s="13"/>
      <c r="I79" s="13"/>
      <c r="J79" s="47"/>
      <c r="K79" s="9"/>
    </row>
    <row r="80" spans="1:13" ht="18.75" customHeight="1">
      <c r="A80" s="7" t="s">
        <v>996</v>
      </c>
      <c r="B80" s="45" t="s">
        <v>165</v>
      </c>
      <c r="M80" s="9"/>
    </row>
    <row r="81" spans="1:13" ht="9" customHeight="1">
      <c r="A81" s="52"/>
      <c r="M81" s="9"/>
    </row>
    <row r="82" spans="1:13" ht="18.75" customHeight="1">
      <c r="A82" s="52"/>
      <c r="B82" s="844" t="s">
        <v>162</v>
      </c>
      <c r="C82" s="845"/>
      <c r="D82" s="844" t="s">
        <v>116</v>
      </c>
      <c r="E82" s="845"/>
      <c r="F82" s="33" t="s">
        <v>161</v>
      </c>
      <c r="G82" s="33"/>
      <c r="H82" s="33" t="s">
        <v>114</v>
      </c>
      <c r="I82" s="33"/>
      <c r="J82" s="33" t="s">
        <v>3</v>
      </c>
      <c r="K82" s="9"/>
      <c r="M82" s="9"/>
    </row>
    <row r="83" spans="1:13" ht="15" customHeight="1">
      <c r="A83" s="52"/>
      <c r="B83" s="31"/>
      <c r="C83" s="30"/>
      <c r="D83" s="29"/>
      <c r="E83" s="28"/>
      <c r="F83" s="25"/>
      <c r="G83" s="25"/>
      <c r="H83" s="25"/>
      <c r="I83" s="25"/>
      <c r="J83" s="665" t="s">
        <v>966</v>
      </c>
      <c r="K83" s="9"/>
      <c r="M83" s="9"/>
    </row>
    <row r="84" spans="1:13" s="1" customFormat="1" ht="15" customHeight="1">
      <c r="B84" s="22">
        <v>1</v>
      </c>
      <c r="C84" s="23" t="s">
        <v>138</v>
      </c>
      <c r="D84" s="86" t="s">
        <v>967</v>
      </c>
      <c r="E84" s="20" t="s">
        <v>134</v>
      </c>
      <c r="F84" s="19"/>
      <c r="G84" s="18" t="s">
        <v>964</v>
      </c>
      <c r="H84" s="425">
        <v>2.3E-2</v>
      </c>
      <c r="I84" s="18" t="s">
        <v>975</v>
      </c>
      <c r="J84" s="17">
        <f t="shared" ref="J84:J97" si="3">ROUND(F84*H84,0)</f>
        <v>0</v>
      </c>
      <c r="K84" s="9" t="s">
        <v>972</v>
      </c>
      <c r="M84" s="9"/>
    </row>
    <row r="85" spans="1:13" s="1" customFormat="1" ht="15" customHeight="1">
      <c r="B85" s="265"/>
      <c r="C85" s="28"/>
      <c r="D85" s="86" t="s">
        <v>973</v>
      </c>
      <c r="E85" s="20" t="s">
        <v>133</v>
      </c>
      <c r="F85" s="19"/>
      <c r="G85" s="18" t="s">
        <v>974</v>
      </c>
      <c r="H85" s="426">
        <v>3.5999999999999997E-2</v>
      </c>
      <c r="I85" s="33" t="s">
        <v>975</v>
      </c>
      <c r="J85" s="39">
        <f t="shared" si="3"/>
        <v>0</v>
      </c>
      <c r="K85" s="9" t="s">
        <v>976</v>
      </c>
      <c r="M85" s="9"/>
    </row>
    <row r="86" spans="1:13" s="1" customFormat="1" ht="15" customHeight="1">
      <c r="B86" s="22">
        <v>2</v>
      </c>
      <c r="C86" s="23" t="s">
        <v>137</v>
      </c>
      <c r="D86" s="86" t="s">
        <v>977</v>
      </c>
      <c r="E86" s="20" t="s">
        <v>134</v>
      </c>
      <c r="F86" s="19"/>
      <c r="G86" s="18" t="s">
        <v>974</v>
      </c>
      <c r="H86" s="425">
        <v>8.1000000000000003E-2</v>
      </c>
      <c r="I86" s="18" t="s">
        <v>975</v>
      </c>
      <c r="J86" s="17">
        <f t="shared" si="3"/>
        <v>0</v>
      </c>
      <c r="K86" s="9" t="s">
        <v>978</v>
      </c>
      <c r="M86" s="9"/>
    </row>
    <row r="87" spans="1:13" s="1" customFormat="1" ht="15" customHeight="1">
      <c r="B87" s="265"/>
      <c r="C87" s="28"/>
      <c r="D87" s="86" t="s">
        <v>973</v>
      </c>
      <c r="E87" s="20" t="s">
        <v>133</v>
      </c>
      <c r="F87" s="19"/>
      <c r="G87" s="18" t="s">
        <v>974</v>
      </c>
      <c r="H87" s="426">
        <v>8.1000000000000003E-2</v>
      </c>
      <c r="I87" s="33" t="s">
        <v>975</v>
      </c>
      <c r="J87" s="39">
        <f t="shared" si="3"/>
        <v>0</v>
      </c>
      <c r="K87" s="9" t="s">
        <v>979</v>
      </c>
      <c r="M87" s="9"/>
    </row>
    <row r="88" spans="1:13" s="1" customFormat="1" ht="15" customHeight="1">
      <c r="B88" s="22">
        <v>3</v>
      </c>
      <c r="C88" s="23" t="s">
        <v>136</v>
      </c>
      <c r="D88" s="86" t="s">
        <v>977</v>
      </c>
      <c r="E88" s="20" t="s">
        <v>134</v>
      </c>
      <c r="F88" s="19"/>
      <c r="G88" s="18" t="s">
        <v>974</v>
      </c>
      <c r="H88" s="425">
        <v>0.124</v>
      </c>
      <c r="I88" s="18" t="s">
        <v>975</v>
      </c>
      <c r="J88" s="17">
        <f t="shared" si="3"/>
        <v>0</v>
      </c>
      <c r="K88" s="9" t="s">
        <v>980</v>
      </c>
      <c r="M88" s="9"/>
    </row>
    <row r="89" spans="1:13" s="1" customFormat="1" ht="15" customHeight="1">
      <c r="B89" s="265"/>
      <c r="C89" s="28"/>
      <c r="D89" s="86" t="s">
        <v>973</v>
      </c>
      <c r="E89" s="20" t="s">
        <v>133</v>
      </c>
      <c r="F89" s="19"/>
      <c r="G89" s="18" t="s">
        <v>974</v>
      </c>
      <c r="H89" s="426">
        <v>0.123</v>
      </c>
      <c r="I89" s="33" t="s">
        <v>975</v>
      </c>
      <c r="J89" s="39">
        <f t="shared" si="3"/>
        <v>0</v>
      </c>
      <c r="K89" s="9" t="s">
        <v>981</v>
      </c>
      <c r="M89" s="9"/>
    </row>
    <row r="90" spans="1:13" s="1" customFormat="1" ht="15" customHeight="1">
      <c r="B90" s="22">
        <v>4</v>
      </c>
      <c r="C90" s="23" t="s">
        <v>135</v>
      </c>
      <c r="D90" s="86" t="s">
        <v>977</v>
      </c>
      <c r="E90" s="20" t="s">
        <v>134</v>
      </c>
      <c r="F90" s="19"/>
      <c r="G90" s="18" t="s">
        <v>974</v>
      </c>
      <c r="H90" s="425">
        <v>0.26700000000000002</v>
      </c>
      <c r="I90" s="18" t="s">
        <v>975</v>
      </c>
      <c r="J90" s="17">
        <f t="shared" si="3"/>
        <v>0</v>
      </c>
      <c r="K90" s="9" t="s">
        <v>982</v>
      </c>
      <c r="M90" s="9"/>
    </row>
    <row r="91" spans="1:13" s="1" customFormat="1" ht="15" customHeight="1">
      <c r="B91" s="265"/>
      <c r="C91" s="28"/>
      <c r="D91" s="86" t="s">
        <v>973</v>
      </c>
      <c r="E91" s="20" t="s">
        <v>133</v>
      </c>
      <c r="F91" s="19"/>
      <c r="G91" s="18" t="s">
        <v>974</v>
      </c>
      <c r="H91" s="426">
        <v>0.26700000000000002</v>
      </c>
      <c r="I91" s="33" t="s">
        <v>975</v>
      </c>
      <c r="J91" s="39">
        <f t="shared" si="3"/>
        <v>0</v>
      </c>
      <c r="K91" s="9" t="s">
        <v>983</v>
      </c>
      <c r="M91" s="9"/>
    </row>
    <row r="92" spans="1:13" s="1" customFormat="1" ht="15" customHeight="1">
      <c r="B92" s="22">
        <v>5</v>
      </c>
      <c r="C92" s="23" t="s">
        <v>124</v>
      </c>
      <c r="D92" s="841"/>
      <c r="E92" s="842"/>
      <c r="F92" s="19"/>
      <c r="G92" s="18" t="s">
        <v>974</v>
      </c>
      <c r="H92" s="425">
        <v>0.32700000000000001</v>
      </c>
      <c r="I92" s="18" t="s">
        <v>975</v>
      </c>
      <c r="J92" s="17">
        <f t="shared" si="3"/>
        <v>0</v>
      </c>
      <c r="K92" s="9" t="s">
        <v>984</v>
      </c>
      <c r="M92" s="9"/>
    </row>
    <row r="93" spans="1:13" s="1" customFormat="1" ht="15" customHeight="1">
      <c r="B93" s="22">
        <v>6</v>
      </c>
      <c r="C93" s="23" t="s">
        <v>123</v>
      </c>
      <c r="D93" s="841"/>
      <c r="E93" s="842"/>
      <c r="F93" s="19"/>
      <c r="G93" s="18" t="s">
        <v>974</v>
      </c>
      <c r="H93" s="425">
        <v>0.39300000000000002</v>
      </c>
      <c r="I93" s="18" t="s">
        <v>975</v>
      </c>
      <c r="J93" s="17">
        <f t="shared" si="3"/>
        <v>0</v>
      </c>
      <c r="K93" s="9" t="s">
        <v>985</v>
      </c>
    </row>
    <row r="94" spans="1:13" s="1" customFormat="1" ht="15" customHeight="1">
      <c r="B94" s="22">
        <v>7</v>
      </c>
      <c r="C94" s="23" t="s">
        <v>122</v>
      </c>
      <c r="D94" s="841"/>
      <c r="E94" s="842"/>
      <c r="F94" s="19"/>
      <c r="G94" s="18" t="s">
        <v>974</v>
      </c>
      <c r="H94" s="425">
        <v>0.217</v>
      </c>
      <c r="I94" s="18" t="s">
        <v>975</v>
      </c>
      <c r="J94" s="17">
        <f t="shared" si="3"/>
        <v>0</v>
      </c>
      <c r="K94" s="9" t="s">
        <v>986</v>
      </c>
    </row>
    <row r="95" spans="1:13" s="1" customFormat="1" ht="15" customHeight="1">
      <c r="B95" s="22">
        <v>8</v>
      </c>
      <c r="C95" s="23" t="s">
        <v>112</v>
      </c>
      <c r="D95" s="841"/>
      <c r="E95" s="842"/>
      <c r="F95" s="19"/>
      <c r="G95" s="18" t="s">
        <v>974</v>
      </c>
      <c r="H95" s="425">
        <v>0.23799999999999999</v>
      </c>
      <c r="I95" s="18" t="s">
        <v>975</v>
      </c>
      <c r="J95" s="17">
        <f t="shared" si="3"/>
        <v>0</v>
      </c>
      <c r="K95" s="9" t="s">
        <v>987</v>
      </c>
    </row>
    <row r="96" spans="1:13" s="1" customFormat="1" ht="15" customHeight="1">
      <c r="B96" s="22">
        <v>9</v>
      </c>
      <c r="C96" s="23" t="s">
        <v>110</v>
      </c>
      <c r="D96" s="841"/>
      <c r="E96" s="842"/>
      <c r="F96" s="19"/>
      <c r="G96" s="18" t="s">
        <v>974</v>
      </c>
      <c r="H96" s="425">
        <v>0.26500000000000001</v>
      </c>
      <c r="I96" s="18" t="s">
        <v>975</v>
      </c>
      <c r="J96" s="17">
        <f t="shared" si="3"/>
        <v>0</v>
      </c>
      <c r="K96" s="9" t="s">
        <v>988</v>
      </c>
    </row>
    <row r="97" spans="1:13" s="1" customFormat="1" ht="15" customHeight="1" thickBot="1">
      <c r="B97" s="21">
        <v>10</v>
      </c>
      <c r="C97" s="20" t="s">
        <v>108</v>
      </c>
      <c r="D97" s="841"/>
      <c r="E97" s="842"/>
      <c r="F97" s="19"/>
      <c r="G97" s="18" t="s">
        <v>974</v>
      </c>
      <c r="H97" s="425">
        <v>0.312</v>
      </c>
      <c r="I97" s="18" t="s">
        <v>975</v>
      </c>
      <c r="J97" s="17">
        <f t="shared" si="3"/>
        <v>0</v>
      </c>
      <c r="K97" s="9" t="s">
        <v>989</v>
      </c>
    </row>
    <row r="98" spans="1:13" s="1" customFormat="1" ht="15" customHeight="1">
      <c r="B98" s="48"/>
      <c r="C98" s="16"/>
      <c r="D98" s="15"/>
      <c r="E98" s="15"/>
      <c r="F98" s="14"/>
      <c r="G98" s="13"/>
      <c r="H98" s="837" t="s">
        <v>997</v>
      </c>
      <c r="I98" s="838"/>
      <c r="J98" s="11"/>
      <c r="K98" s="9"/>
    </row>
    <row r="99" spans="1:13" s="1" customFormat="1" ht="15" customHeight="1" thickBot="1">
      <c r="B99" s="46"/>
      <c r="C99" s="9"/>
      <c r="D99" s="9"/>
      <c r="E99" s="9"/>
      <c r="F99" s="12"/>
      <c r="G99" s="9"/>
      <c r="H99" s="839" t="s">
        <v>99</v>
      </c>
      <c r="I99" s="840"/>
      <c r="J99" s="10">
        <f>SUM(J84:J97)</f>
        <v>0</v>
      </c>
      <c r="K99" s="9" t="s">
        <v>998</v>
      </c>
      <c r="L99" s="1" t="s">
        <v>964</v>
      </c>
    </row>
    <row r="100" spans="1:13" s="1" customFormat="1" ht="18.75" customHeight="1">
      <c r="B100" s="46"/>
      <c r="C100" s="9"/>
      <c r="D100" s="9"/>
      <c r="E100" s="9"/>
      <c r="F100" s="12"/>
      <c r="G100" s="47"/>
      <c r="H100" s="13"/>
      <c r="I100" s="13"/>
      <c r="J100" s="14"/>
      <c r="K100" s="9"/>
    </row>
    <row r="101" spans="1:13" ht="18.75" customHeight="1">
      <c r="A101" s="7" t="s">
        <v>999</v>
      </c>
      <c r="B101" s="45" t="s">
        <v>164</v>
      </c>
      <c r="F101" s="51"/>
      <c r="J101" s="51"/>
      <c r="M101" s="9"/>
    </row>
    <row r="102" spans="1:13" ht="11.25" customHeight="1">
      <c r="A102" s="52"/>
      <c r="F102" s="51"/>
      <c r="J102" s="51"/>
      <c r="M102" s="9"/>
    </row>
    <row r="103" spans="1:13" ht="18.75" customHeight="1">
      <c r="A103" s="52"/>
      <c r="B103" s="844" t="s">
        <v>162</v>
      </c>
      <c r="C103" s="845"/>
      <c r="D103" s="844" t="s">
        <v>116</v>
      </c>
      <c r="E103" s="845"/>
      <c r="F103" s="32" t="s">
        <v>161</v>
      </c>
      <c r="G103" s="33"/>
      <c r="H103" s="33" t="s">
        <v>114</v>
      </c>
      <c r="I103" s="33"/>
      <c r="J103" s="32" t="s">
        <v>3</v>
      </c>
      <c r="K103" s="9"/>
      <c r="M103" s="9"/>
    </row>
    <row r="104" spans="1:13" ht="15" customHeight="1">
      <c r="A104" s="52"/>
      <c r="B104" s="31"/>
      <c r="C104" s="30"/>
      <c r="D104" s="29"/>
      <c r="E104" s="28"/>
      <c r="F104" s="27"/>
      <c r="G104" s="25"/>
      <c r="H104" s="25"/>
      <c r="I104" s="25"/>
      <c r="J104" s="24" t="s">
        <v>966</v>
      </c>
      <c r="K104" s="9"/>
    </row>
    <row r="105" spans="1:13" s="1" customFormat="1" ht="15" customHeight="1">
      <c r="B105" s="22">
        <v>1</v>
      </c>
      <c r="C105" s="23" t="s">
        <v>136</v>
      </c>
      <c r="D105" s="86" t="s">
        <v>967</v>
      </c>
      <c r="E105" s="20" t="s">
        <v>134</v>
      </c>
      <c r="F105" s="19"/>
      <c r="G105" s="18" t="s">
        <v>964</v>
      </c>
      <c r="H105" s="703">
        <v>0.02</v>
      </c>
      <c r="I105" s="18" t="s">
        <v>101</v>
      </c>
      <c r="J105" s="17">
        <f t="shared" ref="J105:J111" si="4">ROUND(F105*H105,0)</f>
        <v>0</v>
      </c>
      <c r="K105" s="9" t="s">
        <v>111</v>
      </c>
      <c r="M105" s="9"/>
    </row>
    <row r="106" spans="1:13" s="1" customFormat="1" ht="15" customHeight="1">
      <c r="B106" s="265"/>
      <c r="C106" s="28"/>
      <c r="D106" s="86" t="s">
        <v>583</v>
      </c>
      <c r="E106" s="20" t="s">
        <v>133</v>
      </c>
      <c r="F106" s="19"/>
      <c r="G106" s="18" t="s">
        <v>98</v>
      </c>
      <c r="H106" s="704">
        <v>0.02</v>
      </c>
      <c r="I106" s="33" t="s">
        <v>101</v>
      </c>
      <c r="J106" s="39">
        <f t="shared" si="4"/>
        <v>0</v>
      </c>
      <c r="K106" s="9" t="s">
        <v>109</v>
      </c>
      <c r="M106" s="9"/>
    </row>
    <row r="107" spans="1:13" s="1" customFormat="1" ht="15" customHeight="1">
      <c r="B107" s="22">
        <v>2</v>
      </c>
      <c r="C107" s="23" t="s">
        <v>135</v>
      </c>
      <c r="D107" s="86" t="s">
        <v>584</v>
      </c>
      <c r="E107" s="20" t="s">
        <v>134</v>
      </c>
      <c r="F107" s="19"/>
      <c r="G107" s="18" t="s">
        <v>98</v>
      </c>
      <c r="H107" s="425">
        <v>4.3999999999999997E-2</v>
      </c>
      <c r="I107" s="18" t="s">
        <v>101</v>
      </c>
      <c r="J107" s="17">
        <f t="shared" si="4"/>
        <v>0</v>
      </c>
      <c r="K107" s="9" t="s">
        <v>107</v>
      </c>
      <c r="M107" s="9"/>
    </row>
    <row r="108" spans="1:13" s="1" customFormat="1" ht="15" customHeight="1">
      <c r="B108" s="265"/>
      <c r="C108" s="28"/>
      <c r="D108" s="86" t="s">
        <v>583</v>
      </c>
      <c r="E108" s="20" t="s">
        <v>133</v>
      </c>
      <c r="F108" s="19"/>
      <c r="G108" s="18" t="s">
        <v>98</v>
      </c>
      <c r="H108" s="426">
        <v>2.5000000000000001E-2</v>
      </c>
      <c r="I108" s="33" t="s">
        <v>101</v>
      </c>
      <c r="J108" s="39">
        <f t="shared" si="4"/>
        <v>0</v>
      </c>
      <c r="K108" s="9" t="s">
        <v>105</v>
      </c>
    </row>
    <row r="109" spans="1:13" s="1" customFormat="1" ht="15" customHeight="1">
      <c r="B109" s="22">
        <v>3</v>
      </c>
      <c r="C109" s="23" t="s">
        <v>124</v>
      </c>
      <c r="D109" s="841"/>
      <c r="E109" s="842"/>
      <c r="F109" s="19"/>
      <c r="G109" s="18" t="s">
        <v>98</v>
      </c>
      <c r="H109" s="425">
        <v>3.1E-2</v>
      </c>
      <c r="I109" s="18" t="s">
        <v>101</v>
      </c>
      <c r="J109" s="17">
        <f t="shared" si="4"/>
        <v>0</v>
      </c>
      <c r="K109" s="9" t="s">
        <v>103</v>
      </c>
    </row>
    <row r="110" spans="1:13" s="1" customFormat="1" ht="15" customHeight="1">
      <c r="B110" s="22">
        <v>4</v>
      </c>
      <c r="C110" s="23" t="s">
        <v>123</v>
      </c>
      <c r="D110" s="841"/>
      <c r="E110" s="842"/>
      <c r="F110" s="19"/>
      <c r="G110" s="18" t="s">
        <v>98</v>
      </c>
      <c r="H110" s="425">
        <v>0.06</v>
      </c>
      <c r="I110" s="18" t="s">
        <v>101</v>
      </c>
      <c r="J110" s="17">
        <f t="shared" si="4"/>
        <v>0</v>
      </c>
      <c r="K110" s="9" t="s">
        <v>100</v>
      </c>
    </row>
    <row r="111" spans="1:13" s="1" customFormat="1" ht="15" customHeight="1" thickBot="1">
      <c r="B111" s="21">
        <v>5</v>
      </c>
      <c r="C111" s="20" t="s">
        <v>122</v>
      </c>
      <c r="D111" s="841"/>
      <c r="E111" s="842"/>
      <c r="F111" s="19"/>
      <c r="G111" s="18" t="s">
        <v>98</v>
      </c>
      <c r="H111" s="425">
        <v>3.6999999999999998E-2</v>
      </c>
      <c r="I111" s="18" t="s">
        <v>101</v>
      </c>
      <c r="J111" s="17">
        <f t="shared" si="4"/>
        <v>0</v>
      </c>
      <c r="K111" s="9" t="s">
        <v>121</v>
      </c>
    </row>
    <row r="112" spans="1:13" s="1" customFormat="1" ht="15" customHeight="1">
      <c r="B112" s="48"/>
      <c r="C112" s="16"/>
      <c r="D112" s="15"/>
      <c r="E112" s="15"/>
      <c r="F112" s="14"/>
      <c r="G112" s="13"/>
      <c r="H112" s="837" t="s">
        <v>649</v>
      </c>
      <c r="I112" s="838"/>
      <c r="J112" s="11"/>
      <c r="K112" s="9"/>
    </row>
    <row r="113" spans="1:14" s="1" customFormat="1" ht="15" customHeight="1" thickBot="1">
      <c r="B113" s="46"/>
      <c r="C113" s="9"/>
      <c r="D113" s="9"/>
      <c r="E113" s="9"/>
      <c r="F113" s="12"/>
      <c r="G113" s="9"/>
      <c r="H113" s="839" t="s">
        <v>99</v>
      </c>
      <c r="I113" s="840"/>
      <c r="J113" s="10">
        <f>SUM(J105:J111)</f>
        <v>0</v>
      </c>
      <c r="K113" s="9" t="s">
        <v>1000</v>
      </c>
      <c r="L113" s="1" t="s">
        <v>964</v>
      </c>
    </row>
    <row r="114" spans="1:14" s="1" customFormat="1" ht="18.75" customHeight="1">
      <c r="B114" s="46"/>
      <c r="C114" s="9"/>
      <c r="D114" s="9"/>
      <c r="E114" s="9"/>
      <c r="F114" s="12"/>
      <c r="G114" s="47"/>
      <c r="H114" s="13"/>
      <c r="I114" s="13"/>
      <c r="J114" s="14"/>
      <c r="K114" s="9"/>
    </row>
    <row r="115" spans="1:14" ht="18.75" customHeight="1">
      <c r="A115" s="7" t="s">
        <v>1001</v>
      </c>
      <c r="B115" s="45" t="s">
        <v>163</v>
      </c>
      <c r="F115" s="51"/>
      <c r="J115" s="51"/>
      <c r="M115" s="9"/>
    </row>
    <row r="116" spans="1:14" ht="11.25" customHeight="1">
      <c r="A116" s="52"/>
      <c r="F116" s="51"/>
      <c r="J116" s="51"/>
      <c r="M116" s="9"/>
    </row>
    <row r="117" spans="1:14" ht="18.75" customHeight="1">
      <c r="A117" s="52"/>
      <c r="B117" s="844" t="s">
        <v>162</v>
      </c>
      <c r="C117" s="845"/>
      <c r="D117" s="844" t="s">
        <v>116</v>
      </c>
      <c r="E117" s="845"/>
      <c r="F117" s="32" t="s">
        <v>161</v>
      </c>
      <c r="G117" s="33"/>
      <c r="H117" s="33" t="s">
        <v>114</v>
      </c>
      <c r="I117" s="33"/>
      <c r="J117" s="32" t="s">
        <v>3</v>
      </c>
      <c r="K117" s="9"/>
      <c r="M117" s="9"/>
    </row>
    <row r="118" spans="1:14" ht="15" customHeight="1">
      <c r="A118" s="52"/>
      <c r="B118" s="31"/>
      <c r="C118" s="30"/>
      <c r="D118" s="29"/>
      <c r="E118" s="28"/>
      <c r="F118" s="27"/>
      <c r="G118" s="25"/>
      <c r="H118" s="25"/>
      <c r="I118" s="25"/>
      <c r="J118" s="24" t="s">
        <v>966</v>
      </c>
      <c r="K118" s="9"/>
    </row>
    <row r="119" spans="1:14" s="1" customFormat="1" ht="15" customHeight="1">
      <c r="B119" s="22">
        <v>1</v>
      </c>
      <c r="C119" s="23" t="s">
        <v>135</v>
      </c>
      <c r="D119" s="86" t="s">
        <v>967</v>
      </c>
      <c r="E119" s="20" t="s">
        <v>134</v>
      </c>
      <c r="F119" s="19"/>
      <c r="G119" s="18" t="s">
        <v>964</v>
      </c>
      <c r="H119" s="425">
        <v>4.9000000000000002E-2</v>
      </c>
      <c r="I119" s="18" t="s">
        <v>971</v>
      </c>
      <c r="J119" s="17">
        <f>ROUND(F119*H119,0)</f>
        <v>0</v>
      </c>
      <c r="K119" s="9" t="s">
        <v>1002</v>
      </c>
      <c r="M119" s="9"/>
      <c r="N119" s="9"/>
    </row>
    <row r="120" spans="1:14" s="1" customFormat="1" ht="15" customHeight="1">
      <c r="B120" s="265"/>
      <c r="C120" s="28"/>
      <c r="D120" s="86" t="s">
        <v>1003</v>
      </c>
      <c r="E120" s="20" t="s">
        <v>133</v>
      </c>
      <c r="F120" s="19"/>
      <c r="G120" s="18" t="s">
        <v>1004</v>
      </c>
      <c r="H120" s="426">
        <v>4.8000000000000001E-2</v>
      </c>
      <c r="I120" s="33" t="s">
        <v>971</v>
      </c>
      <c r="J120" s="39">
        <f>ROUND(F120*H120,0)</f>
        <v>0</v>
      </c>
      <c r="K120" s="9" t="s">
        <v>1005</v>
      </c>
    </row>
    <row r="121" spans="1:14" s="1" customFormat="1" ht="15" customHeight="1">
      <c r="B121" s="22">
        <v>2</v>
      </c>
      <c r="C121" s="23" t="s">
        <v>124</v>
      </c>
      <c r="D121" s="841"/>
      <c r="E121" s="842"/>
      <c r="F121" s="19"/>
      <c r="G121" s="18" t="s">
        <v>1004</v>
      </c>
      <c r="H121" s="425">
        <v>6.0999999999999999E-2</v>
      </c>
      <c r="I121" s="18" t="s">
        <v>971</v>
      </c>
      <c r="J121" s="17">
        <f>ROUND(F121*H121,0)</f>
        <v>0</v>
      </c>
      <c r="K121" s="9" t="s">
        <v>1006</v>
      </c>
    </row>
    <row r="122" spans="1:14" s="1" customFormat="1" ht="15" customHeight="1" thickBot="1">
      <c r="B122" s="21">
        <v>3</v>
      </c>
      <c r="C122" s="20" t="s">
        <v>123</v>
      </c>
      <c r="D122" s="841"/>
      <c r="E122" s="842"/>
      <c r="F122" s="19"/>
      <c r="G122" s="18" t="s">
        <v>1004</v>
      </c>
      <c r="H122" s="425">
        <v>7.1999999999999995E-2</v>
      </c>
      <c r="I122" s="18" t="s">
        <v>971</v>
      </c>
      <c r="J122" s="17">
        <f>ROUND(F122*H122,0)</f>
        <v>0</v>
      </c>
      <c r="K122" s="9" t="s">
        <v>1007</v>
      </c>
    </row>
    <row r="123" spans="1:14" s="1" customFormat="1" ht="15" customHeight="1">
      <c r="B123" s="48"/>
      <c r="C123" s="16"/>
      <c r="D123" s="15"/>
      <c r="E123" s="15"/>
      <c r="F123" s="47"/>
      <c r="G123" s="13"/>
      <c r="H123" s="837" t="s">
        <v>1008</v>
      </c>
      <c r="I123" s="838"/>
      <c r="J123" s="11"/>
      <c r="K123" s="9"/>
    </row>
    <row r="124" spans="1:14" s="1" customFormat="1" ht="15" customHeight="1" thickBot="1">
      <c r="B124" s="46"/>
      <c r="C124" s="9"/>
      <c r="D124" s="9"/>
      <c r="E124" s="9"/>
      <c r="F124" s="9"/>
      <c r="G124" s="9"/>
      <c r="H124" s="839" t="s">
        <v>99</v>
      </c>
      <c r="I124" s="840"/>
      <c r="J124" s="10">
        <f>SUM(J119:J122)</f>
        <v>0</v>
      </c>
      <c r="K124" s="9" t="s">
        <v>1009</v>
      </c>
      <c r="L124" s="1" t="s">
        <v>964</v>
      </c>
    </row>
    <row r="125" spans="1:14" s="1" customFormat="1" ht="18.75" customHeight="1" thickBot="1">
      <c r="B125" s="46"/>
      <c r="C125" s="9"/>
      <c r="D125" s="9"/>
      <c r="E125" s="9"/>
      <c r="F125" s="9"/>
      <c r="G125" s="47"/>
      <c r="H125" s="13"/>
      <c r="I125" s="13"/>
      <c r="J125" s="14"/>
      <c r="K125" s="9"/>
    </row>
    <row r="126" spans="1:14" s="1" customFormat="1" ht="18.75" customHeight="1">
      <c r="B126" s="46"/>
      <c r="C126" s="9"/>
      <c r="D126" s="9"/>
      <c r="E126" s="9"/>
      <c r="F126" s="9"/>
      <c r="G126" s="47"/>
      <c r="H126" s="859" t="s">
        <v>1010</v>
      </c>
      <c r="I126" s="860"/>
      <c r="J126" s="11"/>
      <c r="K126" s="9"/>
    </row>
    <row r="127" spans="1:14" ht="18.75" customHeight="1" thickBot="1">
      <c r="H127" s="857" t="s">
        <v>160</v>
      </c>
      <c r="I127" s="858"/>
      <c r="J127" s="10" t="e">
        <f>SUMIF(L7:L124,"*",J7:J124)</f>
        <v>#DIV/0!</v>
      </c>
      <c r="K127" s="9" t="s">
        <v>1011</v>
      </c>
    </row>
  </sheetData>
  <mergeCells count="73">
    <mergeCell ref="D122:E122"/>
    <mergeCell ref="H123:I123"/>
    <mergeCell ref="H124:I124"/>
    <mergeCell ref="H126:I126"/>
    <mergeCell ref="H127:I127"/>
    <mergeCell ref="D121:E121"/>
    <mergeCell ref="H98:I98"/>
    <mergeCell ref="H99:I99"/>
    <mergeCell ref="B103:C103"/>
    <mergeCell ref="D103:E103"/>
    <mergeCell ref="D109:E109"/>
    <mergeCell ref="D110:E110"/>
    <mergeCell ref="D111:E111"/>
    <mergeCell ref="H112:I112"/>
    <mergeCell ref="H113:I113"/>
    <mergeCell ref="D95:E95"/>
    <mergeCell ref="D96:E96"/>
    <mergeCell ref="D97:E97"/>
    <mergeCell ref="B117:C117"/>
    <mergeCell ref="D117:E117"/>
    <mergeCell ref="B82:C82"/>
    <mergeCell ref="D82:E82"/>
    <mergeCell ref="D92:E92"/>
    <mergeCell ref="D93:E93"/>
    <mergeCell ref="D94:E94"/>
    <mergeCell ref="D74:E74"/>
    <mergeCell ref="B75:C75"/>
    <mergeCell ref="D75:E75"/>
    <mergeCell ref="H76:I76"/>
    <mergeCell ref="H77:I77"/>
    <mergeCell ref="B68:C70"/>
    <mergeCell ref="D68:E70"/>
    <mergeCell ref="D71:E71"/>
    <mergeCell ref="D72:E72"/>
    <mergeCell ref="D73:E73"/>
    <mergeCell ref="B55:C55"/>
    <mergeCell ref="D55:E55"/>
    <mergeCell ref="D65:E65"/>
    <mergeCell ref="D66:E66"/>
    <mergeCell ref="B67:C67"/>
    <mergeCell ref="D67:E67"/>
    <mergeCell ref="D48:E48"/>
    <mergeCell ref="D49:E49"/>
    <mergeCell ref="D50:E50"/>
    <mergeCell ref="H51:I51"/>
    <mergeCell ref="H52:I52"/>
    <mergeCell ref="H33:I33"/>
    <mergeCell ref="B37:C37"/>
    <mergeCell ref="D37:E37"/>
    <mergeCell ref="D29:E29"/>
    <mergeCell ref="D47:E47"/>
    <mergeCell ref="D30:E30"/>
    <mergeCell ref="D26:E26"/>
    <mergeCell ref="D27:E27"/>
    <mergeCell ref="D28:E28"/>
    <mergeCell ref="D31:E31"/>
    <mergeCell ref="H32:I32"/>
    <mergeCell ref="D21:E21"/>
    <mergeCell ref="D22:E22"/>
    <mergeCell ref="D23:E23"/>
    <mergeCell ref="D24:E24"/>
    <mergeCell ref="D25:E25"/>
    <mergeCell ref="D16:E16"/>
    <mergeCell ref="D17:E17"/>
    <mergeCell ref="D18:E18"/>
    <mergeCell ref="D19:E19"/>
    <mergeCell ref="D20:E20"/>
    <mergeCell ref="A1:B1"/>
    <mergeCell ref="C1:E1"/>
    <mergeCell ref="I1:K1"/>
    <mergeCell ref="B5:E7"/>
    <mergeCell ref="B12:C12"/>
    <mergeCell ref="D12:E12"/>
  </mergeCells>
  <phoneticPr fontId="2"/>
  <pageMargins left="0.78700000000000003" right="0.78700000000000003" top="0.98399999999999999" bottom="0.98399999999999999" header="0.51200000000000001" footer="0.51200000000000001"/>
  <pageSetup paperSize="9" orientation="portrait" r:id="rId1"/>
  <headerFooter alignWithMargins="0"/>
  <rowBreaks count="2" manualBreakCount="2">
    <brk id="52" max="16383" man="1"/>
    <brk id="7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37"/>
  <sheetViews>
    <sheetView showGridLines="0" view="pageBreakPreview" topLeftCell="A10" zoomScaleNormal="100" zoomScaleSheetLayoutView="100" workbookViewId="0">
      <selection activeCell="J33" sqref="J33"/>
    </sheetView>
  </sheetViews>
  <sheetFormatPr defaultColWidth="9" defaultRowHeight="18.75" customHeight="1"/>
  <cols>
    <col min="1" max="1" width="3.77734375" style="50" customWidth="1"/>
    <col min="2" max="2" width="5.77734375" style="218" customWidth="1"/>
    <col min="3" max="3" width="7.44140625" style="50" bestFit="1" customWidth="1"/>
    <col min="4" max="4" width="3" style="50" bestFit="1" customWidth="1"/>
    <col min="5" max="5" width="12" style="50" customWidth="1"/>
    <col min="6" max="6" width="11.88671875" style="50" customWidth="1"/>
    <col min="7" max="7" width="2.21875" style="50" bestFit="1" customWidth="1"/>
    <col min="8" max="8" width="11.88671875" style="74" customWidth="1"/>
    <col min="9" max="9" width="2.21875" style="50" bestFit="1" customWidth="1"/>
    <col min="10" max="10" width="11.88671875" style="50" customWidth="1"/>
    <col min="11" max="11" width="3.109375" style="50" customWidth="1"/>
    <col min="12" max="16384" width="9" style="50"/>
  </cols>
  <sheetData>
    <row r="1" spans="1:12" ht="18.75" customHeight="1">
      <c r="A1" s="846" t="s">
        <v>159</v>
      </c>
      <c r="B1" s="847"/>
      <c r="C1" s="846" t="s">
        <v>16</v>
      </c>
      <c r="D1" s="848"/>
      <c r="E1" s="847"/>
      <c r="H1" s="678" t="s">
        <v>0</v>
      </c>
      <c r="I1" s="861">
        <f>●総括表!H4</f>
        <v>0</v>
      </c>
      <c r="J1" s="861"/>
      <c r="K1" s="861"/>
    </row>
    <row r="2" spans="1:12" ht="18.75" customHeight="1">
      <c r="J2" s="664"/>
    </row>
    <row r="3" spans="1:12" ht="18.75" customHeight="1">
      <c r="A3" s="7" t="s">
        <v>650</v>
      </c>
      <c r="B3" s="45" t="s">
        <v>179</v>
      </c>
    </row>
    <row r="4" spans="1:12" ht="11.25" customHeight="1">
      <c r="A4" s="52"/>
    </row>
    <row r="5" spans="1:12" ht="15" customHeight="1">
      <c r="A5" s="52"/>
      <c r="B5" s="867" t="s">
        <v>1504</v>
      </c>
      <c r="C5" s="867"/>
      <c r="D5" s="867"/>
      <c r="E5" s="867"/>
    </row>
    <row r="6" spans="1:12" s="1" customFormat="1" ht="15" customHeight="1">
      <c r="A6" s="7"/>
      <c r="B6" s="867"/>
      <c r="C6" s="867"/>
      <c r="D6" s="867"/>
      <c r="E6" s="867"/>
      <c r="H6" s="73" t="s">
        <v>171</v>
      </c>
    </row>
    <row r="7" spans="1:12" s="1" customFormat="1" ht="18.75" customHeight="1">
      <c r="A7" s="7"/>
      <c r="B7" s="867"/>
      <c r="C7" s="867"/>
      <c r="D7" s="867"/>
      <c r="E7" s="867"/>
      <c r="F7" s="679"/>
      <c r="G7" s="6" t="s">
        <v>651</v>
      </c>
      <c r="H7" s="261">
        <v>0.3</v>
      </c>
      <c r="I7" s="6" t="s">
        <v>652</v>
      </c>
      <c r="J7" s="17">
        <f>ROUND(F7*H7,0)</f>
        <v>0</v>
      </c>
      <c r="K7" s="9" t="s">
        <v>653</v>
      </c>
    </row>
    <row r="8" spans="1:12" ht="11.25" customHeight="1">
      <c r="A8" s="52"/>
      <c r="F8" s="51"/>
      <c r="J8" s="71" t="s">
        <v>170</v>
      </c>
    </row>
    <row r="9" spans="1:12" ht="15" customHeight="1">
      <c r="A9" s="52"/>
      <c r="F9" s="51"/>
      <c r="J9" s="51"/>
    </row>
    <row r="10" spans="1:12" ht="18.75" customHeight="1">
      <c r="A10" s="7" t="s">
        <v>654</v>
      </c>
      <c r="B10" s="45" t="s">
        <v>178</v>
      </c>
      <c r="F10" s="51"/>
      <c r="J10" s="51"/>
      <c r="L10" s="9"/>
    </row>
    <row r="11" spans="1:12" ht="11.25" customHeight="1">
      <c r="A11" s="52"/>
      <c r="F11" s="51"/>
      <c r="J11" s="51"/>
      <c r="L11" s="9"/>
    </row>
    <row r="12" spans="1:12" ht="18.75" customHeight="1">
      <c r="A12" s="52"/>
      <c r="B12" s="844" t="s">
        <v>117</v>
      </c>
      <c r="C12" s="845"/>
      <c r="D12" s="844" t="s">
        <v>116</v>
      </c>
      <c r="E12" s="845"/>
      <c r="F12" s="32" t="s">
        <v>115</v>
      </c>
      <c r="G12" s="33"/>
      <c r="H12" s="220" t="s">
        <v>114</v>
      </c>
      <c r="I12" s="33"/>
      <c r="J12" s="32" t="s">
        <v>3</v>
      </c>
      <c r="K12" s="9"/>
      <c r="L12" s="9"/>
    </row>
    <row r="13" spans="1:12" ht="15" customHeight="1">
      <c r="A13" s="52"/>
      <c r="B13" s="31"/>
      <c r="C13" s="30"/>
      <c r="D13" s="29"/>
      <c r="E13" s="28"/>
      <c r="F13" s="27"/>
      <c r="G13" s="25"/>
      <c r="H13" s="219"/>
      <c r="I13" s="25"/>
      <c r="J13" s="24" t="s">
        <v>655</v>
      </c>
      <c r="K13" s="9"/>
      <c r="L13" s="9"/>
    </row>
    <row r="14" spans="1:12" s="1" customFormat="1" ht="15" customHeight="1">
      <c r="B14" s="22">
        <v>1</v>
      </c>
      <c r="C14" s="23" t="s">
        <v>135</v>
      </c>
      <c r="D14" s="86" t="s">
        <v>656</v>
      </c>
      <c r="E14" s="20" t="s">
        <v>134</v>
      </c>
      <c r="F14" s="19"/>
      <c r="G14" s="18" t="s">
        <v>651</v>
      </c>
      <c r="H14" s="64">
        <v>7.8E-2</v>
      </c>
      <c r="I14" s="18" t="s">
        <v>652</v>
      </c>
      <c r="J14" s="17">
        <f>ROUND(F14*H14,0)</f>
        <v>0</v>
      </c>
      <c r="K14" s="9" t="s">
        <v>657</v>
      </c>
      <c r="L14" s="9"/>
    </row>
    <row r="15" spans="1:12" s="1" customFormat="1" ht="15" customHeight="1">
      <c r="B15" s="265"/>
      <c r="C15" s="28"/>
      <c r="D15" s="86" t="s">
        <v>658</v>
      </c>
      <c r="E15" s="20" t="s">
        <v>133</v>
      </c>
      <c r="F15" s="19"/>
      <c r="G15" s="18" t="s">
        <v>651</v>
      </c>
      <c r="H15" s="421">
        <v>7.2999999999999995E-2</v>
      </c>
      <c r="I15" s="33" t="s">
        <v>652</v>
      </c>
      <c r="J15" s="39">
        <f>ROUND(F15*H15,0)</f>
        <v>0</v>
      </c>
      <c r="K15" s="9" t="s">
        <v>659</v>
      </c>
      <c r="L15" s="9"/>
    </row>
    <row r="16" spans="1:12" s="1" customFormat="1" ht="15" customHeight="1">
      <c r="B16" s="22">
        <v>2</v>
      </c>
      <c r="C16" s="23" t="s">
        <v>124</v>
      </c>
      <c r="D16" s="841"/>
      <c r="E16" s="842"/>
      <c r="F16" s="19"/>
      <c r="G16" s="18" t="s">
        <v>651</v>
      </c>
      <c r="H16" s="64">
        <v>9.6000000000000002E-2</v>
      </c>
      <c r="I16" s="18" t="s">
        <v>652</v>
      </c>
      <c r="J16" s="17">
        <f t="shared" ref="J16:J22" si="0">ROUND(F16*H16,0)</f>
        <v>0</v>
      </c>
      <c r="K16" s="9" t="s">
        <v>660</v>
      </c>
      <c r="L16" s="9"/>
    </row>
    <row r="17" spans="2:12" s="1" customFormat="1" ht="15" customHeight="1">
      <c r="B17" s="22">
        <v>3</v>
      </c>
      <c r="C17" s="23" t="s">
        <v>123</v>
      </c>
      <c r="D17" s="841"/>
      <c r="E17" s="842"/>
      <c r="F17" s="19"/>
      <c r="G17" s="18" t="s">
        <v>651</v>
      </c>
      <c r="H17" s="64">
        <v>0.115</v>
      </c>
      <c r="I17" s="18" t="s">
        <v>652</v>
      </c>
      <c r="J17" s="17">
        <f t="shared" si="0"/>
        <v>0</v>
      </c>
      <c r="K17" s="9" t="s">
        <v>661</v>
      </c>
      <c r="L17" s="9"/>
    </row>
    <row r="18" spans="2:12" s="1" customFormat="1" ht="15" customHeight="1">
      <c r="B18" s="22">
        <v>4</v>
      </c>
      <c r="C18" s="23" t="s">
        <v>122</v>
      </c>
      <c r="D18" s="841"/>
      <c r="E18" s="842"/>
      <c r="F18" s="19"/>
      <c r="G18" s="18" t="s">
        <v>651</v>
      </c>
      <c r="H18" s="64">
        <v>0.21299999999999999</v>
      </c>
      <c r="I18" s="18" t="s">
        <v>652</v>
      </c>
      <c r="J18" s="17">
        <f t="shared" si="0"/>
        <v>0</v>
      </c>
      <c r="K18" s="9" t="s">
        <v>662</v>
      </c>
    </row>
    <row r="19" spans="2:12" s="1" customFormat="1" ht="15" customHeight="1">
      <c r="B19" s="22">
        <v>5</v>
      </c>
      <c r="C19" s="23" t="s">
        <v>112</v>
      </c>
      <c r="D19" s="841"/>
      <c r="E19" s="842"/>
      <c r="F19" s="19"/>
      <c r="G19" s="18" t="s">
        <v>651</v>
      </c>
      <c r="H19" s="64">
        <v>0.251</v>
      </c>
      <c r="I19" s="18" t="s">
        <v>652</v>
      </c>
      <c r="J19" s="17">
        <f t="shared" si="0"/>
        <v>0</v>
      </c>
      <c r="K19" s="9" t="s">
        <v>177</v>
      </c>
    </row>
    <row r="20" spans="2:12" s="1" customFormat="1" ht="15" customHeight="1">
      <c r="B20" s="22">
        <v>6</v>
      </c>
      <c r="C20" s="23" t="s">
        <v>110</v>
      </c>
      <c r="D20" s="841"/>
      <c r="E20" s="842"/>
      <c r="F20" s="19"/>
      <c r="G20" s="18" t="s">
        <v>651</v>
      </c>
      <c r="H20" s="64">
        <v>0.27600000000000002</v>
      </c>
      <c r="I20" s="18" t="s">
        <v>652</v>
      </c>
      <c r="J20" s="17">
        <f t="shared" si="0"/>
        <v>0</v>
      </c>
      <c r="K20" s="9" t="s">
        <v>176</v>
      </c>
    </row>
    <row r="21" spans="2:12" s="1" customFormat="1" ht="15" customHeight="1">
      <c r="B21" s="22">
        <v>7</v>
      </c>
      <c r="C21" s="23" t="s">
        <v>108</v>
      </c>
      <c r="D21" s="841"/>
      <c r="E21" s="842"/>
      <c r="F21" s="19"/>
      <c r="G21" s="18" t="s">
        <v>651</v>
      </c>
      <c r="H21" s="64">
        <v>0.32400000000000001</v>
      </c>
      <c r="I21" s="18" t="s">
        <v>652</v>
      </c>
      <c r="J21" s="17">
        <f t="shared" si="0"/>
        <v>0</v>
      </c>
      <c r="K21" s="9" t="s">
        <v>175</v>
      </c>
    </row>
    <row r="22" spans="2:12" s="1" customFormat="1" ht="15" customHeight="1">
      <c r="B22" s="21">
        <v>8</v>
      </c>
      <c r="C22" s="20" t="s">
        <v>106</v>
      </c>
      <c r="D22" s="841"/>
      <c r="E22" s="842"/>
      <c r="F22" s="19"/>
      <c r="G22" s="18" t="s">
        <v>651</v>
      </c>
      <c r="H22" s="64">
        <v>0.35899999999999999</v>
      </c>
      <c r="I22" s="18" t="s">
        <v>652</v>
      </c>
      <c r="J22" s="17">
        <f t="shared" si="0"/>
        <v>0</v>
      </c>
      <c r="K22" s="9" t="s">
        <v>174</v>
      </c>
    </row>
    <row r="23" spans="2:12" s="1" customFormat="1" ht="15" customHeight="1">
      <c r="B23" s="21">
        <v>9</v>
      </c>
      <c r="C23" s="20" t="s">
        <v>104</v>
      </c>
      <c r="D23" s="841"/>
      <c r="E23" s="842"/>
      <c r="F23" s="19"/>
      <c r="G23" s="18" t="s">
        <v>651</v>
      </c>
      <c r="H23" s="64">
        <v>0.38500000000000001</v>
      </c>
      <c r="I23" s="18" t="s">
        <v>652</v>
      </c>
      <c r="J23" s="17">
        <f t="shared" ref="J23:J28" si="1">ROUND(F23*H23,0)</f>
        <v>0</v>
      </c>
      <c r="K23" s="9" t="s">
        <v>663</v>
      </c>
    </row>
    <row r="24" spans="2:12" s="1" customFormat="1" ht="15" customHeight="1">
      <c r="B24" s="21">
        <v>10</v>
      </c>
      <c r="C24" s="20" t="s">
        <v>102</v>
      </c>
      <c r="D24" s="841"/>
      <c r="E24" s="842"/>
      <c r="F24" s="19"/>
      <c r="G24" s="18" t="s">
        <v>651</v>
      </c>
      <c r="H24" s="64">
        <v>0.4</v>
      </c>
      <c r="I24" s="18" t="s">
        <v>652</v>
      </c>
      <c r="J24" s="17">
        <f t="shared" si="1"/>
        <v>0</v>
      </c>
      <c r="K24" s="9" t="s">
        <v>664</v>
      </c>
    </row>
    <row r="25" spans="2:12" s="1" customFormat="1" ht="15" customHeight="1">
      <c r="B25" s="21">
        <v>11</v>
      </c>
      <c r="C25" s="20" t="s">
        <v>497</v>
      </c>
      <c r="D25" s="841"/>
      <c r="E25" s="842"/>
      <c r="F25" s="19"/>
      <c r="G25" s="18" t="s">
        <v>651</v>
      </c>
      <c r="H25" s="64">
        <v>0.42299999999999999</v>
      </c>
      <c r="I25" s="18" t="s">
        <v>652</v>
      </c>
      <c r="J25" s="17">
        <f t="shared" si="1"/>
        <v>0</v>
      </c>
      <c r="K25" s="9" t="s">
        <v>665</v>
      </c>
    </row>
    <row r="26" spans="2:12" s="1" customFormat="1" ht="15" customHeight="1">
      <c r="B26" s="21">
        <v>12</v>
      </c>
      <c r="C26" s="20" t="s">
        <v>519</v>
      </c>
      <c r="D26" s="841"/>
      <c r="E26" s="842"/>
      <c r="F26" s="19"/>
      <c r="G26" s="18" t="s">
        <v>651</v>
      </c>
      <c r="H26" s="64">
        <v>0.44900000000000001</v>
      </c>
      <c r="I26" s="18" t="s">
        <v>652</v>
      </c>
      <c r="J26" s="17">
        <f t="shared" si="1"/>
        <v>0</v>
      </c>
      <c r="K26" s="9" t="s">
        <v>666</v>
      </c>
    </row>
    <row r="27" spans="2:12" s="1" customFormat="1" ht="15" customHeight="1">
      <c r="B27" s="21">
        <f>B26+1</f>
        <v>13</v>
      </c>
      <c r="C27" s="20" t="s">
        <v>605</v>
      </c>
      <c r="D27" s="841"/>
      <c r="E27" s="842"/>
      <c r="F27" s="19"/>
      <c r="G27" s="18" t="s">
        <v>651</v>
      </c>
      <c r="H27" s="64">
        <v>0.47499999999999998</v>
      </c>
      <c r="I27" s="18" t="s">
        <v>652</v>
      </c>
      <c r="J27" s="17">
        <f t="shared" si="1"/>
        <v>0</v>
      </c>
      <c r="K27" s="9" t="s">
        <v>667</v>
      </c>
    </row>
    <row r="28" spans="2:12" s="1" customFormat="1" ht="15" customHeight="1">
      <c r="B28" s="21">
        <f>B27+1</f>
        <v>14</v>
      </c>
      <c r="C28" s="20" t="s">
        <v>775</v>
      </c>
      <c r="D28" s="841"/>
      <c r="E28" s="842"/>
      <c r="F28" s="19"/>
      <c r="G28" s="18" t="s">
        <v>98</v>
      </c>
      <c r="H28" s="64">
        <v>0.5</v>
      </c>
      <c r="I28" s="18" t="s">
        <v>101</v>
      </c>
      <c r="J28" s="17">
        <f t="shared" si="1"/>
        <v>0</v>
      </c>
      <c r="K28" s="9" t="s">
        <v>852</v>
      </c>
    </row>
    <row r="29" spans="2:12" s="1" customFormat="1" ht="15" customHeight="1">
      <c r="B29" s="21">
        <f>B28+1</f>
        <v>15</v>
      </c>
      <c r="C29" s="20" t="s">
        <v>917</v>
      </c>
      <c r="D29" s="841"/>
      <c r="E29" s="842"/>
      <c r="F29" s="19"/>
      <c r="G29" s="18" t="s">
        <v>98</v>
      </c>
      <c r="H29" s="64">
        <v>0.5</v>
      </c>
      <c r="I29" s="18" t="s">
        <v>101</v>
      </c>
      <c r="J29" s="17">
        <f>ROUND(F29*H29,0)</f>
        <v>0</v>
      </c>
      <c r="K29" s="9" t="s">
        <v>1059</v>
      </c>
    </row>
    <row r="30" spans="2:12" s="1" customFormat="1" ht="15" customHeight="1">
      <c r="B30" s="21">
        <f>B29+1</f>
        <v>16</v>
      </c>
      <c r="C30" s="20" t="s">
        <v>1041</v>
      </c>
      <c r="D30" s="841"/>
      <c r="E30" s="842"/>
      <c r="F30" s="19"/>
      <c r="G30" s="18" t="s">
        <v>98</v>
      </c>
      <c r="H30" s="64">
        <v>0.5</v>
      </c>
      <c r="I30" s="18" t="s">
        <v>101</v>
      </c>
      <c r="J30" s="17">
        <f>ROUND(F30*H30,0)</f>
        <v>0</v>
      </c>
      <c r="K30" s="9" t="s">
        <v>1060</v>
      </c>
    </row>
    <row r="31" spans="2:12" s="1" customFormat="1" ht="15" customHeight="1" thickBot="1">
      <c r="B31" s="21">
        <f>B30+1</f>
        <v>17</v>
      </c>
      <c r="C31" s="20" t="s">
        <v>1112</v>
      </c>
      <c r="D31" s="841"/>
      <c r="E31" s="842"/>
      <c r="F31" s="19"/>
      <c r="G31" s="18" t="s">
        <v>98</v>
      </c>
      <c r="H31" s="64">
        <v>0.5</v>
      </c>
      <c r="I31" s="18" t="s">
        <v>101</v>
      </c>
      <c r="J31" s="17">
        <f>ROUND(F31*H31,0)</f>
        <v>0</v>
      </c>
      <c r="K31" s="9" t="s">
        <v>1143</v>
      </c>
    </row>
    <row r="32" spans="2:12" s="1" customFormat="1" ht="15" customHeight="1">
      <c r="B32" s="48"/>
      <c r="C32" s="16"/>
      <c r="D32" s="15"/>
      <c r="E32" s="15"/>
      <c r="F32" s="47"/>
      <c r="G32" s="13"/>
      <c r="H32" s="837" t="s">
        <v>1144</v>
      </c>
      <c r="I32" s="838"/>
      <c r="J32" s="11"/>
      <c r="K32" s="9"/>
    </row>
    <row r="33" spans="1:11" s="1" customFormat="1" ht="18.75" customHeight="1" thickBot="1">
      <c r="B33" s="46"/>
      <c r="C33" s="9"/>
      <c r="D33" s="9"/>
      <c r="E33" s="9"/>
      <c r="F33" s="9"/>
      <c r="G33" s="9"/>
      <c r="H33" s="839" t="s">
        <v>99</v>
      </c>
      <c r="I33" s="840"/>
      <c r="J33" s="10">
        <f>SUM(J14:J31)</f>
        <v>0</v>
      </c>
      <c r="K33" s="9" t="s">
        <v>668</v>
      </c>
    </row>
    <row r="34" spans="1:11" s="1" customFormat="1" ht="18.75" customHeight="1">
      <c r="B34" s="45"/>
      <c r="H34" s="73"/>
      <c r="J34" s="3"/>
    </row>
    <row r="35" spans="1:11" s="1" customFormat="1" ht="18.75" customHeight="1" thickBot="1">
      <c r="B35" s="46"/>
      <c r="C35" s="9"/>
      <c r="D35" s="9"/>
      <c r="E35" s="9"/>
      <c r="F35" s="9"/>
      <c r="G35" s="47"/>
      <c r="H35" s="263"/>
      <c r="I35" s="13"/>
      <c r="J35" s="14"/>
      <c r="K35" s="9"/>
    </row>
    <row r="36" spans="1:11" ht="18.75" customHeight="1">
      <c r="A36" s="1"/>
      <c r="B36" s="46"/>
      <c r="C36" s="9"/>
      <c r="D36" s="9"/>
      <c r="E36" s="9"/>
      <c r="F36" s="9"/>
      <c r="G36" s="47"/>
      <c r="H36" s="837" t="s">
        <v>669</v>
      </c>
      <c r="I36" s="838"/>
      <c r="J36" s="11"/>
      <c r="K36" s="9"/>
    </row>
    <row r="37" spans="1:11" ht="18.75" customHeight="1" thickBot="1">
      <c r="H37" s="857" t="s">
        <v>173</v>
      </c>
      <c r="I37" s="858"/>
      <c r="J37" s="10">
        <f>SUM(J7,J33)</f>
        <v>0</v>
      </c>
      <c r="K37" s="9" t="s">
        <v>670</v>
      </c>
    </row>
  </sheetData>
  <mergeCells count="26">
    <mergeCell ref="D21:E21"/>
    <mergeCell ref="D28:E28"/>
    <mergeCell ref="D30:E30"/>
    <mergeCell ref="A1:B1"/>
    <mergeCell ref="C1:E1"/>
    <mergeCell ref="I1:K1"/>
    <mergeCell ref="B5:E7"/>
    <mergeCell ref="D20:E20"/>
    <mergeCell ref="D19:E19"/>
    <mergeCell ref="B12:C12"/>
    <mergeCell ref="D12:E12"/>
    <mergeCell ref="D16:E16"/>
    <mergeCell ref="D17:E17"/>
    <mergeCell ref="D18:E18"/>
    <mergeCell ref="H37:I37"/>
    <mergeCell ref="H36:I36"/>
    <mergeCell ref="D22:E22"/>
    <mergeCell ref="D23:E23"/>
    <mergeCell ref="H32:I32"/>
    <mergeCell ref="D25:E25"/>
    <mergeCell ref="D29:E29"/>
    <mergeCell ref="D27:E27"/>
    <mergeCell ref="H33:I33"/>
    <mergeCell ref="D26:E26"/>
    <mergeCell ref="D24:E24"/>
    <mergeCell ref="D31:E31"/>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37"/>
  <sheetViews>
    <sheetView showGridLines="0" view="pageBreakPreview" topLeftCell="A22" zoomScaleNormal="100" zoomScaleSheetLayoutView="100" workbookViewId="0">
      <selection activeCell="J33" sqref="J33"/>
    </sheetView>
  </sheetViews>
  <sheetFormatPr defaultColWidth="9" defaultRowHeight="18.75" customHeight="1"/>
  <cols>
    <col min="1" max="1" width="3.77734375" style="50" customWidth="1"/>
    <col min="2" max="2" width="5.77734375" style="218" customWidth="1"/>
    <col min="3" max="3" width="7.44140625" style="50" bestFit="1" customWidth="1"/>
    <col min="4" max="4" width="3" style="50" bestFit="1" customWidth="1"/>
    <col min="5" max="5" width="12" style="50" customWidth="1"/>
    <col min="6" max="6" width="11.88671875" style="50" customWidth="1"/>
    <col min="7" max="7" width="2.21875" style="50" bestFit="1" customWidth="1"/>
    <col min="8" max="8" width="11.88671875" style="74" customWidth="1"/>
    <col min="9" max="9" width="2.21875" style="50" bestFit="1" customWidth="1"/>
    <col min="10" max="10" width="11.88671875" style="50" customWidth="1"/>
    <col min="11" max="11" width="3.109375" style="50" customWidth="1"/>
    <col min="12" max="16384" width="9" style="50"/>
  </cols>
  <sheetData>
    <row r="1" spans="1:12" ht="18.75" customHeight="1">
      <c r="A1" s="846" t="s">
        <v>159</v>
      </c>
      <c r="B1" s="847"/>
      <c r="C1" s="846" t="s">
        <v>19</v>
      </c>
      <c r="D1" s="848"/>
      <c r="E1" s="847"/>
      <c r="H1" s="678" t="s">
        <v>0</v>
      </c>
      <c r="I1" s="861">
        <f>●総括表!H4</f>
        <v>0</v>
      </c>
      <c r="J1" s="861"/>
      <c r="K1" s="861"/>
    </row>
    <row r="2" spans="1:12" ht="18.75" customHeight="1">
      <c r="J2" s="664"/>
    </row>
    <row r="3" spans="1:12" ht="18.75" customHeight="1">
      <c r="A3" s="7" t="s">
        <v>650</v>
      </c>
      <c r="B3" s="45" t="s">
        <v>936</v>
      </c>
    </row>
    <row r="4" spans="1:12" ht="11.25" customHeight="1">
      <c r="A4" s="52"/>
    </row>
    <row r="5" spans="1:12" ht="15" customHeight="1">
      <c r="A5" s="52"/>
      <c r="B5" s="867" t="s">
        <v>1505</v>
      </c>
      <c r="C5" s="867"/>
      <c r="D5" s="867"/>
      <c r="E5" s="867"/>
    </row>
    <row r="6" spans="1:12" s="1" customFormat="1" ht="15" customHeight="1">
      <c r="A6" s="7"/>
      <c r="B6" s="867"/>
      <c r="C6" s="867"/>
      <c r="D6" s="867"/>
      <c r="E6" s="867"/>
      <c r="H6" s="73" t="s">
        <v>171</v>
      </c>
    </row>
    <row r="7" spans="1:12" s="1" customFormat="1" ht="18.75" customHeight="1">
      <c r="A7" s="7"/>
      <c r="B7" s="867"/>
      <c r="C7" s="867"/>
      <c r="D7" s="867"/>
      <c r="E7" s="867"/>
      <c r="F7" s="679"/>
      <c r="G7" s="6" t="s">
        <v>651</v>
      </c>
      <c r="H7" s="261">
        <v>0.3</v>
      </c>
      <c r="I7" s="6" t="s">
        <v>652</v>
      </c>
      <c r="J7" s="17">
        <f>ROUND(F7*H7,0)</f>
        <v>0</v>
      </c>
      <c r="K7" s="9" t="s">
        <v>653</v>
      </c>
    </row>
    <row r="8" spans="1:12" ht="11.25" customHeight="1">
      <c r="A8" s="52"/>
      <c r="F8" s="51"/>
      <c r="J8" s="71" t="s">
        <v>170</v>
      </c>
    </row>
    <row r="9" spans="1:12" ht="15" customHeight="1">
      <c r="A9" s="52"/>
      <c r="F9" s="51"/>
      <c r="J9" s="51"/>
    </row>
    <row r="10" spans="1:12" ht="18.75" customHeight="1">
      <c r="A10" s="7" t="s">
        <v>654</v>
      </c>
      <c r="B10" s="45" t="s">
        <v>937</v>
      </c>
      <c r="F10" s="51"/>
      <c r="J10" s="51"/>
      <c r="L10" s="9"/>
    </row>
    <row r="11" spans="1:12" ht="11.25" customHeight="1">
      <c r="A11" s="52"/>
      <c r="F11" s="51"/>
      <c r="J11" s="51"/>
      <c r="L11" s="9"/>
    </row>
    <row r="12" spans="1:12" ht="18.75" customHeight="1">
      <c r="A12" s="52"/>
      <c r="B12" s="844" t="s">
        <v>117</v>
      </c>
      <c r="C12" s="845"/>
      <c r="D12" s="844" t="s">
        <v>116</v>
      </c>
      <c r="E12" s="845"/>
      <c r="F12" s="32" t="s">
        <v>115</v>
      </c>
      <c r="G12" s="33"/>
      <c r="H12" s="220" t="s">
        <v>114</v>
      </c>
      <c r="I12" s="33"/>
      <c r="J12" s="32" t="s">
        <v>3</v>
      </c>
      <c r="K12" s="9"/>
      <c r="L12" s="9"/>
    </row>
    <row r="13" spans="1:12" ht="15" customHeight="1">
      <c r="A13" s="52"/>
      <c r="B13" s="31"/>
      <c r="C13" s="30"/>
      <c r="D13" s="29"/>
      <c r="E13" s="28"/>
      <c r="F13" s="27"/>
      <c r="G13" s="25"/>
      <c r="H13" s="219"/>
      <c r="I13" s="25"/>
      <c r="J13" s="24" t="s">
        <v>655</v>
      </c>
      <c r="K13" s="9"/>
      <c r="L13" s="9"/>
    </row>
    <row r="14" spans="1:12" s="1" customFormat="1" ht="15" customHeight="1">
      <c r="B14" s="22">
        <v>1</v>
      </c>
      <c r="C14" s="23" t="s">
        <v>135</v>
      </c>
      <c r="D14" s="86" t="s">
        <v>656</v>
      </c>
      <c r="E14" s="20" t="s">
        <v>134</v>
      </c>
      <c r="F14" s="19"/>
      <c r="G14" s="18" t="s">
        <v>651</v>
      </c>
      <c r="H14" s="64">
        <v>0.08</v>
      </c>
      <c r="I14" s="18" t="s">
        <v>652</v>
      </c>
      <c r="J14" s="17">
        <f>ROUND(F14*H14,0)</f>
        <v>0</v>
      </c>
      <c r="K14" s="9" t="s">
        <v>657</v>
      </c>
      <c r="L14" s="9"/>
    </row>
    <row r="15" spans="1:12" s="1" customFormat="1" ht="15" customHeight="1">
      <c r="B15" s="265"/>
      <c r="C15" s="28"/>
      <c r="D15" s="86" t="s">
        <v>658</v>
      </c>
      <c r="E15" s="20" t="s">
        <v>133</v>
      </c>
      <c r="F15" s="19"/>
      <c r="G15" s="18" t="s">
        <v>651</v>
      </c>
      <c r="H15" s="421">
        <v>7.5999999999999998E-2</v>
      </c>
      <c r="I15" s="33" t="s">
        <v>652</v>
      </c>
      <c r="J15" s="39">
        <f>ROUND(F15*H15,0)</f>
        <v>0</v>
      </c>
      <c r="K15" s="9" t="s">
        <v>659</v>
      </c>
      <c r="L15" s="9"/>
    </row>
    <row r="16" spans="1:12" s="1" customFormat="1" ht="15" customHeight="1">
      <c r="B16" s="22">
        <v>2</v>
      </c>
      <c r="C16" s="23" t="s">
        <v>124</v>
      </c>
      <c r="D16" s="841"/>
      <c r="E16" s="842"/>
      <c r="F16" s="19"/>
      <c r="G16" s="18" t="s">
        <v>651</v>
      </c>
      <c r="H16" s="64">
        <v>9.7000000000000003E-2</v>
      </c>
      <c r="I16" s="18" t="s">
        <v>652</v>
      </c>
      <c r="J16" s="17">
        <f t="shared" ref="J16:J22" si="0">ROUND(F16*H16,0)</f>
        <v>0</v>
      </c>
      <c r="K16" s="9" t="s">
        <v>660</v>
      </c>
      <c r="L16" s="9"/>
    </row>
    <row r="17" spans="2:12" s="1" customFormat="1" ht="15" customHeight="1">
      <c r="B17" s="22">
        <v>3</v>
      </c>
      <c r="C17" s="23" t="s">
        <v>123</v>
      </c>
      <c r="D17" s="841"/>
      <c r="E17" s="842"/>
      <c r="F17" s="19"/>
      <c r="G17" s="18" t="s">
        <v>651</v>
      </c>
      <c r="H17" s="64">
        <v>0.11600000000000001</v>
      </c>
      <c r="I17" s="18" t="s">
        <v>652</v>
      </c>
      <c r="J17" s="17">
        <f t="shared" si="0"/>
        <v>0</v>
      </c>
      <c r="K17" s="9" t="s">
        <v>661</v>
      </c>
      <c r="L17" s="9"/>
    </row>
    <row r="18" spans="2:12" s="1" customFormat="1" ht="15" customHeight="1">
      <c r="B18" s="22">
        <v>4</v>
      </c>
      <c r="C18" s="23" t="s">
        <v>122</v>
      </c>
      <c r="D18" s="841"/>
      <c r="E18" s="842"/>
      <c r="F18" s="19"/>
      <c r="G18" s="18" t="s">
        <v>651</v>
      </c>
      <c r="H18" s="64">
        <v>0.214</v>
      </c>
      <c r="I18" s="18" t="s">
        <v>652</v>
      </c>
      <c r="J18" s="17">
        <f t="shared" si="0"/>
        <v>0</v>
      </c>
      <c r="K18" s="9" t="s">
        <v>662</v>
      </c>
    </row>
    <row r="19" spans="2:12" s="1" customFormat="1" ht="15" customHeight="1">
      <c r="B19" s="22">
        <v>5</v>
      </c>
      <c r="C19" s="23" t="s">
        <v>112</v>
      </c>
      <c r="D19" s="841"/>
      <c r="E19" s="842"/>
      <c r="F19" s="19"/>
      <c r="G19" s="18" t="s">
        <v>651</v>
      </c>
      <c r="H19" s="64">
        <v>0.251</v>
      </c>
      <c r="I19" s="18" t="s">
        <v>652</v>
      </c>
      <c r="J19" s="17">
        <f t="shared" si="0"/>
        <v>0</v>
      </c>
      <c r="K19" s="9" t="s">
        <v>177</v>
      </c>
    </row>
    <row r="20" spans="2:12" s="1" customFormat="1" ht="15" customHeight="1">
      <c r="B20" s="22">
        <v>6</v>
      </c>
      <c r="C20" s="23" t="s">
        <v>110</v>
      </c>
      <c r="D20" s="841"/>
      <c r="E20" s="842"/>
      <c r="F20" s="19"/>
      <c r="G20" s="18" t="s">
        <v>651</v>
      </c>
      <c r="H20" s="64">
        <v>0.27600000000000002</v>
      </c>
      <c r="I20" s="18" t="s">
        <v>652</v>
      </c>
      <c r="J20" s="17">
        <f t="shared" si="0"/>
        <v>0</v>
      </c>
      <c r="K20" s="9" t="s">
        <v>176</v>
      </c>
    </row>
    <row r="21" spans="2:12" s="1" customFormat="1" ht="15" customHeight="1">
      <c r="B21" s="22">
        <v>7</v>
      </c>
      <c r="C21" s="23" t="s">
        <v>108</v>
      </c>
      <c r="D21" s="841"/>
      <c r="E21" s="842"/>
      <c r="F21" s="19"/>
      <c r="G21" s="18" t="s">
        <v>651</v>
      </c>
      <c r="H21" s="64">
        <v>0.32400000000000001</v>
      </c>
      <c r="I21" s="18" t="s">
        <v>652</v>
      </c>
      <c r="J21" s="17">
        <f t="shared" si="0"/>
        <v>0</v>
      </c>
      <c r="K21" s="9" t="s">
        <v>175</v>
      </c>
    </row>
    <row r="22" spans="2:12" s="1" customFormat="1" ht="15" customHeight="1">
      <c r="B22" s="21">
        <v>8</v>
      </c>
      <c r="C22" s="20" t="s">
        <v>106</v>
      </c>
      <c r="D22" s="841"/>
      <c r="E22" s="842"/>
      <c r="F22" s="19"/>
      <c r="G22" s="18" t="s">
        <v>651</v>
      </c>
      <c r="H22" s="64">
        <v>0.35899999999999999</v>
      </c>
      <c r="I22" s="18" t="s">
        <v>652</v>
      </c>
      <c r="J22" s="17">
        <f t="shared" si="0"/>
        <v>0</v>
      </c>
      <c r="K22" s="9" t="s">
        <v>174</v>
      </c>
    </row>
    <row r="23" spans="2:12" s="1" customFormat="1" ht="15" customHeight="1">
      <c r="B23" s="21">
        <v>9</v>
      </c>
      <c r="C23" s="20" t="s">
        <v>104</v>
      </c>
      <c r="D23" s="841"/>
      <c r="E23" s="842"/>
      <c r="F23" s="19"/>
      <c r="G23" s="18" t="s">
        <v>651</v>
      </c>
      <c r="H23" s="64">
        <v>0.38500000000000001</v>
      </c>
      <c r="I23" s="18" t="s">
        <v>652</v>
      </c>
      <c r="J23" s="17">
        <f t="shared" ref="J23:J28" si="1">ROUND(F23*H23,0)</f>
        <v>0</v>
      </c>
      <c r="K23" s="9" t="s">
        <v>663</v>
      </c>
    </row>
    <row r="24" spans="2:12" s="1" customFormat="1" ht="15" customHeight="1">
      <c r="B24" s="21">
        <v>10</v>
      </c>
      <c r="C24" s="20" t="s">
        <v>102</v>
      </c>
      <c r="D24" s="841"/>
      <c r="E24" s="842"/>
      <c r="F24" s="19"/>
      <c r="G24" s="18" t="s">
        <v>651</v>
      </c>
      <c r="H24" s="64">
        <v>0.4</v>
      </c>
      <c r="I24" s="18" t="s">
        <v>652</v>
      </c>
      <c r="J24" s="17">
        <f t="shared" si="1"/>
        <v>0</v>
      </c>
      <c r="K24" s="9" t="s">
        <v>181</v>
      </c>
    </row>
    <row r="25" spans="2:12" s="1" customFormat="1" ht="15" customHeight="1">
      <c r="B25" s="21">
        <v>11</v>
      </c>
      <c r="C25" s="20" t="s">
        <v>497</v>
      </c>
      <c r="D25" s="841"/>
      <c r="E25" s="842"/>
      <c r="F25" s="19"/>
      <c r="G25" s="18" t="s">
        <v>651</v>
      </c>
      <c r="H25" s="64">
        <v>0.42299999999999999</v>
      </c>
      <c r="I25" s="18" t="s">
        <v>652</v>
      </c>
      <c r="J25" s="17">
        <f t="shared" si="1"/>
        <v>0</v>
      </c>
      <c r="K25" s="9" t="s">
        <v>665</v>
      </c>
    </row>
    <row r="26" spans="2:12" s="1" customFormat="1" ht="15" customHeight="1">
      <c r="B26" s="21">
        <v>12</v>
      </c>
      <c r="C26" s="20" t="s">
        <v>519</v>
      </c>
      <c r="D26" s="841"/>
      <c r="E26" s="842"/>
      <c r="F26" s="19"/>
      <c r="G26" s="18" t="s">
        <v>651</v>
      </c>
      <c r="H26" s="64">
        <v>0.44900000000000001</v>
      </c>
      <c r="I26" s="18" t="s">
        <v>652</v>
      </c>
      <c r="J26" s="17">
        <f t="shared" si="1"/>
        <v>0</v>
      </c>
      <c r="K26" s="9" t="s">
        <v>666</v>
      </c>
    </row>
    <row r="27" spans="2:12" s="1" customFormat="1" ht="15" customHeight="1">
      <c r="B27" s="21">
        <f>B26+1</f>
        <v>13</v>
      </c>
      <c r="C27" s="20" t="s">
        <v>605</v>
      </c>
      <c r="D27" s="841"/>
      <c r="E27" s="842"/>
      <c r="F27" s="19"/>
      <c r="G27" s="18" t="s">
        <v>651</v>
      </c>
      <c r="H27" s="64">
        <v>0.47499999999999998</v>
      </c>
      <c r="I27" s="18" t="s">
        <v>652</v>
      </c>
      <c r="J27" s="17">
        <f t="shared" si="1"/>
        <v>0</v>
      </c>
      <c r="K27" s="9" t="s">
        <v>667</v>
      </c>
    </row>
    <row r="28" spans="2:12" s="1" customFormat="1" ht="15" customHeight="1">
      <c r="B28" s="21">
        <f>B27+1</f>
        <v>14</v>
      </c>
      <c r="C28" s="20" t="s">
        <v>775</v>
      </c>
      <c r="D28" s="841"/>
      <c r="E28" s="842"/>
      <c r="F28" s="19"/>
      <c r="G28" s="18" t="s">
        <v>98</v>
      </c>
      <c r="H28" s="64">
        <v>0.5</v>
      </c>
      <c r="I28" s="18" t="s">
        <v>101</v>
      </c>
      <c r="J28" s="17">
        <f t="shared" si="1"/>
        <v>0</v>
      </c>
      <c r="K28" s="9" t="s">
        <v>853</v>
      </c>
    </row>
    <row r="29" spans="2:12" s="1" customFormat="1" ht="15" customHeight="1">
      <c r="B29" s="21">
        <f>B28+1</f>
        <v>15</v>
      </c>
      <c r="C29" s="20" t="s">
        <v>917</v>
      </c>
      <c r="D29" s="841"/>
      <c r="E29" s="842"/>
      <c r="F29" s="19"/>
      <c r="G29" s="18" t="s">
        <v>98</v>
      </c>
      <c r="H29" s="64">
        <v>0.5</v>
      </c>
      <c r="I29" s="18" t="s">
        <v>101</v>
      </c>
      <c r="J29" s="17">
        <f>ROUND(F29*H29,0)</f>
        <v>0</v>
      </c>
      <c r="K29" s="9" t="s">
        <v>1061</v>
      </c>
    </row>
    <row r="30" spans="2:12" s="1" customFormat="1" ht="15" customHeight="1">
      <c r="B30" s="21">
        <f>B29+1</f>
        <v>16</v>
      </c>
      <c r="C30" s="20" t="s">
        <v>1041</v>
      </c>
      <c r="D30" s="841"/>
      <c r="E30" s="842"/>
      <c r="F30" s="19"/>
      <c r="G30" s="18" t="s">
        <v>98</v>
      </c>
      <c r="H30" s="64">
        <v>0.5</v>
      </c>
      <c r="I30" s="18" t="s">
        <v>101</v>
      </c>
      <c r="J30" s="17">
        <f>ROUND(F30*H30,0)</f>
        <v>0</v>
      </c>
      <c r="K30" s="9" t="s">
        <v>1062</v>
      </c>
    </row>
    <row r="31" spans="2:12" s="1" customFormat="1" ht="15" customHeight="1" thickBot="1">
      <c r="B31" s="21">
        <f>B30+1</f>
        <v>17</v>
      </c>
      <c r="C31" s="20" t="s">
        <v>1112</v>
      </c>
      <c r="D31" s="841"/>
      <c r="E31" s="842"/>
      <c r="F31" s="19"/>
      <c r="G31" s="18" t="s">
        <v>98</v>
      </c>
      <c r="H31" s="64">
        <v>0.5</v>
      </c>
      <c r="I31" s="18" t="s">
        <v>101</v>
      </c>
      <c r="J31" s="17">
        <f>ROUND(F31*H31,0)</f>
        <v>0</v>
      </c>
      <c r="K31" s="9" t="s">
        <v>1145</v>
      </c>
    </row>
    <row r="32" spans="2:12" s="1" customFormat="1" ht="15" customHeight="1">
      <c r="B32" s="48"/>
      <c r="C32" s="16"/>
      <c r="D32" s="15"/>
      <c r="E32" s="15"/>
      <c r="F32" s="47"/>
      <c r="G32" s="13"/>
      <c r="H32" s="837" t="s">
        <v>1144</v>
      </c>
      <c r="I32" s="838"/>
      <c r="J32" s="11"/>
      <c r="K32" s="9"/>
    </row>
    <row r="33" spans="1:11" s="1" customFormat="1" ht="18.75" customHeight="1" thickBot="1">
      <c r="B33" s="46"/>
      <c r="C33" s="9"/>
      <c r="D33" s="9"/>
      <c r="E33" s="9"/>
      <c r="F33" s="9"/>
      <c r="G33" s="9"/>
      <c r="H33" s="839" t="s">
        <v>99</v>
      </c>
      <c r="I33" s="840"/>
      <c r="J33" s="10">
        <f>SUM(J14:J31)</f>
        <v>0</v>
      </c>
      <c r="K33" s="9" t="s">
        <v>668</v>
      </c>
    </row>
    <row r="34" spans="1:11" s="1" customFormat="1" ht="18.75" customHeight="1">
      <c r="B34" s="45"/>
      <c r="H34" s="73"/>
      <c r="J34" s="3"/>
    </row>
    <row r="35" spans="1:11" s="1" customFormat="1" ht="18.75" customHeight="1" thickBot="1">
      <c r="B35" s="46"/>
      <c r="C35" s="9"/>
      <c r="D35" s="9"/>
      <c r="E35" s="9"/>
      <c r="F35" s="9"/>
      <c r="G35" s="47"/>
      <c r="H35" s="263"/>
      <c r="I35" s="13"/>
      <c r="J35" s="14"/>
      <c r="K35" s="9"/>
    </row>
    <row r="36" spans="1:11" ht="18.75" customHeight="1">
      <c r="A36" s="1"/>
      <c r="B36" s="46"/>
      <c r="C36" s="9"/>
      <c r="D36" s="9"/>
      <c r="E36" s="9"/>
      <c r="F36" s="9"/>
      <c r="G36" s="47"/>
      <c r="H36" s="837" t="s">
        <v>669</v>
      </c>
      <c r="I36" s="838"/>
      <c r="J36" s="11"/>
      <c r="K36" s="9"/>
    </row>
    <row r="37" spans="1:11" ht="18.75" customHeight="1" thickBot="1">
      <c r="H37" s="857" t="s">
        <v>180</v>
      </c>
      <c r="I37" s="858"/>
      <c r="J37" s="10">
        <f>SUM(J7,J33)</f>
        <v>0</v>
      </c>
      <c r="K37" s="9" t="s">
        <v>719</v>
      </c>
    </row>
  </sheetData>
  <mergeCells count="26">
    <mergeCell ref="D28:E28"/>
    <mergeCell ref="D29:E29"/>
    <mergeCell ref="H36:I36"/>
    <mergeCell ref="D22:E22"/>
    <mergeCell ref="D23:E23"/>
    <mergeCell ref="D24:E24"/>
    <mergeCell ref="D26:E26"/>
    <mergeCell ref="D25:E25"/>
    <mergeCell ref="D30:E30"/>
    <mergeCell ref="D31:E31"/>
    <mergeCell ref="H37:I37"/>
    <mergeCell ref="A1:B1"/>
    <mergeCell ref="C1:E1"/>
    <mergeCell ref="I1:K1"/>
    <mergeCell ref="B5:E7"/>
    <mergeCell ref="D17:E17"/>
    <mergeCell ref="D12:E12"/>
    <mergeCell ref="D16:E16"/>
    <mergeCell ref="B12:C12"/>
    <mergeCell ref="D19:E19"/>
    <mergeCell ref="D20:E20"/>
    <mergeCell ref="D18:E18"/>
    <mergeCell ref="H32:I32"/>
    <mergeCell ref="D21:E21"/>
    <mergeCell ref="D27:E27"/>
    <mergeCell ref="H33:I33"/>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BQ36"/>
  <sheetViews>
    <sheetView showGridLines="0" view="pageBreakPreview" topLeftCell="A43" zoomScaleNormal="115" zoomScaleSheetLayoutView="100" workbookViewId="0">
      <selection activeCell="J36" sqref="J36"/>
    </sheetView>
  </sheetViews>
  <sheetFormatPr defaultColWidth="9" defaultRowHeight="18.75" customHeight="1"/>
  <cols>
    <col min="1" max="1" width="3.77734375" style="304" customWidth="1"/>
    <col min="2" max="2" width="5.77734375" style="305" customWidth="1"/>
    <col min="3" max="3" width="7.44140625" style="304" bestFit="1" customWidth="1"/>
    <col min="4" max="4" width="3" style="304" bestFit="1" customWidth="1"/>
    <col min="5" max="5" width="12" style="304" customWidth="1"/>
    <col min="6" max="6" width="11.88671875" style="304" customWidth="1"/>
    <col min="7" max="7" width="2.21875" style="304" bestFit="1" customWidth="1"/>
    <col min="8" max="8" width="11.88671875" style="304" customWidth="1"/>
    <col min="9" max="9" width="2.21875" style="304" bestFit="1" customWidth="1"/>
    <col min="10" max="10" width="11.88671875" style="304" customWidth="1"/>
    <col min="11" max="11" width="3.109375" style="304" customWidth="1"/>
    <col min="12" max="69" width="9" style="304"/>
    <col min="70" max="16384" width="9" style="50"/>
  </cols>
  <sheetData>
    <row r="1" spans="1:69" ht="18.75" customHeight="1">
      <c r="A1" s="870" t="s">
        <v>159</v>
      </c>
      <c r="B1" s="871"/>
      <c r="C1" s="870" t="s">
        <v>48</v>
      </c>
      <c r="D1" s="872"/>
      <c r="E1" s="871"/>
      <c r="H1" s="342" t="s">
        <v>0</v>
      </c>
      <c r="I1" s="877">
        <f>●総括表!H4</f>
        <v>0</v>
      </c>
      <c r="J1" s="877"/>
      <c r="K1" s="877"/>
    </row>
    <row r="2" spans="1:69" ht="18.75" customHeight="1">
      <c r="J2" s="340"/>
    </row>
    <row r="3" spans="1:69" ht="18.75" customHeight="1">
      <c r="A3" s="334" t="s">
        <v>596</v>
      </c>
      <c r="B3" s="333" t="s">
        <v>502</v>
      </c>
    </row>
    <row r="4" spans="1:69" ht="11.25" customHeight="1">
      <c r="A4" s="330"/>
    </row>
    <row r="5" spans="1:69" ht="18.75" customHeight="1">
      <c r="A5" s="330"/>
      <c r="B5" s="878" t="s">
        <v>162</v>
      </c>
      <c r="C5" s="879"/>
      <c r="D5" s="878" t="s">
        <v>116</v>
      </c>
      <c r="E5" s="879"/>
      <c r="F5" s="318" t="s">
        <v>255</v>
      </c>
      <c r="G5" s="318"/>
      <c r="H5" s="318" t="s">
        <v>114</v>
      </c>
      <c r="I5" s="318"/>
      <c r="J5" s="318" t="s">
        <v>3</v>
      </c>
      <c r="K5" s="306"/>
    </row>
    <row r="6" spans="1:69" ht="15" customHeight="1">
      <c r="A6" s="330"/>
      <c r="B6" s="329"/>
      <c r="C6" s="328"/>
      <c r="D6" s="327"/>
      <c r="E6" s="326"/>
      <c r="F6" s="324"/>
      <c r="G6" s="324"/>
      <c r="H6" s="324"/>
      <c r="I6" s="324"/>
      <c r="J6" s="338" t="s">
        <v>547</v>
      </c>
      <c r="K6" s="306"/>
    </row>
    <row r="7" spans="1:69" s="1" customFormat="1" ht="15" customHeight="1">
      <c r="A7" s="308"/>
      <c r="B7" s="612">
        <v>1</v>
      </c>
      <c r="C7" s="500" t="s">
        <v>135</v>
      </c>
      <c r="D7" s="868"/>
      <c r="E7" s="869"/>
      <c r="F7" s="320"/>
      <c r="G7" s="319" t="s">
        <v>541</v>
      </c>
      <c r="H7" s="64">
        <v>0.104</v>
      </c>
      <c r="I7" s="319" t="s">
        <v>545</v>
      </c>
      <c r="J7" s="317">
        <f t="shared" ref="J7:J12" si="0">ROUND(F7*H7,0)</f>
        <v>0</v>
      </c>
      <c r="K7" s="306" t="s">
        <v>546</v>
      </c>
      <c r="L7" s="306"/>
      <c r="M7" s="581"/>
      <c r="N7" s="581"/>
      <c r="O7" s="581"/>
      <c r="P7" s="581"/>
      <c r="Q7" s="581"/>
      <c r="R7" s="581"/>
      <c r="S7" s="308"/>
      <c r="T7" s="308"/>
      <c r="U7" s="308"/>
      <c r="V7" s="308"/>
      <c r="W7" s="308"/>
      <c r="X7" s="308"/>
      <c r="Y7" s="308"/>
      <c r="Z7" s="308"/>
      <c r="AA7" s="308"/>
      <c r="AB7" s="308"/>
      <c r="AC7" s="308"/>
      <c r="AD7" s="308"/>
      <c r="AE7" s="308"/>
      <c r="AF7" s="308"/>
      <c r="AG7" s="308"/>
      <c r="AH7" s="308"/>
      <c r="AI7" s="308"/>
      <c r="AJ7" s="308"/>
      <c r="AK7" s="308"/>
      <c r="AL7" s="308"/>
      <c r="AM7" s="308"/>
      <c r="AN7" s="308"/>
      <c r="AO7" s="308"/>
      <c r="AP7" s="308"/>
      <c r="AQ7" s="308"/>
      <c r="AR7" s="308"/>
      <c r="AS7" s="308"/>
      <c r="AT7" s="308"/>
      <c r="AU7" s="308"/>
      <c r="AV7" s="308"/>
      <c r="AW7" s="308"/>
      <c r="AX7" s="308"/>
      <c r="AY7" s="308"/>
      <c r="AZ7" s="308"/>
      <c r="BA7" s="308"/>
      <c r="BB7" s="308"/>
      <c r="BC7" s="308"/>
      <c r="BD7" s="308"/>
      <c r="BE7" s="308"/>
      <c r="BF7" s="308"/>
      <c r="BG7" s="308"/>
      <c r="BH7" s="308"/>
      <c r="BI7" s="308"/>
      <c r="BJ7" s="308"/>
      <c r="BK7" s="308"/>
      <c r="BL7" s="308"/>
      <c r="BM7" s="308"/>
      <c r="BN7" s="308"/>
      <c r="BO7" s="308"/>
      <c r="BP7" s="308"/>
      <c r="BQ7" s="308"/>
    </row>
    <row r="8" spans="1:69" s="1" customFormat="1" ht="15" customHeight="1">
      <c r="A8" s="308"/>
      <c r="B8" s="612">
        <v>2</v>
      </c>
      <c r="C8" s="500" t="s">
        <v>124</v>
      </c>
      <c r="D8" s="868"/>
      <c r="E8" s="869"/>
      <c r="F8" s="320"/>
      <c r="G8" s="319" t="s">
        <v>541</v>
      </c>
      <c r="H8" s="64">
        <v>0.11799999999999999</v>
      </c>
      <c r="I8" s="319" t="s">
        <v>545</v>
      </c>
      <c r="J8" s="317">
        <f t="shared" si="0"/>
        <v>0</v>
      </c>
      <c r="K8" s="306" t="s">
        <v>558</v>
      </c>
      <c r="L8" s="306"/>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M8" s="308"/>
      <c r="AN8" s="308"/>
      <c r="AO8" s="308"/>
      <c r="AP8" s="308"/>
      <c r="AQ8" s="308"/>
      <c r="AR8" s="308"/>
      <c r="AS8" s="308"/>
      <c r="AT8" s="308"/>
      <c r="AU8" s="308"/>
      <c r="AV8" s="308"/>
      <c r="AW8" s="308"/>
      <c r="AX8" s="308"/>
      <c r="AY8" s="308"/>
      <c r="AZ8" s="308"/>
      <c r="BA8" s="308"/>
      <c r="BB8" s="308"/>
      <c r="BC8" s="308"/>
      <c r="BD8" s="308"/>
      <c r="BE8" s="308"/>
      <c r="BF8" s="308"/>
      <c r="BG8" s="308"/>
      <c r="BH8" s="308"/>
      <c r="BI8" s="308"/>
      <c r="BJ8" s="308"/>
      <c r="BK8" s="308"/>
      <c r="BL8" s="308"/>
      <c r="BM8" s="308"/>
      <c r="BN8" s="308"/>
      <c r="BO8" s="308"/>
      <c r="BP8" s="308"/>
      <c r="BQ8" s="308"/>
    </row>
    <row r="9" spans="1:69" s="1" customFormat="1" ht="15" customHeight="1">
      <c r="A9" s="308"/>
      <c r="B9" s="612">
        <v>3</v>
      </c>
      <c r="C9" s="500" t="s">
        <v>123</v>
      </c>
      <c r="D9" s="868"/>
      <c r="E9" s="869"/>
      <c r="F9" s="320"/>
      <c r="G9" s="319" t="s">
        <v>541</v>
      </c>
      <c r="H9" s="64">
        <v>0.14099999999999999</v>
      </c>
      <c r="I9" s="319" t="s">
        <v>545</v>
      </c>
      <c r="J9" s="317">
        <f t="shared" si="0"/>
        <v>0</v>
      </c>
      <c r="K9" s="306" t="s">
        <v>566</v>
      </c>
      <c r="L9" s="306"/>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c r="AV9" s="308"/>
      <c r="AW9" s="308"/>
      <c r="AX9" s="308"/>
      <c r="AY9" s="308"/>
      <c r="AZ9" s="308"/>
      <c r="BA9" s="308"/>
      <c r="BB9" s="308"/>
      <c r="BC9" s="308"/>
      <c r="BD9" s="308"/>
      <c r="BE9" s="308"/>
      <c r="BF9" s="308"/>
      <c r="BG9" s="308"/>
      <c r="BH9" s="308"/>
      <c r="BI9" s="308"/>
      <c r="BJ9" s="308"/>
      <c r="BK9" s="308"/>
      <c r="BL9" s="308"/>
      <c r="BM9" s="308"/>
      <c r="BN9" s="308"/>
      <c r="BO9" s="308"/>
      <c r="BP9" s="308"/>
      <c r="BQ9" s="308"/>
    </row>
    <row r="10" spans="1:69" s="1" customFormat="1" ht="15" customHeight="1">
      <c r="A10" s="308"/>
      <c r="B10" s="612">
        <v>4</v>
      </c>
      <c r="C10" s="500" t="s">
        <v>122</v>
      </c>
      <c r="D10" s="868"/>
      <c r="E10" s="869"/>
      <c r="F10" s="320"/>
      <c r="G10" s="319" t="s">
        <v>541</v>
      </c>
      <c r="H10" s="64">
        <v>0.16500000000000001</v>
      </c>
      <c r="I10" s="319" t="s">
        <v>545</v>
      </c>
      <c r="J10" s="317">
        <f t="shared" si="0"/>
        <v>0</v>
      </c>
      <c r="K10" s="306" t="s">
        <v>565</v>
      </c>
      <c r="L10" s="306"/>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8"/>
      <c r="AV10" s="308"/>
      <c r="AW10" s="308"/>
      <c r="AX10" s="308"/>
      <c r="AY10" s="308"/>
      <c r="AZ10" s="308"/>
      <c r="BA10" s="308"/>
      <c r="BB10" s="308"/>
      <c r="BC10" s="308"/>
      <c r="BD10" s="308"/>
      <c r="BE10" s="308"/>
      <c r="BF10" s="308"/>
      <c r="BG10" s="308"/>
      <c r="BH10" s="308"/>
      <c r="BI10" s="308"/>
      <c r="BJ10" s="308"/>
      <c r="BK10" s="308"/>
      <c r="BL10" s="308"/>
      <c r="BM10" s="308"/>
      <c r="BN10" s="308"/>
      <c r="BO10" s="308"/>
      <c r="BP10" s="308"/>
      <c r="BQ10" s="308"/>
    </row>
    <row r="11" spans="1:69" s="1" customFormat="1" ht="15" customHeight="1">
      <c r="A11" s="308"/>
      <c r="B11" s="612">
        <v>5</v>
      </c>
      <c r="C11" s="500" t="s">
        <v>112</v>
      </c>
      <c r="D11" s="868"/>
      <c r="E11" s="869"/>
      <c r="F11" s="320"/>
      <c r="G11" s="319" t="s">
        <v>541</v>
      </c>
      <c r="H11" s="64">
        <v>0.19</v>
      </c>
      <c r="I11" s="319" t="s">
        <v>545</v>
      </c>
      <c r="J11" s="317">
        <f t="shared" si="0"/>
        <v>0</v>
      </c>
      <c r="K11" s="306" t="s">
        <v>564</v>
      </c>
      <c r="L11" s="306"/>
      <c r="M11" s="308"/>
      <c r="N11" s="308"/>
      <c r="O11" s="308"/>
      <c r="P11" s="308"/>
      <c r="Q11" s="308"/>
      <c r="R11" s="308"/>
      <c r="S11" s="308"/>
      <c r="T11" s="308"/>
      <c r="U11" s="308"/>
      <c r="V11" s="308"/>
      <c r="W11" s="308"/>
      <c r="X11" s="308"/>
      <c r="Y11" s="308"/>
      <c r="Z11" s="308"/>
      <c r="AA11" s="308"/>
      <c r="AB11" s="308"/>
      <c r="AC11" s="308"/>
      <c r="AD11" s="308"/>
      <c r="AE11" s="308"/>
      <c r="AF11" s="308"/>
      <c r="AG11" s="308"/>
      <c r="AH11" s="308"/>
      <c r="AI11" s="308"/>
      <c r="AJ11" s="308"/>
      <c r="AK11" s="308"/>
      <c r="AL11" s="308"/>
      <c r="AM11" s="308"/>
      <c r="AN11" s="308"/>
      <c r="AO11" s="308"/>
      <c r="AP11" s="308"/>
      <c r="AQ11" s="308"/>
      <c r="AR11" s="308"/>
      <c r="AS11" s="308"/>
      <c r="AT11" s="308"/>
      <c r="AU11" s="308"/>
      <c r="AV11" s="308"/>
      <c r="AW11" s="308"/>
      <c r="AX11" s="308"/>
      <c r="AY11" s="308"/>
      <c r="AZ11" s="308"/>
      <c r="BA11" s="308"/>
      <c r="BB11" s="308"/>
      <c r="BC11" s="308"/>
      <c r="BD11" s="308"/>
      <c r="BE11" s="308"/>
      <c r="BF11" s="308"/>
      <c r="BG11" s="308"/>
      <c r="BH11" s="308"/>
      <c r="BI11" s="308"/>
      <c r="BJ11" s="308"/>
      <c r="BK11" s="308"/>
      <c r="BL11" s="308"/>
      <c r="BM11" s="308"/>
      <c r="BN11" s="308"/>
      <c r="BO11" s="308"/>
      <c r="BP11" s="308"/>
      <c r="BQ11" s="308"/>
    </row>
    <row r="12" spans="1:69" s="1" customFormat="1" ht="15" customHeight="1" thickBot="1">
      <c r="A12" s="308"/>
      <c r="B12" s="611">
        <v>6</v>
      </c>
      <c r="C12" s="582" t="s">
        <v>110</v>
      </c>
      <c r="D12" s="868"/>
      <c r="E12" s="869"/>
      <c r="F12" s="320"/>
      <c r="G12" s="319" t="s">
        <v>541</v>
      </c>
      <c r="H12" s="64">
        <v>0.21199999999999999</v>
      </c>
      <c r="I12" s="319" t="s">
        <v>545</v>
      </c>
      <c r="J12" s="317">
        <f t="shared" si="0"/>
        <v>0</v>
      </c>
      <c r="K12" s="306" t="s">
        <v>563</v>
      </c>
      <c r="L12" s="308"/>
      <c r="M12" s="308"/>
      <c r="N12" s="308"/>
      <c r="O12" s="308"/>
      <c r="P12" s="308"/>
      <c r="Q12" s="308"/>
      <c r="R12" s="308"/>
      <c r="S12" s="308"/>
      <c r="T12" s="308"/>
      <c r="U12" s="308"/>
      <c r="V12" s="308"/>
      <c r="W12" s="308"/>
      <c r="X12" s="308"/>
      <c r="Y12" s="308"/>
      <c r="Z12" s="308"/>
      <c r="AA12" s="308"/>
      <c r="AB12" s="308"/>
      <c r="AC12" s="308"/>
      <c r="AD12" s="308"/>
      <c r="AE12" s="308"/>
      <c r="AF12" s="308"/>
      <c r="AG12" s="308"/>
      <c r="AH12" s="308"/>
      <c r="AI12" s="308"/>
      <c r="AJ12" s="308"/>
      <c r="AK12" s="308"/>
      <c r="AL12" s="308"/>
      <c r="AM12" s="308"/>
      <c r="AN12" s="308"/>
      <c r="AO12" s="308"/>
      <c r="AP12" s="308"/>
      <c r="AQ12" s="308"/>
      <c r="AR12" s="308"/>
      <c r="AS12" s="308"/>
      <c r="AT12" s="308"/>
      <c r="AU12" s="308"/>
      <c r="AV12" s="308"/>
      <c r="AW12" s="308"/>
      <c r="AX12" s="308"/>
      <c r="AY12" s="308"/>
      <c r="AZ12" s="308"/>
      <c r="BA12" s="308"/>
      <c r="BB12" s="308"/>
      <c r="BC12" s="308"/>
      <c r="BD12" s="308"/>
      <c r="BE12" s="308"/>
      <c r="BF12" s="308"/>
      <c r="BG12" s="308"/>
      <c r="BH12" s="308"/>
      <c r="BI12" s="308"/>
      <c r="BJ12" s="308"/>
      <c r="BK12" s="308"/>
      <c r="BL12" s="308"/>
      <c r="BM12" s="308"/>
      <c r="BN12" s="308"/>
      <c r="BO12" s="308"/>
      <c r="BP12" s="308"/>
      <c r="BQ12" s="308"/>
    </row>
    <row r="13" spans="1:69" s="1" customFormat="1" ht="15" customHeight="1">
      <c r="A13" s="308"/>
      <c r="B13" s="316"/>
      <c r="C13" s="315"/>
      <c r="D13" s="314"/>
      <c r="E13" s="314"/>
      <c r="F13" s="312"/>
      <c r="G13" s="313"/>
      <c r="H13" s="873" t="s">
        <v>600</v>
      </c>
      <c r="I13" s="874"/>
      <c r="J13" s="309"/>
      <c r="K13" s="306"/>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8"/>
      <c r="AM13" s="308"/>
      <c r="AN13" s="308"/>
      <c r="AO13" s="308"/>
      <c r="AP13" s="308"/>
      <c r="AQ13" s="308"/>
      <c r="AR13" s="308"/>
      <c r="AS13" s="308"/>
      <c r="AT13" s="308"/>
      <c r="AU13" s="308"/>
      <c r="AV13" s="308"/>
      <c r="AW13" s="308"/>
      <c r="AX13" s="308"/>
      <c r="AY13" s="308"/>
      <c r="AZ13" s="308"/>
      <c r="BA13" s="308"/>
      <c r="BB13" s="308"/>
      <c r="BC13" s="308"/>
      <c r="BD13" s="308"/>
      <c r="BE13" s="308"/>
      <c r="BF13" s="308"/>
      <c r="BG13" s="308"/>
      <c r="BH13" s="308"/>
      <c r="BI13" s="308"/>
      <c r="BJ13" s="308"/>
      <c r="BK13" s="308"/>
      <c r="BL13" s="308"/>
      <c r="BM13" s="308"/>
      <c r="BN13" s="308"/>
      <c r="BO13" s="308"/>
      <c r="BP13" s="308"/>
      <c r="BQ13" s="308"/>
    </row>
    <row r="14" spans="1:69" s="1" customFormat="1" ht="15" customHeight="1" thickBot="1">
      <c r="A14" s="308"/>
      <c r="B14" s="311"/>
      <c r="C14" s="306"/>
      <c r="D14" s="306"/>
      <c r="E14" s="306"/>
      <c r="F14" s="337"/>
      <c r="G14" s="306"/>
      <c r="H14" s="875" t="s">
        <v>99</v>
      </c>
      <c r="I14" s="876"/>
      <c r="J14" s="307">
        <f>SUM(J7:J12)</f>
        <v>0</v>
      </c>
      <c r="K14" s="306" t="s">
        <v>595</v>
      </c>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08"/>
      <c r="AM14" s="308"/>
      <c r="AN14" s="308"/>
      <c r="AO14" s="308"/>
      <c r="AP14" s="308"/>
      <c r="AQ14" s="308"/>
      <c r="AR14" s="308"/>
      <c r="AS14" s="308"/>
      <c r="AT14" s="308"/>
      <c r="AU14" s="308"/>
      <c r="AV14" s="308"/>
      <c r="AW14" s="308"/>
      <c r="AX14" s="308"/>
      <c r="AY14" s="308"/>
      <c r="AZ14" s="308"/>
      <c r="BA14" s="308"/>
      <c r="BB14" s="308"/>
      <c r="BC14" s="308"/>
      <c r="BD14" s="308"/>
      <c r="BE14" s="308"/>
      <c r="BF14" s="308"/>
      <c r="BG14" s="308"/>
      <c r="BH14" s="308"/>
      <c r="BI14" s="308"/>
      <c r="BJ14" s="308"/>
      <c r="BK14" s="308"/>
      <c r="BL14" s="308"/>
      <c r="BM14" s="308"/>
      <c r="BN14" s="308"/>
      <c r="BO14" s="308"/>
      <c r="BP14" s="308"/>
      <c r="BQ14" s="308"/>
    </row>
    <row r="15" spans="1:69" s="1" customFormat="1" ht="18.75" customHeight="1">
      <c r="A15" s="308"/>
      <c r="B15" s="333"/>
      <c r="C15" s="308"/>
      <c r="D15" s="308"/>
      <c r="E15" s="308"/>
      <c r="F15" s="343"/>
      <c r="G15" s="308"/>
      <c r="H15" s="308"/>
      <c r="I15" s="308"/>
      <c r="J15" s="343"/>
      <c r="K15" s="30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8"/>
      <c r="AM15" s="308"/>
      <c r="AN15" s="308"/>
      <c r="AO15" s="308"/>
      <c r="AP15" s="308"/>
      <c r="AQ15" s="308"/>
      <c r="AR15" s="308"/>
      <c r="AS15" s="308"/>
      <c r="AT15" s="308"/>
      <c r="AU15" s="308"/>
      <c r="AV15" s="308"/>
      <c r="AW15" s="308"/>
      <c r="AX15" s="308"/>
      <c r="AY15" s="308"/>
      <c r="AZ15" s="308"/>
      <c r="BA15" s="308"/>
      <c r="BB15" s="308"/>
      <c r="BC15" s="308"/>
      <c r="BD15" s="308"/>
      <c r="BE15" s="308"/>
      <c r="BF15" s="308"/>
      <c r="BG15" s="308"/>
      <c r="BH15" s="308"/>
      <c r="BI15" s="308"/>
      <c r="BJ15" s="308"/>
      <c r="BK15" s="308"/>
      <c r="BL15" s="308"/>
      <c r="BM15" s="308"/>
      <c r="BN15" s="308"/>
      <c r="BO15" s="308"/>
      <c r="BP15" s="308"/>
      <c r="BQ15" s="308"/>
    </row>
    <row r="16" spans="1:69" ht="18.75" customHeight="1">
      <c r="A16" s="334" t="s">
        <v>594</v>
      </c>
      <c r="B16" s="333" t="s">
        <v>501</v>
      </c>
      <c r="F16" s="332"/>
      <c r="J16" s="332"/>
    </row>
    <row r="17" spans="1:69" ht="11.25" customHeight="1">
      <c r="A17" s="330"/>
      <c r="F17" s="332"/>
      <c r="J17" s="332"/>
    </row>
    <row r="18" spans="1:69" ht="18.75" customHeight="1">
      <c r="A18" s="330"/>
      <c r="B18" s="878" t="s">
        <v>162</v>
      </c>
      <c r="C18" s="879"/>
      <c r="D18" s="878" t="s">
        <v>116</v>
      </c>
      <c r="E18" s="879"/>
      <c r="F18" s="331" t="s">
        <v>255</v>
      </c>
      <c r="G18" s="318"/>
      <c r="H18" s="318" t="s">
        <v>114</v>
      </c>
      <c r="I18" s="318"/>
      <c r="J18" s="331" t="s">
        <v>3</v>
      </c>
      <c r="K18" s="306"/>
    </row>
    <row r="19" spans="1:69" ht="15" customHeight="1">
      <c r="A19" s="330"/>
      <c r="B19" s="329"/>
      <c r="C19" s="328"/>
      <c r="D19" s="327"/>
      <c r="E19" s="326"/>
      <c r="F19" s="325"/>
      <c r="G19" s="324"/>
      <c r="H19" s="324"/>
      <c r="I19" s="324"/>
      <c r="J19" s="323" t="s">
        <v>547</v>
      </c>
      <c r="K19" s="306"/>
    </row>
    <row r="20" spans="1:69" s="1" customFormat="1" ht="15" customHeight="1">
      <c r="A20" s="308"/>
      <c r="B20" s="336">
        <v>1</v>
      </c>
      <c r="C20" s="335" t="s">
        <v>148</v>
      </c>
      <c r="D20" s="868"/>
      <c r="E20" s="869"/>
      <c r="F20" s="320"/>
      <c r="G20" s="319" t="s">
        <v>541</v>
      </c>
      <c r="H20" s="64">
        <v>3.3000000000000002E-2</v>
      </c>
      <c r="I20" s="319" t="s">
        <v>545</v>
      </c>
      <c r="J20" s="317">
        <f t="shared" ref="J20:J30" si="1">ROUND(F20*H20,0)</f>
        <v>0</v>
      </c>
      <c r="K20" s="306" t="s">
        <v>546</v>
      </c>
      <c r="L20" s="576"/>
      <c r="M20" s="581"/>
      <c r="N20" s="581"/>
      <c r="O20" s="581"/>
      <c r="P20" s="581"/>
      <c r="Q20" s="581"/>
      <c r="R20" s="581"/>
      <c r="S20" s="581"/>
      <c r="T20" s="581"/>
      <c r="U20" s="581"/>
      <c r="V20" s="581"/>
      <c r="W20" s="308"/>
      <c r="X20" s="308"/>
      <c r="Y20" s="308"/>
      <c r="Z20" s="308"/>
      <c r="AA20" s="308"/>
      <c r="AB20" s="308"/>
      <c r="AC20" s="308"/>
      <c r="AD20" s="308"/>
      <c r="AE20" s="308"/>
      <c r="AF20" s="308"/>
      <c r="AG20" s="308"/>
      <c r="AH20" s="308"/>
      <c r="AI20" s="308"/>
      <c r="AJ20" s="308"/>
      <c r="AK20" s="308"/>
      <c r="AL20" s="308"/>
      <c r="AM20" s="308"/>
      <c r="AN20" s="308"/>
      <c r="AO20" s="308"/>
      <c r="AP20" s="308"/>
      <c r="AQ20" s="308"/>
      <c r="AR20" s="308"/>
      <c r="AS20" s="308"/>
      <c r="AT20" s="308"/>
      <c r="AU20" s="308"/>
      <c r="AV20" s="308"/>
      <c r="AW20" s="308"/>
      <c r="AX20" s="308"/>
      <c r="AY20" s="308"/>
      <c r="AZ20" s="308"/>
      <c r="BA20" s="308"/>
      <c r="BB20" s="308"/>
      <c r="BC20" s="308"/>
      <c r="BD20" s="308"/>
      <c r="BE20" s="308"/>
      <c r="BF20" s="308"/>
      <c r="BG20" s="308"/>
      <c r="BH20" s="308"/>
      <c r="BI20" s="308"/>
      <c r="BJ20" s="308"/>
      <c r="BK20" s="308"/>
      <c r="BL20" s="308"/>
      <c r="BM20" s="308"/>
      <c r="BN20" s="308"/>
      <c r="BO20" s="308"/>
      <c r="BP20" s="308"/>
      <c r="BQ20" s="308"/>
    </row>
    <row r="21" spans="1:69" s="1" customFormat="1" ht="15" customHeight="1">
      <c r="A21" s="308"/>
      <c r="B21" s="336">
        <v>2</v>
      </c>
      <c r="C21" s="335" t="s">
        <v>147</v>
      </c>
      <c r="D21" s="868"/>
      <c r="E21" s="869"/>
      <c r="F21" s="320"/>
      <c r="G21" s="319" t="s">
        <v>541</v>
      </c>
      <c r="H21" s="64">
        <v>3.5999999999999997E-2</v>
      </c>
      <c r="I21" s="319" t="s">
        <v>545</v>
      </c>
      <c r="J21" s="317">
        <f t="shared" si="1"/>
        <v>0</v>
      </c>
      <c r="K21" s="306" t="s">
        <v>558</v>
      </c>
      <c r="L21" s="306"/>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08"/>
      <c r="AM21" s="308"/>
      <c r="AN21" s="308"/>
      <c r="AO21" s="308"/>
      <c r="AP21" s="308"/>
      <c r="AQ21" s="308"/>
      <c r="AR21" s="308"/>
      <c r="AS21" s="308"/>
      <c r="AT21" s="308"/>
      <c r="AU21" s="308"/>
      <c r="AV21" s="308"/>
      <c r="AW21" s="308"/>
      <c r="AX21" s="308"/>
      <c r="AY21" s="308"/>
      <c r="AZ21" s="308"/>
      <c r="BA21" s="308"/>
      <c r="BB21" s="308"/>
      <c r="BC21" s="308"/>
      <c r="BD21" s="308"/>
      <c r="BE21" s="308"/>
      <c r="BF21" s="308"/>
      <c r="BG21" s="308"/>
      <c r="BH21" s="308"/>
      <c r="BI21" s="308"/>
      <c r="BJ21" s="308"/>
      <c r="BK21" s="308"/>
      <c r="BL21" s="308"/>
      <c r="BM21" s="308"/>
      <c r="BN21" s="308"/>
      <c r="BO21" s="308"/>
      <c r="BP21" s="308"/>
      <c r="BQ21" s="308"/>
    </row>
    <row r="22" spans="1:69" s="1" customFormat="1" ht="15" customHeight="1">
      <c r="A22" s="308"/>
      <c r="B22" s="336">
        <v>3</v>
      </c>
      <c r="C22" s="335" t="s">
        <v>138</v>
      </c>
      <c r="D22" s="868"/>
      <c r="E22" s="869"/>
      <c r="F22" s="320"/>
      <c r="G22" s="319" t="s">
        <v>541</v>
      </c>
      <c r="H22" s="64">
        <v>7.8E-2</v>
      </c>
      <c r="I22" s="319" t="s">
        <v>545</v>
      </c>
      <c r="J22" s="317">
        <f t="shared" si="1"/>
        <v>0</v>
      </c>
      <c r="K22" s="306" t="s">
        <v>566</v>
      </c>
      <c r="L22" s="306"/>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308"/>
      <c r="AJ22" s="308"/>
      <c r="AK22" s="308"/>
      <c r="AL22" s="308"/>
      <c r="AM22" s="308"/>
      <c r="AN22" s="308"/>
      <c r="AO22" s="308"/>
      <c r="AP22" s="308"/>
      <c r="AQ22" s="308"/>
      <c r="AR22" s="308"/>
      <c r="AS22" s="308"/>
      <c r="AT22" s="308"/>
      <c r="AU22" s="308"/>
      <c r="AV22" s="308"/>
      <c r="AW22" s="308"/>
      <c r="AX22" s="308"/>
      <c r="AY22" s="308"/>
      <c r="AZ22" s="308"/>
      <c r="BA22" s="308"/>
      <c r="BB22" s="308"/>
      <c r="BC22" s="308"/>
      <c r="BD22" s="308"/>
      <c r="BE22" s="308"/>
      <c r="BF22" s="308"/>
      <c r="BG22" s="308"/>
      <c r="BH22" s="308"/>
      <c r="BI22" s="308"/>
      <c r="BJ22" s="308"/>
      <c r="BK22" s="308"/>
      <c r="BL22" s="308"/>
      <c r="BM22" s="308"/>
      <c r="BN22" s="308"/>
      <c r="BO22" s="308"/>
      <c r="BP22" s="308"/>
      <c r="BQ22" s="308"/>
    </row>
    <row r="23" spans="1:69" s="1" customFormat="1" ht="15" customHeight="1">
      <c r="A23" s="308"/>
      <c r="B23" s="336">
        <v>4</v>
      </c>
      <c r="C23" s="335" t="s">
        <v>137</v>
      </c>
      <c r="D23" s="868"/>
      <c r="E23" s="869"/>
      <c r="F23" s="320"/>
      <c r="G23" s="319" t="s">
        <v>541</v>
      </c>
      <c r="H23" s="64">
        <v>8.6999999999999994E-2</v>
      </c>
      <c r="I23" s="319" t="s">
        <v>545</v>
      </c>
      <c r="J23" s="317">
        <f t="shared" si="1"/>
        <v>0</v>
      </c>
      <c r="K23" s="306" t="s">
        <v>565</v>
      </c>
      <c r="L23" s="306"/>
      <c r="M23" s="308"/>
      <c r="N23" s="308"/>
      <c r="O23" s="308"/>
      <c r="P23" s="308"/>
      <c r="Q23" s="308"/>
      <c r="R23" s="308"/>
      <c r="S23" s="308"/>
      <c r="T23" s="308"/>
      <c r="U23" s="308"/>
      <c r="V23" s="308"/>
      <c r="W23" s="308"/>
      <c r="X23" s="308"/>
      <c r="Y23" s="308"/>
      <c r="Z23" s="308"/>
      <c r="AA23" s="308"/>
      <c r="AB23" s="308"/>
      <c r="AC23" s="308"/>
      <c r="AD23" s="308"/>
      <c r="AE23" s="308"/>
      <c r="AF23" s="308"/>
      <c r="AG23" s="308"/>
      <c r="AH23" s="308"/>
      <c r="AI23" s="308"/>
      <c r="AJ23" s="308"/>
      <c r="AK23" s="308"/>
      <c r="AL23" s="308"/>
      <c r="AM23" s="308"/>
      <c r="AN23" s="308"/>
      <c r="AO23" s="308"/>
      <c r="AP23" s="308"/>
      <c r="AQ23" s="308"/>
      <c r="AR23" s="308"/>
      <c r="AS23" s="308"/>
      <c r="AT23" s="308"/>
      <c r="AU23" s="308"/>
      <c r="AV23" s="308"/>
      <c r="AW23" s="308"/>
      <c r="AX23" s="308"/>
      <c r="AY23" s="308"/>
      <c r="AZ23" s="308"/>
      <c r="BA23" s="308"/>
      <c r="BB23" s="308"/>
      <c r="BC23" s="308"/>
      <c r="BD23" s="308"/>
      <c r="BE23" s="308"/>
      <c r="BF23" s="308"/>
      <c r="BG23" s="308"/>
      <c r="BH23" s="308"/>
      <c r="BI23" s="308"/>
      <c r="BJ23" s="308"/>
      <c r="BK23" s="308"/>
      <c r="BL23" s="308"/>
      <c r="BM23" s="308"/>
      <c r="BN23" s="308"/>
      <c r="BO23" s="308"/>
      <c r="BP23" s="308"/>
      <c r="BQ23" s="308"/>
    </row>
    <row r="24" spans="1:69" s="1" customFormat="1" ht="15" customHeight="1">
      <c r="A24" s="308"/>
      <c r="B24" s="336">
        <v>5</v>
      </c>
      <c r="C24" s="335" t="s">
        <v>136</v>
      </c>
      <c r="D24" s="868"/>
      <c r="E24" s="869"/>
      <c r="F24" s="320"/>
      <c r="G24" s="319" t="s">
        <v>541</v>
      </c>
      <c r="H24" s="64">
        <v>0.107</v>
      </c>
      <c r="I24" s="319" t="s">
        <v>545</v>
      </c>
      <c r="J24" s="317">
        <f t="shared" si="1"/>
        <v>0</v>
      </c>
      <c r="K24" s="306" t="s">
        <v>564</v>
      </c>
      <c r="L24" s="306"/>
      <c r="M24" s="308"/>
      <c r="N24" s="308"/>
      <c r="O24" s="308"/>
      <c r="P24" s="308"/>
      <c r="Q24" s="308"/>
      <c r="R24" s="308"/>
      <c r="S24" s="308"/>
      <c r="T24" s="308"/>
      <c r="U24" s="308"/>
      <c r="V24" s="308"/>
      <c r="W24" s="308"/>
      <c r="X24" s="308"/>
      <c r="Y24" s="308"/>
      <c r="Z24" s="308"/>
      <c r="AA24" s="308"/>
      <c r="AB24" s="308"/>
      <c r="AC24" s="308"/>
      <c r="AD24" s="308"/>
      <c r="AE24" s="308"/>
      <c r="AF24" s="308"/>
      <c r="AG24" s="308"/>
      <c r="AH24" s="308"/>
      <c r="AI24" s="308"/>
      <c r="AJ24" s="308"/>
      <c r="AK24" s="308"/>
      <c r="AL24" s="308"/>
      <c r="AM24" s="308"/>
      <c r="AN24" s="308"/>
      <c r="AO24" s="308"/>
      <c r="AP24" s="308"/>
      <c r="AQ24" s="308"/>
      <c r="AR24" s="308"/>
      <c r="AS24" s="308"/>
      <c r="AT24" s="308"/>
      <c r="AU24" s="308"/>
      <c r="AV24" s="308"/>
      <c r="AW24" s="308"/>
      <c r="AX24" s="308"/>
      <c r="AY24" s="308"/>
      <c r="AZ24" s="308"/>
      <c r="BA24" s="308"/>
      <c r="BB24" s="308"/>
      <c r="BC24" s="308"/>
      <c r="BD24" s="308"/>
      <c r="BE24" s="308"/>
      <c r="BF24" s="308"/>
      <c r="BG24" s="308"/>
      <c r="BH24" s="308"/>
      <c r="BI24" s="308"/>
      <c r="BJ24" s="308"/>
      <c r="BK24" s="308"/>
      <c r="BL24" s="308"/>
      <c r="BM24" s="308"/>
      <c r="BN24" s="308"/>
      <c r="BO24" s="308"/>
      <c r="BP24" s="308"/>
      <c r="BQ24" s="308"/>
    </row>
    <row r="25" spans="1:69" s="1" customFormat="1" ht="15" customHeight="1">
      <c r="A25" s="308"/>
      <c r="B25" s="336">
        <v>6</v>
      </c>
      <c r="C25" s="335" t="s">
        <v>135</v>
      </c>
      <c r="D25" s="868"/>
      <c r="E25" s="869"/>
      <c r="F25" s="320"/>
      <c r="G25" s="319" t="s">
        <v>541</v>
      </c>
      <c r="H25" s="64">
        <v>0.14099999999999999</v>
      </c>
      <c r="I25" s="319" t="s">
        <v>545</v>
      </c>
      <c r="J25" s="317">
        <f t="shared" si="1"/>
        <v>0</v>
      </c>
      <c r="K25" s="306" t="s">
        <v>563</v>
      </c>
      <c r="L25" s="306"/>
      <c r="M25" s="308"/>
      <c r="N25" s="308"/>
      <c r="O25" s="308"/>
      <c r="P25" s="308"/>
      <c r="Q25" s="308"/>
      <c r="R25" s="308"/>
      <c r="S25" s="308"/>
      <c r="T25" s="308"/>
      <c r="U25" s="308"/>
      <c r="V25" s="308"/>
      <c r="W25" s="308"/>
      <c r="X25" s="308"/>
      <c r="Y25" s="308"/>
      <c r="Z25" s="308"/>
      <c r="AA25" s="308"/>
      <c r="AB25" s="308"/>
      <c r="AC25" s="308"/>
      <c r="AD25" s="308"/>
      <c r="AE25" s="308"/>
      <c r="AF25" s="308"/>
      <c r="AG25" s="308"/>
      <c r="AH25" s="308"/>
      <c r="AI25" s="308"/>
      <c r="AJ25" s="308"/>
      <c r="AK25" s="308"/>
      <c r="AL25" s="308"/>
      <c r="AM25" s="308"/>
      <c r="AN25" s="308"/>
      <c r="AO25" s="308"/>
      <c r="AP25" s="308"/>
      <c r="AQ25" s="308"/>
      <c r="AR25" s="308"/>
      <c r="AS25" s="308"/>
      <c r="AT25" s="308"/>
      <c r="AU25" s="308"/>
      <c r="AV25" s="308"/>
      <c r="AW25" s="308"/>
      <c r="AX25" s="308"/>
      <c r="AY25" s="308"/>
      <c r="AZ25" s="308"/>
      <c r="BA25" s="308"/>
      <c r="BB25" s="308"/>
      <c r="BC25" s="308"/>
      <c r="BD25" s="308"/>
      <c r="BE25" s="308"/>
      <c r="BF25" s="308"/>
      <c r="BG25" s="308"/>
      <c r="BH25" s="308"/>
      <c r="BI25" s="308"/>
      <c r="BJ25" s="308"/>
      <c r="BK25" s="308"/>
      <c r="BL25" s="308"/>
      <c r="BM25" s="308"/>
      <c r="BN25" s="308"/>
      <c r="BO25" s="308"/>
      <c r="BP25" s="308"/>
      <c r="BQ25" s="308"/>
    </row>
    <row r="26" spans="1:69" s="1" customFormat="1" ht="15" customHeight="1">
      <c r="A26" s="308"/>
      <c r="B26" s="336">
        <v>7</v>
      </c>
      <c r="C26" s="335" t="s">
        <v>124</v>
      </c>
      <c r="D26" s="868"/>
      <c r="E26" s="869"/>
      <c r="F26" s="320"/>
      <c r="G26" s="319" t="s">
        <v>541</v>
      </c>
      <c r="H26" s="64">
        <v>0.159</v>
      </c>
      <c r="I26" s="319" t="s">
        <v>545</v>
      </c>
      <c r="J26" s="317">
        <f t="shared" si="1"/>
        <v>0</v>
      </c>
      <c r="K26" s="306" t="s">
        <v>571</v>
      </c>
      <c r="L26" s="306"/>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8"/>
      <c r="AN26" s="308"/>
      <c r="AO26" s="308"/>
      <c r="AP26" s="308"/>
      <c r="AQ26" s="308"/>
      <c r="AR26" s="308"/>
      <c r="AS26" s="308"/>
      <c r="AT26" s="308"/>
      <c r="AU26" s="308"/>
      <c r="AV26" s="308"/>
      <c r="AW26" s="308"/>
      <c r="AX26" s="308"/>
      <c r="AY26" s="308"/>
      <c r="AZ26" s="308"/>
      <c r="BA26" s="308"/>
      <c r="BB26" s="308"/>
      <c r="BC26" s="308"/>
      <c r="BD26" s="308"/>
      <c r="BE26" s="308"/>
      <c r="BF26" s="308"/>
      <c r="BG26" s="308"/>
      <c r="BH26" s="308"/>
      <c r="BI26" s="308"/>
      <c r="BJ26" s="308"/>
      <c r="BK26" s="308"/>
      <c r="BL26" s="308"/>
      <c r="BM26" s="308"/>
      <c r="BN26" s="308"/>
      <c r="BO26" s="308"/>
      <c r="BP26" s="308"/>
      <c r="BQ26" s="308"/>
    </row>
    <row r="27" spans="1:69" s="1" customFormat="1" ht="15" customHeight="1">
      <c r="A27" s="308"/>
      <c r="B27" s="336">
        <v>8</v>
      </c>
      <c r="C27" s="335" t="s">
        <v>123</v>
      </c>
      <c r="D27" s="868"/>
      <c r="E27" s="869"/>
      <c r="F27" s="320"/>
      <c r="G27" s="319" t="s">
        <v>541</v>
      </c>
      <c r="H27" s="64">
        <v>0.185</v>
      </c>
      <c r="I27" s="319" t="s">
        <v>545</v>
      </c>
      <c r="J27" s="317">
        <f t="shared" si="1"/>
        <v>0</v>
      </c>
      <c r="K27" s="306" t="s">
        <v>561</v>
      </c>
      <c r="L27" s="308"/>
      <c r="M27" s="308"/>
      <c r="N27" s="308"/>
      <c r="O27" s="308"/>
      <c r="P27" s="308"/>
      <c r="Q27" s="308"/>
      <c r="R27" s="308"/>
      <c r="S27" s="308"/>
      <c r="T27" s="308"/>
      <c r="U27" s="308"/>
      <c r="V27" s="308"/>
      <c r="W27" s="308"/>
      <c r="X27" s="308"/>
      <c r="Y27" s="308"/>
      <c r="Z27" s="308"/>
      <c r="AA27" s="308"/>
      <c r="AB27" s="308"/>
      <c r="AC27" s="308"/>
      <c r="AD27" s="308"/>
      <c r="AE27" s="308"/>
      <c r="AF27" s="308"/>
      <c r="AG27" s="308"/>
      <c r="AH27" s="308"/>
      <c r="AI27" s="308"/>
      <c r="AJ27" s="308"/>
      <c r="AK27" s="308"/>
      <c r="AL27" s="308"/>
      <c r="AM27" s="308"/>
      <c r="AN27" s="308"/>
      <c r="AO27" s="308"/>
      <c r="AP27" s="308"/>
      <c r="AQ27" s="308"/>
      <c r="AR27" s="308"/>
      <c r="AS27" s="308"/>
      <c r="AT27" s="308"/>
      <c r="AU27" s="308"/>
      <c r="AV27" s="308"/>
      <c r="AW27" s="308"/>
      <c r="AX27" s="308"/>
      <c r="AY27" s="308"/>
      <c r="AZ27" s="308"/>
      <c r="BA27" s="308"/>
      <c r="BB27" s="308"/>
      <c r="BC27" s="308"/>
      <c r="BD27" s="308"/>
      <c r="BE27" s="308"/>
      <c r="BF27" s="308"/>
      <c r="BG27" s="308"/>
      <c r="BH27" s="308"/>
      <c r="BI27" s="308"/>
      <c r="BJ27" s="308"/>
      <c r="BK27" s="308"/>
      <c r="BL27" s="308"/>
      <c r="BM27" s="308"/>
      <c r="BN27" s="308"/>
      <c r="BO27" s="308"/>
      <c r="BP27" s="308"/>
      <c r="BQ27" s="308"/>
    </row>
    <row r="28" spans="1:69" s="1" customFormat="1" ht="15" customHeight="1">
      <c r="A28" s="308"/>
      <c r="B28" s="336">
        <v>9</v>
      </c>
      <c r="C28" s="335" t="s">
        <v>122</v>
      </c>
      <c r="D28" s="868"/>
      <c r="E28" s="869"/>
      <c r="F28" s="320"/>
      <c r="G28" s="319" t="s">
        <v>541</v>
      </c>
      <c r="H28" s="64">
        <v>0.20200000000000001</v>
      </c>
      <c r="I28" s="319" t="s">
        <v>545</v>
      </c>
      <c r="J28" s="317">
        <f t="shared" si="1"/>
        <v>0</v>
      </c>
      <c r="K28" s="306" t="s">
        <v>570</v>
      </c>
      <c r="L28" s="308"/>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08"/>
      <c r="AM28" s="308"/>
      <c r="AN28" s="308"/>
      <c r="AO28" s="308"/>
      <c r="AP28" s="308"/>
      <c r="AQ28" s="308"/>
      <c r="AR28" s="308"/>
      <c r="AS28" s="308"/>
      <c r="AT28" s="308"/>
      <c r="AU28" s="308"/>
      <c r="AV28" s="308"/>
      <c r="AW28" s="308"/>
      <c r="AX28" s="308"/>
      <c r="AY28" s="308"/>
      <c r="AZ28" s="308"/>
      <c r="BA28" s="308"/>
      <c r="BB28" s="308"/>
      <c r="BC28" s="308"/>
      <c r="BD28" s="308"/>
      <c r="BE28" s="308"/>
      <c r="BF28" s="308"/>
      <c r="BG28" s="308"/>
      <c r="BH28" s="308"/>
      <c r="BI28" s="308"/>
      <c r="BJ28" s="308"/>
      <c r="BK28" s="308"/>
      <c r="BL28" s="308"/>
      <c r="BM28" s="308"/>
      <c r="BN28" s="308"/>
      <c r="BO28" s="308"/>
      <c r="BP28" s="308"/>
      <c r="BQ28" s="308"/>
    </row>
    <row r="29" spans="1:69" s="1" customFormat="1" ht="15" customHeight="1">
      <c r="A29" s="308"/>
      <c r="B29" s="336">
        <v>10</v>
      </c>
      <c r="C29" s="335" t="s">
        <v>112</v>
      </c>
      <c r="D29" s="868"/>
      <c r="E29" s="869"/>
      <c r="F29" s="320"/>
      <c r="G29" s="319" t="s">
        <v>541</v>
      </c>
      <c r="H29" s="64">
        <v>0.19</v>
      </c>
      <c r="I29" s="319" t="s">
        <v>545</v>
      </c>
      <c r="J29" s="317">
        <f t="shared" si="1"/>
        <v>0</v>
      </c>
      <c r="K29" s="306" t="s">
        <v>582</v>
      </c>
      <c r="L29" s="308"/>
      <c r="M29" s="308"/>
      <c r="N29" s="308"/>
      <c r="O29" s="308"/>
      <c r="P29" s="308"/>
      <c r="Q29" s="308"/>
      <c r="R29" s="308"/>
      <c r="S29" s="308"/>
      <c r="T29" s="308"/>
      <c r="U29" s="308"/>
      <c r="V29" s="308"/>
      <c r="W29" s="308"/>
      <c r="X29" s="308"/>
      <c r="Y29" s="308"/>
      <c r="Z29" s="308"/>
      <c r="AA29" s="308"/>
      <c r="AB29" s="308"/>
      <c r="AC29" s="308"/>
      <c r="AD29" s="308"/>
      <c r="AE29" s="308"/>
      <c r="AF29" s="308"/>
      <c r="AG29" s="308"/>
      <c r="AH29" s="308"/>
      <c r="AI29" s="308"/>
      <c r="AJ29" s="308"/>
      <c r="AK29" s="308"/>
      <c r="AL29" s="308"/>
      <c r="AM29" s="308"/>
      <c r="AN29" s="308"/>
      <c r="AO29" s="308"/>
      <c r="AP29" s="308"/>
      <c r="AQ29" s="308"/>
      <c r="AR29" s="308"/>
      <c r="AS29" s="308"/>
      <c r="AT29" s="308"/>
      <c r="AU29" s="308"/>
      <c r="AV29" s="308"/>
      <c r="AW29" s="308"/>
      <c r="AX29" s="308"/>
      <c r="AY29" s="308"/>
      <c r="AZ29" s="308"/>
      <c r="BA29" s="308"/>
      <c r="BB29" s="308"/>
      <c r="BC29" s="308"/>
      <c r="BD29" s="308"/>
      <c r="BE29" s="308"/>
      <c r="BF29" s="308"/>
      <c r="BG29" s="308"/>
      <c r="BH29" s="308"/>
      <c r="BI29" s="308"/>
      <c r="BJ29" s="308"/>
      <c r="BK29" s="308"/>
      <c r="BL29" s="308"/>
      <c r="BM29" s="308"/>
      <c r="BN29" s="308"/>
      <c r="BO29" s="308"/>
      <c r="BP29" s="308"/>
      <c r="BQ29" s="308"/>
    </row>
    <row r="30" spans="1:69" s="1" customFormat="1" ht="15" customHeight="1" thickBot="1">
      <c r="A30" s="308"/>
      <c r="B30" s="322">
        <v>11</v>
      </c>
      <c r="C30" s="321" t="s">
        <v>110</v>
      </c>
      <c r="D30" s="868"/>
      <c r="E30" s="869"/>
      <c r="F30" s="320"/>
      <c r="G30" s="319" t="s">
        <v>541</v>
      </c>
      <c r="H30" s="64">
        <v>0.21199999999999999</v>
      </c>
      <c r="I30" s="319" t="s">
        <v>545</v>
      </c>
      <c r="J30" s="317">
        <f t="shared" si="1"/>
        <v>0</v>
      </c>
      <c r="K30" s="306" t="s">
        <v>581</v>
      </c>
      <c r="L30" s="308"/>
      <c r="M30" s="308"/>
      <c r="N30" s="308"/>
      <c r="O30" s="308"/>
      <c r="P30" s="308"/>
      <c r="Q30" s="308"/>
      <c r="R30" s="308"/>
      <c r="S30" s="308"/>
      <c r="T30" s="308"/>
      <c r="U30" s="308"/>
      <c r="V30" s="308"/>
      <c r="W30" s="308"/>
      <c r="X30" s="308"/>
      <c r="Y30" s="308"/>
      <c r="Z30" s="308"/>
      <c r="AA30" s="308"/>
      <c r="AB30" s="308"/>
      <c r="AC30" s="308"/>
      <c r="AD30" s="308"/>
      <c r="AE30" s="308"/>
      <c r="AF30" s="308"/>
      <c r="AG30" s="308"/>
      <c r="AH30" s="308"/>
      <c r="AI30" s="308"/>
      <c r="AJ30" s="308"/>
      <c r="AK30" s="308"/>
      <c r="AL30" s="308"/>
      <c r="AM30" s="308"/>
      <c r="AN30" s="308"/>
      <c r="AO30" s="308"/>
      <c r="AP30" s="308"/>
      <c r="AQ30" s="308"/>
      <c r="AR30" s="308"/>
      <c r="AS30" s="308"/>
      <c r="AT30" s="308"/>
      <c r="AU30" s="308"/>
      <c r="AV30" s="308"/>
      <c r="AW30" s="308"/>
      <c r="AX30" s="308"/>
      <c r="AY30" s="308"/>
      <c r="AZ30" s="308"/>
      <c r="BA30" s="308"/>
      <c r="BB30" s="308"/>
      <c r="BC30" s="308"/>
      <c r="BD30" s="308"/>
      <c r="BE30" s="308"/>
      <c r="BF30" s="308"/>
      <c r="BG30" s="308"/>
      <c r="BH30" s="308"/>
      <c r="BI30" s="308"/>
      <c r="BJ30" s="308"/>
      <c r="BK30" s="308"/>
      <c r="BL30" s="308"/>
      <c r="BM30" s="308"/>
      <c r="BN30" s="308"/>
      <c r="BO30" s="308"/>
      <c r="BP30" s="308"/>
      <c r="BQ30" s="308"/>
    </row>
    <row r="31" spans="1:69" s="1" customFormat="1" ht="15" customHeight="1">
      <c r="A31" s="308"/>
      <c r="B31" s="316"/>
      <c r="C31" s="315"/>
      <c r="D31" s="314"/>
      <c r="E31" s="314"/>
      <c r="F31" s="310"/>
      <c r="G31" s="313"/>
      <c r="H31" s="873" t="s">
        <v>599</v>
      </c>
      <c r="I31" s="874"/>
      <c r="J31" s="309"/>
      <c r="K31" s="306"/>
      <c r="L31" s="308"/>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8"/>
      <c r="AM31" s="308"/>
      <c r="AN31" s="308"/>
      <c r="AO31" s="308"/>
      <c r="AP31" s="308"/>
      <c r="AQ31" s="308"/>
      <c r="AR31" s="308"/>
      <c r="AS31" s="308"/>
      <c r="AT31" s="308"/>
      <c r="AU31" s="308"/>
      <c r="AV31" s="308"/>
      <c r="AW31" s="308"/>
      <c r="AX31" s="308"/>
      <c r="AY31" s="308"/>
      <c r="AZ31" s="308"/>
      <c r="BA31" s="308"/>
      <c r="BB31" s="308"/>
      <c r="BC31" s="308"/>
      <c r="BD31" s="308"/>
      <c r="BE31" s="308"/>
      <c r="BF31" s="308"/>
      <c r="BG31" s="308"/>
      <c r="BH31" s="308"/>
      <c r="BI31" s="308"/>
      <c r="BJ31" s="308"/>
      <c r="BK31" s="308"/>
      <c r="BL31" s="308"/>
      <c r="BM31" s="308"/>
      <c r="BN31" s="308"/>
      <c r="BO31" s="308"/>
      <c r="BP31" s="308"/>
      <c r="BQ31" s="308"/>
    </row>
    <row r="32" spans="1:69" s="1" customFormat="1" ht="15" customHeight="1" thickBot="1">
      <c r="A32" s="308"/>
      <c r="B32" s="311"/>
      <c r="C32" s="306"/>
      <c r="D32" s="306"/>
      <c r="E32" s="306"/>
      <c r="F32" s="306"/>
      <c r="G32" s="306"/>
      <c r="H32" s="875" t="s">
        <v>99</v>
      </c>
      <c r="I32" s="876"/>
      <c r="J32" s="307">
        <f>SUM(J20:J30)</f>
        <v>0</v>
      </c>
      <c r="K32" s="306" t="s">
        <v>592</v>
      </c>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8"/>
      <c r="AM32" s="308"/>
      <c r="AN32" s="308"/>
      <c r="AO32" s="308"/>
      <c r="AP32" s="308"/>
      <c r="AQ32" s="308"/>
      <c r="AR32" s="308"/>
      <c r="AS32" s="308"/>
      <c r="AT32" s="308"/>
      <c r="AU32" s="308"/>
      <c r="AV32" s="308"/>
      <c r="AW32" s="308"/>
      <c r="AX32" s="308"/>
      <c r="AY32" s="308"/>
      <c r="AZ32" s="308"/>
      <c r="BA32" s="308"/>
      <c r="BB32" s="308"/>
      <c r="BC32" s="308"/>
      <c r="BD32" s="308"/>
      <c r="BE32" s="308"/>
      <c r="BF32" s="308"/>
      <c r="BG32" s="308"/>
      <c r="BH32" s="308"/>
      <c r="BI32" s="308"/>
      <c r="BJ32" s="308"/>
      <c r="BK32" s="308"/>
      <c r="BL32" s="308"/>
      <c r="BM32" s="308"/>
      <c r="BN32" s="308"/>
      <c r="BO32" s="308"/>
      <c r="BP32" s="308"/>
      <c r="BQ32" s="308"/>
    </row>
    <row r="33" spans="1:69" s="1" customFormat="1" ht="18.75" customHeight="1">
      <c r="A33" s="308"/>
      <c r="B33" s="333"/>
      <c r="C33" s="308"/>
      <c r="D33" s="308"/>
      <c r="E33" s="308"/>
      <c r="F33" s="308"/>
      <c r="G33" s="308"/>
      <c r="H33" s="308"/>
      <c r="I33" s="308"/>
      <c r="J33" s="343"/>
      <c r="K33" s="308"/>
      <c r="L33" s="308"/>
      <c r="M33" s="308"/>
      <c r="N33" s="308"/>
      <c r="O33" s="308"/>
      <c r="P33" s="308"/>
      <c r="Q33" s="308"/>
      <c r="R33" s="308"/>
      <c r="S33" s="308"/>
      <c r="T33" s="308"/>
      <c r="U33" s="308"/>
      <c r="V33" s="308"/>
      <c r="W33" s="308"/>
      <c r="X33" s="308"/>
      <c r="Y33" s="308"/>
      <c r="Z33" s="308"/>
      <c r="AA33" s="308"/>
      <c r="AB33" s="308"/>
      <c r="AC33" s="308"/>
      <c r="AD33" s="308"/>
      <c r="AE33" s="308"/>
      <c r="AF33" s="308"/>
      <c r="AG33" s="308"/>
      <c r="AH33" s="308"/>
      <c r="AI33" s="308"/>
      <c r="AJ33" s="308"/>
      <c r="AK33" s="308"/>
      <c r="AL33" s="308"/>
      <c r="AM33" s="308"/>
      <c r="AN33" s="308"/>
      <c r="AO33" s="308"/>
      <c r="AP33" s="308"/>
      <c r="AQ33" s="308"/>
      <c r="AR33" s="308"/>
      <c r="AS33" s="308"/>
      <c r="AT33" s="308"/>
      <c r="AU33" s="308"/>
      <c r="AV33" s="308"/>
      <c r="AW33" s="308"/>
      <c r="AX33" s="308"/>
      <c r="AY33" s="308"/>
      <c r="AZ33" s="308"/>
      <c r="BA33" s="308"/>
      <c r="BB33" s="308"/>
      <c r="BC33" s="308"/>
      <c r="BD33" s="308"/>
      <c r="BE33" s="308"/>
      <c r="BF33" s="308"/>
      <c r="BG33" s="308"/>
      <c r="BH33" s="308"/>
      <c r="BI33" s="308"/>
      <c r="BJ33" s="308"/>
      <c r="BK33" s="308"/>
      <c r="BL33" s="308"/>
      <c r="BM33" s="308"/>
      <c r="BN33" s="308"/>
      <c r="BO33" s="308"/>
      <c r="BP33" s="308"/>
      <c r="BQ33" s="308"/>
    </row>
    <row r="34" spans="1:69" s="1" customFormat="1" ht="18.75" customHeight="1" thickBot="1">
      <c r="A34" s="308"/>
      <c r="B34" s="311"/>
      <c r="C34" s="306"/>
      <c r="D34" s="306"/>
      <c r="E34" s="306"/>
      <c r="F34" s="306"/>
      <c r="G34" s="310"/>
      <c r="H34" s="313"/>
      <c r="I34" s="313"/>
      <c r="J34" s="312"/>
      <c r="K34" s="306"/>
      <c r="L34" s="308"/>
      <c r="M34" s="308"/>
      <c r="N34" s="308"/>
      <c r="O34" s="308"/>
      <c r="P34" s="308"/>
      <c r="Q34" s="308"/>
      <c r="R34" s="308"/>
      <c r="S34" s="308"/>
      <c r="T34" s="308"/>
      <c r="U34" s="308"/>
      <c r="V34" s="308"/>
      <c r="W34" s="308"/>
      <c r="X34" s="308"/>
      <c r="Y34" s="308"/>
      <c r="Z34" s="308"/>
      <c r="AA34" s="308"/>
      <c r="AB34" s="308"/>
      <c r="AC34" s="308"/>
      <c r="AD34" s="308"/>
      <c r="AE34" s="308"/>
      <c r="AF34" s="308"/>
      <c r="AG34" s="308"/>
      <c r="AH34" s="308"/>
      <c r="AI34" s="308"/>
      <c r="AJ34" s="308"/>
      <c r="AK34" s="308"/>
      <c r="AL34" s="308"/>
      <c r="AM34" s="308"/>
      <c r="AN34" s="308"/>
      <c r="AO34" s="308"/>
      <c r="AP34" s="308"/>
      <c r="AQ34" s="308"/>
      <c r="AR34" s="308"/>
      <c r="AS34" s="308"/>
      <c r="AT34" s="308"/>
      <c r="AU34" s="308"/>
      <c r="AV34" s="308"/>
      <c r="AW34" s="308"/>
      <c r="AX34" s="308"/>
      <c r="AY34" s="308"/>
      <c r="AZ34" s="308"/>
      <c r="BA34" s="308"/>
      <c r="BB34" s="308"/>
      <c r="BC34" s="308"/>
      <c r="BD34" s="308"/>
      <c r="BE34" s="308"/>
      <c r="BF34" s="308"/>
      <c r="BG34" s="308"/>
      <c r="BH34" s="308"/>
      <c r="BI34" s="308"/>
      <c r="BJ34" s="308"/>
      <c r="BK34" s="308"/>
      <c r="BL34" s="308"/>
      <c r="BM34" s="308"/>
      <c r="BN34" s="308"/>
      <c r="BO34" s="308"/>
      <c r="BP34" s="308"/>
      <c r="BQ34" s="308"/>
    </row>
    <row r="35" spans="1:69" s="1" customFormat="1" ht="18.75" customHeight="1">
      <c r="A35" s="308"/>
      <c r="B35" s="311"/>
      <c r="C35" s="306"/>
      <c r="D35" s="306"/>
      <c r="E35" s="306"/>
      <c r="F35" s="306"/>
      <c r="G35" s="310"/>
      <c r="H35" s="880" t="s">
        <v>598</v>
      </c>
      <c r="I35" s="881"/>
      <c r="J35" s="309"/>
      <c r="K35" s="306"/>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8"/>
      <c r="AN35" s="308"/>
      <c r="AO35" s="308"/>
      <c r="AP35" s="308"/>
      <c r="AQ35" s="308"/>
      <c r="AR35" s="308"/>
      <c r="AS35" s="308"/>
      <c r="AT35" s="308"/>
      <c r="AU35" s="308"/>
      <c r="AV35" s="308"/>
      <c r="AW35" s="308"/>
      <c r="AX35" s="308"/>
      <c r="AY35" s="308"/>
      <c r="AZ35" s="308"/>
      <c r="BA35" s="308"/>
      <c r="BB35" s="308"/>
      <c r="BC35" s="308"/>
      <c r="BD35" s="308"/>
      <c r="BE35" s="308"/>
      <c r="BF35" s="308"/>
      <c r="BG35" s="308"/>
      <c r="BH35" s="308"/>
      <c r="BI35" s="308"/>
      <c r="BJ35" s="308"/>
      <c r="BK35" s="308"/>
      <c r="BL35" s="308"/>
      <c r="BM35" s="308"/>
      <c r="BN35" s="308"/>
      <c r="BO35" s="308"/>
      <c r="BP35" s="308"/>
      <c r="BQ35" s="308"/>
    </row>
    <row r="36" spans="1:69" ht="18.75" customHeight="1" thickBot="1">
      <c r="H36" s="882" t="s">
        <v>500</v>
      </c>
      <c r="I36" s="883"/>
      <c r="J36" s="307">
        <f>SUM(J14,J32)</f>
        <v>0</v>
      </c>
      <c r="K36" s="306" t="s">
        <v>597</v>
      </c>
    </row>
  </sheetData>
  <mergeCells count="30">
    <mergeCell ref="H36:I36"/>
    <mergeCell ref="D27:E27"/>
    <mergeCell ref="D28:E28"/>
    <mergeCell ref="D29:E29"/>
    <mergeCell ref="D30:E30"/>
    <mergeCell ref="H31:I31"/>
    <mergeCell ref="H32:I32"/>
    <mergeCell ref="D24:E24"/>
    <mergeCell ref="D25:E25"/>
    <mergeCell ref="D26:E26"/>
    <mergeCell ref="H35:I35"/>
    <mergeCell ref="D20:E20"/>
    <mergeCell ref="D21:E21"/>
    <mergeCell ref="D22:E22"/>
    <mergeCell ref="D23:E23"/>
    <mergeCell ref="B18:C18"/>
    <mergeCell ref="D18:E18"/>
    <mergeCell ref="D10:E10"/>
    <mergeCell ref="D11:E11"/>
    <mergeCell ref="D12:E12"/>
    <mergeCell ref="D9:E9"/>
    <mergeCell ref="A1:B1"/>
    <mergeCell ref="C1:E1"/>
    <mergeCell ref="H13:I13"/>
    <mergeCell ref="H14:I14"/>
    <mergeCell ref="I1:K1"/>
    <mergeCell ref="B5:C5"/>
    <mergeCell ref="D5:E5"/>
    <mergeCell ref="D7:E7"/>
    <mergeCell ref="D8:E8"/>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Q419"/>
  <sheetViews>
    <sheetView showGridLines="0" view="pageBreakPreview" topLeftCell="A214" zoomScaleSheetLayoutView="100" workbookViewId="0">
      <selection activeCell="K234" sqref="K234"/>
    </sheetView>
  </sheetViews>
  <sheetFormatPr defaultColWidth="9" defaultRowHeight="18.75" customHeight="1"/>
  <cols>
    <col min="1" max="1" width="3.109375" style="570" customWidth="1"/>
    <col min="2" max="2" width="5.77734375" style="571" customWidth="1"/>
    <col min="3" max="3" width="8.6640625" style="570" customWidth="1"/>
    <col min="4" max="4" width="7.33203125" style="570" customWidth="1"/>
    <col min="5" max="5" width="16" style="570" customWidth="1"/>
    <col min="6" max="6" width="15" style="448" customWidth="1"/>
    <col min="7" max="7" width="11.88671875" style="570" customWidth="1"/>
    <col min="8" max="8" width="2.21875" style="570" bestFit="1" customWidth="1"/>
    <col min="9" max="9" width="11.88671875" style="449" customWidth="1"/>
    <col min="10" max="10" width="2.21875" style="570" bestFit="1" customWidth="1"/>
    <col min="11" max="11" width="11.88671875" style="458" customWidth="1"/>
    <col min="12" max="12" width="3.44140625" style="570" customWidth="1"/>
    <col min="13" max="13" width="2.21875" style="556" customWidth="1"/>
    <col min="14" max="15" width="6.33203125" style="556" customWidth="1"/>
    <col min="16" max="69" width="9" style="570"/>
    <col min="70" max="16384" width="9" style="50"/>
  </cols>
  <sheetData>
    <row r="1" spans="1:25" s="50" customFormat="1" ht="18.75" customHeight="1">
      <c r="A1" s="870" t="s">
        <v>159</v>
      </c>
      <c r="B1" s="871"/>
      <c r="C1" s="870" t="s">
        <v>218</v>
      </c>
      <c r="D1" s="872"/>
      <c r="E1" s="872"/>
      <c r="F1" s="871"/>
      <c r="G1" s="570"/>
      <c r="H1" s="570"/>
      <c r="I1" s="649" t="s">
        <v>0</v>
      </c>
      <c r="J1" s="877">
        <f>●総括表!H4</f>
        <v>0</v>
      </c>
      <c r="K1" s="877"/>
      <c r="L1" s="877"/>
      <c r="M1" s="556"/>
      <c r="N1" s="556"/>
      <c r="O1" s="556"/>
      <c r="P1" s="570"/>
      <c r="Q1" s="570"/>
      <c r="R1" s="570"/>
      <c r="S1" s="570"/>
      <c r="T1" s="570"/>
      <c r="U1" s="570"/>
      <c r="V1" s="570"/>
      <c r="W1" s="570"/>
      <c r="X1" s="570"/>
      <c r="Y1" s="570"/>
    </row>
    <row r="2" spans="1:25" s="50" customFormat="1" ht="18.75" customHeight="1">
      <c r="A2" s="570"/>
      <c r="B2" s="571"/>
      <c r="C2" s="570"/>
      <c r="D2" s="570"/>
      <c r="E2" s="570"/>
      <c r="F2" s="448"/>
      <c r="G2" s="570"/>
      <c r="H2" s="570"/>
      <c r="I2" s="449"/>
      <c r="J2" s="570"/>
      <c r="K2" s="450"/>
      <c r="L2" s="570"/>
      <c r="M2" s="556"/>
      <c r="N2" s="556"/>
      <c r="O2" s="556"/>
      <c r="P2" s="570"/>
      <c r="Q2" s="570"/>
      <c r="R2" s="570"/>
      <c r="S2" s="570"/>
      <c r="T2" s="570"/>
      <c r="U2" s="570"/>
      <c r="V2" s="570"/>
      <c r="W2" s="570"/>
      <c r="X2" s="570"/>
      <c r="Y2" s="570"/>
    </row>
    <row r="3" spans="1:25" s="50" customFormat="1" ht="18.75" customHeight="1">
      <c r="A3" s="451" t="s">
        <v>1300</v>
      </c>
      <c r="B3" s="452" t="s">
        <v>217</v>
      </c>
      <c r="C3" s="570"/>
      <c r="D3" s="570"/>
      <c r="E3" s="570"/>
      <c r="F3" s="448"/>
      <c r="G3" s="570"/>
      <c r="H3" s="570"/>
      <c r="I3" s="449"/>
      <c r="J3" s="570"/>
      <c r="K3" s="450"/>
      <c r="L3" s="570"/>
      <c r="M3" s="556"/>
      <c r="N3" s="557"/>
      <c r="O3" s="557"/>
      <c r="P3" s="385"/>
      <c r="Q3" s="902"/>
      <c r="R3" s="902"/>
      <c r="S3" s="633"/>
      <c r="T3" s="902"/>
      <c r="U3" s="902"/>
      <c r="V3" s="633"/>
      <c r="W3" s="630"/>
      <c r="X3" s="381"/>
      <c r="Y3" s="570"/>
    </row>
    <row r="4" spans="1:25" s="50" customFormat="1" ht="6.75" customHeight="1">
      <c r="A4" s="451"/>
      <c r="B4" s="452"/>
      <c r="C4" s="570"/>
      <c r="D4" s="570"/>
      <c r="E4" s="570"/>
      <c r="F4" s="448"/>
      <c r="G4" s="570"/>
      <c r="H4" s="570"/>
      <c r="I4" s="449"/>
      <c r="J4" s="570"/>
      <c r="K4" s="450"/>
      <c r="L4" s="570"/>
      <c r="M4" s="556"/>
      <c r="N4" s="557"/>
      <c r="O4" s="557"/>
      <c r="P4" s="385"/>
      <c r="Q4" s="633"/>
      <c r="R4" s="633"/>
      <c r="S4" s="633"/>
      <c r="T4" s="633"/>
      <c r="U4" s="633"/>
      <c r="V4" s="633"/>
      <c r="W4" s="630"/>
      <c r="X4" s="381"/>
      <c r="Y4" s="570"/>
    </row>
    <row r="5" spans="1:25" s="50" customFormat="1" ht="18.75" customHeight="1" thickBot="1">
      <c r="A5" s="451"/>
      <c r="B5" s="903" t="s">
        <v>1301</v>
      </c>
      <c r="C5" s="903"/>
      <c r="D5" s="903"/>
      <c r="E5" s="903"/>
      <c r="F5" s="903"/>
      <c r="G5" s="581"/>
      <c r="H5" s="581"/>
      <c r="I5" s="581" t="s">
        <v>171</v>
      </c>
      <c r="J5" s="581"/>
      <c r="K5" s="454"/>
      <c r="L5" s="581"/>
      <c r="M5" s="556"/>
      <c r="N5" s="556"/>
      <c r="O5" s="557"/>
      <c r="P5" s="385"/>
      <c r="Q5" s="385"/>
      <c r="R5" s="633"/>
      <c r="S5" s="633"/>
      <c r="T5" s="633"/>
      <c r="U5" s="633"/>
      <c r="V5" s="633"/>
      <c r="W5" s="633"/>
      <c r="X5" s="630"/>
      <c r="Y5" s="381"/>
    </row>
    <row r="6" spans="1:25" s="50" customFormat="1" ht="22.5" customHeight="1" thickBot="1">
      <c r="A6" s="451"/>
      <c r="B6" s="903"/>
      <c r="C6" s="903"/>
      <c r="D6" s="903"/>
      <c r="E6" s="903"/>
      <c r="F6" s="903"/>
      <c r="G6" s="455">
        <f>●附表!E11</f>
        <v>0</v>
      </c>
      <c r="H6" s="648" t="s">
        <v>1302</v>
      </c>
      <c r="I6" s="456">
        <v>0.6</v>
      </c>
      <c r="J6" s="648" t="s">
        <v>1303</v>
      </c>
      <c r="K6" s="457">
        <f>ROUND(G6*I6,0)</f>
        <v>0</v>
      </c>
      <c r="L6" s="576" t="s">
        <v>1304</v>
      </c>
      <c r="M6" s="556" t="s">
        <v>1302</v>
      </c>
      <c r="N6" s="556"/>
      <c r="O6" s="557"/>
      <c r="P6" s="385"/>
      <c r="Q6" s="385"/>
      <c r="R6" s="633"/>
      <c r="S6" s="633"/>
      <c r="T6" s="633"/>
      <c r="U6" s="633"/>
      <c r="V6" s="633"/>
      <c r="W6" s="633"/>
      <c r="X6" s="630"/>
      <c r="Y6" s="381"/>
    </row>
    <row r="7" spans="1:25" s="50" customFormat="1" ht="11.25" customHeight="1">
      <c r="A7" s="451"/>
      <c r="B7" s="452"/>
      <c r="C7" s="570"/>
      <c r="D7" s="570"/>
      <c r="E7" s="570"/>
      <c r="F7" s="448"/>
      <c r="G7" s="458"/>
      <c r="H7" s="570"/>
      <c r="I7" s="449"/>
      <c r="J7" s="570"/>
      <c r="K7" s="459" t="s">
        <v>170</v>
      </c>
      <c r="L7" s="570"/>
      <c r="M7" s="556"/>
      <c r="N7" s="557"/>
      <c r="O7" s="557"/>
      <c r="P7" s="385"/>
      <c r="Q7" s="633"/>
      <c r="R7" s="633"/>
      <c r="S7" s="633"/>
      <c r="T7" s="633"/>
      <c r="U7" s="633"/>
      <c r="V7" s="633"/>
      <c r="W7" s="630"/>
      <c r="X7" s="381"/>
      <c r="Y7" s="570"/>
    </row>
    <row r="8" spans="1:25" s="50" customFormat="1" ht="18.75" customHeight="1" thickBot="1">
      <c r="A8" s="451"/>
      <c r="B8" s="903" t="s">
        <v>1305</v>
      </c>
      <c r="C8" s="903"/>
      <c r="D8" s="903"/>
      <c r="E8" s="903"/>
      <c r="F8" s="903"/>
      <c r="G8" s="454"/>
      <c r="H8" s="581"/>
      <c r="I8" s="581" t="s">
        <v>171</v>
      </c>
      <c r="J8" s="581"/>
      <c r="K8" s="454"/>
      <c r="L8" s="581"/>
      <c r="M8" s="556"/>
      <c r="N8" s="556"/>
      <c r="O8" s="557"/>
      <c r="P8" s="385"/>
      <c r="Q8" s="385"/>
      <c r="R8" s="633"/>
      <c r="S8" s="633"/>
      <c r="T8" s="633"/>
      <c r="U8" s="633"/>
      <c r="V8" s="633"/>
      <c r="W8" s="633"/>
      <c r="X8" s="630"/>
      <c r="Y8" s="381"/>
    </row>
    <row r="9" spans="1:25" s="50" customFormat="1" ht="23.25" customHeight="1" thickBot="1">
      <c r="A9" s="451"/>
      <c r="B9" s="903"/>
      <c r="C9" s="903"/>
      <c r="D9" s="903"/>
      <c r="E9" s="903"/>
      <c r="F9" s="903"/>
      <c r="G9" s="455">
        <f>●附表!E20</f>
        <v>0</v>
      </c>
      <c r="H9" s="648" t="s">
        <v>1302</v>
      </c>
      <c r="I9" s="456">
        <v>0.45</v>
      </c>
      <c r="J9" s="648" t="s">
        <v>1303</v>
      </c>
      <c r="K9" s="457">
        <f>ROUND(G9*I9,0)</f>
        <v>0</v>
      </c>
      <c r="L9" s="576" t="s">
        <v>1306</v>
      </c>
      <c r="M9" s="556" t="s">
        <v>1302</v>
      </c>
      <c r="N9" s="556"/>
      <c r="O9" s="557"/>
      <c r="P9" s="385"/>
      <c r="Q9" s="385"/>
      <c r="R9" s="633"/>
      <c r="S9" s="633"/>
      <c r="T9" s="633"/>
      <c r="U9" s="633"/>
      <c r="V9" s="633"/>
      <c r="W9" s="633"/>
      <c r="X9" s="630"/>
      <c r="Y9" s="381"/>
    </row>
    <row r="10" spans="1:25" s="50" customFormat="1" ht="11.25" customHeight="1">
      <c r="A10" s="570"/>
      <c r="B10" s="571"/>
      <c r="C10" s="570"/>
      <c r="D10" s="570"/>
      <c r="E10" s="570"/>
      <c r="F10" s="448"/>
      <c r="G10" s="460"/>
      <c r="H10" s="631"/>
      <c r="I10" s="461"/>
      <c r="J10" s="631"/>
      <c r="K10" s="459" t="s">
        <v>170</v>
      </c>
      <c r="L10" s="570"/>
      <c r="M10" s="556"/>
      <c r="N10" s="558"/>
      <c r="O10" s="559"/>
      <c r="P10" s="384"/>
      <c r="Q10" s="630"/>
      <c r="R10" s="630"/>
      <c r="S10" s="383"/>
      <c r="T10" s="904"/>
      <c r="U10" s="904"/>
      <c r="V10" s="382"/>
      <c r="W10" s="633"/>
      <c r="X10" s="381"/>
      <c r="Y10" s="570"/>
    </row>
    <row r="11" spans="1:25" s="50" customFormat="1" ht="18.75" customHeight="1">
      <c r="A11" s="570"/>
      <c r="B11" s="571"/>
      <c r="C11" s="570"/>
      <c r="D11" s="570"/>
      <c r="E11" s="570"/>
      <c r="F11" s="448"/>
      <c r="G11" s="460"/>
      <c r="H11" s="631"/>
      <c r="I11" s="461"/>
      <c r="J11" s="631"/>
      <c r="K11" s="459"/>
      <c r="L11" s="570"/>
      <c r="M11" s="556"/>
      <c r="N11" s="558"/>
      <c r="O11" s="559"/>
      <c r="P11" s="384"/>
      <c r="Q11" s="630"/>
      <c r="R11" s="630"/>
      <c r="S11" s="383"/>
      <c r="T11" s="630"/>
      <c r="U11" s="630"/>
      <c r="V11" s="382"/>
      <c r="W11" s="633"/>
      <c r="X11" s="381"/>
      <c r="Y11" s="570"/>
    </row>
    <row r="12" spans="1:25" s="50" customFormat="1" ht="6.75" customHeight="1">
      <c r="A12" s="570"/>
      <c r="B12" s="571"/>
      <c r="C12" s="570"/>
      <c r="D12" s="570"/>
      <c r="E12" s="570"/>
      <c r="F12" s="448"/>
      <c r="G12" s="460"/>
      <c r="H12" s="631"/>
      <c r="I12" s="461"/>
      <c r="J12" s="631"/>
      <c r="K12" s="459"/>
      <c r="L12" s="570"/>
      <c r="M12" s="556"/>
      <c r="N12" s="558"/>
      <c r="O12" s="559"/>
      <c r="P12" s="384"/>
      <c r="Q12" s="630"/>
      <c r="R12" s="630"/>
      <c r="S12" s="383"/>
      <c r="T12" s="630"/>
      <c r="U12" s="630"/>
      <c r="V12" s="382"/>
      <c r="W12" s="633"/>
      <c r="X12" s="381"/>
      <c r="Y12" s="570"/>
    </row>
    <row r="13" spans="1:25" s="50" customFormat="1" ht="14.4">
      <c r="A13" s="451" t="s">
        <v>1307</v>
      </c>
      <c r="B13" s="452" t="s">
        <v>217</v>
      </c>
      <c r="C13" s="570"/>
      <c r="D13" s="570"/>
      <c r="E13" s="570"/>
      <c r="F13" s="448"/>
      <c r="G13" s="460"/>
      <c r="H13" s="631"/>
      <c r="I13" s="461"/>
      <c r="J13" s="631"/>
      <c r="K13" s="460"/>
      <c r="L13" s="570"/>
      <c r="M13" s="556"/>
      <c r="N13" s="558"/>
      <c r="O13" s="559"/>
      <c r="P13" s="384"/>
      <c r="Q13" s="630"/>
      <c r="R13" s="630"/>
      <c r="S13" s="383"/>
      <c r="T13" s="630"/>
      <c r="U13" s="630"/>
      <c r="V13" s="382"/>
      <c r="W13" s="633"/>
      <c r="X13" s="381"/>
      <c r="Y13" s="570"/>
    </row>
    <row r="14" spans="1:25" s="50" customFormat="1" ht="14.4">
      <c r="A14" s="451"/>
      <c r="B14" s="452"/>
      <c r="C14" s="570"/>
      <c r="D14" s="570"/>
      <c r="E14" s="570"/>
      <c r="F14" s="448"/>
      <c r="G14" s="460"/>
      <c r="H14" s="631"/>
      <c r="I14" s="461"/>
      <c r="J14" s="631"/>
      <c r="K14" s="460"/>
      <c r="L14" s="570"/>
      <c r="M14" s="556"/>
      <c r="N14" s="558"/>
      <c r="O14" s="559"/>
      <c r="P14" s="384"/>
      <c r="Q14" s="630"/>
      <c r="R14" s="630"/>
      <c r="S14" s="383"/>
      <c r="T14" s="630"/>
      <c r="U14" s="630"/>
      <c r="V14" s="382"/>
      <c r="W14" s="633"/>
      <c r="X14" s="381"/>
      <c r="Y14" s="570"/>
    </row>
    <row r="15" spans="1:25" s="50" customFormat="1" ht="14.25" customHeight="1">
      <c r="A15" s="570"/>
      <c r="B15" s="895" t="s">
        <v>117</v>
      </c>
      <c r="C15" s="895"/>
      <c r="D15" s="905" t="s">
        <v>209</v>
      </c>
      <c r="E15" s="905"/>
      <c r="F15" s="905"/>
      <c r="G15" s="462" t="s">
        <v>208</v>
      </c>
      <c r="H15" s="463"/>
      <c r="I15" s="464" t="s">
        <v>114</v>
      </c>
      <c r="J15" s="636"/>
      <c r="K15" s="465" t="s">
        <v>3</v>
      </c>
      <c r="L15" s="570"/>
      <c r="M15" s="556"/>
      <c r="N15" s="558"/>
      <c r="O15" s="559"/>
      <c r="P15" s="384"/>
      <c r="Q15" s="630"/>
      <c r="R15" s="630"/>
      <c r="S15" s="383"/>
      <c r="T15" s="904"/>
      <c r="U15" s="904"/>
      <c r="V15" s="382"/>
      <c r="W15" s="633"/>
      <c r="X15" s="381"/>
      <c r="Y15" s="570"/>
    </row>
    <row r="16" spans="1:25" s="50" customFormat="1" ht="14.25" customHeight="1">
      <c r="A16" s="570"/>
      <c r="B16" s="579"/>
      <c r="C16" s="639"/>
      <c r="D16" s="637"/>
      <c r="E16" s="467"/>
      <c r="F16" s="468"/>
      <c r="G16" s="469"/>
      <c r="H16" s="470"/>
      <c r="I16" s="471"/>
      <c r="J16" s="641"/>
      <c r="K16" s="472" t="s">
        <v>1308</v>
      </c>
      <c r="L16" s="570"/>
      <c r="M16" s="556"/>
      <c r="N16" s="558" t="s">
        <v>1309</v>
      </c>
      <c r="O16" s="559" t="s">
        <v>1310</v>
      </c>
      <c r="P16" s="384"/>
      <c r="Q16" s="630"/>
      <c r="R16" s="630"/>
      <c r="S16" s="383"/>
      <c r="T16" s="630"/>
      <c r="U16" s="630"/>
      <c r="V16" s="382"/>
      <c r="W16" s="633"/>
      <c r="X16" s="381"/>
      <c r="Y16" s="570"/>
    </row>
    <row r="17" spans="2:24" s="50" customFormat="1" ht="14.25" customHeight="1">
      <c r="B17" s="884">
        <v>1</v>
      </c>
      <c r="C17" s="885" t="s">
        <v>112</v>
      </c>
      <c r="D17" s="888" t="s">
        <v>187</v>
      </c>
      <c r="E17" s="906" t="s">
        <v>214</v>
      </c>
      <c r="F17" s="473" t="s">
        <v>211</v>
      </c>
      <c r="G17" s="474"/>
      <c r="H17" s="635" t="s">
        <v>1311</v>
      </c>
      <c r="I17" s="475">
        <v>0.28999999999999998</v>
      </c>
      <c r="J17" s="636" t="s">
        <v>1312</v>
      </c>
      <c r="K17" s="476">
        <f t="shared" ref="K17:K69" si="0">ROUND(G17*I17,0)</f>
        <v>0</v>
      </c>
      <c r="L17" s="560" t="str">
        <f>$N$16&amp;N17&amp;O17&amp;$O$16</f>
        <v>(ｱ)</v>
      </c>
      <c r="M17" s="556"/>
      <c r="N17" s="558" t="s">
        <v>1313</v>
      </c>
      <c r="O17" s="559"/>
      <c r="P17" s="384"/>
      <c r="Q17" s="902"/>
      <c r="R17" s="902"/>
      <c r="S17" s="383"/>
      <c r="T17" s="904"/>
      <c r="U17" s="904"/>
      <c r="V17" s="386"/>
      <c r="W17" s="630"/>
      <c r="X17" s="381"/>
    </row>
    <row r="18" spans="2:24" s="50" customFormat="1" ht="14.25" customHeight="1">
      <c r="B18" s="884"/>
      <c r="C18" s="885"/>
      <c r="D18" s="888"/>
      <c r="E18" s="906"/>
      <c r="F18" s="473" t="s">
        <v>210</v>
      </c>
      <c r="G18" s="474"/>
      <c r="H18" s="635" t="s">
        <v>1311</v>
      </c>
      <c r="I18" s="475">
        <v>0.14499999999999999</v>
      </c>
      <c r="J18" s="635" t="s">
        <v>1312</v>
      </c>
      <c r="K18" s="476">
        <f t="shared" si="0"/>
        <v>0</v>
      </c>
      <c r="L18" s="560" t="str">
        <f t="shared" ref="L18:L59" si="1">$N$16&amp;N18&amp;O18&amp;$O$16</f>
        <v>(ｲ)</v>
      </c>
      <c r="M18" s="556"/>
      <c r="N18" s="558" t="s">
        <v>1314</v>
      </c>
      <c r="O18" s="559"/>
      <c r="P18" s="384"/>
      <c r="Q18" s="633"/>
      <c r="R18" s="633"/>
      <c r="S18" s="383"/>
      <c r="T18" s="630"/>
      <c r="U18" s="630"/>
      <c r="V18" s="386"/>
      <c r="W18" s="630"/>
      <c r="X18" s="381"/>
    </row>
    <row r="19" spans="2:24" s="50" customFormat="1" ht="14.25" customHeight="1">
      <c r="B19" s="884"/>
      <c r="C19" s="885"/>
      <c r="D19" s="888"/>
      <c r="E19" s="906" t="s">
        <v>213</v>
      </c>
      <c r="F19" s="473" t="s">
        <v>211</v>
      </c>
      <c r="G19" s="474"/>
      <c r="H19" s="635" t="s">
        <v>1311</v>
      </c>
      <c r="I19" s="475">
        <v>0.217</v>
      </c>
      <c r="J19" s="636" t="s">
        <v>1312</v>
      </c>
      <c r="K19" s="476">
        <f t="shared" si="0"/>
        <v>0</v>
      </c>
      <c r="L19" s="560" t="str">
        <f t="shared" si="1"/>
        <v>(ｳ)</v>
      </c>
      <c r="M19" s="556"/>
      <c r="N19" s="558" t="s">
        <v>1315</v>
      </c>
      <c r="O19" s="559"/>
      <c r="P19" s="384"/>
      <c r="Q19" s="630"/>
      <c r="R19" s="630"/>
      <c r="S19" s="383"/>
      <c r="T19" s="904"/>
      <c r="U19" s="904"/>
      <c r="V19" s="382"/>
      <c r="W19" s="633"/>
      <c r="X19" s="381"/>
    </row>
    <row r="20" spans="2:24" s="50" customFormat="1" ht="14.25" customHeight="1">
      <c r="B20" s="884"/>
      <c r="C20" s="885"/>
      <c r="D20" s="888"/>
      <c r="E20" s="906"/>
      <c r="F20" s="473" t="s">
        <v>210</v>
      </c>
      <c r="G20" s="474"/>
      <c r="H20" s="635" t="s">
        <v>1311</v>
      </c>
      <c r="I20" s="475">
        <v>0.109</v>
      </c>
      <c r="J20" s="635" t="s">
        <v>1312</v>
      </c>
      <c r="K20" s="476">
        <f t="shared" si="0"/>
        <v>0</v>
      </c>
      <c r="L20" s="560" t="str">
        <f t="shared" si="1"/>
        <v>(ｴ)</v>
      </c>
      <c r="M20" s="556"/>
      <c r="N20" s="558" t="s">
        <v>1316</v>
      </c>
      <c r="O20" s="559"/>
      <c r="P20" s="384"/>
      <c r="Q20" s="630"/>
      <c r="R20" s="630"/>
      <c r="S20" s="383"/>
      <c r="T20" s="630"/>
      <c r="U20" s="630"/>
      <c r="V20" s="382"/>
      <c r="W20" s="633"/>
      <c r="X20" s="381"/>
    </row>
    <row r="21" spans="2:24" s="50" customFormat="1" ht="14.25" customHeight="1">
      <c r="B21" s="884"/>
      <c r="C21" s="885"/>
      <c r="D21" s="888"/>
      <c r="E21" s="906" t="s">
        <v>212</v>
      </c>
      <c r="F21" s="473" t="s">
        <v>211</v>
      </c>
      <c r="G21" s="474"/>
      <c r="H21" s="635" t="s">
        <v>1311</v>
      </c>
      <c r="I21" s="475">
        <v>0.16300000000000001</v>
      </c>
      <c r="J21" s="636" t="s">
        <v>1312</v>
      </c>
      <c r="K21" s="476">
        <f t="shared" si="0"/>
        <v>0</v>
      </c>
      <c r="L21" s="560" t="str">
        <f t="shared" si="1"/>
        <v>(ｵ)</v>
      </c>
      <c r="M21" s="556"/>
      <c r="N21" s="558" t="s">
        <v>1317</v>
      </c>
      <c r="O21" s="559"/>
      <c r="P21" s="384"/>
      <c r="Q21" s="630"/>
      <c r="R21" s="630"/>
      <c r="S21" s="383"/>
      <c r="T21" s="904"/>
      <c r="U21" s="904"/>
      <c r="V21" s="382"/>
      <c r="W21" s="633"/>
      <c r="X21" s="381"/>
    </row>
    <row r="22" spans="2:24" s="50" customFormat="1" ht="14.25" customHeight="1">
      <c r="B22" s="884"/>
      <c r="C22" s="885"/>
      <c r="D22" s="888"/>
      <c r="E22" s="906"/>
      <c r="F22" s="473" t="s">
        <v>210</v>
      </c>
      <c r="G22" s="474"/>
      <c r="H22" s="635" t="s">
        <v>1311</v>
      </c>
      <c r="I22" s="475">
        <v>0.16300000000000001</v>
      </c>
      <c r="J22" s="635" t="s">
        <v>1312</v>
      </c>
      <c r="K22" s="476">
        <f t="shared" si="0"/>
        <v>0</v>
      </c>
      <c r="L22" s="560" t="str">
        <f t="shared" si="1"/>
        <v>(ｶ)</v>
      </c>
      <c r="M22" s="556"/>
      <c r="N22" s="558" t="s">
        <v>1318</v>
      </c>
      <c r="O22" s="559"/>
      <c r="P22" s="384"/>
      <c r="Q22" s="630"/>
      <c r="R22" s="630"/>
      <c r="S22" s="383"/>
      <c r="T22" s="630"/>
      <c r="U22" s="630"/>
      <c r="V22" s="382"/>
      <c r="W22" s="633"/>
      <c r="X22" s="381"/>
    </row>
    <row r="23" spans="2:24" s="50" customFormat="1" ht="14.25" customHeight="1">
      <c r="B23" s="884">
        <v>2</v>
      </c>
      <c r="C23" s="885" t="s">
        <v>110</v>
      </c>
      <c r="D23" s="888" t="s">
        <v>187</v>
      </c>
      <c r="E23" s="906" t="s">
        <v>214</v>
      </c>
      <c r="F23" s="473" t="s">
        <v>211</v>
      </c>
      <c r="G23" s="474"/>
      <c r="H23" s="635" t="s">
        <v>1311</v>
      </c>
      <c r="I23" s="475">
        <v>0.29399999999999998</v>
      </c>
      <c r="J23" s="636" t="s">
        <v>1312</v>
      </c>
      <c r="K23" s="476">
        <f t="shared" si="0"/>
        <v>0</v>
      </c>
      <c r="L23" s="560" t="str">
        <f t="shared" si="1"/>
        <v>(ｷ)</v>
      </c>
      <c r="M23" s="556"/>
      <c r="N23" s="558" t="s">
        <v>1319</v>
      </c>
      <c r="O23" s="559"/>
      <c r="P23" s="384"/>
      <c r="Q23" s="902"/>
      <c r="R23" s="902"/>
      <c r="S23" s="383"/>
      <c r="T23" s="904"/>
      <c r="U23" s="904"/>
      <c r="V23" s="386"/>
      <c r="W23" s="630"/>
      <c r="X23" s="381"/>
    </row>
    <row r="24" spans="2:24" s="50" customFormat="1" ht="14.25" customHeight="1">
      <c r="B24" s="884"/>
      <c r="C24" s="885"/>
      <c r="D24" s="888"/>
      <c r="E24" s="906"/>
      <c r="F24" s="473" t="s">
        <v>210</v>
      </c>
      <c r="G24" s="474"/>
      <c r="H24" s="635" t="s">
        <v>1311</v>
      </c>
      <c r="I24" s="475">
        <v>0.14699999999999999</v>
      </c>
      <c r="J24" s="635" t="s">
        <v>1312</v>
      </c>
      <c r="K24" s="476">
        <f t="shared" si="0"/>
        <v>0</v>
      </c>
      <c r="L24" s="560" t="str">
        <f t="shared" si="1"/>
        <v>(ｸ)</v>
      </c>
      <c r="M24" s="556"/>
      <c r="N24" s="558" t="s">
        <v>1320</v>
      </c>
      <c r="O24" s="559"/>
      <c r="P24" s="384"/>
      <c r="Q24" s="633"/>
      <c r="R24" s="633"/>
      <c r="S24" s="383"/>
      <c r="T24" s="630"/>
      <c r="U24" s="630"/>
      <c r="V24" s="386"/>
      <c r="W24" s="630"/>
      <c r="X24" s="381"/>
    </row>
    <row r="25" spans="2:24" s="50" customFormat="1" ht="14.25" customHeight="1">
      <c r="B25" s="884"/>
      <c r="C25" s="885"/>
      <c r="D25" s="888"/>
      <c r="E25" s="906" t="s">
        <v>213</v>
      </c>
      <c r="F25" s="473" t="s">
        <v>211</v>
      </c>
      <c r="G25" s="474"/>
      <c r="H25" s="635" t="s">
        <v>1311</v>
      </c>
      <c r="I25" s="475">
        <v>0.22</v>
      </c>
      <c r="J25" s="636" t="s">
        <v>1312</v>
      </c>
      <c r="K25" s="476">
        <f t="shared" si="0"/>
        <v>0</v>
      </c>
      <c r="L25" s="560" t="str">
        <f t="shared" si="1"/>
        <v>(ｹ)</v>
      </c>
      <c r="M25" s="556"/>
      <c r="N25" s="558" t="s">
        <v>1321</v>
      </c>
      <c r="O25" s="559"/>
      <c r="P25" s="384"/>
      <c r="Q25" s="630"/>
      <c r="R25" s="630"/>
      <c r="S25" s="383"/>
      <c r="T25" s="904"/>
      <c r="U25" s="904"/>
      <c r="V25" s="382"/>
      <c r="W25" s="633"/>
      <c r="X25" s="381"/>
    </row>
    <row r="26" spans="2:24" s="50" customFormat="1" ht="14.25" customHeight="1">
      <c r="B26" s="884"/>
      <c r="C26" s="885"/>
      <c r="D26" s="888"/>
      <c r="E26" s="906"/>
      <c r="F26" s="473" t="s">
        <v>210</v>
      </c>
      <c r="G26" s="474"/>
      <c r="H26" s="635" t="s">
        <v>1311</v>
      </c>
      <c r="I26" s="475">
        <v>0.11</v>
      </c>
      <c r="J26" s="635" t="s">
        <v>1312</v>
      </c>
      <c r="K26" s="476">
        <f t="shared" si="0"/>
        <v>0</v>
      </c>
      <c r="L26" s="560" t="str">
        <f t="shared" si="1"/>
        <v>(ｺ)</v>
      </c>
      <c r="M26" s="556"/>
      <c r="N26" s="558" t="s">
        <v>1322</v>
      </c>
      <c r="O26" s="559"/>
      <c r="P26" s="384"/>
      <c r="Q26" s="630"/>
      <c r="R26" s="630"/>
      <c r="S26" s="383"/>
      <c r="T26" s="630"/>
      <c r="U26" s="630"/>
      <c r="V26" s="382"/>
      <c r="W26" s="633"/>
      <c r="X26" s="381"/>
    </row>
    <row r="27" spans="2:24" s="50" customFormat="1" ht="14.25" customHeight="1">
      <c r="B27" s="884"/>
      <c r="C27" s="885"/>
      <c r="D27" s="888"/>
      <c r="E27" s="906" t="s">
        <v>212</v>
      </c>
      <c r="F27" s="473" t="s">
        <v>211</v>
      </c>
      <c r="G27" s="474"/>
      <c r="H27" s="635" t="s">
        <v>1311</v>
      </c>
      <c r="I27" s="475">
        <v>0.16500000000000001</v>
      </c>
      <c r="J27" s="636" t="s">
        <v>1312</v>
      </c>
      <c r="K27" s="476">
        <f t="shared" si="0"/>
        <v>0</v>
      </c>
      <c r="L27" s="560" t="str">
        <f t="shared" si="1"/>
        <v>(ｻ)</v>
      </c>
      <c r="M27" s="556"/>
      <c r="N27" s="558" t="s">
        <v>1323</v>
      </c>
      <c r="O27" s="559"/>
      <c r="P27" s="384"/>
      <c r="Q27" s="630"/>
      <c r="R27" s="630"/>
      <c r="S27" s="383"/>
      <c r="T27" s="904"/>
      <c r="U27" s="904"/>
      <c r="V27" s="382"/>
      <c r="W27" s="633"/>
      <c r="X27" s="381"/>
    </row>
    <row r="28" spans="2:24" s="50" customFormat="1" ht="14.25" customHeight="1">
      <c r="B28" s="884"/>
      <c r="C28" s="885"/>
      <c r="D28" s="888"/>
      <c r="E28" s="906"/>
      <c r="F28" s="473" t="s">
        <v>210</v>
      </c>
      <c r="G28" s="474"/>
      <c r="H28" s="635" t="s">
        <v>1311</v>
      </c>
      <c r="I28" s="475">
        <v>0.16500000000000001</v>
      </c>
      <c r="J28" s="635" t="s">
        <v>1312</v>
      </c>
      <c r="K28" s="476">
        <f t="shared" si="0"/>
        <v>0</v>
      </c>
      <c r="L28" s="560" t="str">
        <f t="shared" si="1"/>
        <v>(ｼ)</v>
      </c>
      <c r="M28" s="556"/>
      <c r="N28" s="558" t="s">
        <v>1324</v>
      </c>
      <c r="O28" s="559"/>
      <c r="P28" s="384"/>
      <c r="Q28" s="630"/>
      <c r="R28" s="630"/>
      <c r="S28" s="383"/>
      <c r="T28" s="630"/>
      <c r="U28" s="630"/>
      <c r="V28" s="382"/>
      <c r="W28" s="633"/>
      <c r="X28" s="381"/>
    </row>
    <row r="29" spans="2:24" s="50" customFormat="1" ht="14.25" customHeight="1">
      <c r="B29" s="889">
        <v>3</v>
      </c>
      <c r="C29" s="901" t="s">
        <v>108</v>
      </c>
      <c r="D29" s="895" t="s">
        <v>187</v>
      </c>
      <c r="E29" s="898" t="s">
        <v>214</v>
      </c>
      <c r="F29" s="473" t="s">
        <v>211</v>
      </c>
      <c r="G29" s="474"/>
      <c r="H29" s="635" t="s">
        <v>1311</v>
      </c>
      <c r="I29" s="475">
        <v>0.315</v>
      </c>
      <c r="J29" s="636" t="s">
        <v>1312</v>
      </c>
      <c r="K29" s="476">
        <f t="shared" si="0"/>
        <v>0</v>
      </c>
      <c r="L29" s="560" t="str">
        <f t="shared" si="1"/>
        <v>(ｽ)</v>
      </c>
      <c r="M29" s="556"/>
      <c r="N29" s="558" t="s">
        <v>1325</v>
      </c>
      <c r="O29" s="559"/>
      <c r="P29" s="384"/>
      <c r="Q29" s="902"/>
      <c r="R29" s="902"/>
      <c r="S29" s="383"/>
      <c r="T29" s="904"/>
      <c r="U29" s="904"/>
      <c r="V29" s="386"/>
      <c r="W29" s="630"/>
      <c r="X29" s="381"/>
    </row>
    <row r="30" spans="2:24" s="50" customFormat="1" ht="14.25" customHeight="1">
      <c r="B30" s="890"/>
      <c r="C30" s="893"/>
      <c r="D30" s="896"/>
      <c r="E30" s="899"/>
      <c r="F30" s="473" t="s">
        <v>210</v>
      </c>
      <c r="G30" s="474"/>
      <c r="H30" s="635" t="s">
        <v>1311</v>
      </c>
      <c r="I30" s="475">
        <v>0.157</v>
      </c>
      <c r="J30" s="635" t="s">
        <v>1312</v>
      </c>
      <c r="K30" s="476">
        <f t="shared" si="0"/>
        <v>0</v>
      </c>
      <c r="L30" s="560" t="str">
        <f t="shared" si="1"/>
        <v>(ｾ)</v>
      </c>
      <c r="M30" s="556"/>
      <c r="N30" s="558" t="s">
        <v>1326</v>
      </c>
      <c r="O30" s="559"/>
      <c r="P30" s="384"/>
      <c r="Q30" s="633"/>
      <c r="R30" s="633"/>
      <c r="S30" s="383"/>
      <c r="T30" s="630"/>
      <c r="U30" s="630"/>
      <c r="V30" s="386"/>
      <c r="W30" s="630"/>
      <c r="X30" s="381"/>
    </row>
    <row r="31" spans="2:24" s="50" customFormat="1" ht="14.25" customHeight="1">
      <c r="B31" s="890"/>
      <c r="C31" s="893"/>
      <c r="D31" s="896"/>
      <c r="E31" s="898" t="s">
        <v>213</v>
      </c>
      <c r="F31" s="473" t="s">
        <v>211</v>
      </c>
      <c r="G31" s="474"/>
      <c r="H31" s="635" t="s">
        <v>1311</v>
      </c>
      <c r="I31" s="475">
        <v>0.23599999999999999</v>
      </c>
      <c r="J31" s="636" t="s">
        <v>1312</v>
      </c>
      <c r="K31" s="476">
        <f t="shared" si="0"/>
        <v>0</v>
      </c>
      <c r="L31" s="560" t="str">
        <f t="shared" si="1"/>
        <v>(ｿ)</v>
      </c>
      <c r="M31" s="556"/>
      <c r="N31" s="558" t="s">
        <v>1327</v>
      </c>
      <c r="O31" s="559"/>
      <c r="P31" s="384"/>
      <c r="Q31" s="630"/>
      <c r="R31" s="630"/>
      <c r="S31" s="383"/>
      <c r="T31" s="904"/>
      <c r="U31" s="904"/>
      <c r="V31" s="382"/>
      <c r="W31" s="633"/>
      <c r="X31" s="381"/>
    </row>
    <row r="32" spans="2:24" s="50" customFormat="1" ht="14.25" customHeight="1">
      <c r="B32" s="890"/>
      <c r="C32" s="893"/>
      <c r="D32" s="896"/>
      <c r="E32" s="899"/>
      <c r="F32" s="473" t="s">
        <v>210</v>
      </c>
      <c r="G32" s="474"/>
      <c r="H32" s="635" t="s">
        <v>1311</v>
      </c>
      <c r="I32" s="475">
        <v>0.11799999999999999</v>
      </c>
      <c r="J32" s="635" t="s">
        <v>1312</v>
      </c>
      <c r="K32" s="476">
        <f t="shared" si="0"/>
        <v>0</v>
      </c>
      <c r="L32" s="560" t="str">
        <f t="shared" si="1"/>
        <v>(ﾀ)</v>
      </c>
      <c r="M32" s="556"/>
      <c r="N32" s="558" t="s">
        <v>1328</v>
      </c>
      <c r="O32" s="559"/>
      <c r="P32" s="384"/>
      <c r="Q32" s="630"/>
      <c r="R32" s="630"/>
      <c r="S32" s="383"/>
      <c r="T32" s="630"/>
      <c r="U32" s="630"/>
      <c r="V32" s="382"/>
      <c r="W32" s="633"/>
      <c r="X32" s="381"/>
    </row>
    <row r="33" spans="2:24" s="50" customFormat="1" ht="14.25" customHeight="1">
      <c r="B33" s="890"/>
      <c r="C33" s="893"/>
      <c r="D33" s="896"/>
      <c r="E33" s="898" t="s">
        <v>212</v>
      </c>
      <c r="F33" s="473" t="s">
        <v>211</v>
      </c>
      <c r="G33" s="474"/>
      <c r="H33" s="635" t="s">
        <v>1311</v>
      </c>
      <c r="I33" s="475">
        <v>0.17699999999999999</v>
      </c>
      <c r="J33" s="636" t="s">
        <v>1312</v>
      </c>
      <c r="K33" s="476">
        <f t="shared" si="0"/>
        <v>0</v>
      </c>
      <c r="L33" s="560" t="str">
        <f t="shared" si="1"/>
        <v>(ﾁ)</v>
      </c>
      <c r="M33" s="556"/>
      <c r="N33" s="558" t="s">
        <v>1329</v>
      </c>
      <c r="O33" s="559"/>
      <c r="P33" s="384"/>
      <c r="Q33" s="630"/>
      <c r="R33" s="630"/>
      <c r="S33" s="383"/>
      <c r="T33" s="904"/>
      <c r="U33" s="904"/>
      <c r="V33" s="382"/>
      <c r="W33" s="633"/>
      <c r="X33" s="381"/>
    </row>
    <row r="34" spans="2:24" s="50" customFormat="1" ht="14.25" customHeight="1">
      <c r="B34" s="890"/>
      <c r="C34" s="893"/>
      <c r="D34" s="897"/>
      <c r="E34" s="899"/>
      <c r="F34" s="473" t="s">
        <v>210</v>
      </c>
      <c r="G34" s="474"/>
      <c r="H34" s="635" t="s">
        <v>1311</v>
      </c>
      <c r="I34" s="475">
        <v>0.17699999999999999</v>
      </c>
      <c r="J34" s="635" t="s">
        <v>1312</v>
      </c>
      <c r="K34" s="476">
        <f t="shared" si="0"/>
        <v>0</v>
      </c>
      <c r="L34" s="560" t="str">
        <f t="shared" si="1"/>
        <v>(ﾂ)</v>
      </c>
      <c r="M34" s="556"/>
      <c r="N34" s="558" t="s">
        <v>1330</v>
      </c>
      <c r="O34" s="559"/>
      <c r="P34" s="384"/>
      <c r="Q34" s="630"/>
      <c r="R34" s="630"/>
      <c r="S34" s="383"/>
      <c r="T34" s="630"/>
      <c r="U34" s="630"/>
      <c r="V34" s="382"/>
      <c r="W34" s="633"/>
      <c r="X34" s="381"/>
    </row>
    <row r="35" spans="2:24" s="50" customFormat="1" ht="14.25" customHeight="1">
      <c r="B35" s="889">
        <v>4</v>
      </c>
      <c r="C35" s="901" t="s">
        <v>106</v>
      </c>
      <c r="D35" s="895" t="s">
        <v>187</v>
      </c>
      <c r="E35" s="898" t="s">
        <v>214</v>
      </c>
      <c r="F35" s="473" t="s">
        <v>211</v>
      </c>
      <c r="G35" s="474"/>
      <c r="H35" s="635" t="s">
        <v>1311</v>
      </c>
      <c r="I35" s="475">
        <v>0.314</v>
      </c>
      <c r="J35" s="636" t="s">
        <v>1312</v>
      </c>
      <c r="K35" s="476">
        <f t="shared" si="0"/>
        <v>0</v>
      </c>
      <c r="L35" s="560" t="str">
        <f t="shared" si="1"/>
        <v>(ﾃ)</v>
      </c>
      <c r="M35" s="556"/>
      <c r="N35" s="558" t="s">
        <v>1331</v>
      </c>
      <c r="O35" s="559"/>
      <c r="P35" s="384"/>
      <c r="Q35" s="902"/>
      <c r="R35" s="902"/>
      <c r="S35" s="383"/>
      <c r="T35" s="904"/>
      <c r="U35" s="904"/>
      <c r="V35" s="386"/>
      <c r="W35" s="630"/>
      <c r="X35" s="381"/>
    </row>
    <row r="36" spans="2:24" s="50" customFormat="1" ht="14.25" customHeight="1">
      <c r="B36" s="890"/>
      <c r="C36" s="893"/>
      <c r="D36" s="896"/>
      <c r="E36" s="899"/>
      <c r="F36" s="473" t="s">
        <v>210</v>
      </c>
      <c r="G36" s="474"/>
      <c r="H36" s="635" t="s">
        <v>1311</v>
      </c>
      <c r="I36" s="475">
        <v>0.157</v>
      </c>
      <c r="J36" s="635" t="s">
        <v>1312</v>
      </c>
      <c r="K36" s="476">
        <f t="shared" si="0"/>
        <v>0</v>
      </c>
      <c r="L36" s="560" t="str">
        <f t="shared" si="1"/>
        <v>(ﾄ)</v>
      </c>
      <c r="M36" s="556"/>
      <c r="N36" s="558" t="s">
        <v>1332</v>
      </c>
      <c r="O36" s="559"/>
      <c r="P36" s="384"/>
      <c r="Q36" s="633"/>
      <c r="R36" s="633"/>
      <c r="S36" s="383"/>
      <c r="T36" s="630"/>
      <c r="U36" s="630"/>
      <c r="V36" s="386"/>
      <c r="W36" s="630"/>
      <c r="X36" s="381"/>
    </row>
    <row r="37" spans="2:24" s="50" customFormat="1" ht="14.25" customHeight="1">
      <c r="B37" s="890"/>
      <c r="C37" s="893"/>
      <c r="D37" s="896"/>
      <c r="E37" s="898" t="s">
        <v>213</v>
      </c>
      <c r="F37" s="473" t="s">
        <v>211</v>
      </c>
      <c r="G37" s="474"/>
      <c r="H37" s="635" t="s">
        <v>1311</v>
      </c>
      <c r="I37" s="475">
        <v>0.23499999999999999</v>
      </c>
      <c r="J37" s="636" t="s">
        <v>1312</v>
      </c>
      <c r="K37" s="476">
        <f t="shared" si="0"/>
        <v>0</v>
      </c>
      <c r="L37" s="560" t="str">
        <f t="shared" si="1"/>
        <v>(ﾅ)</v>
      </c>
      <c r="M37" s="556"/>
      <c r="N37" s="558" t="s">
        <v>1333</v>
      </c>
      <c r="O37" s="559"/>
      <c r="P37" s="384"/>
      <c r="Q37" s="630"/>
      <c r="R37" s="630"/>
      <c r="S37" s="383"/>
      <c r="T37" s="904"/>
      <c r="U37" s="904"/>
      <c r="V37" s="382"/>
      <c r="W37" s="633"/>
      <c r="X37" s="381"/>
    </row>
    <row r="38" spans="2:24" s="50" customFormat="1" ht="14.25" customHeight="1">
      <c r="B38" s="890"/>
      <c r="C38" s="893"/>
      <c r="D38" s="896"/>
      <c r="E38" s="899"/>
      <c r="F38" s="473" t="s">
        <v>210</v>
      </c>
      <c r="G38" s="474"/>
      <c r="H38" s="635" t="s">
        <v>1311</v>
      </c>
      <c r="I38" s="475">
        <v>0.11799999999999999</v>
      </c>
      <c r="J38" s="635" t="s">
        <v>1312</v>
      </c>
      <c r="K38" s="476">
        <f t="shared" si="0"/>
        <v>0</v>
      </c>
      <c r="L38" s="560" t="str">
        <f t="shared" si="1"/>
        <v>(ﾆ)</v>
      </c>
      <c r="M38" s="556"/>
      <c r="N38" s="558" t="s">
        <v>1334</v>
      </c>
      <c r="O38" s="559"/>
      <c r="P38" s="384"/>
      <c r="Q38" s="630"/>
      <c r="R38" s="630"/>
      <c r="S38" s="383"/>
      <c r="T38" s="630"/>
      <c r="U38" s="630"/>
      <c r="V38" s="382"/>
      <c r="W38" s="633"/>
      <c r="X38" s="381"/>
    </row>
    <row r="39" spans="2:24" s="50" customFormat="1" ht="14.25" customHeight="1">
      <c r="B39" s="890"/>
      <c r="C39" s="893"/>
      <c r="D39" s="896"/>
      <c r="E39" s="898" t="s">
        <v>212</v>
      </c>
      <c r="F39" s="473" t="s">
        <v>211</v>
      </c>
      <c r="G39" s="474"/>
      <c r="H39" s="635" t="s">
        <v>1311</v>
      </c>
      <c r="I39" s="475">
        <v>0.17699999999999999</v>
      </c>
      <c r="J39" s="636" t="s">
        <v>1312</v>
      </c>
      <c r="K39" s="476">
        <f t="shared" si="0"/>
        <v>0</v>
      </c>
      <c r="L39" s="560" t="str">
        <f t="shared" si="1"/>
        <v>(ﾇ)</v>
      </c>
      <c r="M39" s="556"/>
      <c r="N39" s="558" t="s">
        <v>1335</v>
      </c>
      <c r="O39" s="559"/>
      <c r="P39" s="384"/>
      <c r="Q39" s="630"/>
      <c r="R39" s="630"/>
      <c r="S39" s="383"/>
      <c r="T39" s="904"/>
      <c r="U39" s="904"/>
      <c r="V39" s="382"/>
      <c r="W39" s="633"/>
      <c r="X39" s="381"/>
    </row>
    <row r="40" spans="2:24" s="50" customFormat="1" ht="14.25" customHeight="1">
      <c r="B40" s="890"/>
      <c r="C40" s="893"/>
      <c r="D40" s="897"/>
      <c r="E40" s="899"/>
      <c r="F40" s="473" t="s">
        <v>210</v>
      </c>
      <c r="G40" s="474"/>
      <c r="H40" s="635" t="s">
        <v>1311</v>
      </c>
      <c r="I40" s="475">
        <v>0.17699999999999999</v>
      </c>
      <c r="J40" s="635" t="s">
        <v>1312</v>
      </c>
      <c r="K40" s="476">
        <f t="shared" si="0"/>
        <v>0</v>
      </c>
      <c r="L40" s="560" t="str">
        <f t="shared" si="1"/>
        <v>(ﾈ)</v>
      </c>
      <c r="M40" s="556"/>
      <c r="N40" s="558" t="s">
        <v>1336</v>
      </c>
      <c r="O40" s="559"/>
      <c r="P40" s="384"/>
      <c r="Q40" s="630"/>
      <c r="R40" s="630"/>
      <c r="S40" s="383"/>
      <c r="T40" s="630"/>
      <c r="U40" s="630"/>
      <c r="V40" s="382"/>
      <c r="W40" s="633"/>
      <c r="X40" s="381"/>
    </row>
    <row r="41" spans="2:24" s="50" customFormat="1" ht="14.25" customHeight="1">
      <c r="B41" s="889">
        <v>5</v>
      </c>
      <c r="C41" s="901" t="s">
        <v>104</v>
      </c>
      <c r="D41" s="896" t="s">
        <v>187</v>
      </c>
      <c r="E41" s="900" t="s">
        <v>214</v>
      </c>
      <c r="F41" s="477" t="s">
        <v>211</v>
      </c>
      <c r="G41" s="478"/>
      <c r="H41" s="641" t="s">
        <v>1311</v>
      </c>
      <c r="I41" s="479">
        <v>0.34100000000000003</v>
      </c>
      <c r="J41" s="640" t="s">
        <v>1312</v>
      </c>
      <c r="K41" s="584">
        <f t="shared" si="0"/>
        <v>0</v>
      </c>
      <c r="L41" s="560" t="str">
        <f t="shared" si="1"/>
        <v>(ﾉ)</v>
      </c>
      <c r="M41" s="556"/>
      <c r="N41" s="558" t="s">
        <v>1337</v>
      </c>
      <c r="O41" s="559"/>
      <c r="P41" s="384"/>
      <c r="Q41" s="902"/>
      <c r="R41" s="902"/>
      <c r="S41" s="383"/>
      <c r="T41" s="904"/>
      <c r="U41" s="904"/>
      <c r="V41" s="386"/>
      <c r="W41" s="630"/>
      <c r="X41" s="381"/>
    </row>
    <row r="42" spans="2:24" s="50" customFormat="1" ht="14.25" customHeight="1">
      <c r="B42" s="890"/>
      <c r="C42" s="893"/>
      <c r="D42" s="896"/>
      <c r="E42" s="899"/>
      <c r="F42" s="473" t="s">
        <v>210</v>
      </c>
      <c r="G42" s="474"/>
      <c r="H42" s="635" t="s">
        <v>1311</v>
      </c>
      <c r="I42" s="475">
        <v>0.17100000000000001</v>
      </c>
      <c r="J42" s="635" t="s">
        <v>1312</v>
      </c>
      <c r="K42" s="476">
        <f t="shared" si="0"/>
        <v>0</v>
      </c>
      <c r="L42" s="560" t="str">
        <f t="shared" si="1"/>
        <v>(ﾊ)</v>
      </c>
      <c r="M42" s="556"/>
      <c r="N42" s="558" t="s">
        <v>1338</v>
      </c>
      <c r="O42" s="559"/>
      <c r="P42" s="384"/>
      <c r="Q42" s="633"/>
      <c r="R42" s="633"/>
      <c r="S42" s="383"/>
      <c r="T42" s="630"/>
      <c r="U42" s="630"/>
      <c r="V42" s="386"/>
      <c r="W42" s="630"/>
      <c r="X42" s="381"/>
    </row>
    <row r="43" spans="2:24" s="50" customFormat="1" ht="14.25" customHeight="1">
      <c r="B43" s="890"/>
      <c r="C43" s="893"/>
      <c r="D43" s="896"/>
      <c r="E43" s="898" t="s">
        <v>213</v>
      </c>
      <c r="F43" s="473" t="s">
        <v>211</v>
      </c>
      <c r="G43" s="474"/>
      <c r="H43" s="635" t="s">
        <v>1311</v>
      </c>
      <c r="I43" s="475">
        <v>0.25600000000000001</v>
      </c>
      <c r="J43" s="636" t="s">
        <v>1312</v>
      </c>
      <c r="K43" s="476">
        <f t="shared" si="0"/>
        <v>0</v>
      </c>
      <c r="L43" s="560" t="str">
        <f t="shared" si="1"/>
        <v>(ﾋ)</v>
      </c>
      <c r="M43" s="556"/>
      <c r="N43" s="558" t="s">
        <v>1339</v>
      </c>
      <c r="O43" s="559"/>
      <c r="P43" s="384"/>
      <c r="Q43" s="630"/>
      <c r="R43" s="630"/>
      <c r="S43" s="383"/>
      <c r="T43" s="904"/>
      <c r="U43" s="904"/>
      <c r="V43" s="382"/>
      <c r="W43" s="633"/>
      <c r="X43" s="381"/>
    </row>
    <row r="44" spans="2:24" s="50" customFormat="1" ht="14.25" customHeight="1">
      <c r="B44" s="890"/>
      <c r="C44" s="893"/>
      <c r="D44" s="896"/>
      <c r="E44" s="899"/>
      <c r="F44" s="473" t="s">
        <v>210</v>
      </c>
      <c r="G44" s="474"/>
      <c r="H44" s="635" t="s">
        <v>1311</v>
      </c>
      <c r="I44" s="475">
        <v>0.128</v>
      </c>
      <c r="J44" s="635" t="s">
        <v>1312</v>
      </c>
      <c r="K44" s="476">
        <f t="shared" si="0"/>
        <v>0</v>
      </c>
      <c r="L44" s="560" t="str">
        <f t="shared" si="1"/>
        <v>(ﾌ)</v>
      </c>
      <c r="M44" s="556"/>
      <c r="N44" s="558" t="s">
        <v>1340</v>
      </c>
      <c r="O44" s="559"/>
      <c r="P44" s="384"/>
      <c r="Q44" s="630"/>
      <c r="R44" s="630"/>
      <c r="S44" s="383"/>
      <c r="T44" s="630"/>
      <c r="U44" s="630"/>
      <c r="V44" s="382"/>
      <c r="W44" s="633"/>
      <c r="X44" s="381"/>
    </row>
    <row r="45" spans="2:24" s="50" customFormat="1" ht="14.25" customHeight="1">
      <c r="B45" s="890"/>
      <c r="C45" s="893"/>
      <c r="D45" s="896"/>
      <c r="E45" s="898" t="s">
        <v>212</v>
      </c>
      <c r="F45" s="473" t="s">
        <v>211</v>
      </c>
      <c r="G45" s="474"/>
      <c r="H45" s="635" t="s">
        <v>1311</v>
      </c>
      <c r="I45" s="475">
        <v>0.192</v>
      </c>
      <c r="J45" s="636" t="s">
        <v>1312</v>
      </c>
      <c r="K45" s="476">
        <f t="shared" si="0"/>
        <v>0</v>
      </c>
      <c r="L45" s="560" t="str">
        <f t="shared" si="1"/>
        <v>(ﾍ)</v>
      </c>
      <c r="M45" s="556"/>
      <c r="N45" s="558" t="s">
        <v>1341</v>
      </c>
      <c r="O45" s="559"/>
      <c r="P45" s="384"/>
      <c r="Q45" s="630"/>
      <c r="R45" s="630"/>
      <c r="S45" s="383"/>
      <c r="T45" s="904"/>
      <c r="U45" s="904"/>
      <c r="V45" s="382"/>
      <c r="W45" s="633"/>
      <c r="X45" s="381"/>
    </row>
    <row r="46" spans="2:24" s="50" customFormat="1" ht="14.25" customHeight="1">
      <c r="B46" s="890"/>
      <c r="C46" s="893"/>
      <c r="D46" s="897"/>
      <c r="E46" s="899"/>
      <c r="F46" s="473" t="s">
        <v>210</v>
      </c>
      <c r="G46" s="474"/>
      <c r="H46" s="635" t="s">
        <v>1311</v>
      </c>
      <c r="I46" s="475">
        <v>0.192</v>
      </c>
      <c r="J46" s="635" t="s">
        <v>1312</v>
      </c>
      <c r="K46" s="584">
        <f t="shared" si="0"/>
        <v>0</v>
      </c>
      <c r="L46" s="560" t="str">
        <f t="shared" si="1"/>
        <v>(ﾎ)</v>
      </c>
      <c r="M46" s="556"/>
      <c r="N46" s="558" t="s">
        <v>1342</v>
      </c>
      <c r="O46" s="559"/>
      <c r="P46" s="384"/>
      <c r="Q46" s="630"/>
      <c r="R46" s="630"/>
      <c r="S46" s="383"/>
      <c r="T46" s="630"/>
      <c r="U46" s="630"/>
      <c r="V46" s="382"/>
      <c r="W46" s="633"/>
      <c r="X46" s="381"/>
    </row>
    <row r="47" spans="2:24" s="50" customFormat="1" ht="14.25" customHeight="1">
      <c r="B47" s="889">
        <v>6</v>
      </c>
      <c r="C47" s="901" t="s">
        <v>102</v>
      </c>
      <c r="D47" s="896" t="s">
        <v>187</v>
      </c>
      <c r="E47" s="900" t="s">
        <v>214</v>
      </c>
      <c r="F47" s="477" t="s">
        <v>211</v>
      </c>
      <c r="G47" s="478"/>
      <c r="H47" s="641" t="s">
        <v>1311</v>
      </c>
      <c r="I47" s="479">
        <v>0.35499999999999998</v>
      </c>
      <c r="J47" s="640" t="s">
        <v>1312</v>
      </c>
      <c r="K47" s="490">
        <f t="shared" si="0"/>
        <v>0</v>
      </c>
      <c r="L47" s="560" t="str">
        <f t="shared" si="1"/>
        <v>(ﾏ)</v>
      </c>
      <c r="M47" s="561"/>
      <c r="N47" s="558" t="s">
        <v>1343</v>
      </c>
      <c r="O47" s="559"/>
      <c r="P47" s="384"/>
      <c r="Q47" s="902"/>
      <c r="R47" s="902"/>
      <c r="S47" s="383"/>
      <c r="T47" s="904"/>
      <c r="U47" s="904"/>
      <c r="V47" s="386"/>
      <c r="W47" s="630"/>
      <c r="X47" s="381"/>
    </row>
    <row r="48" spans="2:24" s="50" customFormat="1" ht="14.25" customHeight="1">
      <c r="B48" s="890"/>
      <c r="C48" s="893"/>
      <c r="D48" s="896"/>
      <c r="E48" s="899"/>
      <c r="F48" s="473" t="s">
        <v>210</v>
      </c>
      <c r="G48" s="474"/>
      <c r="H48" s="635" t="s">
        <v>1311</v>
      </c>
      <c r="I48" s="475">
        <v>0.17799999999999999</v>
      </c>
      <c r="J48" s="635" t="s">
        <v>1312</v>
      </c>
      <c r="K48" s="476">
        <f t="shared" si="0"/>
        <v>0</v>
      </c>
      <c r="L48" s="560" t="str">
        <f t="shared" si="1"/>
        <v>(ﾐ)</v>
      </c>
      <c r="M48" s="562"/>
      <c r="N48" s="558" t="s">
        <v>1344</v>
      </c>
      <c r="O48" s="559"/>
      <c r="P48" s="384"/>
      <c r="Q48" s="633"/>
      <c r="R48" s="633"/>
      <c r="S48" s="383"/>
      <c r="T48" s="630"/>
      <c r="U48" s="630"/>
      <c r="V48" s="386"/>
      <c r="W48" s="630"/>
      <c r="X48" s="381"/>
    </row>
    <row r="49" spans="1:24" s="50" customFormat="1" ht="14.25" customHeight="1">
      <c r="A49" s="570"/>
      <c r="B49" s="890"/>
      <c r="C49" s="893"/>
      <c r="D49" s="896"/>
      <c r="E49" s="898" t="s">
        <v>213</v>
      </c>
      <c r="F49" s="473" t="s">
        <v>211</v>
      </c>
      <c r="G49" s="474"/>
      <c r="H49" s="635" t="s">
        <v>1311</v>
      </c>
      <c r="I49" s="475">
        <v>0.26600000000000001</v>
      </c>
      <c r="J49" s="636" t="s">
        <v>1312</v>
      </c>
      <c r="K49" s="476">
        <f t="shared" si="0"/>
        <v>0</v>
      </c>
      <c r="L49" s="560" t="str">
        <f t="shared" si="1"/>
        <v>(ﾑ)</v>
      </c>
      <c r="M49" s="561"/>
      <c r="N49" s="558" t="s">
        <v>1345</v>
      </c>
      <c r="O49" s="559"/>
      <c r="P49" s="384"/>
      <c r="Q49" s="630"/>
      <c r="R49" s="630"/>
      <c r="S49" s="383"/>
      <c r="T49" s="904"/>
      <c r="U49" s="904"/>
      <c r="V49" s="382"/>
      <c r="W49" s="633"/>
      <c r="X49" s="381"/>
    </row>
    <row r="50" spans="1:24" s="50" customFormat="1" ht="14.25" customHeight="1">
      <c r="A50" s="570"/>
      <c r="B50" s="890"/>
      <c r="C50" s="893"/>
      <c r="D50" s="896"/>
      <c r="E50" s="899"/>
      <c r="F50" s="473" t="s">
        <v>210</v>
      </c>
      <c r="G50" s="474"/>
      <c r="H50" s="635" t="s">
        <v>1311</v>
      </c>
      <c r="I50" s="475">
        <v>0.13300000000000001</v>
      </c>
      <c r="J50" s="635" t="s">
        <v>1312</v>
      </c>
      <c r="K50" s="476">
        <f t="shared" si="0"/>
        <v>0</v>
      </c>
      <c r="L50" s="560" t="str">
        <f t="shared" si="1"/>
        <v>(ﾒ)</v>
      </c>
      <c r="M50" s="562"/>
      <c r="N50" s="558" t="s">
        <v>1346</v>
      </c>
      <c r="O50" s="559"/>
      <c r="P50" s="384"/>
      <c r="Q50" s="630"/>
      <c r="R50" s="630"/>
      <c r="S50" s="383"/>
      <c r="T50" s="630"/>
      <c r="U50" s="630"/>
      <c r="V50" s="382"/>
      <c r="W50" s="633"/>
      <c r="X50" s="381"/>
    </row>
    <row r="51" spans="1:24" s="50" customFormat="1" ht="14.25" customHeight="1">
      <c r="A51" s="570"/>
      <c r="B51" s="890"/>
      <c r="C51" s="893"/>
      <c r="D51" s="896"/>
      <c r="E51" s="898" t="s">
        <v>212</v>
      </c>
      <c r="F51" s="473" t="s">
        <v>211</v>
      </c>
      <c r="G51" s="474"/>
      <c r="H51" s="635" t="s">
        <v>1311</v>
      </c>
      <c r="I51" s="475">
        <v>0.2</v>
      </c>
      <c r="J51" s="636" t="s">
        <v>1312</v>
      </c>
      <c r="K51" s="476">
        <f t="shared" si="0"/>
        <v>0</v>
      </c>
      <c r="L51" s="560" t="str">
        <f t="shared" si="1"/>
        <v>(ﾓ)</v>
      </c>
      <c r="M51" s="562"/>
      <c r="N51" s="558" t="s">
        <v>1347</v>
      </c>
      <c r="O51" s="559"/>
      <c r="P51" s="384"/>
      <c r="Q51" s="630"/>
      <c r="R51" s="630"/>
      <c r="S51" s="383"/>
      <c r="T51" s="904"/>
      <c r="U51" s="904"/>
      <c r="V51" s="382"/>
      <c r="W51" s="633"/>
      <c r="X51" s="381"/>
    </row>
    <row r="52" spans="1:24" s="50" customFormat="1" ht="14.25" customHeight="1">
      <c r="A52" s="570"/>
      <c r="B52" s="890"/>
      <c r="C52" s="893"/>
      <c r="D52" s="897"/>
      <c r="E52" s="899"/>
      <c r="F52" s="473" t="s">
        <v>210</v>
      </c>
      <c r="G52" s="474"/>
      <c r="H52" s="635" t="s">
        <v>1311</v>
      </c>
      <c r="I52" s="475">
        <v>0.2</v>
      </c>
      <c r="J52" s="635" t="s">
        <v>1312</v>
      </c>
      <c r="K52" s="476">
        <f t="shared" si="0"/>
        <v>0</v>
      </c>
      <c r="L52" s="560" t="str">
        <f t="shared" si="1"/>
        <v>(ﾔ)</v>
      </c>
      <c r="M52" s="561"/>
      <c r="N52" s="558" t="s">
        <v>1348</v>
      </c>
      <c r="O52" s="559"/>
      <c r="P52" s="384"/>
      <c r="Q52" s="630"/>
      <c r="R52" s="630"/>
      <c r="S52" s="383"/>
      <c r="T52" s="630"/>
      <c r="U52" s="630"/>
      <c r="V52" s="382"/>
      <c r="W52" s="633"/>
      <c r="X52" s="381"/>
    </row>
    <row r="53" spans="1:24" s="50" customFormat="1" ht="14.25" customHeight="1">
      <c r="A53" s="570"/>
      <c r="B53" s="889">
        <v>7</v>
      </c>
      <c r="C53" s="901" t="s">
        <v>497</v>
      </c>
      <c r="D53" s="896" t="s">
        <v>187</v>
      </c>
      <c r="E53" s="900" t="s">
        <v>214</v>
      </c>
      <c r="F53" s="477" t="s">
        <v>211</v>
      </c>
      <c r="G53" s="478"/>
      <c r="H53" s="641" t="s">
        <v>1311</v>
      </c>
      <c r="I53" s="479">
        <v>0.373</v>
      </c>
      <c r="J53" s="640" t="s">
        <v>1312</v>
      </c>
      <c r="K53" s="584">
        <f t="shared" si="0"/>
        <v>0</v>
      </c>
      <c r="L53" s="560" t="str">
        <f t="shared" si="1"/>
        <v>(ﾕ)</v>
      </c>
      <c r="M53" s="556"/>
      <c r="N53" s="558" t="s">
        <v>1349</v>
      </c>
      <c r="O53" s="559"/>
      <c r="P53" s="384"/>
      <c r="Q53" s="902"/>
      <c r="R53" s="902"/>
      <c r="S53" s="383"/>
      <c r="T53" s="904"/>
      <c r="U53" s="904"/>
      <c r="V53" s="386"/>
      <c r="W53" s="630"/>
      <c r="X53" s="381"/>
    </row>
    <row r="54" spans="1:24" s="50" customFormat="1" ht="14.25" customHeight="1">
      <c r="A54" s="570"/>
      <c r="B54" s="890"/>
      <c r="C54" s="893"/>
      <c r="D54" s="896"/>
      <c r="E54" s="899"/>
      <c r="F54" s="473" t="s">
        <v>210</v>
      </c>
      <c r="G54" s="474"/>
      <c r="H54" s="635" t="s">
        <v>1311</v>
      </c>
      <c r="I54" s="475">
        <v>0.187</v>
      </c>
      <c r="J54" s="635" t="s">
        <v>1312</v>
      </c>
      <c r="K54" s="476">
        <f t="shared" si="0"/>
        <v>0</v>
      </c>
      <c r="L54" s="560" t="str">
        <f t="shared" si="1"/>
        <v>(ﾖ)</v>
      </c>
      <c r="M54" s="556"/>
      <c r="N54" s="558" t="s">
        <v>1350</v>
      </c>
      <c r="O54" s="559"/>
      <c r="P54" s="384"/>
      <c r="Q54" s="633"/>
      <c r="R54" s="633"/>
      <c r="S54" s="383"/>
      <c r="T54" s="630"/>
      <c r="U54" s="630"/>
      <c r="V54" s="386"/>
      <c r="W54" s="630"/>
      <c r="X54" s="381"/>
    </row>
    <row r="55" spans="1:24" s="50" customFormat="1" ht="14.25" customHeight="1">
      <c r="A55" s="570"/>
      <c r="B55" s="890"/>
      <c r="C55" s="893"/>
      <c r="D55" s="896"/>
      <c r="E55" s="898" t="s">
        <v>213</v>
      </c>
      <c r="F55" s="473" t="s">
        <v>211</v>
      </c>
      <c r="G55" s="474"/>
      <c r="H55" s="635" t="s">
        <v>1311</v>
      </c>
      <c r="I55" s="475">
        <v>0.28000000000000003</v>
      </c>
      <c r="J55" s="636" t="s">
        <v>1312</v>
      </c>
      <c r="K55" s="476">
        <f t="shared" si="0"/>
        <v>0</v>
      </c>
      <c r="L55" s="560" t="str">
        <f t="shared" si="1"/>
        <v>(ﾗ)</v>
      </c>
      <c r="M55" s="556"/>
      <c r="N55" s="558" t="s">
        <v>1351</v>
      </c>
      <c r="O55" s="559"/>
      <c r="P55" s="384"/>
      <c r="Q55" s="630"/>
      <c r="R55" s="630"/>
      <c r="S55" s="383"/>
      <c r="T55" s="904"/>
      <c r="U55" s="904"/>
      <c r="V55" s="382"/>
      <c r="W55" s="633"/>
      <c r="X55" s="381"/>
    </row>
    <row r="56" spans="1:24" s="50" customFormat="1" ht="14.25" customHeight="1">
      <c r="A56" s="570"/>
      <c r="B56" s="890"/>
      <c r="C56" s="893"/>
      <c r="D56" s="896"/>
      <c r="E56" s="899"/>
      <c r="F56" s="473" t="s">
        <v>210</v>
      </c>
      <c r="G56" s="474"/>
      <c r="H56" s="635" t="s">
        <v>1311</v>
      </c>
      <c r="I56" s="475">
        <v>0.14000000000000001</v>
      </c>
      <c r="J56" s="635" t="s">
        <v>1312</v>
      </c>
      <c r="K56" s="476">
        <f t="shared" si="0"/>
        <v>0</v>
      </c>
      <c r="L56" s="560" t="str">
        <f t="shared" si="1"/>
        <v>(ﾘ)</v>
      </c>
      <c r="M56" s="556"/>
      <c r="N56" s="558" t="s">
        <v>1352</v>
      </c>
      <c r="O56" s="559"/>
      <c r="P56" s="384"/>
      <c r="Q56" s="630"/>
      <c r="R56" s="630"/>
      <c r="S56" s="383"/>
      <c r="T56" s="630"/>
      <c r="U56" s="630"/>
      <c r="V56" s="382"/>
      <c r="W56" s="633"/>
      <c r="X56" s="381"/>
    </row>
    <row r="57" spans="1:24" s="50" customFormat="1" ht="14.25" customHeight="1">
      <c r="A57" s="570"/>
      <c r="B57" s="890"/>
      <c r="C57" s="893"/>
      <c r="D57" s="896"/>
      <c r="E57" s="898" t="s">
        <v>212</v>
      </c>
      <c r="F57" s="473" t="s">
        <v>211</v>
      </c>
      <c r="G57" s="474"/>
      <c r="H57" s="635" t="s">
        <v>1311</v>
      </c>
      <c r="I57" s="475">
        <v>0.21</v>
      </c>
      <c r="J57" s="636" t="s">
        <v>1312</v>
      </c>
      <c r="K57" s="476">
        <f t="shared" si="0"/>
        <v>0</v>
      </c>
      <c r="L57" s="560" t="str">
        <f t="shared" si="1"/>
        <v>(ﾙ)</v>
      </c>
      <c r="M57" s="556"/>
      <c r="N57" s="558" t="s">
        <v>1353</v>
      </c>
      <c r="O57" s="559"/>
      <c r="P57" s="384"/>
      <c r="Q57" s="630"/>
      <c r="R57" s="630"/>
      <c r="S57" s="383"/>
      <c r="T57" s="904"/>
      <c r="U57" s="904"/>
      <c r="V57" s="382"/>
      <c r="W57" s="633"/>
      <c r="X57" s="381"/>
    </row>
    <row r="58" spans="1:24" s="50" customFormat="1" ht="14.25" customHeight="1">
      <c r="A58" s="570"/>
      <c r="B58" s="890"/>
      <c r="C58" s="893"/>
      <c r="D58" s="896"/>
      <c r="E58" s="900"/>
      <c r="F58" s="491" t="s">
        <v>534</v>
      </c>
      <c r="G58" s="474"/>
      <c r="H58" s="635" t="s">
        <v>1311</v>
      </c>
      <c r="I58" s="475">
        <v>0.21</v>
      </c>
      <c r="J58" s="636" t="s">
        <v>1312</v>
      </c>
      <c r="K58" s="476">
        <f t="shared" si="0"/>
        <v>0</v>
      </c>
      <c r="L58" s="560" t="str">
        <f t="shared" si="1"/>
        <v>(ﾚ)</v>
      </c>
      <c r="M58" s="556"/>
      <c r="N58" s="558" t="s">
        <v>1354</v>
      </c>
      <c r="O58" s="559"/>
      <c r="P58" s="384"/>
      <c r="Q58" s="630"/>
      <c r="R58" s="630"/>
      <c r="S58" s="383"/>
      <c r="T58" s="630"/>
      <c r="U58" s="630"/>
      <c r="V58" s="382"/>
      <c r="W58" s="633"/>
      <c r="X58" s="381"/>
    </row>
    <row r="59" spans="1:24" s="50" customFormat="1" ht="14.25" customHeight="1">
      <c r="A59" s="570"/>
      <c r="B59" s="890"/>
      <c r="C59" s="893"/>
      <c r="D59" s="897"/>
      <c r="E59" s="899"/>
      <c r="F59" s="491" t="s">
        <v>535</v>
      </c>
      <c r="G59" s="474"/>
      <c r="H59" s="635" t="s">
        <v>1311</v>
      </c>
      <c r="I59" s="475">
        <v>0.25700000000000001</v>
      </c>
      <c r="J59" s="635" t="s">
        <v>1312</v>
      </c>
      <c r="K59" s="476">
        <f t="shared" si="0"/>
        <v>0</v>
      </c>
      <c r="L59" s="560" t="str">
        <f t="shared" si="1"/>
        <v>(ﾛ)</v>
      </c>
      <c r="M59" s="556"/>
      <c r="N59" s="558" t="s">
        <v>1355</v>
      </c>
      <c r="O59" s="559"/>
      <c r="P59" s="384"/>
      <c r="Q59" s="630"/>
      <c r="R59" s="630"/>
      <c r="S59" s="383"/>
      <c r="T59" s="630"/>
      <c r="U59" s="630"/>
      <c r="V59" s="382"/>
      <c r="W59" s="633"/>
      <c r="X59" s="381"/>
    </row>
    <row r="60" spans="1:24" s="50" customFormat="1" ht="14.25" customHeight="1">
      <c r="A60" s="570"/>
      <c r="B60" s="480"/>
      <c r="C60" s="586"/>
      <c r="D60" s="586"/>
      <c r="E60" s="481"/>
      <c r="F60" s="482"/>
      <c r="G60" s="483"/>
      <c r="H60" s="631"/>
      <c r="I60" s="461"/>
      <c r="J60" s="631"/>
      <c r="K60" s="460"/>
      <c r="L60" s="587"/>
      <c r="M60" s="556"/>
      <c r="N60" s="558"/>
      <c r="O60" s="558"/>
      <c r="P60" s="384"/>
      <c r="Q60" s="630"/>
      <c r="R60" s="630"/>
      <c r="S60" s="383"/>
      <c r="T60" s="630"/>
      <c r="U60" s="630"/>
      <c r="V60" s="382"/>
      <c r="W60" s="633"/>
      <c r="X60" s="381"/>
    </row>
    <row r="61" spans="1:24" s="50" customFormat="1" ht="14.25" customHeight="1">
      <c r="A61" s="451" t="s">
        <v>1356</v>
      </c>
      <c r="B61" s="452" t="s">
        <v>215</v>
      </c>
      <c r="C61" s="484"/>
      <c r="D61" s="484"/>
      <c r="E61" s="485"/>
      <c r="F61" s="486"/>
      <c r="G61" s="487"/>
      <c r="H61" s="488"/>
      <c r="I61" s="479"/>
      <c r="J61" s="488"/>
      <c r="K61" s="489"/>
      <c r="L61" s="587"/>
      <c r="M61" s="556"/>
      <c r="N61" s="558"/>
      <c r="O61" s="558"/>
      <c r="P61" s="384"/>
      <c r="Q61" s="630"/>
      <c r="R61" s="630"/>
      <c r="S61" s="383"/>
      <c r="T61" s="630"/>
      <c r="U61" s="630"/>
      <c r="V61" s="382"/>
      <c r="W61" s="633"/>
      <c r="X61" s="381"/>
    </row>
    <row r="62" spans="1:24" s="50" customFormat="1" ht="14.25" customHeight="1">
      <c r="A62" s="570"/>
      <c r="B62" s="889">
        <v>8</v>
      </c>
      <c r="C62" s="901" t="s">
        <v>519</v>
      </c>
      <c r="D62" s="896" t="s">
        <v>187</v>
      </c>
      <c r="E62" s="900" t="s">
        <v>214</v>
      </c>
      <c r="F62" s="477" t="s">
        <v>211</v>
      </c>
      <c r="G62" s="478"/>
      <c r="H62" s="641" t="s">
        <v>1311</v>
      </c>
      <c r="I62" s="479">
        <v>0.38800000000000001</v>
      </c>
      <c r="J62" s="640" t="s">
        <v>1312</v>
      </c>
      <c r="K62" s="584">
        <f t="shared" si="0"/>
        <v>0</v>
      </c>
      <c r="L62" s="560" t="str">
        <f t="shared" ref="L62:L118" si="2">$N$16&amp;N62&amp;O62&amp;$O$16</f>
        <v>(ﾜ)</v>
      </c>
      <c r="M62" s="556"/>
      <c r="N62" s="558" t="s">
        <v>1063</v>
      </c>
      <c r="O62" s="558"/>
      <c r="P62" s="384"/>
      <c r="Q62" s="902"/>
      <c r="R62" s="902"/>
      <c r="S62" s="383"/>
      <c r="T62" s="904"/>
      <c r="U62" s="904"/>
      <c r="V62" s="386"/>
      <c r="W62" s="630"/>
      <c r="X62" s="381"/>
    </row>
    <row r="63" spans="1:24" s="50" customFormat="1" ht="14.25" customHeight="1">
      <c r="A63" s="570"/>
      <c r="B63" s="890"/>
      <c r="C63" s="893"/>
      <c r="D63" s="896"/>
      <c r="E63" s="899"/>
      <c r="F63" s="473" t="s">
        <v>210</v>
      </c>
      <c r="G63" s="474"/>
      <c r="H63" s="635" t="s">
        <v>1311</v>
      </c>
      <c r="I63" s="475">
        <v>0.19400000000000001</v>
      </c>
      <c r="J63" s="635" t="s">
        <v>1312</v>
      </c>
      <c r="K63" s="476">
        <f t="shared" si="0"/>
        <v>0</v>
      </c>
      <c r="L63" s="560" t="str">
        <f t="shared" si="2"/>
        <v>(ｦ)</v>
      </c>
      <c r="M63" s="556"/>
      <c r="N63" s="558" t="s">
        <v>1064</v>
      </c>
      <c r="O63" s="558"/>
      <c r="P63" s="384"/>
      <c r="Q63" s="633"/>
      <c r="R63" s="633"/>
      <c r="S63" s="383"/>
      <c r="T63" s="630"/>
      <c r="U63" s="630"/>
      <c r="V63" s="386"/>
      <c r="W63" s="630"/>
      <c r="X63" s="381"/>
    </row>
    <row r="64" spans="1:24" s="50" customFormat="1" ht="14.25" customHeight="1">
      <c r="A64" s="570"/>
      <c r="B64" s="890"/>
      <c r="C64" s="893"/>
      <c r="D64" s="896"/>
      <c r="E64" s="898" t="s">
        <v>213</v>
      </c>
      <c r="F64" s="473" t="s">
        <v>211</v>
      </c>
      <c r="G64" s="474"/>
      <c r="H64" s="635" t="s">
        <v>1311</v>
      </c>
      <c r="I64" s="475">
        <v>0.29099999999999998</v>
      </c>
      <c r="J64" s="636" t="s">
        <v>1312</v>
      </c>
      <c r="K64" s="476">
        <f t="shared" si="0"/>
        <v>0</v>
      </c>
      <c r="L64" s="560" t="str">
        <f t="shared" si="2"/>
        <v>(ﾝ)</v>
      </c>
      <c r="M64" s="556"/>
      <c r="N64" s="558" t="s">
        <v>1065</v>
      </c>
      <c r="O64" s="558"/>
      <c r="P64" s="384"/>
      <c r="Q64" s="630"/>
      <c r="R64" s="630"/>
      <c r="S64" s="383"/>
      <c r="T64" s="904"/>
      <c r="U64" s="904"/>
      <c r="V64" s="382"/>
      <c r="W64" s="633"/>
      <c r="X64" s="381"/>
    </row>
    <row r="65" spans="2:24" s="50" customFormat="1" ht="14.4">
      <c r="B65" s="890"/>
      <c r="C65" s="893"/>
      <c r="D65" s="896"/>
      <c r="E65" s="899"/>
      <c r="F65" s="473" t="s">
        <v>210</v>
      </c>
      <c r="G65" s="474"/>
      <c r="H65" s="635" t="s">
        <v>1311</v>
      </c>
      <c r="I65" s="475">
        <v>0.14499999999999999</v>
      </c>
      <c r="J65" s="635" t="s">
        <v>1312</v>
      </c>
      <c r="K65" s="476">
        <f t="shared" si="0"/>
        <v>0</v>
      </c>
      <c r="L65" s="560" t="str">
        <f t="shared" si="2"/>
        <v>(ｱｱ)</v>
      </c>
      <c r="M65" s="556"/>
      <c r="N65" s="558" t="s">
        <v>1066</v>
      </c>
      <c r="O65" s="558" t="s">
        <v>1066</v>
      </c>
      <c r="P65" s="384"/>
      <c r="Q65" s="630"/>
      <c r="R65" s="630"/>
      <c r="S65" s="383"/>
      <c r="T65" s="630"/>
      <c r="U65" s="630"/>
      <c r="V65" s="382"/>
      <c r="W65" s="633"/>
      <c r="X65" s="381"/>
    </row>
    <row r="66" spans="2:24" s="50" customFormat="1" ht="17.25" customHeight="1">
      <c r="B66" s="890"/>
      <c r="C66" s="893"/>
      <c r="D66" s="896"/>
      <c r="E66" s="898" t="s">
        <v>212</v>
      </c>
      <c r="F66" s="473" t="s">
        <v>211</v>
      </c>
      <c r="G66" s="474"/>
      <c r="H66" s="635" t="s">
        <v>1302</v>
      </c>
      <c r="I66" s="475">
        <v>0.218</v>
      </c>
      <c r="J66" s="636" t="s">
        <v>1303</v>
      </c>
      <c r="K66" s="476">
        <f t="shared" si="0"/>
        <v>0</v>
      </c>
      <c r="L66" s="560" t="str">
        <f t="shared" si="2"/>
        <v>(ｱｲ)</v>
      </c>
      <c r="M66" s="556"/>
      <c r="N66" s="558" t="s">
        <v>1066</v>
      </c>
      <c r="O66" s="558" t="s">
        <v>1067</v>
      </c>
      <c r="P66" s="384"/>
      <c r="Q66" s="630"/>
      <c r="R66" s="630"/>
      <c r="S66" s="383"/>
      <c r="T66" s="904"/>
      <c r="U66" s="904"/>
      <c r="V66" s="382"/>
      <c r="W66" s="633"/>
      <c r="X66" s="381"/>
    </row>
    <row r="67" spans="2:24" s="50" customFormat="1" ht="14.25" customHeight="1">
      <c r="B67" s="890"/>
      <c r="C67" s="893"/>
      <c r="D67" s="896"/>
      <c r="E67" s="900"/>
      <c r="F67" s="491" t="s">
        <v>534</v>
      </c>
      <c r="G67" s="474"/>
      <c r="H67" s="635" t="s">
        <v>1302</v>
      </c>
      <c r="I67" s="475">
        <v>0.218</v>
      </c>
      <c r="J67" s="636" t="s">
        <v>1303</v>
      </c>
      <c r="K67" s="476">
        <f t="shared" si="0"/>
        <v>0</v>
      </c>
      <c r="L67" s="560" t="str">
        <f t="shared" si="2"/>
        <v>(ｱｳ)</v>
      </c>
      <c r="M67" s="556"/>
      <c r="N67" s="558" t="s">
        <v>1066</v>
      </c>
      <c r="O67" s="558" t="s">
        <v>1068</v>
      </c>
      <c r="P67" s="384"/>
      <c r="Q67" s="630"/>
      <c r="R67" s="630"/>
      <c r="S67" s="383"/>
      <c r="T67" s="630"/>
      <c r="U67" s="630"/>
      <c r="V67" s="382"/>
      <c r="W67" s="633"/>
      <c r="X67" s="381"/>
    </row>
    <row r="68" spans="2:24" s="50" customFormat="1" ht="14.25" customHeight="1">
      <c r="B68" s="890"/>
      <c r="C68" s="894"/>
      <c r="D68" s="897"/>
      <c r="E68" s="899"/>
      <c r="F68" s="491" t="s">
        <v>535</v>
      </c>
      <c r="G68" s="474"/>
      <c r="H68" s="635" t="s">
        <v>1302</v>
      </c>
      <c r="I68" s="475">
        <v>0.26700000000000002</v>
      </c>
      <c r="J68" s="635" t="s">
        <v>1303</v>
      </c>
      <c r="K68" s="476">
        <f t="shared" si="0"/>
        <v>0</v>
      </c>
      <c r="L68" s="560" t="str">
        <f t="shared" si="2"/>
        <v>(ｱｴ)</v>
      </c>
      <c r="M68" s="556"/>
      <c r="N68" s="558" t="s">
        <v>1066</v>
      </c>
      <c r="O68" s="558" t="s">
        <v>1069</v>
      </c>
      <c r="P68" s="384"/>
      <c r="Q68" s="630"/>
      <c r="R68" s="630"/>
      <c r="S68" s="383"/>
      <c r="T68" s="630"/>
      <c r="U68" s="630"/>
      <c r="V68" s="382"/>
      <c r="W68" s="633"/>
      <c r="X68" s="381"/>
    </row>
    <row r="69" spans="2:24" s="50" customFormat="1" ht="14.25" customHeight="1">
      <c r="B69" s="889">
        <v>9</v>
      </c>
      <c r="C69" s="892" t="s">
        <v>605</v>
      </c>
      <c r="D69" s="896" t="s">
        <v>187</v>
      </c>
      <c r="E69" s="898" t="s">
        <v>214</v>
      </c>
      <c r="F69" s="477" t="s">
        <v>211</v>
      </c>
      <c r="G69" s="478"/>
      <c r="H69" s="641" t="s">
        <v>1302</v>
      </c>
      <c r="I69" s="479">
        <v>0.39400000000000002</v>
      </c>
      <c r="J69" s="640" t="s">
        <v>1303</v>
      </c>
      <c r="K69" s="584">
        <f t="shared" si="0"/>
        <v>0</v>
      </c>
      <c r="L69" s="560" t="str">
        <f t="shared" si="2"/>
        <v>(ｱｵ)</v>
      </c>
      <c r="M69" s="556"/>
      <c r="N69" s="558" t="s">
        <v>1066</v>
      </c>
      <c r="O69" s="558" t="s">
        <v>1357</v>
      </c>
      <c r="P69" s="384"/>
      <c r="Q69" s="902"/>
      <c r="R69" s="902"/>
      <c r="S69" s="383"/>
      <c r="T69" s="904"/>
      <c r="U69" s="904"/>
      <c r="V69" s="386"/>
      <c r="W69" s="630"/>
      <c r="X69" s="381"/>
    </row>
    <row r="70" spans="2:24" s="50" customFormat="1" ht="14.25" customHeight="1">
      <c r="B70" s="890"/>
      <c r="C70" s="893"/>
      <c r="D70" s="896"/>
      <c r="E70" s="899"/>
      <c r="F70" s="473" t="s">
        <v>210</v>
      </c>
      <c r="G70" s="474"/>
      <c r="H70" s="635" t="s">
        <v>1302</v>
      </c>
      <c r="I70" s="475">
        <v>0.19700000000000001</v>
      </c>
      <c r="J70" s="635" t="s">
        <v>1303</v>
      </c>
      <c r="K70" s="476">
        <f>ROUND(G70*I70,0)</f>
        <v>0</v>
      </c>
      <c r="L70" s="560" t="str">
        <f t="shared" si="2"/>
        <v>(ｱｶ)</v>
      </c>
      <c r="M70" s="556"/>
      <c r="N70" s="558" t="s">
        <v>1066</v>
      </c>
      <c r="O70" s="558" t="s">
        <v>1358</v>
      </c>
      <c r="P70" s="384"/>
      <c r="Q70" s="633"/>
      <c r="R70" s="633"/>
      <c r="S70" s="383"/>
      <c r="T70" s="630"/>
      <c r="U70" s="630"/>
      <c r="V70" s="386"/>
      <c r="W70" s="630"/>
      <c r="X70" s="381"/>
    </row>
    <row r="71" spans="2:24" s="50" customFormat="1" ht="14.25" customHeight="1">
      <c r="B71" s="890"/>
      <c r="C71" s="893"/>
      <c r="D71" s="896"/>
      <c r="E71" s="898" t="s">
        <v>213</v>
      </c>
      <c r="F71" s="473" t="s">
        <v>211</v>
      </c>
      <c r="G71" s="474"/>
      <c r="H71" s="635" t="s">
        <v>1302</v>
      </c>
      <c r="I71" s="475">
        <v>0.29599999999999999</v>
      </c>
      <c r="J71" s="636" t="s">
        <v>1303</v>
      </c>
      <c r="K71" s="476">
        <f t="shared" ref="K71:K80" si="3">ROUND(G71*I71,0)</f>
        <v>0</v>
      </c>
      <c r="L71" s="560" t="str">
        <f t="shared" si="2"/>
        <v>(ｱｷ)</v>
      </c>
      <c r="M71" s="556"/>
      <c r="N71" s="558" t="s">
        <v>1066</v>
      </c>
      <c r="O71" s="558" t="s">
        <v>1359</v>
      </c>
      <c r="P71" s="384"/>
      <c r="Q71" s="630"/>
      <c r="R71" s="630"/>
      <c r="S71" s="383"/>
      <c r="T71" s="904"/>
      <c r="U71" s="904"/>
      <c r="V71" s="382"/>
      <c r="W71" s="633"/>
      <c r="X71" s="381"/>
    </row>
    <row r="72" spans="2:24" s="50" customFormat="1" ht="14.25" customHeight="1">
      <c r="B72" s="890"/>
      <c r="C72" s="893"/>
      <c r="D72" s="896"/>
      <c r="E72" s="899"/>
      <c r="F72" s="473" t="s">
        <v>210</v>
      </c>
      <c r="G72" s="474"/>
      <c r="H72" s="635" t="s">
        <v>1302</v>
      </c>
      <c r="I72" s="475">
        <v>0.14799999999999999</v>
      </c>
      <c r="J72" s="635" t="s">
        <v>1303</v>
      </c>
      <c r="K72" s="476">
        <f t="shared" si="3"/>
        <v>0</v>
      </c>
      <c r="L72" s="560" t="str">
        <f t="shared" si="2"/>
        <v>(ｱｸ)</v>
      </c>
      <c r="M72" s="556"/>
      <c r="N72" s="558" t="s">
        <v>1066</v>
      </c>
      <c r="O72" s="558" t="s">
        <v>1360</v>
      </c>
      <c r="P72" s="384"/>
      <c r="Q72" s="630"/>
      <c r="R72" s="630"/>
      <c r="S72" s="383"/>
      <c r="T72" s="630"/>
      <c r="U72" s="630"/>
      <c r="V72" s="382"/>
      <c r="W72" s="633"/>
      <c r="X72" s="381"/>
    </row>
    <row r="73" spans="2:24" s="50" customFormat="1" ht="14.25" customHeight="1">
      <c r="B73" s="890"/>
      <c r="C73" s="893"/>
      <c r="D73" s="896"/>
      <c r="E73" s="898" t="s">
        <v>212</v>
      </c>
      <c r="F73" s="473" t="s">
        <v>211</v>
      </c>
      <c r="G73" s="474"/>
      <c r="H73" s="635" t="s">
        <v>1302</v>
      </c>
      <c r="I73" s="475">
        <v>0.222</v>
      </c>
      <c r="J73" s="636" t="s">
        <v>1303</v>
      </c>
      <c r="K73" s="476">
        <f t="shared" si="3"/>
        <v>0</v>
      </c>
      <c r="L73" s="560" t="str">
        <f t="shared" si="2"/>
        <v>(ｱｹ)</v>
      </c>
      <c r="M73" s="556"/>
      <c r="N73" s="558" t="s">
        <v>1066</v>
      </c>
      <c r="O73" s="558" t="s">
        <v>1361</v>
      </c>
      <c r="P73" s="384"/>
      <c r="Q73" s="630"/>
      <c r="R73" s="630"/>
      <c r="S73" s="383"/>
      <c r="T73" s="904"/>
      <c r="U73" s="904"/>
      <c r="V73" s="382"/>
      <c r="W73" s="633"/>
      <c r="X73" s="381"/>
    </row>
    <row r="74" spans="2:24" s="50" customFormat="1" ht="14.25" customHeight="1">
      <c r="B74" s="890"/>
      <c r="C74" s="893"/>
      <c r="D74" s="896"/>
      <c r="E74" s="900"/>
      <c r="F74" s="491" t="s">
        <v>534</v>
      </c>
      <c r="G74" s="474"/>
      <c r="H74" s="635" t="s">
        <v>1302</v>
      </c>
      <c r="I74" s="475">
        <v>0.222</v>
      </c>
      <c r="J74" s="636" t="s">
        <v>1303</v>
      </c>
      <c r="K74" s="476">
        <f t="shared" si="3"/>
        <v>0</v>
      </c>
      <c r="L74" s="560" t="str">
        <f t="shared" si="2"/>
        <v>(ｱｺ)</v>
      </c>
      <c r="M74" s="556"/>
      <c r="N74" s="558" t="s">
        <v>1066</v>
      </c>
      <c r="O74" s="558" t="s">
        <v>1362</v>
      </c>
      <c r="P74" s="384"/>
      <c r="Q74" s="630"/>
      <c r="R74" s="630"/>
      <c r="S74" s="383"/>
      <c r="T74" s="630"/>
      <c r="U74" s="630"/>
      <c r="V74" s="382"/>
      <c r="W74" s="633"/>
      <c r="X74" s="381"/>
    </row>
    <row r="75" spans="2:24" s="50" customFormat="1" ht="14.25" customHeight="1">
      <c r="B75" s="890"/>
      <c r="C75" s="893"/>
      <c r="D75" s="897"/>
      <c r="E75" s="899"/>
      <c r="F75" s="491" t="s">
        <v>535</v>
      </c>
      <c r="G75" s="474"/>
      <c r="H75" s="635" t="s">
        <v>1302</v>
      </c>
      <c r="I75" s="475">
        <v>0.27100000000000002</v>
      </c>
      <c r="J75" s="635" t="s">
        <v>1303</v>
      </c>
      <c r="K75" s="476">
        <f t="shared" si="3"/>
        <v>0</v>
      </c>
      <c r="L75" s="560" t="str">
        <f t="shared" si="2"/>
        <v>(ｱｻ)</v>
      </c>
      <c r="M75" s="556"/>
      <c r="N75" s="558" t="s">
        <v>1066</v>
      </c>
      <c r="O75" s="558" t="s">
        <v>1363</v>
      </c>
      <c r="P75" s="384"/>
      <c r="Q75" s="630"/>
      <c r="R75" s="630"/>
      <c r="S75" s="383"/>
      <c r="T75" s="630"/>
      <c r="U75" s="630"/>
      <c r="V75" s="382"/>
      <c r="W75" s="633"/>
      <c r="X75" s="381"/>
    </row>
    <row r="76" spans="2:24" s="50" customFormat="1" ht="14.25" customHeight="1">
      <c r="B76" s="890"/>
      <c r="C76" s="893"/>
      <c r="D76" s="895" t="s">
        <v>186</v>
      </c>
      <c r="E76" s="898" t="s">
        <v>214</v>
      </c>
      <c r="F76" s="473" t="s">
        <v>211</v>
      </c>
      <c r="G76" s="474"/>
      <c r="H76" s="635" t="s">
        <v>1302</v>
      </c>
      <c r="I76" s="475">
        <v>0.1</v>
      </c>
      <c r="J76" s="636" t="s">
        <v>1303</v>
      </c>
      <c r="K76" s="476">
        <f t="shared" si="3"/>
        <v>0</v>
      </c>
      <c r="L76" s="560" t="str">
        <f t="shared" si="2"/>
        <v>(ｱｼ)</v>
      </c>
      <c r="M76" s="556"/>
      <c r="N76" s="558" t="s">
        <v>1066</v>
      </c>
      <c r="O76" s="558" t="s">
        <v>1364</v>
      </c>
      <c r="P76" s="384"/>
      <c r="Q76" s="630"/>
      <c r="R76" s="630"/>
      <c r="S76" s="383"/>
      <c r="T76" s="630"/>
      <c r="U76" s="630"/>
      <c r="V76" s="382"/>
      <c r="W76" s="633"/>
      <c r="X76" s="381"/>
    </row>
    <row r="77" spans="2:24" s="50" customFormat="1" ht="14.25" customHeight="1">
      <c r="B77" s="890"/>
      <c r="C77" s="893"/>
      <c r="D77" s="896"/>
      <c r="E77" s="899"/>
      <c r="F77" s="473" t="s">
        <v>210</v>
      </c>
      <c r="G77" s="474"/>
      <c r="H77" s="635" t="s">
        <v>1302</v>
      </c>
      <c r="I77" s="475">
        <v>0.05</v>
      </c>
      <c r="J77" s="635" t="s">
        <v>1303</v>
      </c>
      <c r="K77" s="476">
        <f t="shared" si="3"/>
        <v>0</v>
      </c>
      <c r="L77" s="560" t="str">
        <f t="shared" si="2"/>
        <v>(ｱｽ)</v>
      </c>
      <c r="M77" s="556"/>
      <c r="N77" s="558" t="s">
        <v>1066</v>
      </c>
      <c r="O77" s="558" t="s">
        <v>1365</v>
      </c>
      <c r="P77" s="384"/>
      <c r="Q77" s="630"/>
      <c r="R77" s="630"/>
      <c r="S77" s="383"/>
      <c r="T77" s="630"/>
      <c r="U77" s="630"/>
      <c r="V77" s="382"/>
      <c r="W77" s="633"/>
      <c r="X77" s="381"/>
    </row>
    <row r="78" spans="2:24" s="50" customFormat="1" ht="14.25" customHeight="1">
      <c r="B78" s="890"/>
      <c r="C78" s="893"/>
      <c r="D78" s="896"/>
      <c r="E78" s="898" t="s">
        <v>213</v>
      </c>
      <c r="F78" s="473" t="s">
        <v>211</v>
      </c>
      <c r="G78" s="474"/>
      <c r="H78" s="635" t="s">
        <v>1302</v>
      </c>
      <c r="I78" s="475">
        <v>7.4999999999999997E-2</v>
      </c>
      <c r="J78" s="636" t="s">
        <v>1303</v>
      </c>
      <c r="K78" s="476">
        <f t="shared" si="3"/>
        <v>0</v>
      </c>
      <c r="L78" s="560" t="str">
        <f t="shared" si="2"/>
        <v>(ｱｾ)</v>
      </c>
      <c r="M78" s="556"/>
      <c r="N78" s="558" t="s">
        <v>1066</v>
      </c>
      <c r="O78" s="558" t="s">
        <v>1366</v>
      </c>
      <c r="P78" s="384"/>
      <c r="Q78" s="630"/>
      <c r="R78" s="630"/>
      <c r="S78" s="383"/>
      <c r="T78" s="630"/>
      <c r="U78" s="630"/>
      <c r="V78" s="382"/>
      <c r="W78" s="633"/>
      <c r="X78" s="381"/>
    </row>
    <row r="79" spans="2:24" s="50" customFormat="1" ht="14.25" customHeight="1">
      <c r="B79" s="890"/>
      <c r="C79" s="893"/>
      <c r="D79" s="896"/>
      <c r="E79" s="899"/>
      <c r="F79" s="473" t="s">
        <v>210</v>
      </c>
      <c r="G79" s="474"/>
      <c r="H79" s="635" t="s">
        <v>1302</v>
      </c>
      <c r="I79" s="475">
        <v>3.7999999999999999E-2</v>
      </c>
      <c r="J79" s="635" t="s">
        <v>1303</v>
      </c>
      <c r="K79" s="476">
        <f t="shared" si="3"/>
        <v>0</v>
      </c>
      <c r="L79" s="560" t="str">
        <f t="shared" si="2"/>
        <v>(ｱｿ)</v>
      </c>
      <c r="M79" s="556"/>
      <c r="N79" s="558" t="s">
        <v>1066</v>
      </c>
      <c r="O79" s="558" t="s">
        <v>1367</v>
      </c>
      <c r="P79" s="384"/>
      <c r="Q79" s="630"/>
      <c r="R79" s="630"/>
      <c r="S79" s="383"/>
      <c r="T79" s="630"/>
      <c r="U79" s="630"/>
      <c r="V79" s="382"/>
      <c r="W79" s="633"/>
      <c r="X79" s="381"/>
    </row>
    <row r="80" spans="2:24" s="50" customFormat="1" ht="14.25" customHeight="1">
      <c r="B80" s="890"/>
      <c r="C80" s="893"/>
      <c r="D80" s="896"/>
      <c r="E80" s="898" t="s">
        <v>212</v>
      </c>
      <c r="F80" s="473" t="s">
        <v>211</v>
      </c>
      <c r="G80" s="474"/>
      <c r="H80" s="635" t="s">
        <v>1302</v>
      </c>
      <c r="I80" s="475">
        <v>5.7000000000000002E-2</v>
      </c>
      <c r="J80" s="636" t="s">
        <v>1303</v>
      </c>
      <c r="K80" s="476">
        <f t="shared" si="3"/>
        <v>0</v>
      </c>
      <c r="L80" s="560" t="str">
        <f t="shared" si="2"/>
        <v>(ｱﾀ)</v>
      </c>
      <c r="M80" s="556"/>
      <c r="N80" s="558" t="s">
        <v>1066</v>
      </c>
      <c r="O80" s="558" t="s">
        <v>1368</v>
      </c>
      <c r="P80" s="384"/>
      <c r="Q80" s="630"/>
      <c r="R80" s="630"/>
      <c r="S80" s="383"/>
      <c r="T80" s="630"/>
      <c r="U80" s="630"/>
      <c r="V80" s="382"/>
      <c r="W80" s="633"/>
      <c r="X80" s="381"/>
    </row>
    <row r="81" spans="2:24" s="50" customFormat="1" ht="14.25" customHeight="1">
      <c r="B81" s="890"/>
      <c r="C81" s="893"/>
      <c r="D81" s="896"/>
      <c r="E81" s="900"/>
      <c r="F81" s="491" t="s">
        <v>534</v>
      </c>
      <c r="G81" s="474"/>
      <c r="H81" s="635" t="s">
        <v>1302</v>
      </c>
      <c r="I81" s="475">
        <v>5.7000000000000002E-2</v>
      </c>
      <c r="J81" s="636" t="s">
        <v>1303</v>
      </c>
      <c r="K81" s="476">
        <f>ROUND(G81*I81,0)</f>
        <v>0</v>
      </c>
      <c r="L81" s="560" t="str">
        <f t="shared" si="2"/>
        <v>(ｱﾁ)</v>
      </c>
      <c r="M81" s="556"/>
      <c r="N81" s="558" t="s">
        <v>1066</v>
      </c>
      <c r="O81" s="558" t="s">
        <v>1369</v>
      </c>
      <c r="P81" s="384"/>
      <c r="Q81" s="630"/>
      <c r="R81" s="630"/>
      <c r="S81" s="383"/>
      <c r="T81" s="630"/>
      <c r="U81" s="630"/>
      <c r="V81" s="382"/>
      <c r="W81" s="633"/>
      <c r="X81" s="381"/>
    </row>
    <row r="82" spans="2:24" s="50" customFormat="1" ht="14.25" customHeight="1">
      <c r="B82" s="891"/>
      <c r="C82" s="894"/>
      <c r="D82" s="897"/>
      <c r="E82" s="899"/>
      <c r="F82" s="491" t="s">
        <v>535</v>
      </c>
      <c r="G82" s="474"/>
      <c r="H82" s="635" t="s">
        <v>1302</v>
      </c>
      <c r="I82" s="475">
        <v>6.9000000000000006E-2</v>
      </c>
      <c r="J82" s="635" t="s">
        <v>1303</v>
      </c>
      <c r="K82" s="476">
        <f>ROUND(G82*I82,0)</f>
        <v>0</v>
      </c>
      <c r="L82" s="560" t="str">
        <f t="shared" si="2"/>
        <v>(ｱﾂ)</v>
      </c>
      <c r="M82" s="556"/>
      <c r="N82" s="558" t="s">
        <v>1066</v>
      </c>
      <c r="O82" s="558" t="s">
        <v>1370</v>
      </c>
      <c r="P82" s="384"/>
      <c r="Q82" s="630"/>
      <c r="R82" s="630"/>
      <c r="S82" s="383"/>
      <c r="T82" s="630"/>
      <c r="U82" s="630"/>
      <c r="V82" s="382"/>
      <c r="W82" s="633"/>
      <c r="X82" s="381"/>
    </row>
    <row r="83" spans="2:24" s="50" customFormat="1" ht="14.25" customHeight="1">
      <c r="B83" s="889">
        <v>10</v>
      </c>
      <c r="C83" s="892" t="s">
        <v>775</v>
      </c>
      <c r="D83" s="896" t="s">
        <v>187</v>
      </c>
      <c r="E83" s="898" t="s">
        <v>214</v>
      </c>
      <c r="F83" s="477" t="s">
        <v>211</v>
      </c>
      <c r="G83" s="478"/>
      <c r="H83" s="641" t="s">
        <v>1302</v>
      </c>
      <c r="I83" s="479">
        <v>0.4</v>
      </c>
      <c r="J83" s="640" t="s">
        <v>1303</v>
      </c>
      <c r="K83" s="584">
        <f t="shared" ref="K83" si="4">ROUND(G83*I83,0)</f>
        <v>0</v>
      </c>
      <c r="L83" s="560" t="str">
        <f t="shared" si="2"/>
        <v>(ｱﾃ)</v>
      </c>
      <c r="M83" s="556"/>
      <c r="N83" s="558" t="s">
        <v>1066</v>
      </c>
      <c r="O83" s="558" t="s">
        <v>1371</v>
      </c>
      <c r="P83" s="384"/>
      <c r="Q83" s="902"/>
      <c r="R83" s="902"/>
      <c r="S83" s="383"/>
      <c r="T83" s="904"/>
      <c r="U83" s="904"/>
      <c r="V83" s="386"/>
      <c r="W83" s="630"/>
      <c r="X83" s="381"/>
    </row>
    <row r="84" spans="2:24" s="50" customFormat="1" ht="14.25" customHeight="1">
      <c r="B84" s="890"/>
      <c r="C84" s="893"/>
      <c r="D84" s="896"/>
      <c r="E84" s="899"/>
      <c r="F84" s="473" t="s">
        <v>210</v>
      </c>
      <c r="G84" s="474"/>
      <c r="H84" s="635" t="s">
        <v>1302</v>
      </c>
      <c r="I84" s="475">
        <v>0.2</v>
      </c>
      <c r="J84" s="635" t="s">
        <v>1303</v>
      </c>
      <c r="K84" s="476">
        <f>ROUND(G84*I84,0)</f>
        <v>0</v>
      </c>
      <c r="L84" s="560" t="str">
        <f t="shared" si="2"/>
        <v>(ｱﾄ)</v>
      </c>
      <c r="M84" s="556"/>
      <c r="N84" s="558" t="s">
        <v>1066</v>
      </c>
      <c r="O84" s="558" t="s">
        <v>1372</v>
      </c>
      <c r="P84" s="384"/>
      <c r="Q84" s="633"/>
      <c r="R84" s="633"/>
      <c r="S84" s="383"/>
      <c r="T84" s="630"/>
      <c r="U84" s="630"/>
      <c r="V84" s="386"/>
      <c r="W84" s="630"/>
      <c r="X84" s="381"/>
    </row>
    <row r="85" spans="2:24" s="50" customFormat="1" ht="14.25" customHeight="1">
      <c r="B85" s="890"/>
      <c r="C85" s="893"/>
      <c r="D85" s="896"/>
      <c r="E85" s="898" t="s">
        <v>213</v>
      </c>
      <c r="F85" s="473" t="s">
        <v>211</v>
      </c>
      <c r="G85" s="474"/>
      <c r="H85" s="635" t="s">
        <v>1302</v>
      </c>
      <c r="I85" s="475">
        <v>0.3</v>
      </c>
      <c r="J85" s="636" t="s">
        <v>1303</v>
      </c>
      <c r="K85" s="476">
        <f t="shared" ref="K85:K94" si="5">ROUND(G85*I85,0)</f>
        <v>0</v>
      </c>
      <c r="L85" s="560" t="str">
        <f t="shared" si="2"/>
        <v>(ｱﾅ)</v>
      </c>
      <c r="M85" s="556"/>
      <c r="N85" s="558" t="s">
        <v>1066</v>
      </c>
      <c r="O85" s="558" t="s">
        <v>1373</v>
      </c>
      <c r="P85" s="384"/>
      <c r="Q85" s="630"/>
      <c r="R85" s="630"/>
      <c r="S85" s="383"/>
      <c r="T85" s="904"/>
      <c r="U85" s="904"/>
      <c r="V85" s="382"/>
      <c r="W85" s="633"/>
      <c r="X85" s="381"/>
    </row>
    <row r="86" spans="2:24" s="50" customFormat="1" ht="14.25" customHeight="1">
      <c r="B86" s="890"/>
      <c r="C86" s="893"/>
      <c r="D86" s="896"/>
      <c r="E86" s="899"/>
      <c r="F86" s="473" t="s">
        <v>210</v>
      </c>
      <c r="G86" s="474"/>
      <c r="H86" s="635" t="s">
        <v>1302</v>
      </c>
      <c r="I86" s="475">
        <v>0.15</v>
      </c>
      <c r="J86" s="635" t="s">
        <v>1303</v>
      </c>
      <c r="K86" s="476">
        <f t="shared" si="5"/>
        <v>0</v>
      </c>
      <c r="L86" s="560" t="str">
        <f t="shared" si="2"/>
        <v>(ｱﾆ)</v>
      </c>
      <c r="M86" s="556"/>
      <c r="N86" s="558" t="s">
        <v>1066</v>
      </c>
      <c r="O86" s="558" t="s">
        <v>1374</v>
      </c>
      <c r="P86" s="384"/>
      <c r="Q86" s="630"/>
      <c r="R86" s="630"/>
      <c r="S86" s="383"/>
      <c r="T86" s="630"/>
      <c r="U86" s="630"/>
      <c r="V86" s="382"/>
      <c r="W86" s="633"/>
      <c r="X86" s="381"/>
    </row>
    <row r="87" spans="2:24" s="50" customFormat="1" ht="14.25" customHeight="1">
      <c r="B87" s="890"/>
      <c r="C87" s="893"/>
      <c r="D87" s="896"/>
      <c r="E87" s="898" t="s">
        <v>212</v>
      </c>
      <c r="F87" s="473" t="s">
        <v>211</v>
      </c>
      <c r="G87" s="474"/>
      <c r="H87" s="635" t="s">
        <v>1302</v>
      </c>
      <c r="I87" s="475">
        <v>0.22500000000000001</v>
      </c>
      <c r="J87" s="636" t="s">
        <v>1303</v>
      </c>
      <c r="K87" s="476">
        <f t="shared" si="5"/>
        <v>0</v>
      </c>
      <c r="L87" s="560" t="str">
        <f t="shared" si="2"/>
        <v>(ｱﾇ)</v>
      </c>
      <c r="M87" s="556"/>
      <c r="N87" s="558" t="s">
        <v>1066</v>
      </c>
      <c r="O87" s="558" t="s">
        <v>1375</v>
      </c>
      <c r="P87" s="384"/>
      <c r="Q87" s="630"/>
      <c r="R87" s="630"/>
      <c r="S87" s="383"/>
      <c r="T87" s="904"/>
      <c r="U87" s="904"/>
      <c r="V87" s="382"/>
      <c r="W87" s="633"/>
      <c r="X87" s="381"/>
    </row>
    <row r="88" spans="2:24" s="50" customFormat="1" ht="14.25" customHeight="1">
      <c r="B88" s="890"/>
      <c r="C88" s="893"/>
      <c r="D88" s="896"/>
      <c r="E88" s="900"/>
      <c r="F88" s="491" t="s">
        <v>534</v>
      </c>
      <c r="G88" s="474"/>
      <c r="H88" s="635" t="s">
        <v>1302</v>
      </c>
      <c r="I88" s="475">
        <v>0.22500000000000001</v>
      </c>
      <c r="J88" s="636" t="s">
        <v>1303</v>
      </c>
      <c r="K88" s="476">
        <f t="shared" si="5"/>
        <v>0</v>
      </c>
      <c r="L88" s="560" t="str">
        <f t="shared" si="2"/>
        <v>(ｱﾈ)</v>
      </c>
      <c r="M88" s="556"/>
      <c r="N88" s="558" t="s">
        <v>1066</v>
      </c>
      <c r="O88" s="558" t="s">
        <v>1376</v>
      </c>
      <c r="P88" s="384"/>
      <c r="Q88" s="630"/>
      <c r="R88" s="630"/>
      <c r="S88" s="383"/>
      <c r="T88" s="630"/>
      <c r="U88" s="630"/>
      <c r="V88" s="382"/>
      <c r="W88" s="633"/>
      <c r="X88" s="381"/>
    </row>
    <row r="89" spans="2:24" s="50" customFormat="1" ht="14.25" customHeight="1">
      <c r="B89" s="890"/>
      <c r="C89" s="893"/>
      <c r="D89" s="897"/>
      <c r="E89" s="899"/>
      <c r="F89" s="491" t="s">
        <v>535</v>
      </c>
      <c r="G89" s="474"/>
      <c r="H89" s="635" t="s">
        <v>1302</v>
      </c>
      <c r="I89" s="475">
        <v>0.27500000000000002</v>
      </c>
      <c r="J89" s="635" t="s">
        <v>1303</v>
      </c>
      <c r="K89" s="476">
        <f t="shared" si="5"/>
        <v>0</v>
      </c>
      <c r="L89" s="560" t="str">
        <f t="shared" si="2"/>
        <v>(ｱﾉ)</v>
      </c>
      <c r="M89" s="556"/>
      <c r="N89" s="558" t="s">
        <v>1066</v>
      </c>
      <c r="O89" s="558" t="s">
        <v>1377</v>
      </c>
      <c r="P89" s="384"/>
      <c r="Q89" s="630"/>
      <c r="R89" s="630"/>
      <c r="S89" s="383"/>
      <c r="T89" s="630"/>
      <c r="U89" s="630"/>
      <c r="V89" s="382"/>
      <c r="W89" s="633"/>
      <c r="X89" s="381"/>
    </row>
    <row r="90" spans="2:24" s="50" customFormat="1" ht="14.25" customHeight="1">
      <c r="B90" s="890"/>
      <c r="C90" s="893"/>
      <c r="D90" s="895" t="s">
        <v>186</v>
      </c>
      <c r="E90" s="898" t="s">
        <v>214</v>
      </c>
      <c r="F90" s="473" t="s">
        <v>211</v>
      </c>
      <c r="G90" s="474"/>
      <c r="H90" s="635" t="s">
        <v>1302</v>
      </c>
      <c r="I90" s="475">
        <v>0.2</v>
      </c>
      <c r="J90" s="636" t="s">
        <v>1303</v>
      </c>
      <c r="K90" s="476">
        <f t="shared" si="5"/>
        <v>0</v>
      </c>
      <c r="L90" s="560" t="str">
        <f t="shared" si="2"/>
        <v>(ｱﾊ)</v>
      </c>
      <c r="M90" s="556"/>
      <c r="N90" s="558" t="s">
        <v>1066</v>
      </c>
      <c r="O90" s="558" t="s">
        <v>1378</v>
      </c>
      <c r="P90" s="384"/>
      <c r="Q90" s="630"/>
      <c r="R90" s="630"/>
      <c r="S90" s="383"/>
      <c r="T90" s="630"/>
      <c r="U90" s="630"/>
      <c r="V90" s="382"/>
      <c r="W90" s="633"/>
      <c r="X90" s="381"/>
    </row>
    <row r="91" spans="2:24" s="50" customFormat="1" ht="14.25" customHeight="1">
      <c r="B91" s="890"/>
      <c r="C91" s="893"/>
      <c r="D91" s="896"/>
      <c r="E91" s="899"/>
      <c r="F91" s="473" t="s">
        <v>210</v>
      </c>
      <c r="G91" s="474"/>
      <c r="H91" s="635" t="s">
        <v>1302</v>
      </c>
      <c r="I91" s="475">
        <v>0.1</v>
      </c>
      <c r="J91" s="635" t="s">
        <v>1303</v>
      </c>
      <c r="K91" s="476">
        <f t="shared" si="5"/>
        <v>0</v>
      </c>
      <c r="L91" s="560" t="str">
        <f t="shared" si="2"/>
        <v>(ｱﾋ)</v>
      </c>
      <c r="M91" s="556"/>
      <c r="N91" s="558" t="s">
        <v>1066</v>
      </c>
      <c r="O91" s="558" t="s">
        <v>1379</v>
      </c>
      <c r="P91" s="384"/>
      <c r="Q91" s="630"/>
      <c r="R91" s="630"/>
      <c r="S91" s="383"/>
      <c r="T91" s="630"/>
      <c r="U91" s="630"/>
      <c r="V91" s="382"/>
      <c r="W91" s="633"/>
      <c r="X91" s="381"/>
    </row>
    <row r="92" spans="2:24" s="50" customFormat="1" ht="14.25" customHeight="1">
      <c r="B92" s="890"/>
      <c r="C92" s="893"/>
      <c r="D92" s="896"/>
      <c r="E92" s="898" t="s">
        <v>213</v>
      </c>
      <c r="F92" s="473" t="s">
        <v>211</v>
      </c>
      <c r="G92" s="474"/>
      <c r="H92" s="635" t="s">
        <v>1302</v>
      </c>
      <c r="I92" s="475">
        <v>0.15</v>
      </c>
      <c r="J92" s="636" t="s">
        <v>1303</v>
      </c>
      <c r="K92" s="476">
        <f t="shared" si="5"/>
        <v>0</v>
      </c>
      <c r="L92" s="560" t="str">
        <f t="shared" si="2"/>
        <v>(ｱﾌ)</v>
      </c>
      <c r="M92" s="556"/>
      <c r="N92" s="558" t="s">
        <v>1066</v>
      </c>
      <c r="O92" s="558" t="s">
        <v>1380</v>
      </c>
      <c r="P92" s="384"/>
      <c r="Q92" s="630"/>
      <c r="R92" s="630"/>
      <c r="S92" s="383"/>
      <c r="T92" s="630"/>
      <c r="U92" s="630"/>
      <c r="V92" s="382"/>
      <c r="W92" s="633"/>
      <c r="X92" s="381"/>
    </row>
    <row r="93" spans="2:24" s="50" customFormat="1" ht="14.25" customHeight="1">
      <c r="B93" s="890"/>
      <c r="C93" s="893"/>
      <c r="D93" s="896"/>
      <c r="E93" s="899"/>
      <c r="F93" s="473" t="s">
        <v>210</v>
      </c>
      <c r="G93" s="474"/>
      <c r="H93" s="635" t="s">
        <v>1302</v>
      </c>
      <c r="I93" s="475">
        <v>7.4999999999999997E-2</v>
      </c>
      <c r="J93" s="635" t="s">
        <v>1303</v>
      </c>
      <c r="K93" s="476">
        <f t="shared" si="5"/>
        <v>0</v>
      </c>
      <c r="L93" s="560" t="str">
        <f t="shared" si="2"/>
        <v>(ｱﾍ)</v>
      </c>
      <c r="M93" s="556"/>
      <c r="N93" s="558" t="s">
        <v>1066</v>
      </c>
      <c r="O93" s="558" t="s">
        <v>1381</v>
      </c>
      <c r="P93" s="384"/>
      <c r="Q93" s="630"/>
      <c r="R93" s="630"/>
      <c r="S93" s="383"/>
      <c r="T93" s="630"/>
      <c r="U93" s="630"/>
      <c r="V93" s="382"/>
      <c r="W93" s="633"/>
      <c r="X93" s="381"/>
    </row>
    <row r="94" spans="2:24" s="50" customFormat="1" ht="14.25" customHeight="1">
      <c r="B94" s="890"/>
      <c r="C94" s="893"/>
      <c r="D94" s="896"/>
      <c r="E94" s="898" t="s">
        <v>212</v>
      </c>
      <c r="F94" s="473" t="s">
        <v>211</v>
      </c>
      <c r="G94" s="474"/>
      <c r="H94" s="635" t="s">
        <v>1302</v>
      </c>
      <c r="I94" s="475">
        <v>0.113</v>
      </c>
      <c r="J94" s="636" t="s">
        <v>1303</v>
      </c>
      <c r="K94" s="476">
        <f t="shared" si="5"/>
        <v>0</v>
      </c>
      <c r="L94" s="560" t="str">
        <f t="shared" si="2"/>
        <v>(ｱﾎ)</v>
      </c>
      <c r="M94" s="556"/>
      <c r="N94" s="558" t="s">
        <v>1066</v>
      </c>
      <c r="O94" s="558" t="s">
        <v>1382</v>
      </c>
      <c r="P94" s="384"/>
      <c r="Q94" s="630"/>
      <c r="R94" s="630"/>
      <c r="S94" s="383"/>
      <c r="T94" s="630"/>
      <c r="U94" s="630"/>
      <c r="V94" s="382"/>
      <c r="W94" s="633"/>
      <c r="X94" s="381"/>
    </row>
    <row r="95" spans="2:24" s="50" customFormat="1" ht="14.25" customHeight="1">
      <c r="B95" s="890"/>
      <c r="C95" s="893"/>
      <c r="D95" s="896"/>
      <c r="E95" s="900"/>
      <c r="F95" s="491" t="s">
        <v>534</v>
      </c>
      <c r="G95" s="474"/>
      <c r="H95" s="635" t="s">
        <v>1302</v>
      </c>
      <c r="I95" s="475">
        <v>0.113</v>
      </c>
      <c r="J95" s="636" t="s">
        <v>1303</v>
      </c>
      <c r="K95" s="476">
        <f>ROUND(G95*I95,0)</f>
        <v>0</v>
      </c>
      <c r="L95" s="560" t="str">
        <f t="shared" si="2"/>
        <v>(ｱﾏ)</v>
      </c>
      <c r="M95" s="556"/>
      <c r="N95" s="558" t="s">
        <v>1066</v>
      </c>
      <c r="O95" s="558" t="s">
        <v>1383</v>
      </c>
      <c r="P95" s="384"/>
      <c r="Q95" s="630"/>
      <c r="R95" s="630"/>
      <c r="S95" s="383"/>
      <c r="T95" s="630"/>
      <c r="U95" s="630"/>
      <c r="V95" s="382"/>
      <c r="W95" s="633"/>
      <c r="X95" s="381"/>
    </row>
    <row r="96" spans="2:24" s="50" customFormat="1" ht="14.25" customHeight="1">
      <c r="B96" s="891"/>
      <c r="C96" s="894"/>
      <c r="D96" s="897"/>
      <c r="E96" s="899"/>
      <c r="F96" s="491" t="s">
        <v>535</v>
      </c>
      <c r="G96" s="474"/>
      <c r="H96" s="635" t="s">
        <v>1302</v>
      </c>
      <c r="I96" s="475">
        <v>0.13800000000000001</v>
      </c>
      <c r="J96" s="635" t="s">
        <v>1303</v>
      </c>
      <c r="K96" s="476">
        <f>ROUND(G96*I96,0)</f>
        <v>0</v>
      </c>
      <c r="L96" s="560" t="str">
        <f t="shared" si="2"/>
        <v>(ｱﾐ)</v>
      </c>
      <c r="M96" s="556"/>
      <c r="N96" s="558" t="s">
        <v>1066</v>
      </c>
      <c r="O96" s="558" t="s">
        <v>1384</v>
      </c>
      <c r="P96" s="384"/>
      <c r="Q96" s="630"/>
      <c r="R96" s="630"/>
      <c r="S96" s="383"/>
      <c r="T96" s="630"/>
      <c r="U96" s="630"/>
      <c r="V96" s="382"/>
      <c r="W96" s="633"/>
      <c r="X96" s="381"/>
    </row>
    <row r="97" spans="2:24" s="50" customFormat="1" ht="14.25" customHeight="1">
      <c r="B97" s="890">
        <v>11</v>
      </c>
      <c r="C97" s="893" t="s">
        <v>1385</v>
      </c>
      <c r="D97" s="896" t="s">
        <v>1386</v>
      </c>
      <c r="E97" s="898" t="s">
        <v>212</v>
      </c>
      <c r="F97" s="473" t="s">
        <v>211</v>
      </c>
      <c r="G97" s="474"/>
      <c r="H97" s="635" t="s">
        <v>1302</v>
      </c>
      <c r="I97" s="475">
        <v>0.22500000000000001</v>
      </c>
      <c r="J97" s="636" t="s">
        <v>1303</v>
      </c>
      <c r="K97" s="476">
        <f t="shared" ref="K97:K100" si="6">ROUND(G97*I97,0)</f>
        <v>0</v>
      </c>
      <c r="L97" s="560" t="str">
        <f t="shared" si="2"/>
        <v>(ｱﾑ)</v>
      </c>
      <c r="M97" s="556"/>
      <c r="N97" s="558" t="s">
        <v>1066</v>
      </c>
      <c r="O97" s="558" t="s">
        <v>1387</v>
      </c>
      <c r="P97" s="384"/>
      <c r="Q97" s="630"/>
      <c r="R97" s="630"/>
      <c r="S97" s="383"/>
      <c r="T97" s="904"/>
      <c r="U97" s="904"/>
      <c r="V97" s="382"/>
      <c r="W97" s="633"/>
      <c r="X97" s="381"/>
    </row>
    <row r="98" spans="2:24" s="50" customFormat="1" ht="14.25" customHeight="1">
      <c r="B98" s="890"/>
      <c r="C98" s="893"/>
      <c r="D98" s="896"/>
      <c r="E98" s="900"/>
      <c r="F98" s="491" t="s">
        <v>534</v>
      </c>
      <c r="G98" s="474"/>
      <c r="H98" s="635" t="s">
        <v>1302</v>
      </c>
      <c r="I98" s="475">
        <v>0.22500000000000001</v>
      </c>
      <c r="J98" s="636" t="s">
        <v>1303</v>
      </c>
      <c r="K98" s="476">
        <f t="shared" si="6"/>
        <v>0</v>
      </c>
      <c r="L98" s="560" t="str">
        <f t="shared" si="2"/>
        <v>(ｱﾒ)</v>
      </c>
      <c r="M98" s="556"/>
      <c r="N98" s="558" t="s">
        <v>1066</v>
      </c>
      <c r="O98" s="558" t="s">
        <v>1388</v>
      </c>
      <c r="P98" s="384"/>
      <c r="Q98" s="630"/>
      <c r="R98" s="630"/>
      <c r="S98" s="383"/>
      <c r="T98" s="630"/>
      <c r="U98" s="630"/>
      <c r="V98" s="382"/>
      <c r="W98" s="633"/>
      <c r="X98" s="381"/>
    </row>
    <row r="99" spans="2:24" s="50" customFormat="1" ht="14.25" customHeight="1">
      <c r="B99" s="890"/>
      <c r="C99" s="893"/>
      <c r="D99" s="897"/>
      <c r="E99" s="899"/>
      <c r="F99" s="491" t="s">
        <v>535</v>
      </c>
      <c r="G99" s="474"/>
      <c r="H99" s="635" t="s">
        <v>1302</v>
      </c>
      <c r="I99" s="475">
        <v>0.27500000000000002</v>
      </c>
      <c r="J99" s="635" t="s">
        <v>1303</v>
      </c>
      <c r="K99" s="476">
        <f t="shared" si="6"/>
        <v>0</v>
      </c>
      <c r="L99" s="560" t="str">
        <f t="shared" si="2"/>
        <v>(ｱﾓ)</v>
      </c>
      <c r="M99" s="556"/>
      <c r="N99" s="558" t="s">
        <v>1066</v>
      </c>
      <c r="O99" s="558" t="s">
        <v>1389</v>
      </c>
      <c r="P99" s="384"/>
      <c r="Q99" s="630"/>
      <c r="R99" s="630"/>
      <c r="S99" s="383"/>
      <c r="T99" s="630"/>
      <c r="U99" s="630"/>
      <c r="V99" s="382"/>
      <c r="W99" s="633"/>
      <c r="X99" s="381"/>
    </row>
    <row r="100" spans="2:24" s="50" customFormat="1" ht="14.25" customHeight="1">
      <c r="B100" s="890"/>
      <c r="C100" s="893"/>
      <c r="D100" s="896" t="s">
        <v>1390</v>
      </c>
      <c r="E100" s="898" t="s">
        <v>212</v>
      </c>
      <c r="F100" s="473" t="s">
        <v>211</v>
      </c>
      <c r="G100" s="474"/>
      <c r="H100" s="635" t="s">
        <v>1302</v>
      </c>
      <c r="I100" s="475">
        <v>0.16900000000000001</v>
      </c>
      <c r="J100" s="636" t="s">
        <v>1303</v>
      </c>
      <c r="K100" s="476">
        <f t="shared" si="6"/>
        <v>0</v>
      </c>
      <c r="L100" s="560" t="str">
        <f t="shared" si="2"/>
        <v>(ｱﾔ)</v>
      </c>
      <c r="M100" s="556"/>
      <c r="N100" s="558" t="s">
        <v>1066</v>
      </c>
      <c r="O100" s="558" t="s">
        <v>1391</v>
      </c>
      <c r="P100" s="384"/>
      <c r="Q100" s="630"/>
      <c r="R100" s="630"/>
      <c r="S100" s="383"/>
      <c r="T100" s="630"/>
      <c r="U100" s="630"/>
      <c r="V100" s="382"/>
      <c r="W100" s="633"/>
      <c r="X100" s="381"/>
    </row>
    <row r="101" spans="2:24" s="50" customFormat="1" ht="14.25" customHeight="1">
      <c r="B101" s="890"/>
      <c r="C101" s="893"/>
      <c r="D101" s="896"/>
      <c r="E101" s="900"/>
      <c r="F101" s="491" t="s">
        <v>534</v>
      </c>
      <c r="G101" s="474"/>
      <c r="H101" s="635" t="s">
        <v>1302</v>
      </c>
      <c r="I101" s="475">
        <v>0.16900000000000001</v>
      </c>
      <c r="J101" s="636" t="s">
        <v>1303</v>
      </c>
      <c r="K101" s="476">
        <f>ROUND(G101*I101,0)</f>
        <v>0</v>
      </c>
      <c r="L101" s="560" t="str">
        <f t="shared" si="2"/>
        <v>(ｱﾕ)</v>
      </c>
      <c r="M101" s="556"/>
      <c r="N101" s="558" t="s">
        <v>1066</v>
      </c>
      <c r="O101" s="558" t="s">
        <v>1392</v>
      </c>
      <c r="P101" s="384"/>
      <c r="Q101" s="630"/>
      <c r="R101" s="630"/>
      <c r="S101" s="383"/>
      <c r="T101" s="630"/>
      <c r="U101" s="630"/>
      <c r="V101" s="382"/>
      <c r="W101" s="633"/>
      <c r="X101" s="381"/>
    </row>
    <row r="102" spans="2:24" s="50" customFormat="1" ht="14.25" customHeight="1">
      <c r="B102" s="891"/>
      <c r="C102" s="894"/>
      <c r="D102" s="897"/>
      <c r="E102" s="899"/>
      <c r="F102" s="491" t="s">
        <v>535</v>
      </c>
      <c r="G102" s="474"/>
      <c r="H102" s="635" t="s">
        <v>1302</v>
      </c>
      <c r="I102" s="475">
        <v>0.20599999999999999</v>
      </c>
      <c r="J102" s="635" t="s">
        <v>1393</v>
      </c>
      <c r="K102" s="476">
        <f>ROUND(G102*I102,0)</f>
        <v>0</v>
      </c>
      <c r="L102" s="560" t="str">
        <f t="shared" si="2"/>
        <v>(ｱﾖ)</v>
      </c>
      <c r="M102" s="556"/>
      <c r="N102" s="558" t="s">
        <v>1066</v>
      </c>
      <c r="O102" s="558" t="s">
        <v>1394</v>
      </c>
      <c r="P102" s="384"/>
      <c r="Q102" s="630"/>
      <c r="R102" s="630"/>
      <c r="S102" s="383"/>
      <c r="T102" s="630"/>
      <c r="U102" s="630"/>
      <c r="V102" s="382"/>
      <c r="W102" s="633"/>
      <c r="X102" s="381"/>
    </row>
    <row r="103" spans="2:24" s="50" customFormat="1" ht="14.25" customHeight="1">
      <c r="B103" s="890">
        <v>12</v>
      </c>
      <c r="C103" s="893" t="s">
        <v>1395</v>
      </c>
      <c r="D103" s="896" t="s">
        <v>1386</v>
      </c>
      <c r="E103" s="898" t="s">
        <v>212</v>
      </c>
      <c r="F103" s="473" t="s">
        <v>211</v>
      </c>
      <c r="G103" s="474"/>
      <c r="H103" s="635" t="s">
        <v>1302</v>
      </c>
      <c r="I103" s="475">
        <v>0.22500000000000001</v>
      </c>
      <c r="J103" s="636" t="s">
        <v>1303</v>
      </c>
      <c r="K103" s="476">
        <f t="shared" ref="K103:K106" si="7">ROUND(G103*I103,0)</f>
        <v>0</v>
      </c>
      <c r="L103" s="560" t="str">
        <f t="shared" si="2"/>
        <v>(ｱﾗ)</v>
      </c>
      <c r="M103" s="556"/>
      <c r="N103" s="558" t="s">
        <v>1066</v>
      </c>
      <c r="O103" s="558" t="s">
        <v>1396</v>
      </c>
      <c r="P103" s="384"/>
      <c r="Q103" s="630"/>
      <c r="R103" s="630"/>
      <c r="S103" s="383"/>
      <c r="T103" s="904"/>
      <c r="U103" s="904"/>
      <c r="V103" s="382"/>
      <c r="W103" s="633"/>
      <c r="X103" s="381"/>
    </row>
    <row r="104" spans="2:24" s="50" customFormat="1" ht="14.25" customHeight="1">
      <c r="B104" s="890"/>
      <c r="C104" s="893"/>
      <c r="D104" s="896"/>
      <c r="E104" s="900"/>
      <c r="F104" s="491" t="s">
        <v>534</v>
      </c>
      <c r="G104" s="474"/>
      <c r="H104" s="635" t="s">
        <v>1302</v>
      </c>
      <c r="I104" s="475">
        <v>0.22500000000000001</v>
      </c>
      <c r="J104" s="636" t="s">
        <v>1303</v>
      </c>
      <c r="K104" s="476">
        <f t="shared" si="7"/>
        <v>0</v>
      </c>
      <c r="L104" s="560" t="str">
        <f t="shared" si="2"/>
        <v>(ｱﾘ)</v>
      </c>
      <c r="M104" s="556"/>
      <c r="N104" s="558" t="s">
        <v>1066</v>
      </c>
      <c r="O104" s="558" t="s">
        <v>1397</v>
      </c>
      <c r="P104" s="384"/>
      <c r="Q104" s="630"/>
      <c r="R104" s="630"/>
      <c r="S104" s="383"/>
      <c r="T104" s="630"/>
      <c r="U104" s="630"/>
      <c r="V104" s="382"/>
      <c r="W104" s="633"/>
      <c r="X104" s="381"/>
    </row>
    <row r="105" spans="2:24" s="50" customFormat="1" ht="14.25" customHeight="1">
      <c r="B105" s="890"/>
      <c r="C105" s="893"/>
      <c r="D105" s="897"/>
      <c r="E105" s="899"/>
      <c r="F105" s="491" t="s">
        <v>535</v>
      </c>
      <c r="G105" s="474"/>
      <c r="H105" s="635" t="s">
        <v>1302</v>
      </c>
      <c r="I105" s="475">
        <v>0.27500000000000002</v>
      </c>
      <c r="J105" s="635" t="s">
        <v>1303</v>
      </c>
      <c r="K105" s="476">
        <f t="shared" si="7"/>
        <v>0</v>
      </c>
      <c r="L105" s="560" t="str">
        <f t="shared" si="2"/>
        <v>(ｱﾙ)</v>
      </c>
      <c r="M105" s="556"/>
      <c r="N105" s="558" t="s">
        <v>1066</v>
      </c>
      <c r="O105" s="558" t="s">
        <v>1398</v>
      </c>
      <c r="P105" s="384"/>
      <c r="Q105" s="630"/>
      <c r="R105" s="630"/>
      <c r="S105" s="383"/>
      <c r="T105" s="630"/>
      <c r="U105" s="630"/>
      <c r="V105" s="382"/>
      <c r="W105" s="633"/>
      <c r="X105" s="381"/>
    </row>
    <row r="106" spans="2:24" s="50" customFormat="1" ht="14.25" customHeight="1">
      <c r="B106" s="890"/>
      <c r="C106" s="893"/>
      <c r="D106" s="896" t="s">
        <v>1390</v>
      </c>
      <c r="E106" s="898" t="s">
        <v>212</v>
      </c>
      <c r="F106" s="473" t="s">
        <v>211</v>
      </c>
      <c r="G106" s="474"/>
      <c r="H106" s="635" t="s">
        <v>1302</v>
      </c>
      <c r="I106" s="475">
        <v>0.22500000000000001</v>
      </c>
      <c r="J106" s="636" t="s">
        <v>1303</v>
      </c>
      <c r="K106" s="476">
        <f t="shared" si="7"/>
        <v>0</v>
      </c>
      <c r="L106" s="560" t="str">
        <f t="shared" si="2"/>
        <v>(ｱﾚ)</v>
      </c>
      <c r="M106" s="556"/>
      <c r="N106" s="558" t="s">
        <v>1066</v>
      </c>
      <c r="O106" s="558" t="s">
        <v>1399</v>
      </c>
      <c r="P106" s="384"/>
      <c r="Q106" s="630"/>
      <c r="R106" s="630"/>
      <c r="S106" s="383"/>
      <c r="T106" s="630"/>
      <c r="U106" s="630"/>
      <c r="V106" s="382"/>
      <c r="W106" s="633"/>
      <c r="X106" s="381"/>
    </row>
    <row r="107" spans="2:24" s="50" customFormat="1" ht="14.25" customHeight="1">
      <c r="B107" s="890"/>
      <c r="C107" s="893"/>
      <c r="D107" s="896"/>
      <c r="E107" s="900"/>
      <c r="F107" s="491" t="s">
        <v>534</v>
      </c>
      <c r="G107" s="474"/>
      <c r="H107" s="635" t="s">
        <v>1302</v>
      </c>
      <c r="I107" s="475">
        <v>0.22500000000000001</v>
      </c>
      <c r="J107" s="636" t="s">
        <v>1303</v>
      </c>
      <c r="K107" s="476">
        <f>ROUND(G107*I107,0)</f>
        <v>0</v>
      </c>
      <c r="L107" s="560" t="str">
        <f t="shared" si="2"/>
        <v>(ｱﾛ)</v>
      </c>
      <c r="M107" s="556"/>
      <c r="N107" s="558" t="s">
        <v>1066</v>
      </c>
      <c r="O107" s="558" t="s">
        <v>1400</v>
      </c>
      <c r="P107" s="384"/>
      <c r="Q107" s="630"/>
      <c r="R107" s="630"/>
      <c r="S107" s="383"/>
      <c r="T107" s="630"/>
      <c r="U107" s="630"/>
      <c r="V107" s="382"/>
      <c r="W107" s="633"/>
      <c r="X107" s="381"/>
    </row>
    <row r="108" spans="2:24" s="50" customFormat="1" ht="14.25" customHeight="1">
      <c r="B108" s="891"/>
      <c r="C108" s="894"/>
      <c r="D108" s="897"/>
      <c r="E108" s="899"/>
      <c r="F108" s="491" t="s">
        <v>535</v>
      </c>
      <c r="G108" s="474"/>
      <c r="H108" s="635" t="s">
        <v>1302</v>
      </c>
      <c r="I108" s="475">
        <v>0.27500000000000002</v>
      </c>
      <c r="J108" s="635" t="s">
        <v>1303</v>
      </c>
      <c r="K108" s="476">
        <f>ROUND(G108*I108,0)</f>
        <v>0</v>
      </c>
      <c r="L108" s="560" t="str">
        <f t="shared" si="2"/>
        <v>(ｱﾜ)</v>
      </c>
      <c r="M108" s="556"/>
      <c r="N108" s="558" t="s">
        <v>1066</v>
      </c>
      <c r="O108" s="558" t="s">
        <v>1401</v>
      </c>
      <c r="P108" s="384"/>
      <c r="Q108" s="630"/>
      <c r="R108" s="630"/>
      <c r="S108" s="383"/>
      <c r="T108" s="630"/>
      <c r="U108" s="630"/>
      <c r="V108" s="382"/>
      <c r="W108" s="633"/>
      <c r="X108" s="381"/>
    </row>
    <row r="109" spans="2:24" s="50" customFormat="1" ht="14.25" customHeight="1">
      <c r="B109" s="889">
        <v>13</v>
      </c>
      <c r="C109" s="879" t="s">
        <v>1402</v>
      </c>
      <c r="D109" s="879" t="s">
        <v>1386</v>
      </c>
      <c r="E109" s="898" t="s">
        <v>212</v>
      </c>
      <c r="F109" s="473" t="s">
        <v>211</v>
      </c>
      <c r="G109" s="474"/>
      <c r="H109" s="635" t="s">
        <v>1302</v>
      </c>
      <c r="I109" s="475">
        <v>0.25</v>
      </c>
      <c r="J109" s="636" t="s">
        <v>1303</v>
      </c>
      <c r="K109" s="476">
        <f t="shared" ref="K109:K114" si="8">ROUND(G109*I109,0)</f>
        <v>0</v>
      </c>
      <c r="L109" s="560" t="str">
        <f t="shared" si="2"/>
        <v>(ｱｦ)</v>
      </c>
      <c r="M109" s="556"/>
      <c r="N109" s="558" t="s">
        <v>1066</v>
      </c>
      <c r="O109" s="558" t="s">
        <v>1403</v>
      </c>
      <c r="P109" s="384"/>
      <c r="Q109" s="630"/>
      <c r="R109" s="630"/>
      <c r="S109" s="383"/>
      <c r="T109" s="904"/>
      <c r="U109" s="904"/>
      <c r="V109" s="382"/>
      <c r="W109" s="633"/>
      <c r="X109" s="381"/>
    </row>
    <row r="110" spans="2:24" s="50" customFormat="1" ht="14.25" customHeight="1">
      <c r="B110" s="890"/>
      <c r="C110" s="893"/>
      <c r="D110" s="893"/>
      <c r="E110" s="900"/>
      <c r="F110" s="491" t="s">
        <v>534</v>
      </c>
      <c r="G110" s="474"/>
      <c r="H110" s="635" t="s">
        <v>1302</v>
      </c>
      <c r="I110" s="475">
        <v>0.2</v>
      </c>
      <c r="J110" s="636" t="s">
        <v>1303</v>
      </c>
      <c r="K110" s="476">
        <f t="shared" si="8"/>
        <v>0</v>
      </c>
      <c r="L110" s="560" t="str">
        <f t="shared" si="2"/>
        <v>(ｱﾝ)</v>
      </c>
      <c r="M110" s="556"/>
      <c r="N110" s="558" t="s">
        <v>1066</v>
      </c>
      <c r="O110" s="558" t="s">
        <v>1404</v>
      </c>
      <c r="P110" s="384"/>
      <c r="Q110" s="630"/>
      <c r="R110" s="630"/>
      <c r="S110" s="383"/>
      <c r="T110" s="630"/>
      <c r="U110" s="630"/>
      <c r="V110" s="382"/>
      <c r="W110" s="633"/>
      <c r="X110" s="381"/>
    </row>
    <row r="111" spans="2:24" s="50" customFormat="1" ht="14.25" customHeight="1">
      <c r="B111" s="890"/>
      <c r="C111" s="893"/>
      <c r="D111" s="893"/>
      <c r="E111" s="899"/>
      <c r="F111" s="491" t="s">
        <v>535</v>
      </c>
      <c r="G111" s="474"/>
      <c r="H111" s="635" t="s">
        <v>1302</v>
      </c>
      <c r="I111" s="475">
        <v>0.25</v>
      </c>
      <c r="J111" s="635" t="s">
        <v>1303</v>
      </c>
      <c r="K111" s="476">
        <f t="shared" si="8"/>
        <v>0</v>
      </c>
      <c r="L111" s="560" t="str">
        <f t="shared" si="2"/>
        <v>(ｲﾙ)</v>
      </c>
      <c r="M111" s="556"/>
      <c r="N111" s="558" t="s">
        <v>1405</v>
      </c>
      <c r="O111" s="558" t="s">
        <v>1398</v>
      </c>
      <c r="P111" s="384"/>
      <c r="Q111" s="630"/>
      <c r="R111" s="630"/>
      <c r="S111" s="383"/>
      <c r="T111" s="630"/>
      <c r="U111" s="630"/>
      <c r="V111" s="382"/>
      <c r="W111" s="633"/>
      <c r="X111" s="381"/>
    </row>
    <row r="112" spans="2:24" s="50" customFormat="1" ht="14.25" customHeight="1">
      <c r="B112" s="890"/>
      <c r="C112" s="893"/>
      <c r="D112" s="893"/>
      <c r="E112" s="898" t="s">
        <v>1406</v>
      </c>
      <c r="F112" s="473" t="s">
        <v>211</v>
      </c>
      <c r="G112" s="474"/>
      <c r="H112" s="635" t="s">
        <v>1302</v>
      </c>
      <c r="I112" s="475">
        <v>0.4</v>
      </c>
      <c r="J112" s="636" t="s">
        <v>1303</v>
      </c>
      <c r="K112" s="476">
        <f t="shared" si="8"/>
        <v>0</v>
      </c>
      <c r="L112" s="560" t="str">
        <f t="shared" si="2"/>
        <v>(ｲﾚ)</v>
      </c>
      <c r="M112" s="556"/>
      <c r="N112" s="558" t="s">
        <v>1405</v>
      </c>
      <c r="O112" s="558" t="s">
        <v>1399</v>
      </c>
      <c r="P112" s="384"/>
      <c r="Q112" s="630"/>
      <c r="R112" s="630"/>
      <c r="S112" s="383"/>
      <c r="T112" s="630"/>
      <c r="U112" s="630"/>
      <c r="V112" s="382"/>
      <c r="W112" s="633"/>
      <c r="X112" s="381"/>
    </row>
    <row r="113" spans="1:25" s="50" customFormat="1" ht="14.25" customHeight="1">
      <c r="A113" s="570"/>
      <c r="B113" s="890"/>
      <c r="C113" s="893"/>
      <c r="D113" s="894"/>
      <c r="E113" s="899"/>
      <c r="F113" s="491" t="s">
        <v>535</v>
      </c>
      <c r="G113" s="474"/>
      <c r="H113" s="635" t="s">
        <v>1302</v>
      </c>
      <c r="I113" s="475">
        <v>0.1</v>
      </c>
      <c r="J113" s="635" t="s">
        <v>1303</v>
      </c>
      <c r="K113" s="476">
        <f t="shared" si="8"/>
        <v>0</v>
      </c>
      <c r="L113" s="560" t="str">
        <f t="shared" si="2"/>
        <v>(ｲﾛ)</v>
      </c>
      <c r="M113" s="556"/>
      <c r="N113" s="558" t="s">
        <v>1405</v>
      </c>
      <c r="O113" s="558" t="s">
        <v>1400</v>
      </c>
      <c r="P113" s="384"/>
      <c r="Q113" s="630"/>
      <c r="R113" s="630"/>
      <c r="S113" s="383"/>
      <c r="T113" s="630"/>
      <c r="U113" s="630"/>
      <c r="V113" s="382"/>
      <c r="W113" s="633"/>
      <c r="X113" s="381"/>
      <c r="Y113" s="570"/>
    </row>
    <row r="114" spans="1:25" s="50" customFormat="1" ht="14.25" customHeight="1">
      <c r="A114" s="570"/>
      <c r="B114" s="890"/>
      <c r="C114" s="893"/>
      <c r="D114" s="895" t="s">
        <v>1390</v>
      </c>
      <c r="E114" s="898" t="s">
        <v>212</v>
      </c>
      <c r="F114" s="473" t="s">
        <v>211</v>
      </c>
      <c r="G114" s="474"/>
      <c r="H114" s="635" t="s">
        <v>1302</v>
      </c>
      <c r="I114" s="475">
        <v>0.25</v>
      </c>
      <c r="J114" s="636" t="s">
        <v>1303</v>
      </c>
      <c r="K114" s="476">
        <f t="shared" si="8"/>
        <v>0</v>
      </c>
      <c r="L114" s="560" t="str">
        <f t="shared" si="2"/>
        <v>(ｲﾜ)</v>
      </c>
      <c r="M114" s="556"/>
      <c r="N114" s="558" t="s">
        <v>1405</v>
      </c>
      <c r="O114" s="558" t="s">
        <v>1401</v>
      </c>
      <c r="P114" s="384"/>
      <c r="Q114" s="630"/>
      <c r="R114" s="630"/>
      <c r="S114" s="383"/>
      <c r="T114" s="630"/>
      <c r="U114" s="630"/>
      <c r="V114" s="382"/>
      <c r="W114" s="633"/>
      <c r="X114" s="381"/>
      <c r="Y114" s="570"/>
    </row>
    <row r="115" spans="1:25" s="50" customFormat="1" ht="14.25" customHeight="1">
      <c r="A115" s="570"/>
      <c r="B115" s="890"/>
      <c r="C115" s="893"/>
      <c r="D115" s="896"/>
      <c r="E115" s="900"/>
      <c r="F115" s="491" t="s">
        <v>534</v>
      </c>
      <c r="G115" s="474"/>
      <c r="H115" s="635" t="s">
        <v>1302</v>
      </c>
      <c r="I115" s="475">
        <v>0.2</v>
      </c>
      <c r="J115" s="636" t="s">
        <v>1303</v>
      </c>
      <c r="K115" s="476">
        <f>ROUND(G115*I115,0)</f>
        <v>0</v>
      </c>
      <c r="L115" s="560" t="str">
        <f t="shared" si="2"/>
        <v>(ｲﾛ)</v>
      </c>
      <c r="M115" s="556"/>
      <c r="N115" s="558" t="s">
        <v>1405</v>
      </c>
      <c r="O115" s="558" t="s">
        <v>1400</v>
      </c>
      <c r="P115" s="384"/>
      <c r="Q115" s="630"/>
      <c r="R115" s="630"/>
      <c r="S115" s="383"/>
      <c r="T115" s="630"/>
      <c r="U115" s="630"/>
      <c r="V115" s="382"/>
      <c r="W115" s="633"/>
      <c r="X115" s="381"/>
      <c r="Y115" s="570"/>
    </row>
    <row r="116" spans="1:25" s="50" customFormat="1" ht="14.25" customHeight="1">
      <c r="A116" s="570"/>
      <c r="B116" s="890"/>
      <c r="C116" s="893"/>
      <c r="D116" s="896"/>
      <c r="E116" s="899"/>
      <c r="F116" s="491" t="s">
        <v>535</v>
      </c>
      <c r="G116" s="474"/>
      <c r="H116" s="635" t="s">
        <v>1302</v>
      </c>
      <c r="I116" s="475">
        <v>0.25</v>
      </c>
      <c r="J116" s="635" t="s">
        <v>1303</v>
      </c>
      <c r="K116" s="476">
        <f>ROUND(G116*I116,0)</f>
        <v>0</v>
      </c>
      <c r="L116" s="560" t="str">
        <f t="shared" si="2"/>
        <v>(ｲﾜ)</v>
      </c>
      <c r="M116" s="556"/>
      <c r="N116" s="558" t="s">
        <v>1405</v>
      </c>
      <c r="O116" s="558" t="s">
        <v>1401</v>
      </c>
      <c r="P116" s="384"/>
      <c r="Q116" s="630"/>
      <c r="R116" s="630"/>
      <c r="S116" s="383"/>
      <c r="T116" s="630"/>
      <c r="U116" s="630"/>
      <c r="V116" s="382"/>
      <c r="W116" s="633"/>
      <c r="X116" s="381"/>
      <c r="Y116" s="570"/>
    </row>
    <row r="117" spans="1:25" s="50" customFormat="1" ht="14.25" customHeight="1">
      <c r="A117" s="570"/>
      <c r="B117" s="890"/>
      <c r="C117" s="893"/>
      <c r="D117" s="896"/>
      <c r="E117" s="898" t="s">
        <v>1406</v>
      </c>
      <c r="F117" s="473" t="s">
        <v>211</v>
      </c>
      <c r="G117" s="474"/>
      <c r="H117" s="635" t="s">
        <v>1302</v>
      </c>
      <c r="I117" s="475">
        <v>0.4</v>
      </c>
      <c r="J117" s="636" t="s">
        <v>1303</v>
      </c>
      <c r="K117" s="476">
        <f t="shared" ref="K117:K118" si="9">ROUND(G117*I117,0)</f>
        <v>0</v>
      </c>
      <c r="L117" s="560" t="str">
        <f t="shared" si="2"/>
        <v>(ｲﾛ)</v>
      </c>
      <c r="M117" s="556"/>
      <c r="N117" s="558" t="s">
        <v>1405</v>
      </c>
      <c r="O117" s="558" t="s">
        <v>1400</v>
      </c>
      <c r="P117" s="384"/>
      <c r="Q117" s="630"/>
      <c r="R117" s="630"/>
      <c r="S117" s="383"/>
      <c r="T117" s="630"/>
      <c r="U117" s="630"/>
      <c r="V117" s="382"/>
      <c r="W117" s="633"/>
      <c r="X117" s="381"/>
      <c r="Y117" s="570"/>
    </row>
    <row r="118" spans="1:25" s="50" customFormat="1" ht="14.25" customHeight="1" thickBot="1">
      <c r="A118" s="570"/>
      <c r="B118" s="891"/>
      <c r="C118" s="894"/>
      <c r="D118" s="897"/>
      <c r="E118" s="899"/>
      <c r="F118" s="491" t="s">
        <v>535</v>
      </c>
      <c r="G118" s="474"/>
      <c r="H118" s="635" t="s">
        <v>1302</v>
      </c>
      <c r="I118" s="475">
        <v>0.1</v>
      </c>
      <c r="J118" s="635" t="s">
        <v>1303</v>
      </c>
      <c r="K118" s="476">
        <f t="shared" si="9"/>
        <v>0</v>
      </c>
      <c r="L118" s="560" t="str">
        <f t="shared" si="2"/>
        <v>(ｲﾜ)</v>
      </c>
      <c r="M118" s="556"/>
      <c r="N118" s="558" t="s">
        <v>1405</v>
      </c>
      <c r="O118" s="558" t="s">
        <v>1401</v>
      </c>
      <c r="P118" s="384"/>
      <c r="Q118" s="630"/>
      <c r="R118" s="630"/>
      <c r="S118" s="383"/>
      <c r="T118" s="630"/>
      <c r="U118" s="630"/>
      <c r="V118" s="382"/>
      <c r="W118" s="633"/>
      <c r="X118" s="381"/>
      <c r="Y118" s="570"/>
    </row>
    <row r="119" spans="1:25" s="50" customFormat="1" ht="14.25" customHeight="1">
      <c r="A119" s="570"/>
      <c r="B119" s="480"/>
      <c r="C119" s="587"/>
      <c r="D119" s="586"/>
      <c r="E119" s="481"/>
      <c r="F119" s="388"/>
      <c r="G119" s="460"/>
      <c r="H119" s="586"/>
      <c r="I119" s="873" t="s">
        <v>1407</v>
      </c>
      <c r="J119" s="874"/>
      <c r="K119" s="589"/>
      <c r="L119" s="570"/>
      <c r="M119" s="556"/>
      <c r="N119" s="558"/>
      <c r="O119" s="558"/>
      <c r="P119" s="384"/>
      <c r="Q119" s="630"/>
      <c r="R119" s="630"/>
      <c r="S119" s="383"/>
      <c r="T119" s="630"/>
      <c r="U119" s="630"/>
      <c r="V119" s="382"/>
      <c r="W119" s="633"/>
      <c r="X119" s="381"/>
      <c r="Y119" s="570"/>
    </row>
    <row r="120" spans="1:25" s="50" customFormat="1" ht="14.25" customHeight="1" thickBot="1">
      <c r="A120" s="570"/>
      <c r="B120" s="571"/>
      <c r="C120" s="570"/>
      <c r="D120" s="570"/>
      <c r="E120" s="570"/>
      <c r="F120" s="448"/>
      <c r="G120" s="458"/>
      <c r="H120" s="570"/>
      <c r="I120" s="875" t="s">
        <v>99</v>
      </c>
      <c r="J120" s="876"/>
      <c r="K120" s="591">
        <f>SUM(K17:K59,K62:K118)</f>
        <v>0</v>
      </c>
      <c r="L120" s="576" t="s">
        <v>1408</v>
      </c>
      <c r="M120" s="556" t="s">
        <v>1409</v>
      </c>
      <c r="N120" s="558"/>
      <c r="O120" s="558"/>
      <c r="P120" s="384"/>
      <c r="Q120" s="902"/>
      <c r="R120" s="902"/>
      <c r="S120" s="383"/>
      <c r="T120" s="904"/>
      <c r="U120" s="904"/>
      <c r="V120" s="386"/>
      <c r="W120" s="630"/>
      <c r="X120" s="381"/>
      <c r="Y120" s="570"/>
    </row>
    <row r="121" spans="1:25" s="50" customFormat="1" ht="14.25" customHeight="1">
      <c r="A121" s="570"/>
      <c r="B121" s="571"/>
      <c r="C121" s="570"/>
      <c r="D121" s="570"/>
      <c r="E121" s="570"/>
      <c r="F121" s="448"/>
      <c r="G121" s="458"/>
      <c r="H121" s="570"/>
      <c r="I121" s="492"/>
      <c r="J121" s="631"/>
      <c r="K121" s="460"/>
      <c r="L121" s="570"/>
      <c r="M121" s="556"/>
      <c r="N121" s="558"/>
      <c r="O121" s="558"/>
      <c r="P121" s="384"/>
      <c r="Q121" s="633"/>
      <c r="R121" s="633"/>
      <c r="S121" s="383"/>
      <c r="T121" s="630"/>
      <c r="U121" s="630"/>
      <c r="V121" s="386"/>
      <c r="W121" s="630"/>
      <c r="X121" s="381"/>
      <c r="Y121" s="570"/>
    </row>
    <row r="122" spans="1:25" s="50" customFormat="1" ht="14.25" customHeight="1">
      <c r="A122" s="574" t="s">
        <v>1410</v>
      </c>
      <c r="B122" s="452" t="s">
        <v>536</v>
      </c>
      <c r="C122" s="570"/>
      <c r="D122" s="570"/>
      <c r="E122" s="570"/>
      <c r="F122" s="448"/>
      <c r="G122" s="458"/>
      <c r="H122" s="570"/>
      <c r="I122" s="449"/>
      <c r="J122" s="570"/>
      <c r="K122" s="458"/>
      <c r="L122" s="570"/>
      <c r="M122" s="556"/>
      <c r="N122" s="558"/>
      <c r="O122" s="558"/>
      <c r="P122" s="384"/>
      <c r="Q122" s="630"/>
      <c r="R122" s="630"/>
      <c r="S122" s="383"/>
      <c r="T122" s="904"/>
      <c r="U122" s="904"/>
      <c r="V122" s="382"/>
      <c r="W122" s="633"/>
      <c r="X122" s="381"/>
      <c r="Y122" s="570"/>
    </row>
    <row r="123" spans="1:25" s="50" customFormat="1" ht="14.4">
      <c r="A123" s="451"/>
      <c r="B123" s="452"/>
      <c r="C123" s="570"/>
      <c r="D123" s="570"/>
      <c r="E123" s="570"/>
      <c r="F123" s="448"/>
      <c r="G123" s="458"/>
      <c r="H123" s="570"/>
      <c r="I123" s="449"/>
      <c r="J123" s="570"/>
      <c r="K123" s="450"/>
      <c r="L123" s="570"/>
      <c r="M123" s="556"/>
      <c r="N123" s="557"/>
      <c r="O123" s="558"/>
      <c r="P123" s="385"/>
      <c r="Q123" s="633"/>
      <c r="R123" s="633"/>
      <c r="S123" s="633"/>
      <c r="T123" s="633"/>
      <c r="U123" s="633"/>
      <c r="V123" s="633"/>
      <c r="W123" s="630"/>
      <c r="X123" s="381"/>
      <c r="Y123" s="570"/>
    </row>
    <row r="124" spans="1:25" s="50" customFormat="1" ht="15" thickBot="1">
      <c r="A124" s="451"/>
      <c r="B124" s="903" t="s">
        <v>1411</v>
      </c>
      <c r="C124" s="903"/>
      <c r="D124" s="903"/>
      <c r="E124" s="903"/>
      <c r="F124" s="903"/>
      <c r="G124" s="454"/>
      <c r="H124" s="581"/>
      <c r="I124" s="581" t="s">
        <v>171</v>
      </c>
      <c r="J124" s="581"/>
      <c r="K124" s="454"/>
      <c r="L124" s="581"/>
      <c r="M124" s="556"/>
      <c r="N124" s="556"/>
      <c r="O124" s="558"/>
      <c r="P124" s="385"/>
      <c r="Q124" s="385"/>
      <c r="R124" s="633"/>
      <c r="S124" s="633"/>
      <c r="T124" s="633"/>
      <c r="U124" s="633"/>
      <c r="V124" s="633"/>
      <c r="W124" s="633"/>
      <c r="X124" s="630"/>
      <c r="Y124" s="381"/>
    </row>
    <row r="125" spans="1:25" s="50" customFormat="1" ht="18.75" customHeight="1" thickBot="1">
      <c r="A125" s="451"/>
      <c r="B125" s="903"/>
      <c r="C125" s="903"/>
      <c r="D125" s="903"/>
      <c r="E125" s="903"/>
      <c r="F125" s="903"/>
      <c r="G125" s="494"/>
      <c r="H125" s="648" t="s">
        <v>1409</v>
      </c>
      <c r="I125" s="456">
        <v>0.4</v>
      </c>
      <c r="J125" s="648" t="s">
        <v>1412</v>
      </c>
      <c r="K125" s="457">
        <f>ROUND(G125*I125,0)</f>
        <v>0</v>
      </c>
      <c r="L125" s="576" t="s">
        <v>1413</v>
      </c>
      <c r="M125" s="556" t="s">
        <v>1409</v>
      </c>
      <c r="N125" s="556"/>
      <c r="O125" s="558"/>
      <c r="P125" s="385"/>
      <c r="Q125" s="385"/>
      <c r="R125" s="633"/>
      <c r="S125" s="633"/>
      <c r="T125" s="633"/>
      <c r="U125" s="633"/>
      <c r="V125" s="633"/>
      <c r="W125" s="633"/>
      <c r="X125" s="630"/>
      <c r="Y125" s="381"/>
    </row>
    <row r="126" spans="1:25" s="50" customFormat="1" ht="18.75" customHeight="1">
      <c r="A126" s="570"/>
      <c r="B126" s="571"/>
      <c r="C126" s="570"/>
      <c r="D126" s="570"/>
      <c r="E126" s="570"/>
      <c r="F126" s="448"/>
      <c r="G126" s="460"/>
      <c r="H126" s="631"/>
      <c r="I126" s="461"/>
      <c r="J126" s="631"/>
      <c r="K126" s="459" t="s">
        <v>170</v>
      </c>
      <c r="L126" s="570"/>
      <c r="M126" s="556"/>
      <c r="N126" s="558"/>
      <c r="O126" s="558"/>
      <c r="P126" s="384"/>
      <c r="Q126" s="630"/>
      <c r="R126" s="630"/>
      <c r="S126" s="383"/>
      <c r="T126" s="904"/>
      <c r="U126" s="904"/>
      <c r="V126" s="382"/>
      <c r="W126" s="633"/>
      <c r="X126" s="381"/>
      <c r="Y126" s="570"/>
    </row>
    <row r="127" spans="1:25" s="50" customFormat="1" ht="15" customHeight="1">
      <c r="A127" s="570"/>
      <c r="B127" s="571"/>
      <c r="C127" s="570"/>
      <c r="D127" s="570"/>
      <c r="E127" s="570"/>
      <c r="F127" s="448"/>
      <c r="G127" s="460"/>
      <c r="H127" s="631"/>
      <c r="I127" s="461"/>
      <c r="J127" s="631"/>
      <c r="K127" s="460"/>
      <c r="L127" s="570"/>
      <c r="M127" s="556"/>
      <c r="N127" s="558"/>
      <c r="O127" s="558"/>
      <c r="P127" s="384"/>
      <c r="Q127" s="630"/>
      <c r="R127" s="630"/>
      <c r="S127" s="383"/>
      <c r="T127" s="904"/>
      <c r="U127" s="904"/>
      <c r="V127" s="382"/>
      <c r="W127" s="633"/>
      <c r="X127" s="381"/>
      <c r="Y127" s="570"/>
    </row>
    <row r="128" spans="1:25" s="50" customFormat="1" ht="15" customHeight="1">
      <c r="A128" s="574" t="s">
        <v>1414</v>
      </c>
      <c r="B128" s="452" t="s">
        <v>536</v>
      </c>
      <c r="C128" s="570"/>
      <c r="D128" s="570"/>
      <c r="E128" s="570"/>
      <c r="F128" s="448"/>
      <c r="G128" s="460"/>
      <c r="H128" s="631"/>
      <c r="I128" s="461"/>
      <c r="J128" s="631"/>
      <c r="K128" s="460"/>
      <c r="L128" s="570"/>
      <c r="M128" s="556"/>
      <c r="N128" s="558"/>
      <c r="O128" s="558"/>
      <c r="P128" s="384"/>
      <c r="Q128" s="630"/>
      <c r="R128" s="630"/>
      <c r="S128" s="383"/>
      <c r="T128" s="630"/>
      <c r="U128" s="630"/>
      <c r="V128" s="382"/>
      <c r="W128" s="633"/>
      <c r="X128" s="381"/>
      <c r="Y128" s="570"/>
    </row>
    <row r="129" spans="1:24" s="50" customFormat="1" ht="15" customHeight="1">
      <c r="A129" s="573"/>
      <c r="B129" s="571"/>
      <c r="C129" s="570"/>
      <c r="D129" s="570"/>
      <c r="E129" s="570"/>
      <c r="F129" s="448"/>
      <c r="G129" s="458"/>
      <c r="H129" s="570"/>
      <c r="I129" s="449"/>
      <c r="J129" s="570"/>
      <c r="K129" s="458"/>
      <c r="L129" s="570"/>
      <c r="M129" s="556"/>
      <c r="N129" s="558"/>
      <c r="O129" s="558"/>
      <c r="P129" s="384"/>
      <c r="Q129" s="902"/>
      <c r="R129" s="902"/>
      <c r="S129" s="383"/>
      <c r="T129" s="911"/>
      <c r="U129" s="911"/>
      <c r="V129" s="386"/>
      <c r="W129" s="387"/>
      <c r="X129" s="381"/>
    </row>
    <row r="130" spans="1:24" s="50" customFormat="1" ht="15" customHeight="1">
      <c r="A130" s="570"/>
      <c r="B130" s="895" t="s">
        <v>117</v>
      </c>
      <c r="C130" s="895"/>
      <c r="D130" s="905" t="s">
        <v>209</v>
      </c>
      <c r="E130" s="905"/>
      <c r="F130" s="905"/>
      <c r="G130" s="462" t="s">
        <v>208</v>
      </c>
      <c r="H130" s="463"/>
      <c r="I130" s="464" t="s">
        <v>114</v>
      </c>
      <c r="J130" s="636"/>
      <c r="K130" s="465" t="s">
        <v>3</v>
      </c>
      <c r="L130" s="570"/>
      <c r="M130" s="556"/>
      <c r="N130" s="558"/>
      <c r="O130" s="558"/>
      <c r="P130" s="384"/>
      <c r="Q130" s="630"/>
      <c r="R130" s="630"/>
      <c r="S130" s="383"/>
      <c r="T130" s="904"/>
      <c r="U130" s="904"/>
      <c r="V130" s="382"/>
      <c r="W130" s="633"/>
      <c r="X130" s="381"/>
    </row>
    <row r="131" spans="1:24" s="50" customFormat="1" ht="15" customHeight="1">
      <c r="A131" s="570"/>
      <c r="B131" s="579"/>
      <c r="C131" s="639"/>
      <c r="D131" s="637"/>
      <c r="E131" s="467"/>
      <c r="F131" s="468"/>
      <c r="G131" s="469"/>
      <c r="H131" s="470"/>
      <c r="I131" s="471"/>
      <c r="J131" s="641"/>
      <c r="K131" s="472" t="s">
        <v>1308</v>
      </c>
      <c r="L131" s="570"/>
      <c r="M131" s="556"/>
      <c r="N131" s="558"/>
      <c r="O131" s="558"/>
      <c r="P131" s="384"/>
      <c r="Q131" s="630"/>
      <c r="R131" s="630"/>
      <c r="S131" s="383"/>
      <c r="T131" s="630"/>
      <c r="U131" s="630"/>
      <c r="V131" s="382"/>
      <c r="W131" s="633"/>
      <c r="X131" s="381"/>
    </row>
    <row r="132" spans="1:24" s="50" customFormat="1" ht="15" customHeight="1">
      <c r="A132" s="570"/>
      <c r="B132" s="884">
        <v>1</v>
      </c>
      <c r="C132" s="885" t="s">
        <v>112</v>
      </c>
      <c r="D132" s="888" t="s">
        <v>187</v>
      </c>
      <c r="E132" s="907" t="s">
        <v>185</v>
      </c>
      <c r="F132" s="908"/>
      <c r="G132" s="474"/>
      <c r="H132" s="635" t="s">
        <v>1311</v>
      </c>
      <c r="I132" s="475">
        <v>0.28999999999999998</v>
      </c>
      <c r="J132" s="636" t="s">
        <v>1312</v>
      </c>
      <c r="K132" s="476">
        <f t="shared" ref="K132:K173" si="10">ROUND(G132*I132,0)</f>
        <v>0</v>
      </c>
      <c r="L132" s="560" t="str">
        <f t="shared" ref="L132:L173" si="11">$N$16&amp;N132&amp;O132&amp;$O$16</f>
        <v>(ｱ)</v>
      </c>
      <c r="M132" s="556"/>
      <c r="N132" s="558" t="s">
        <v>1313</v>
      </c>
      <c r="O132" s="558"/>
      <c r="P132" s="384"/>
      <c r="Q132" s="902"/>
      <c r="R132" s="902"/>
      <c r="S132" s="383"/>
      <c r="T132" s="904"/>
      <c r="U132" s="904"/>
      <c r="V132" s="386"/>
      <c r="W132" s="630"/>
      <c r="X132" s="381"/>
    </row>
    <row r="133" spans="1:24" s="50" customFormat="1" ht="15" customHeight="1">
      <c r="A133" s="570"/>
      <c r="B133" s="884"/>
      <c r="C133" s="885"/>
      <c r="D133" s="888"/>
      <c r="E133" s="907" t="s">
        <v>184</v>
      </c>
      <c r="F133" s="908"/>
      <c r="G133" s="474"/>
      <c r="H133" s="635" t="s">
        <v>1311</v>
      </c>
      <c r="I133" s="475">
        <v>0.217</v>
      </c>
      <c r="J133" s="636" t="s">
        <v>1312</v>
      </c>
      <c r="K133" s="476">
        <f t="shared" si="10"/>
        <v>0</v>
      </c>
      <c r="L133" s="560" t="str">
        <f t="shared" si="11"/>
        <v>(ｲ)</v>
      </c>
      <c r="M133" s="556"/>
      <c r="N133" s="558" t="s">
        <v>1314</v>
      </c>
      <c r="O133" s="558"/>
      <c r="P133" s="384"/>
      <c r="Q133" s="630"/>
      <c r="R133" s="630"/>
      <c r="S133" s="383"/>
      <c r="T133" s="904"/>
      <c r="U133" s="904"/>
      <c r="V133" s="382"/>
      <c r="W133" s="633"/>
      <c r="X133" s="381"/>
    </row>
    <row r="134" spans="1:24" s="50" customFormat="1" ht="15" customHeight="1">
      <c r="A134" s="570"/>
      <c r="B134" s="884"/>
      <c r="C134" s="885"/>
      <c r="D134" s="888"/>
      <c r="E134" s="907" t="s">
        <v>183</v>
      </c>
      <c r="F134" s="908"/>
      <c r="G134" s="474"/>
      <c r="H134" s="635" t="s">
        <v>1311</v>
      </c>
      <c r="I134" s="475">
        <v>0.16300000000000001</v>
      </c>
      <c r="J134" s="636" t="s">
        <v>1312</v>
      </c>
      <c r="K134" s="476">
        <f t="shared" si="10"/>
        <v>0</v>
      </c>
      <c r="L134" s="560" t="str">
        <f t="shared" si="11"/>
        <v>(ｳ)</v>
      </c>
      <c r="M134" s="556"/>
      <c r="N134" s="558" t="s">
        <v>1315</v>
      </c>
      <c r="O134" s="558"/>
      <c r="P134" s="384"/>
      <c r="Q134" s="630"/>
      <c r="R134" s="630"/>
      <c r="S134" s="383"/>
      <c r="T134" s="904"/>
      <c r="U134" s="904"/>
      <c r="V134" s="382"/>
      <c r="W134" s="633"/>
      <c r="X134" s="381"/>
    </row>
    <row r="135" spans="1:24" s="50" customFormat="1" ht="15" customHeight="1">
      <c r="A135" s="570"/>
      <c r="B135" s="884">
        <v>2</v>
      </c>
      <c r="C135" s="885" t="s">
        <v>110</v>
      </c>
      <c r="D135" s="888" t="s">
        <v>187</v>
      </c>
      <c r="E135" s="907" t="s">
        <v>185</v>
      </c>
      <c r="F135" s="908"/>
      <c r="G135" s="474"/>
      <c r="H135" s="635" t="s">
        <v>1311</v>
      </c>
      <c r="I135" s="475">
        <v>0.29399999999999998</v>
      </c>
      <c r="J135" s="636" t="s">
        <v>1312</v>
      </c>
      <c r="K135" s="476">
        <f t="shared" si="10"/>
        <v>0</v>
      </c>
      <c r="L135" s="560" t="str">
        <f t="shared" si="11"/>
        <v>(ｴ)</v>
      </c>
      <c r="M135" s="556"/>
      <c r="N135" s="558" t="s">
        <v>1316</v>
      </c>
      <c r="O135" s="558"/>
      <c r="P135" s="384"/>
      <c r="Q135" s="902"/>
      <c r="R135" s="902"/>
      <c r="S135" s="383"/>
      <c r="T135" s="904"/>
      <c r="U135" s="904"/>
      <c r="V135" s="386"/>
      <c r="W135" s="630"/>
      <c r="X135" s="381"/>
    </row>
    <row r="136" spans="1:24" s="50" customFormat="1" ht="15" customHeight="1">
      <c r="A136" s="570"/>
      <c r="B136" s="884"/>
      <c r="C136" s="885"/>
      <c r="D136" s="888"/>
      <c r="E136" s="907" t="s">
        <v>184</v>
      </c>
      <c r="F136" s="908"/>
      <c r="G136" s="474"/>
      <c r="H136" s="635" t="s">
        <v>1311</v>
      </c>
      <c r="I136" s="475">
        <v>0.22</v>
      </c>
      <c r="J136" s="636" t="s">
        <v>1312</v>
      </c>
      <c r="K136" s="476">
        <f t="shared" si="10"/>
        <v>0</v>
      </c>
      <c r="L136" s="560" t="str">
        <f t="shared" si="11"/>
        <v>(ｵ)</v>
      </c>
      <c r="M136" s="556"/>
      <c r="N136" s="558" t="s">
        <v>1317</v>
      </c>
      <c r="O136" s="558"/>
      <c r="P136" s="384"/>
      <c r="Q136" s="630"/>
      <c r="R136" s="630"/>
      <c r="S136" s="383"/>
      <c r="T136" s="904"/>
      <c r="U136" s="904"/>
      <c r="V136" s="382"/>
      <c r="W136" s="633"/>
      <c r="X136" s="381"/>
    </row>
    <row r="137" spans="1:24" s="50" customFormat="1" ht="15" customHeight="1">
      <c r="A137" s="570"/>
      <c r="B137" s="884"/>
      <c r="C137" s="885"/>
      <c r="D137" s="888"/>
      <c r="E137" s="907" t="s">
        <v>183</v>
      </c>
      <c r="F137" s="908"/>
      <c r="G137" s="474"/>
      <c r="H137" s="635" t="s">
        <v>1311</v>
      </c>
      <c r="I137" s="475">
        <v>0.16500000000000001</v>
      </c>
      <c r="J137" s="636" t="s">
        <v>1312</v>
      </c>
      <c r="K137" s="476">
        <f t="shared" si="10"/>
        <v>0</v>
      </c>
      <c r="L137" s="560" t="str">
        <f t="shared" si="11"/>
        <v>(ｶ)</v>
      </c>
      <c r="M137" s="556"/>
      <c r="N137" s="558" t="s">
        <v>1318</v>
      </c>
      <c r="O137" s="558"/>
      <c r="P137" s="384"/>
      <c r="Q137" s="630"/>
      <c r="R137" s="630"/>
      <c r="S137" s="383"/>
      <c r="T137" s="904"/>
      <c r="U137" s="904"/>
      <c r="V137" s="382"/>
      <c r="W137" s="633"/>
      <c r="X137" s="381"/>
    </row>
    <row r="138" spans="1:24" s="50" customFormat="1" ht="15" customHeight="1">
      <c r="A138" s="570"/>
      <c r="B138" s="884">
        <v>3</v>
      </c>
      <c r="C138" s="887" t="s">
        <v>108</v>
      </c>
      <c r="D138" s="888" t="s">
        <v>187</v>
      </c>
      <c r="E138" s="907" t="s">
        <v>185</v>
      </c>
      <c r="F138" s="908"/>
      <c r="G138" s="474"/>
      <c r="H138" s="635" t="s">
        <v>1311</v>
      </c>
      <c r="I138" s="475">
        <v>0.315</v>
      </c>
      <c r="J138" s="636" t="s">
        <v>1312</v>
      </c>
      <c r="K138" s="476">
        <f t="shared" si="10"/>
        <v>0</v>
      </c>
      <c r="L138" s="560" t="str">
        <f t="shared" si="11"/>
        <v>(ｷ)</v>
      </c>
      <c r="M138" s="556"/>
      <c r="N138" s="558" t="s">
        <v>1319</v>
      </c>
      <c r="O138" s="558"/>
      <c r="P138" s="384"/>
      <c r="Q138" s="902"/>
      <c r="R138" s="902"/>
      <c r="S138" s="383"/>
      <c r="T138" s="904"/>
      <c r="U138" s="904"/>
      <c r="V138" s="386"/>
      <c r="W138" s="630"/>
      <c r="X138" s="381"/>
    </row>
    <row r="139" spans="1:24" s="50" customFormat="1" ht="15" customHeight="1">
      <c r="A139" s="570"/>
      <c r="B139" s="884"/>
      <c r="C139" s="885"/>
      <c r="D139" s="888"/>
      <c r="E139" s="907" t="s">
        <v>184</v>
      </c>
      <c r="F139" s="908"/>
      <c r="G139" s="474"/>
      <c r="H139" s="635" t="s">
        <v>1311</v>
      </c>
      <c r="I139" s="475">
        <v>0.23599999999999999</v>
      </c>
      <c r="J139" s="636" t="s">
        <v>1312</v>
      </c>
      <c r="K139" s="476">
        <f t="shared" si="10"/>
        <v>0</v>
      </c>
      <c r="L139" s="560" t="str">
        <f t="shared" si="11"/>
        <v>(ｸ)</v>
      </c>
      <c r="M139" s="556"/>
      <c r="N139" s="558" t="s">
        <v>1320</v>
      </c>
      <c r="O139" s="558"/>
      <c r="P139" s="384"/>
      <c r="Q139" s="630"/>
      <c r="R139" s="630"/>
      <c r="S139" s="383"/>
      <c r="T139" s="904"/>
      <c r="U139" s="904"/>
      <c r="V139" s="382"/>
      <c r="W139" s="633"/>
      <c r="X139" s="381"/>
    </row>
    <row r="140" spans="1:24" s="50" customFormat="1" ht="15" customHeight="1">
      <c r="A140" s="570"/>
      <c r="B140" s="884"/>
      <c r="C140" s="885"/>
      <c r="D140" s="888"/>
      <c r="E140" s="907" t="s">
        <v>183</v>
      </c>
      <c r="F140" s="908"/>
      <c r="G140" s="474"/>
      <c r="H140" s="635" t="s">
        <v>1311</v>
      </c>
      <c r="I140" s="475">
        <v>0.17699999999999999</v>
      </c>
      <c r="J140" s="636" t="s">
        <v>1312</v>
      </c>
      <c r="K140" s="476">
        <f t="shared" si="10"/>
        <v>0</v>
      </c>
      <c r="L140" s="560" t="str">
        <f t="shared" si="11"/>
        <v>(ｹ)</v>
      </c>
      <c r="M140" s="556"/>
      <c r="N140" s="558" t="s">
        <v>1321</v>
      </c>
      <c r="O140" s="558"/>
      <c r="P140" s="384"/>
      <c r="Q140" s="630"/>
      <c r="R140" s="630"/>
      <c r="S140" s="383"/>
      <c r="T140" s="904"/>
      <c r="U140" s="904"/>
      <c r="V140" s="382"/>
      <c r="W140" s="633"/>
      <c r="X140" s="381"/>
    </row>
    <row r="141" spans="1:24" s="50" customFormat="1" ht="15" customHeight="1">
      <c r="A141" s="570"/>
      <c r="B141" s="884">
        <v>4</v>
      </c>
      <c r="C141" s="887" t="s">
        <v>106</v>
      </c>
      <c r="D141" s="888" t="s">
        <v>187</v>
      </c>
      <c r="E141" s="907" t="s">
        <v>185</v>
      </c>
      <c r="F141" s="908"/>
      <c r="G141" s="474"/>
      <c r="H141" s="635" t="s">
        <v>1311</v>
      </c>
      <c r="I141" s="475">
        <v>0.314</v>
      </c>
      <c r="J141" s="636" t="s">
        <v>1312</v>
      </c>
      <c r="K141" s="476">
        <f t="shared" si="10"/>
        <v>0</v>
      </c>
      <c r="L141" s="560" t="str">
        <f t="shared" si="11"/>
        <v>(ｺ)</v>
      </c>
      <c r="M141" s="556"/>
      <c r="N141" s="558" t="s">
        <v>1322</v>
      </c>
      <c r="O141" s="558"/>
      <c r="P141" s="384"/>
      <c r="Q141" s="902"/>
      <c r="R141" s="902"/>
      <c r="S141" s="383"/>
      <c r="T141" s="904"/>
      <c r="U141" s="904"/>
      <c r="V141" s="386"/>
      <c r="W141" s="630"/>
      <c r="X141" s="381"/>
    </row>
    <row r="142" spans="1:24" s="50" customFormat="1" ht="15" customHeight="1">
      <c r="A142" s="570"/>
      <c r="B142" s="884"/>
      <c r="C142" s="885"/>
      <c r="D142" s="888"/>
      <c r="E142" s="907" t="s">
        <v>184</v>
      </c>
      <c r="F142" s="908"/>
      <c r="G142" s="474"/>
      <c r="H142" s="635" t="s">
        <v>1311</v>
      </c>
      <c r="I142" s="475">
        <v>0.23499999999999999</v>
      </c>
      <c r="J142" s="636" t="s">
        <v>1312</v>
      </c>
      <c r="K142" s="476">
        <f t="shared" si="10"/>
        <v>0</v>
      </c>
      <c r="L142" s="560" t="str">
        <f t="shared" si="11"/>
        <v>(ｻ)</v>
      </c>
      <c r="M142" s="556"/>
      <c r="N142" s="558" t="s">
        <v>1323</v>
      </c>
      <c r="O142" s="558"/>
      <c r="P142" s="384"/>
      <c r="Q142" s="630"/>
      <c r="R142" s="630"/>
      <c r="S142" s="383"/>
      <c r="T142" s="904"/>
      <c r="U142" s="904"/>
      <c r="V142" s="382"/>
      <c r="W142" s="633"/>
      <c r="X142" s="381"/>
    </row>
    <row r="143" spans="1:24" s="50" customFormat="1" ht="15" customHeight="1">
      <c r="A143" s="570"/>
      <c r="B143" s="884"/>
      <c r="C143" s="885"/>
      <c r="D143" s="888"/>
      <c r="E143" s="907" t="s">
        <v>183</v>
      </c>
      <c r="F143" s="908"/>
      <c r="G143" s="474"/>
      <c r="H143" s="635" t="s">
        <v>1311</v>
      </c>
      <c r="I143" s="475">
        <v>0.22500000000000001</v>
      </c>
      <c r="J143" s="636" t="s">
        <v>1312</v>
      </c>
      <c r="K143" s="476">
        <f t="shared" si="10"/>
        <v>0</v>
      </c>
      <c r="L143" s="560" t="str">
        <f t="shared" si="11"/>
        <v>(ｼ)</v>
      </c>
      <c r="M143" s="556"/>
      <c r="N143" s="558" t="s">
        <v>1324</v>
      </c>
      <c r="O143" s="558"/>
      <c r="P143" s="384"/>
      <c r="Q143" s="630"/>
      <c r="R143" s="630"/>
      <c r="S143" s="383"/>
      <c r="T143" s="904"/>
      <c r="U143" s="904"/>
      <c r="V143" s="382"/>
      <c r="W143" s="633"/>
      <c r="X143" s="381"/>
    </row>
    <row r="144" spans="1:24" s="50" customFormat="1" ht="15" customHeight="1">
      <c r="A144" s="570"/>
      <c r="B144" s="884">
        <v>5</v>
      </c>
      <c r="C144" s="887" t="s">
        <v>104</v>
      </c>
      <c r="D144" s="888" t="s">
        <v>187</v>
      </c>
      <c r="E144" s="907" t="s">
        <v>185</v>
      </c>
      <c r="F144" s="908"/>
      <c r="G144" s="474"/>
      <c r="H144" s="635" t="s">
        <v>1311</v>
      </c>
      <c r="I144" s="475">
        <v>0.34100000000000003</v>
      </c>
      <c r="J144" s="636" t="s">
        <v>1312</v>
      </c>
      <c r="K144" s="476">
        <f t="shared" si="10"/>
        <v>0</v>
      </c>
      <c r="L144" s="560" t="str">
        <f t="shared" si="11"/>
        <v>(ｽ)</v>
      </c>
      <c r="M144" s="556"/>
      <c r="N144" s="558" t="s">
        <v>1325</v>
      </c>
      <c r="O144" s="558"/>
      <c r="P144" s="384"/>
      <c r="Q144" s="902"/>
      <c r="R144" s="902"/>
      <c r="S144" s="383"/>
      <c r="T144" s="904"/>
      <c r="U144" s="904"/>
      <c r="V144" s="386"/>
      <c r="W144" s="630"/>
      <c r="X144" s="381"/>
    </row>
    <row r="145" spans="2:24" s="50" customFormat="1" ht="15" customHeight="1">
      <c r="B145" s="884"/>
      <c r="C145" s="885"/>
      <c r="D145" s="888"/>
      <c r="E145" s="907" t="s">
        <v>184</v>
      </c>
      <c r="F145" s="908"/>
      <c r="G145" s="474"/>
      <c r="H145" s="635" t="s">
        <v>1311</v>
      </c>
      <c r="I145" s="475">
        <v>0.25600000000000001</v>
      </c>
      <c r="J145" s="636" t="s">
        <v>1312</v>
      </c>
      <c r="K145" s="476">
        <f t="shared" si="10"/>
        <v>0</v>
      </c>
      <c r="L145" s="560" t="str">
        <f t="shared" si="11"/>
        <v>(ｾ)</v>
      </c>
      <c r="M145" s="556"/>
      <c r="N145" s="558" t="s">
        <v>1326</v>
      </c>
      <c r="O145" s="558"/>
      <c r="P145" s="384"/>
      <c r="Q145" s="630"/>
      <c r="R145" s="630"/>
      <c r="S145" s="383"/>
      <c r="T145" s="904"/>
      <c r="U145" s="904"/>
      <c r="V145" s="382"/>
      <c r="W145" s="633"/>
      <c r="X145" s="381"/>
    </row>
    <row r="146" spans="2:24" s="50" customFormat="1" ht="15" customHeight="1">
      <c r="B146" s="884"/>
      <c r="C146" s="885"/>
      <c r="D146" s="888"/>
      <c r="E146" s="907" t="s">
        <v>183</v>
      </c>
      <c r="F146" s="908"/>
      <c r="G146" s="474"/>
      <c r="H146" s="635" t="s">
        <v>1311</v>
      </c>
      <c r="I146" s="475">
        <v>0.192</v>
      </c>
      <c r="J146" s="636" t="s">
        <v>1312</v>
      </c>
      <c r="K146" s="476">
        <f t="shared" si="10"/>
        <v>0</v>
      </c>
      <c r="L146" s="560" t="str">
        <f t="shared" si="11"/>
        <v>(ｿ)</v>
      </c>
      <c r="M146" s="556"/>
      <c r="N146" s="558" t="s">
        <v>1327</v>
      </c>
      <c r="O146" s="558"/>
      <c r="P146" s="384"/>
      <c r="Q146" s="630"/>
      <c r="R146" s="630"/>
      <c r="S146" s="383"/>
      <c r="T146" s="904"/>
      <c r="U146" s="904"/>
      <c r="V146" s="382"/>
      <c r="W146" s="633"/>
      <c r="X146" s="381"/>
    </row>
    <row r="147" spans="2:24" s="570" customFormat="1" ht="15" customHeight="1">
      <c r="B147" s="884">
        <v>6</v>
      </c>
      <c r="C147" s="887" t="s">
        <v>102</v>
      </c>
      <c r="D147" s="888" t="s">
        <v>187</v>
      </c>
      <c r="E147" s="907" t="s">
        <v>185</v>
      </c>
      <c r="F147" s="908"/>
      <c r="G147" s="474"/>
      <c r="H147" s="635" t="s">
        <v>1311</v>
      </c>
      <c r="I147" s="475">
        <v>0.35499999999999998</v>
      </c>
      <c r="J147" s="636" t="s">
        <v>1312</v>
      </c>
      <c r="K147" s="476">
        <f t="shared" si="10"/>
        <v>0</v>
      </c>
      <c r="L147" s="560" t="str">
        <f t="shared" si="11"/>
        <v>(ﾀ)</v>
      </c>
      <c r="M147" s="556"/>
      <c r="N147" s="558" t="s">
        <v>1328</v>
      </c>
      <c r="O147" s="558"/>
      <c r="P147" s="384"/>
      <c r="Q147" s="902"/>
      <c r="R147" s="902"/>
      <c r="S147" s="383"/>
      <c r="T147" s="904"/>
      <c r="U147" s="904"/>
      <c r="V147" s="386"/>
      <c r="W147" s="630"/>
      <c r="X147" s="381"/>
    </row>
    <row r="148" spans="2:24" s="570" customFormat="1" ht="15" customHeight="1">
      <c r="B148" s="884"/>
      <c r="C148" s="885"/>
      <c r="D148" s="888"/>
      <c r="E148" s="907" t="s">
        <v>184</v>
      </c>
      <c r="F148" s="908"/>
      <c r="G148" s="474"/>
      <c r="H148" s="635" t="s">
        <v>1311</v>
      </c>
      <c r="I148" s="475">
        <v>0.26600000000000001</v>
      </c>
      <c r="J148" s="636" t="s">
        <v>1312</v>
      </c>
      <c r="K148" s="476">
        <f t="shared" si="10"/>
        <v>0</v>
      </c>
      <c r="L148" s="560" t="str">
        <f t="shared" si="11"/>
        <v>(ﾁ)</v>
      </c>
      <c r="M148" s="556"/>
      <c r="N148" s="558" t="s">
        <v>1329</v>
      </c>
      <c r="O148" s="558"/>
      <c r="P148" s="384"/>
      <c r="Q148" s="630"/>
      <c r="R148" s="630"/>
      <c r="S148" s="383"/>
      <c r="T148" s="904"/>
      <c r="U148" s="904"/>
      <c r="V148" s="382"/>
      <c r="W148" s="633"/>
      <c r="X148" s="381"/>
    </row>
    <row r="149" spans="2:24" s="570" customFormat="1" ht="15" customHeight="1">
      <c r="B149" s="884"/>
      <c r="C149" s="885"/>
      <c r="D149" s="888"/>
      <c r="E149" s="907" t="s">
        <v>183</v>
      </c>
      <c r="F149" s="908"/>
      <c r="G149" s="474"/>
      <c r="H149" s="635" t="s">
        <v>1311</v>
      </c>
      <c r="I149" s="475">
        <v>0.2</v>
      </c>
      <c r="J149" s="636" t="s">
        <v>1312</v>
      </c>
      <c r="K149" s="476">
        <f t="shared" si="10"/>
        <v>0</v>
      </c>
      <c r="L149" s="560" t="str">
        <f t="shared" si="11"/>
        <v>(ﾂ)</v>
      </c>
      <c r="M149" s="556"/>
      <c r="N149" s="558" t="s">
        <v>1330</v>
      </c>
      <c r="O149" s="558"/>
      <c r="P149" s="384"/>
      <c r="Q149" s="630"/>
      <c r="R149" s="630"/>
      <c r="S149" s="383"/>
      <c r="T149" s="904"/>
      <c r="U149" s="904"/>
      <c r="V149" s="382"/>
      <c r="W149" s="633"/>
      <c r="X149" s="381"/>
    </row>
    <row r="150" spans="2:24" s="570" customFormat="1" ht="15" customHeight="1">
      <c r="B150" s="884">
        <v>7</v>
      </c>
      <c r="C150" s="887" t="s">
        <v>497</v>
      </c>
      <c r="D150" s="888" t="s">
        <v>187</v>
      </c>
      <c r="E150" s="907" t="s">
        <v>185</v>
      </c>
      <c r="F150" s="908"/>
      <c r="G150" s="474"/>
      <c r="H150" s="635" t="s">
        <v>1311</v>
      </c>
      <c r="I150" s="475">
        <v>0.373</v>
      </c>
      <c r="J150" s="636" t="s">
        <v>1312</v>
      </c>
      <c r="K150" s="476">
        <f t="shared" si="10"/>
        <v>0</v>
      </c>
      <c r="L150" s="560" t="str">
        <f t="shared" si="11"/>
        <v>(ﾃ)</v>
      </c>
      <c r="M150" s="556"/>
      <c r="N150" s="558" t="s">
        <v>1331</v>
      </c>
      <c r="O150" s="559"/>
      <c r="P150" s="384"/>
      <c r="Q150" s="902"/>
      <c r="R150" s="902"/>
      <c r="S150" s="383"/>
      <c r="T150" s="904"/>
      <c r="U150" s="904"/>
      <c r="V150" s="386"/>
      <c r="W150" s="630"/>
      <c r="X150" s="381"/>
    </row>
    <row r="151" spans="2:24" s="570" customFormat="1" ht="15" customHeight="1">
      <c r="B151" s="884"/>
      <c r="C151" s="885"/>
      <c r="D151" s="888"/>
      <c r="E151" s="907" t="s">
        <v>184</v>
      </c>
      <c r="F151" s="908"/>
      <c r="G151" s="474"/>
      <c r="H151" s="635" t="s">
        <v>1311</v>
      </c>
      <c r="I151" s="475">
        <v>0.28000000000000003</v>
      </c>
      <c r="J151" s="636" t="s">
        <v>1312</v>
      </c>
      <c r="K151" s="476">
        <f t="shared" si="10"/>
        <v>0</v>
      </c>
      <c r="L151" s="560" t="str">
        <f t="shared" si="11"/>
        <v>(ﾄ)</v>
      </c>
      <c r="M151" s="556"/>
      <c r="N151" s="558" t="s">
        <v>1332</v>
      </c>
      <c r="O151" s="559"/>
      <c r="P151" s="384"/>
      <c r="Q151" s="630"/>
      <c r="R151" s="630"/>
      <c r="S151" s="383"/>
      <c r="T151" s="904"/>
      <c r="U151" s="904"/>
      <c r="V151" s="382"/>
      <c r="W151" s="633"/>
      <c r="X151" s="381"/>
    </row>
    <row r="152" spans="2:24" s="570" customFormat="1" ht="15" customHeight="1">
      <c r="B152" s="884"/>
      <c r="C152" s="885"/>
      <c r="D152" s="888"/>
      <c r="E152" s="907" t="s">
        <v>183</v>
      </c>
      <c r="F152" s="908"/>
      <c r="G152" s="474"/>
      <c r="H152" s="635" t="s">
        <v>1311</v>
      </c>
      <c r="I152" s="475">
        <v>0.21</v>
      </c>
      <c r="J152" s="636" t="s">
        <v>1312</v>
      </c>
      <c r="K152" s="476">
        <f t="shared" si="10"/>
        <v>0</v>
      </c>
      <c r="L152" s="560" t="str">
        <f t="shared" si="11"/>
        <v>(ﾅ)</v>
      </c>
      <c r="M152" s="556"/>
      <c r="N152" s="558" t="s">
        <v>1333</v>
      </c>
      <c r="O152" s="559"/>
      <c r="P152" s="384"/>
      <c r="Q152" s="630"/>
      <c r="R152" s="630"/>
      <c r="S152" s="383"/>
      <c r="T152" s="904"/>
      <c r="U152" s="904"/>
      <c r="V152" s="382"/>
      <c r="W152" s="633"/>
      <c r="X152" s="381"/>
    </row>
    <row r="153" spans="2:24" s="570" customFormat="1" ht="15" customHeight="1">
      <c r="B153" s="884">
        <v>8</v>
      </c>
      <c r="C153" s="887" t="s">
        <v>519</v>
      </c>
      <c r="D153" s="888" t="s">
        <v>187</v>
      </c>
      <c r="E153" s="907" t="s">
        <v>185</v>
      </c>
      <c r="F153" s="908"/>
      <c r="G153" s="474"/>
      <c r="H153" s="635" t="s">
        <v>1311</v>
      </c>
      <c r="I153" s="475">
        <v>0.38800000000000001</v>
      </c>
      <c r="J153" s="636" t="s">
        <v>1312</v>
      </c>
      <c r="K153" s="476">
        <f t="shared" si="10"/>
        <v>0</v>
      </c>
      <c r="L153" s="560" t="str">
        <f t="shared" si="11"/>
        <v>(ﾆ)</v>
      </c>
      <c r="M153" s="556"/>
      <c r="N153" s="558" t="s">
        <v>1078</v>
      </c>
      <c r="O153" s="559"/>
      <c r="P153" s="384"/>
      <c r="Q153" s="902"/>
      <c r="R153" s="902"/>
      <c r="S153" s="383"/>
      <c r="T153" s="904"/>
      <c r="U153" s="904"/>
      <c r="V153" s="386"/>
      <c r="W153" s="630"/>
      <c r="X153" s="381"/>
    </row>
    <row r="154" spans="2:24" s="570" customFormat="1" ht="15" customHeight="1">
      <c r="B154" s="884"/>
      <c r="C154" s="885"/>
      <c r="D154" s="888"/>
      <c r="E154" s="907" t="s">
        <v>184</v>
      </c>
      <c r="F154" s="908"/>
      <c r="G154" s="474"/>
      <c r="H154" s="635" t="s">
        <v>1311</v>
      </c>
      <c r="I154" s="475">
        <v>0.29099999999999998</v>
      </c>
      <c r="J154" s="636" t="s">
        <v>1312</v>
      </c>
      <c r="K154" s="476">
        <f t="shared" si="10"/>
        <v>0</v>
      </c>
      <c r="L154" s="560" t="str">
        <f t="shared" si="11"/>
        <v>(ﾇ)</v>
      </c>
      <c r="M154" s="556"/>
      <c r="N154" s="558" t="s">
        <v>1079</v>
      </c>
      <c r="O154" s="559"/>
      <c r="P154" s="384"/>
      <c r="Q154" s="630"/>
      <c r="R154" s="630"/>
      <c r="S154" s="383"/>
      <c r="T154" s="904"/>
      <c r="U154" s="904"/>
      <c r="V154" s="382"/>
      <c r="W154" s="633"/>
      <c r="X154" s="381"/>
    </row>
    <row r="155" spans="2:24" s="570" customFormat="1" ht="15" customHeight="1">
      <c r="B155" s="884"/>
      <c r="C155" s="885"/>
      <c r="D155" s="888"/>
      <c r="E155" s="907" t="s">
        <v>183</v>
      </c>
      <c r="F155" s="908"/>
      <c r="G155" s="474"/>
      <c r="H155" s="635" t="s">
        <v>1311</v>
      </c>
      <c r="I155" s="475">
        <v>0.218</v>
      </c>
      <c r="J155" s="636" t="s">
        <v>1312</v>
      </c>
      <c r="K155" s="476">
        <f t="shared" si="10"/>
        <v>0</v>
      </c>
      <c r="L155" s="560" t="str">
        <f t="shared" si="11"/>
        <v>(ﾈ)</v>
      </c>
      <c r="M155" s="556"/>
      <c r="N155" s="558" t="s">
        <v>1080</v>
      </c>
      <c r="O155" s="559"/>
      <c r="P155" s="384"/>
      <c r="Q155" s="630"/>
      <c r="R155" s="630"/>
      <c r="S155" s="383"/>
      <c r="T155" s="904"/>
      <c r="U155" s="904"/>
      <c r="V155" s="382"/>
      <c r="W155" s="633"/>
      <c r="X155" s="381"/>
    </row>
    <row r="156" spans="2:24" s="570" customFormat="1" ht="15" customHeight="1">
      <c r="B156" s="884">
        <v>9</v>
      </c>
      <c r="C156" s="887" t="s">
        <v>605</v>
      </c>
      <c r="D156" s="888" t="s">
        <v>187</v>
      </c>
      <c r="E156" s="907" t="s">
        <v>185</v>
      </c>
      <c r="F156" s="908"/>
      <c r="G156" s="474"/>
      <c r="H156" s="635" t="s">
        <v>1311</v>
      </c>
      <c r="I156" s="475">
        <v>0.39400000000000002</v>
      </c>
      <c r="J156" s="636" t="s">
        <v>1312</v>
      </c>
      <c r="K156" s="476">
        <f t="shared" si="10"/>
        <v>0</v>
      </c>
      <c r="L156" s="560" t="str">
        <f t="shared" si="11"/>
        <v>(ﾉ)</v>
      </c>
      <c r="M156" s="556"/>
      <c r="N156" s="558" t="s">
        <v>1081</v>
      </c>
      <c r="O156" s="559"/>
      <c r="P156" s="384"/>
      <c r="Q156" s="902"/>
      <c r="R156" s="902"/>
      <c r="S156" s="383"/>
      <c r="T156" s="904"/>
      <c r="U156" s="904"/>
      <c r="V156" s="386"/>
      <c r="W156" s="630"/>
      <c r="X156" s="381"/>
    </row>
    <row r="157" spans="2:24" s="570" customFormat="1" ht="15" customHeight="1">
      <c r="B157" s="884"/>
      <c r="C157" s="885"/>
      <c r="D157" s="888"/>
      <c r="E157" s="907" t="s">
        <v>184</v>
      </c>
      <c r="F157" s="908"/>
      <c r="G157" s="474"/>
      <c r="H157" s="635" t="s">
        <v>1311</v>
      </c>
      <c r="I157" s="475">
        <v>0.29599999999999999</v>
      </c>
      <c r="J157" s="636" t="s">
        <v>1312</v>
      </c>
      <c r="K157" s="476">
        <f t="shared" si="10"/>
        <v>0</v>
      </c>
      <c r="L157" s="560" t="str">
        <f t="shared" si="11"/>
        <v>(ﾊ)</v>
      </c>
      <c r="M157" s="556"/>
      <c r="N157" s="558" t="s">
        <v>1082</v>
      </c>
      <c r="O157" s="559"/>
      <c r="P157" s="384"/>
      <c r="Q157" s="630"/>
      <c r="R157" s="630"/>
      <c r="S157" s="383"/>
      <c r="T157" s="904"/>
      <c r="U157" s="904"/>
      <c r="V157" s="382"/>
      <c r="W157" s="633"/>
      <c r="X157" s="381"/>
    </row>
    <row r="158" spans="2:24" s="570" customFormat="1" ht="15" customHeight="1">
      <c r="B158" s="884"/>
      <c r="C158" s="885"/>
      <c r="D158" s="888"/>
      <c r="E158" s="907" t="s">
        <v>183</v>
      </c>
      <c r="F158" s="908"/>
      <c r="G158" s="474"/>
      <c r="H158" s="635" t="s">
        <v>1311</v>
      </c>
      <c r="I158" s="475">
        <v>0.222</v>
      </c>
      <c r="J158" s="636" t="s">
        <v>1312</v>
      </c>
      <c r="K158" s="476">
        <f t="shared" si="10"/>
        <v>0</v>
      </c>
      <c r="L158" s="560" t="str">
        <f t="shared" si="11"/>
        <v>(ﾋ)</v>
      </c>
      <c r="M158" s="556"/>
      <c r="N158" s="558" t="s">
        <v>1083</v>
      </c>
      <c r="O158" s="559"/>
      <c r="P158" s="384"/>
      <c r="Q158" s="630"/>
      <c r="R158" s="630"/>
      <c r="S158" s="383"/>
      <c r="T158" s="904"/>
      <c r="U158" s="904"/>
      <c r="V158" s="382"/>
      <c r="W158" s="633"/>
      <c r="X158" s="381"/>
    </row>
    <row r="159" spans="2:24" s="570" customFormat="1" ht="15" customHeight="1">
      <c r="B159" s="884"/>
      <c r="C159" s="885"/>
      <c r="D159" s="888" t="s">
        <v>186</v>
      </c>
      <c r="E159" s="907" t="s">
        <v>185</v>
      </c>
      <c r="F159" s="908"/>
      <c r="G159" s="474"/>
      <c r="H159" s="635" t="s">
        <v>1311</v>
      </c>
      <c r="I159" s="475">
        <v>0.1</v>
      </c>
      <c r="J159" s="636" t="s">
        <v>1312</v>
      </c>
      <c r="K159" s="476">
        <f t="shared" si="10"/>
        <v>0</v>
      </c>
      <c r="L159" s="560" t="str">
        <f t="shared" si="11"/>
        <v>(ﾌ)</v>
      </c>
      <c r="M159" s="556"/>
      <c r="N159" s="558" t="s">
        <v>1084</v>
      </c>
      <c r="O159" s="559"/>
      <c r="P159" s="384"/>
      <c r="Q159" s="630"/>
      <c r="R159" s="630"/>
      <c r="S159" s="383"/>
      <c r="T159" s="630"/>
      <c r="U159" s="630"/>
      <c r="V159" s="382"/>
      <c r="W159" s="633"/>
      <c r="X159" s="381"/>
    </row>
    <row r="160" spans="2:24" s="570" customFormat="1" ht="15" customHeight="1">
      <c r="B160" s="884"/>
      <c r="C160" s="885"/>
      <c r="D160" s="888"/>
      <c r="E160" s="907" t="s">
        <v>184</v>
      </c>
      <c r="F160" s="908"/>
      <c r="G160" s="474"/>
      <c r="H160" s="635" t="s">
        <v>1311</v>
      </c>
      <c r="I160" s="475">
        <v>7.4999999999999997E-2</v>
      </c>
      <c r="J160" s="636" t="s">
        <v>1312</v>
      </c>
      <c r="K160" s="476">
        <f t="shared" si="10"/>
        <v>0</v>
      </c>
      <c r="L160" s="560" t="str">
        <f t="shared" si="11"/>
        <v>(ﾍ)</v>
      </c>
      <c r="M160" s="556"/>
      <c r="N160" s="558" t="s">
        <v>1085</v>
      </c>
      <c r="O160" s="559"/>
      <c r="P160" s="384"/>
      <c r="Q160" s="630"/>
      <c r="R160" s="630"/>
      <c r="S160" s="383"/>
      <c r="T160" s="630"/>
      <c r="U160" s="630"/>
      <c r="V160" s="382"/>
      <c r="W160" s="633"/>
      <c r="X160" s="381"/>
    </row>
    <row r="161" spans="2:24" s="570" customFormat="1" ht="15" customHeight="1">
      <c r="B161" s="884"/>
      <c r="C161" s="885"/>
      <c r="D161" s="888"/>
      <c r="E161" s="907" t="s">
        <v>183</v>
      </c>
      <c r="F161" s="908"/>
      <c r="G161" s="474"/>
      <c r="H161" s="635" t="s">
        <v>1311</v>
      </c>
      <c r="I161" s="475">
        <v>5.7000000000000002E-2</v>
      </c>
      <c r="J161" s="635" t="s">
        <v>1312</v>
      </c>
      <c r="K161" s="584">
        <f t="shared" si="10"/>
        <v>0</v>
      </c>
      <c r="L161" s="560" t="str">
        <f t="shared" si="11"/>
        <v>(ﾎ)</v>
      </c>
      <c r="M161" s="556"/>
      <c r="N161" s="558" t="s">
        <v>1086</v>
      </c>
      <c r="O161" s="559"/>
      <c r="P161" s="384"/>
      <c r="Q161" s="630"/>
      <c r="R161" s="630"/>
      <c r="S161" s="383"/>
      <c r="T161" s="630"/>
      <c r="U161" s="630"/>
      <c r="V161" s="382"/>
      <c r="W161" s="633"/>
      <c r="X161" s="381"/>
    </row>
    <row r="162" spans="2:24" s="570" customFormat="1" ht="15" customHeight="1">
      <c r="B162" s="884">
        <v>10</v>
      </c>
      <c r="C162" s="887" t="s">
        <v>775</v>
      </c>
      <c r="D162" s="888" t="s">
        <v>187</v>
      </c>
      <c r="E162" s="907" t="s">
        <v>185</v>
      </c>
      <c r="F162" s="908"/>
      <c r="G162" s="474"/>
      <c r="H162" s="635" t="s">
        <v>1311</v>
      </c>
      <c r="I162" s="475">
        <v>0.4</v>
      </c>
      <c r="J162" s="636" t="s">
        <v>1312</v>
      </c>
      <c r="K162" s="476">
        <f t="shared" si="10"/>
        <v>0</v>
      </c>
      <c r="L162" s="560" t="str">
        <f t="shared" si="11"/>
        <v>(ﾏ)</v>
      </c>
      <c r="M162" s="556"/>
      <c r="N162" s="558" t="s">
        <v>1087</v>
      </c>
      <c r="O162" s="559"/>
      <c r="P162" s="384"/>
      <c r="Q162" s="902"/>
      <c r="R162" s="902"/>
      <c r="S162" s="383"/>
      <c r="T162" s="904"/>
      <c r="U162" s="904"/>
      <c r="V162" s="386"/>
      <c r="W162" s="630"/>
      <c r="X162" s="381"/>
    </row>
    <row r="163" spans="2:24" s="570" customFormat="1" ht="15" customHeight="1">
      <c r="B163" s="884"/>
      <c r="C163" s="885"/>
      <c r="D163" s="888"/>
      <c r="E163" s="907" t="s">
        <v>184</v>
      </c>
      <c r="F163" s="908"/>
      <c r="G163" s="474"/>
      <c r="H163" s="635" t="s">
        <v>1311</v>
      </c>
      <c r="I163" s="475">
        <v>0.3</v>
      </c>
      <c r="J163" s="636" t="s">
        <v>1312</v>
      </c>
      <c r="K163" s="476">
        <f t="shared" si="10"/>
        <v>0</v>
      </c>
      <c r="L163" s="560" t="str">
        <f t="shared" si="11"/>
        <v>(ﾐ)</v>
      </c>
      <c r="M163" s="556"/>
      <c r="N163" s="558" t="s">
        <v>1088</v>
      </c>
      <c r="O163" s="559"/>
      <c r="P163" s="384"/>
      <c r="Q163" s="630"/>
      <c r="R163" s="630"/>
      <c r="S163" s="383"/>
      <c r="T163" s="904"/>
      <c r="U163" s="904"/>
      <c r="V163" s="382"/>
      <c r="W163" s="633"/>
      <c r="X163" s="381"/>
    </row>
    <row r="164" spans="2:24" s="570" customFormat="1" ht="15" customHeight="1">
      <c r="B164" s="884"/>
      <c r="C164" s="885"/>
      <c r="D164" s="888"/>
      <c r="E164" s="907" t="s">
        <v>183</v>
      </c>
      <c r="F164" s="908"/>
      <c r="G164" s="474"/>
      <c r="H164" s="635" t="s">
        <v>1311</v>
      </c>
      <c r="I164" s="475">
        <v>0.22500000000000001</v>
      </c>
      <c r="J164" s="636" t="s">
        <v>1312</v>
      </c>
      <c r="K164" s="476">
        <f t="shared" si="10"/>
        <v>0</v>
      </c>
      <c r="L164" s="560" t="str">
        <f t="shared" si="11"/>
        <v>(ﾑ)</v>
      </c>
      <c r="M164" s="556"/>
      <c r="N164" s="558" t="s">
        <v>1089</v>
      </c>
      <c r="O164" s="559"/>
      <c r="P164" s="384"/>
      <c r="Q164" s="630"/>
      <c r="R164" s="630"/>
      <c r="S164" s="383"/>
      <c r="T164" s="904"/>
      <c r="U164" s="904"/>
      <c r="V164" s="382"/>
      <c r="W164" s="633"/>
      <c r="X164" s="381"/>
    </row>
    <row r="165" spans="2:24" s="570" customFormat="1" ht="15" customHeight="1">
      <c r="B165" s="884"/>
      <c r="C165" s="885"/>
      <c r="D165" s="888" t="s">
        <v>186</v>
      </c>
      <c r="E165" s="907" t="s">
        <v>185</v>
      </c>
      <c r="F165" s="908"/>
      <c r="G165" s="474"/>
      <c r="H165" s="635" t="s">
        <v>1311</v>
      </c>
      <c r="I165" s="475">
        <v>0.2</v>
      </c>
      <c r="J165" s="636" t="s">
        <v>1312</v>
      </c>
      <c r="K165" s="476">
        <f t="shared" si="10"/>
        <v>0</v>
      </c>
      <c r="L165" s="560" t="str">
        <f t="shared" si="11"/>
        <v>(ﾒ)</v>
      </c>
      <c r="M165" s="556"/>
      <c r="N165" s="558" t="s">
        <v>1090</v>
      </c>
      <c r="O165" s="559"/>
      <c r="P165" s="384"/>
      <c r="Q165" s="630"/>
      <c r="R165" s="630"/>
      <c r="S165" s="383"/>
      <c r="T165" s="630"/>
      <c r="U165" s="630"/>
      <c r="V165" s="382"/>
      <c r="W165" s="633"/>
      <c r="X165" s="381"/>
    </row>
    <row r="166" spans="2:24" s="570" customFormat="1" ht="15" customHeight="1">
      <c r="B166" s="884"/>
      <c r="C166" s="885"/>
      <c r="D166" s="888"/>
      <c r="E166" s="907" t="s">
        <v>184</v>
      </c>
      <c r="F166" s="908"/>
      <c r="G166" s="474"/>
      <c r="H166" s="635" t="s">
        <v>1311</v>
      </c>
      <c r="I166" s="475">
        <v>0.15</v>
      </c>
      <c r="J166" s="636" t="s">
        <v>1312</v>
      </c>
      <c r="K166" s="476">
        <f t="shared" si="10"/>
        <v>0</v>
      </c>
      <c r="L166" s="560" t="str">
        <f t="shared" si="11"/>
        <v>(ﾓ)</v>
      </c>
      <c r="M166" s="556"/>
      <c r="N166" s="558" t="s">
        <v>1091</v>
      </c>
      <c r="O166" s="559"/>
      <c r="P166" s="384"/>
      <c r="Q166" s="630"/>
      <c r="R166" s="630"/>
      <c r="S166" s="383"/>
      <c r="T166" s="630"/>
      <c r="U166" s="630"/>
      <c r="V166" s="382"/>
      <c r="W166" s="633"/>
      <c r="X166" s="381"/>
    </row>
    <row r="167" spans="2:24" s="570" customFormat="1" ht="15" customHeight="1">
      <c r="B167" s="884"/>
      <c r="C167" s="885"/>
      <c r="D167" s="888"/>
      <c r="E167" s="907" t="s">
        <v>183</v>
      </c>
      <c r="F167" s="908"/>
      <c r="G167" s="474"/>
      <c r="H167" s="635" t="s">
        <v>1311</v>
      </c>
      <c r="I167" s="475">
        <v>0.113</v>
      </c>
      <c r="J167" s="635" t="s">
        <v>1312</v>
      </c>
      <c r="K167" s="584">
        <f t="shared" si="10"/>
        <v>0</v>
      </c>
      <c r="L167" s="560" t="str">
        <f t="shared" si="11"/>
        <v>(ﾔ)</v>
      </c>
      <c r="M167" s="556"/>
      <c r="N167" s="558" t="s">
        <v>1092</v>
      </c>
      <c r="O167" s="559"/>
      <c r="P167" s="384"/>
      <c r="Q167" s="630"/>
      <c r="R167" s="630"/>
      <c r="S167" s="383"/>
      <c r="T167" s="630"/>
      <c r="U167" s="630"/>
      <c r="V167" s="382"/>
      <c r="W167" s="633"/>
      <c r="X167" s="381"/>
    </row>
    <row r="168" spans="2:24" s="570" customFormat="1" ht="15" customHeight="1">
      <c r="B168" s="884">
        <v>11</v>
      </c>
      <c r="C168" s="885" t="s">
        <v>1385</v>
      </c>
      <c r="D168" s="635" t="s">
        <v>1386</v>
      </c>
      <c r="E168" s="907" t="s">
        <v>183</v>
      </c>
      <c r="F168" s="908"/>
      <c r="G168" s="474"/>
      <c r="H168" s="635" t="s">
        <v>1311</v>
      </c>
      <c r="I168" s="475">
        <v>0.22500000000000001</v>
      </c>
      <c r="J168" s="636" t="s">
        <v>1312</v>
      </c>
      <c r="K168" s="476">
        <f t="shared" si="10"/>
        <v>0</v>
      </c>
      <c r="L168" s="560" t="str">
        <f t="shared" si="11"/>
        <v>(ﾕ)</v>
      </c>
      <c r="M168" s="556"/>
      <c r="N168" s="558" t="s">
        <v>1093</v>
      </c>
      <c r="O168" s="559"/>
      <c r="P168" s="384"/>
      <c r="Q168" s="630"/>
      <c r="R168" s="630"/>
      <c r="S168" s="383"/>
      <c r="T168" s="904"/>
      <c r="U168" s="904"/>
      <c r="V168" s="382"/>
      <c r="W168" s="633"/>
      <c r="X168" s="381"/>
    </row>
    <row r="169" spans="2:24" s="570" customFormat="1" ht="15" customHeight="1">
      <c r="B169" s="884"/>
      <c r="C169" s="885"/>
      <c r="D169" s="635" t="s">
        <v>1390</v>
      </c>
      <c r="E169" s="907" t="s">
        <v>183</v>
      </c>
      <c r="F169" s="908"/>
      <c r="G169" s="474"/>
      <c r="H169" s="635" t="s">
        <v>1311</v>
      </c>
      <c r="I169" s="475">
        <v>0.16900000000000001</v>
      </c>
      <c r="J169" s="635" t="s">
        <v>1312</v>
      </c>
      <c r="K169" s="584">
        <f t="shared" si="10"/>
        <v>0</v>
      </c>
      <c r="L169" s="560" t="str">
        <f t="shared" si="11"/>
        <v>(ﾖ)</v>
      </c>
      <c r="M169" s="556"/>
      <c r="N169" s="558" t="s">
        <v>1094</v>
      </c>
      <c r="O169" s="558"/>
      <c r="P169" s="384"/>
      <c r="Q169" s="630"/>
      <c r="R169" s="630"/>
      <c r="S169" s="383"/>
      <c r="T169" s="630"/>
      <c r="U169" s="630"/>
      <c r="V169" s="382"/>
      <c r="W169" s="633"/>
      <c r="X169" s="381"/>
    </row>
    <row r="170" spans="2:24" s="570" customFormat="1" ht="15" customHeight="1">
      <c r="B170" s="884">
        <v>12</v>
      </c>
      <c r="C170" s="885" t="s">
        <v>1395</v>
      </c>
      <c r="D170" s="635" t="s">
        <v>1386</v>
      </c>
      <c r="E170" s="907" t="s">
        <v>183</v>
      </c>
      <c r="F170" s="908"/>
      <c r="G170" s="474"/>
      <c r="H170" s="635" t="s">
        <v>1311</v>
      </c>
      <c r="I170" s="475">
        <v>0.22500000000000001</v>
      </c>
      <c r="J170" s="636" t="s">
        <v>1312</v>
      </c>
      <c r="K170" s="476">
        <f t="shared" si="10"/>
        <v>0</v>
      </c>
      <c r="L170" s="560" t="str">
        <f t="shared" si="11"/>
        <v>(ﾗ)</v>
      </c>
      <c r="M170" s="556"/>
      <c r="N170" s="558" t="s">
        <v>1095</v>
      </c>
      <c r="O170" s="559"/>
      <c r="P170" s="384"/>
      <c r="Q170" s="630"/>
      <c r="R170" s="630"/>
      <c r="S170" s="383"/>
      <c r="T170" s="904"/>
      <c r="U170" s="904"/>
      <c r="V170" s="382"/>
      <c r="W170" s="633"/>
      <c r="X170" s="381"/>
    </row>
    <row r="171" spans="2:24" s="570" customFormat="1" ht="15" customHeight="1">
      <c r="B171" s="884"/>
      <c r="C171" s="885"/>
      <c r="D171" s="635" t="s">
        <v>1390</v>
      </c>
      <c r="E171" s="907" t="s">
        <v>183</v>
      </c>
      <c r="F171" s="908"/>
      <c r="G171" s="474"/>
      <c r="H171" s="635" t="s">
        <v>1311</v>
      </c>
      <c r="I171" s="475">
        <v>0.22500000000000001</v>
      </c>
      <c r="J171" s="635" t="s">
        <v>1312</v>
      </c>
      <c r="K171" s="584">
        <f t="shared" si="10"/>
        <v>0</v>
      </c>
      <c r="L171" s="560" t="str">
        <f t="shared" si="11"/>
        <v>(ﾘ)</v>
      </c>
      <c r="M171" s="556"/>
      <c r="N171" s="558" t="s">
        <v>1096</v>
      </c>
      <c r="O171" s="558"/>
      <c r="P171" s="384"/>
      <c r="Q171" s="630"/>
      <c r="R171" s="630"/>
      <c r="S171" s="383"/>
      <c r="T171" s="630"/>
      <c r="U171" s="630"/>
      <c r="V171" s="382"/>
      <c r="W171" s="633"/>
      <c r="X171" s="381"/>
    </row>
    <row r="172" spans="2:24" s="570" customFormat="1" ht="15" customHeight="1">
      <c r="B172" s="884">
        <v>13</v>
      </c>
      <c r="C172" s="885" t="s">
        <v>1402</v>
      </c>
      <c r="D172" s="635" t="s">
        <v>1386</v>
      </c>
      <c r="E172" s="907" t="s">
        <v>183</v>
      </c>
      <c r="F172" s="908"/>
      <c r="G172" s="474"/>
      <c r="H172" s="635" t="s">
        <v>1311</v>
      </c>
      <c r="I172" s="475">
        <v>0.22500000000000001</v>
      </c>
      <c r="J172" s="636" t="s">
        <v>1312</v>
      </c>
      <c r="K172" s="476">
        <f t="shared" si="10"/>
        <v>0</v>
      </c>
      <c r="L172" s="560" t="str">
        <f t="shared" si="11"/>
        <v>(ﾙ)</v>
      </c>
      <c r="M172" s="556"/>
      <c r="N172" s="558" t="s">
        <v>1353</v>
      </c>
      <c r="O172" s="558"/>
      <c r="P172" s="384"/>
      <c r="Q172" s="630"/>
      <c r="R172" s="630"/>
      <c r="S172" s="383"/>
      <c r="T172" s="630"/>
      <c r="U172" s="630"/>
      <c r="V172" s="382"/>
      <c r="W172" s="633"/>
      <c r="X172" s="381"/>
    </row>
    <row r="173" spans="2:24" s="570" customFormat="1" ht="15" customHeight="1" thickBot="1">
      <c r="B173" s="884"/>
      <c r="C173" s="885"/>
      <c r="D173" s="635" t="s">
        <v>1390</v>
      </c>
      <c r="E173" s="907" t="s">
        <v>183</v>
      </c>
      <c r="F173" s="908"/>
      <c r="G173" s="474"/>
      <c r="H173" s="635" t="s">
        <v>1311</v>
      </c>
      <c r="I173" s="475">
        <v>0.22500000000000001</v>
      </c>
      <c r="J173" s="635" t="s">
        <v>1312</v>
      </c>
      <c r="K173" s="584">
        <f t="shared" si="10"/>
        <v>0</v>
      </c>
      <c r="L173" s="560" t="str">
        <f t="shared" si="11"/>
        <v>(ﾚ)</v>
      </c>
      <c r="M173" s="556"/>
      <c r="N173" s="558" t="s">
        <v>1354</v>
      </c>
      <c r="O173" s="558"/>
      <c r="P173" s="384"/>
      <c r="Q173" s="630"/>
      <c r="R173" s="630"/>
      <c r="S173" s="383"/>
      <c r="T173" s="630"/>
      <c r="U173" s="630"/>
      <c r="V173" s="382"/>
      <c r="W173" s="633"/>
      <c r="X173" s="381"/>
    </row>
    <row r="174" spans="2:24" s="570" customFormat="1" ht="15" customHeight="1">
      <c r="B174" s="480"/>
      <c r="C174" s="586"/>
      <c r="D174" s="586"/>
      <c r="E174" s="481"/>
      <c r="F174" s="495"/>
      <c r="G174" s="588"/>
      <c r="H174" s="631"/>
      <c r="I174" s="873" t="s">
        <v>1415</v>
      </c>
      <c r="J174" s="874"/>
      <c r="K174" s="589"/>
      <c r="L174" s="576"/>
      <c r="M174" s="556"/>
      <c r="N174" s="558"/>
      <c r="O174" s="558"/>
      <c r="Q174" s="630"/>
      <c r="R174" s="630"/>
      <c r="S174" s="383"/>
      <c r="T174" s="630"/>
      <c r="U174" s="630"/>
      <c r="V174" s="382"/>
      <c r="W174" s="633"/>
      <c r="X174" s="381"/>
    </row>
    <row r="175" spans="2:24" s="570" customFormat="1" ht="15" customHeight="1" thickBot="1">
      <c r="B175" s="480"/>
      <c r="C175" s="586"/>
      <c r="D175" s="586"/>
      <c r="E175" s="481"/>
      <c r="F175" s="495"/>
      <c r="G175" s="588"/>
      <c r="H175" s="631"/>
      <c r="I175" s="875" t="s">
        <v>99</v>
      </c>
      <c r="J175" s="876"/>
      <c r="K175" s="591">
        <f>SUM(K132:K173)</f>
        <v>0</v>
      </c>
      <c r="L175" s="576" t="s">
        <v>1416</v>
      </c>
      <c r="M175" s="556" t="s">
        <v>1409</v>
      </c>
      <c r="N175" s="558"/>
      <c r="O175" s="558"/>
      <c r="P175" s="581"/>
      <c r="Q175" s="630"/>
      <c r="R175" s="630"/>
      <c r="S175" s="383"/>
      <c r="T175" s="630"/>
      <c r="U175" s="630"/>
      <c r="V175" s="382"/>
      <c r="W175" s="633"/>
      <c r="X175" s="381"/>
    </row>
    <row r="176" spans="2:24" s="570" customFormat="1" ht="15" customHeight="1">
      <c r="B176" s="480"/>
      <c r="C176" s="586"/>
      <c r="D176" s="586"/>
      <c r="E176" s="481"/>
      <c r="F176" s="495"/>
      <c r="G176" s="588"/>
      <c r="H176" s="631"/>
      <c r="I176" s="631"/>
      <c r="J176" s="631"/>
      <c r="K176" s="460"/>
      <c r="L176" s="576"/>
      <c r="M176" s="556"/>
      <c r="N176" s="558"/>
      <c r="O176" s="558"/>
      <c r="P176" s="581"/>
      <c r="Q176" s="630"/>
      <c r="R176" s="630"/>
      <c r="S176" s="383"/>
      <c r="T176" s="630"/>
      <c r="U176" s="630"/>
      <c r="V176" s="382"/>
      <c r="W176" s="633"/>
      <c r="X176" s="381"/>
    </row>
    <row r="177" spans="1:24" s="570" customFormat="1" ht="15" customHeight="1">
      <c r="A177" s="574" t="s">
        <v>1417</v>
      </c>
      <c r="B177" s="452" t="s">
        <v>537</v>
      </c>
      <c r="F177" s="448"/>
      <c r="G177" s="460"/>
      <c r="H177" s="631"/>
      <c r="I177" s="461"/>
      <c r="J177" s="631"/>
      <c r="K177" s="460"/>
      <c r="M177" s="556"/>
      <c r="N177" s="558"/>
      <c r="O177" s="559"/>
      <c r="P177" s="384"/>
      <c r="Q177" s="630"/>
      <c r="R177" s="630"/>
      <c r="S177" s="383"/>
      <c r="T177" s="630"/>
      <c r="U177" s="630"/>
      <c r="V177" s="382"/>
      <c r="W177" s="633"/>
      <c r="X177" s="381"/>
    </row>
    <row r="178" spans="1:24" s="570" customFormat="1" ht="15" customHeight="1">
      <c r="A178" s="573"/>
      <c r="B178" s="571"/>
      <c r="F178" s="448"/>
      <c r="G178" s="458"/>
      <c r="I178" s="449"/>
      <c r="K178" s="458"/>
      <c r="M178" s="556"/>
      <c r="N178" s="558"/>
      <c r="O178" s="559"/>
      <c r="P178" s="384"/>
      <c r="Q178" s="902"/>
      <c r="R178" s="902"/>
      <c r="S178" s="383"/>
      <c r="T178" s="911"/>
      <c r="U178" s="911"/>
      <c r="V178" s="386"/>
      <c r="W178" s="387"/>
      <c r="X178" s="381"/>
    </row>
    <row r="179" spans="1:24" s="50" customFormat="1" ht="15" customHeight="1">
      <c r="A179" s="570"/>
      <c r="B179" s="634">
        <v>1</v>
      </c>
      <c r="C179" s="628" t="s">
        <v>512</v>
      </c>
      <c r="D179" s="886" t="s">
        <v>187</v>
      </c>
      <c r="E179" s="886"/>
      <c r="F179" s="886"/>
      <c r="G179" s="474"/>
      <c r="H179" s="635" t="s">
        <v>1409</v>
      </c>
      <c r="I179" s="475">
        <v>0.44400000000000001</v>
      </c>
      <c r="J179" s="636" t="s">
        <v>1412</v>
      </c>
      <c r="K179" s="476">
        <f t="shared" ref="K179:K191" si="12">ROUND(G179*I179,0)</f>
        <v>0</v>
      </c>
      <c r="L179" s="560" t="str">
        <f t="shared" ref="L179:L191" si="13">$N$16&amp;N179&amp;O179&amp;$O$16</f>
        <v>(ｱ)</v>
      </c>
      <c r="M179" s="556"/>
      <c r="N179" s="558" t="s">
        <v>1066</v>
      </c>
      <c r="O179" s="559"/>
      <c r="P179" s="384"/>
      <c r="Q179" s="902"/>
      <c r="R179" s="902"/>
      <c r="S179" s="383"/>
      <c r="T179" s="904"/>
      <c r="U179" s="904"/>
      <c r="V179" s="386"/>
      <c r="W179" s="630"/>
      <c r="X179" s="381"/>
    </row>
    <row r="180" spans="1:24" s="50" customFormat="1" ht="15" customHeight="1">
      <c r="A180" s="570"/>
      <c r="B180" s="634">
        <v>2</v>
      </c>
      <c r="C180" s="628" t="s">
        <v>538</v>
      </c>
      <c r="D180" s="886" t="s">
        <v>187</v>
      </c>
      <c r="E180" s="886"/>
      <c r="F180" s="886"/>
      <c r="G180" s="474"/>
      <c r="H180" s="635" t="s">
        <v>1409</v>
      </c>
      <c r="I180" s="475">
        <v>0.46600000000000003</v>
      </c>
      <c r="J180" s="636" t="s">
        <v>1412</v>
      </c>
      <c r="K180" s="476">
        <f t="shared" si="12"/>
        <v>0</v>
      </c>
      <c r="L180" s="560" t="str">
        <f t="shared" si="13"/>
        <v>(ｲ)</v>
      </c>
      <c r="M180" s="556"/>
      <c r="N180" s="558" t="s">
        <v>1067</v>
      </c>
      <c r="O180" s="559"/>
      <c r="P180" s="384"/>
      <c r="Q180" s="902"/>
      <c r="R180" s="902"/>
      <c r="S180" s="383"/>
      <c r="T180" s="904"/>
      <c r="U180" s="904"/>
      <c r="V180" s="386"/>
      <c r="W180" s="630"/>
      <c r="X180" s="381"/>
    </row>
    <row r="181" spans="1:24" s="50" customFormat="1" ht="15" customHeight="1">
      <c r="A181" s="570"/>
      <c r="B181" s="634">
        <v>3</v>
      </c>
      <c r="C181" s="628" t="s">
        <v>644</v>
      </c>
      <c r="D181" s="886" t="s">
        <v>187</v>
      </c>
      <c r="E181" s="886"/>
      <c r="F181" s="886"/>
      <c r="G181" s="474"/>
      <c r="H181" s="635" t="s">
        <v>1409</v>
      </c>
      <c r="I181" s="475">
        <v>0.48499999999999999</v>
      </c>
      <c r="J181" s="636" t="s">
        <v>1412</v>
      </c>
      <c r="K181" s="476">
        <f t="shared" si="12"/>
        <v>0</v>
      </c>
      <c r="L181" s="560" t="str">
        <f t="shared" si="13"/>
        <v>(ｳ)</v>
      </c>
      <c r="M181" s="556"/>
      <c r="N181" s="558" t="s">
        <v>1068</v>
      </c>
      <c r="O181" s="559"/>
      <c r="P181" s="384"/>
      <c r="Q181" s="902"/>
      <c r="R181" s="902"/>
      <c r="S181" s="383"/>
      <c r="T181" s="904"/>
      <c r="U181" s="904"/>
      <c r="V181" s="386"/>
      <c r="W181" s="630"/>
      <c r="X181" s="381"/>
    </row>
    <row r="182" spans="1:24" s="50" customFormat="1" ht="15" customHeight="1">
      <c r="A182" s="570"/>
      <c r="B182" s="884">
        <v>4</v>
      </c>
      <c r="C182" s="885" t="s">
        <v>671</v>
      </c>
      <c r="D182" s="886" t="s">
        <v>187</v>
      </c>
      <c r="E182" s="886"/>
      <c r="F182" s="886"/>
      <c r="G182" s="474"/>
      <c r="H182" s="635" t="s">
        <v>1409</v>
      </c>
      <c r="I182" s="475">
        <v>0.49299999999999999</v>
      </c>
      <c r="J182" s="636" t="s">
        <v>1412</v>
      </c>
      <c r="K182" s="476">
        <f t="shared" si="12"/>
        <v>0</v>
      </c>
      <c r="L182" s="560" t="str">
        <f t="shared" si="13"/>
        <v>(ｴ)</v>
      </c>
      <c r="M182" s="556"/>
      <c r="N182" s="558" t="s">
        <v>1069</v>
      </c>
      <c r="O182" s="559"/>
      <c r="P182" s="384"/>
      <c r="Q182" s="902"/>
      <c r="R182" s="902"/>
      <c r="S182" s="383"/>
      <c r="T182" s="904"/>
      <c r="U182" s="904"/>
      <c r="V182" s="386"/>
      <c r="W182" s="630"/>
      <c r="X182" s="381"/>
    </row>
    <row r="183" spans="1:24" s="50" customFormat="1" ht="15" customHeight="1">
      <c r="A183" s="570"/>
      <c r="B183" s="884"/>
      <c r="C183" s="885"/>
      <c r="D183" s="886" t="s">
        <v>186</v>
      </c>
      <c r="E183" s="886"/>
      <c r="F183" s="886"/>
      <c r="G183" s="474"/>
      <c r="H183" s="635" t="s">
        <v>1409</v>
      </c>
      <c r="I183" s="475">
        <v>0.126</v>
      </c>
      <c r="J183" s="636" t="s">
        <v>1412</v>
      </c>
      <c r="K183" s="476">
        <f t="shared" si="12"/>
        <v>0</v>
      </c>
      <c r="L183" s="560" t="str">
        <f t="shared" si="13"/>
        <v>(ｵ)</v>
      </c>
      <c r="M183" s="556"/>
      <c r="N183" s="558" t="s">
        <v>1070</v>
      </c>
      <c r="O183" s="559"/>
      <c r="P183" s="384"/>
      <c r="Q183" s="630"/>
      <c r="R183" s="630"/>
      <c r="S183" s="383"/>
      <c r="T183" s="904"/>
      <c r="U183" s="904"/>
      <c r="V183" s="382"/>
      <c r="W183" s="633"/>
      <c r="X183" s="381"/>
    </row>
    <row r="184" spans="1:24" s="50" customFormat="1" ht="15" customHeight="1">
      <c r="A184" s="570"/>
      <c r="B184" s="884">
        <v>5</v>
      </c>
      <c r="C184" s="885" t="s">
        <v>861</v>
      </c>
      <c r="D184" s="886" t="s">
        <v>187</v>
      </c>
      <c r="E184" s="886"/>
      <c r="F184" s="886"/>
      <c r="G184" s="474"/>
      <c r="H184" s="635" t="s">
        <v>1409</v>
      </c>
      <c r="I184" s="475">
        <v>0.5</v>
      </c>
      <c r="J184" s="636" t="s">
        <v>1412</v>
      </c>
      <c r="K184" s="476">
        <f t="shared" si="12"/>
        <v>0</v>
      </c>
      <c r="L184" s="560" t="str">
        <f t="shared" si="13"/>
        <v>(ｶ)</v>
      </c>
      <c r="M184" s="556"/>
      <c r="N184" s="558" t="s">
        <v>1071</v>
      </c>
      <c r="O184" s="559"/>
      <c r="P184" s="384"/>
      <c r="Q184" s="902"/>
      <c r="R184" s="902"/>
      <c r="S184" s="383"/>
      <c r="T184" s="904"/>
      <c r="U184" s="904"/>
      <c r="V184" s="386"/>
      <c r="W184" s="630"/>
      <c r="X184" s="381"/>
    </row>
    <row r="185" spans="1:24" s="50" customFormat="1" ht="15" customHeight="1">
      <c r="A185" s="570"/>
      <c r="B185" s="884"/>
      <c r="C185" s="885"/>
      <c r="D185" s="886" t="s">
        <v>186</v>
      </c>
      <c r="E185" s="886"/>
      <c r="F185" s="886"/>
      <c r="G185" s="474"/>
      <c r="H185" s="635" t="s">
        <v>1409</v>
      </c>
      <c r="I185" s="475">
        <v>0.251</v>
      </c>
      <c r="J185" s="636" t="s">
        <v>1412</v>
      </c>
      <c r="K185" s="476">
        <f t="shared" si="12"/>
        <v>0</v>
      </c>
      <c r="L185" s="560" t="str">
        <f t="shared" si="13"/>
        <v>(ｷ)</v>
      </c>
      <c r="M185" s="556"/>
      <c r="N185" s="558" t="s">
        <v>1072</v>
      </c>
      <c r="O185" s="559"/>
      <c r="P185" s="384"/>
      <c r="Q185" s="630"/>
      <c r="R185" s="630"/>
      <c r="S185" s="383"/>
      <c r="T185" s="904"/>
      <c r="U185" s="904"/>
      <c r="V185" s="382"/>
      <c r="W185" s="633"/>
      <c r="X185" s="381"/>
    </row>
    <row r="186" spans="1:24" s="50" customFormat="1" ht="15" customHeight="1">
      <c r="A186" s="570"/>
      <c r="B186" s="884">
        <v>6</v>
      </c>
      <c r="C186" s="885" t="s">
        <v>961</v>
      </c>
      <c r="D186" s="886" t="s">
        <v>187</v>
      </c>
      <c r="E186" s="886"/>
      <c r="F186" s="886"/>
      <c r="G186" s="474"/>
      <c r="H186" s="635" t="s">
        <v>1409</v>
      </c>
      <c r="I186" s="475">
        <v>0.5</v>
      </c>
      <c r="J186" s="636" t="s">
        <v>1412</v>
      </c>
      <c r="K186" s="476">
        <f t="shared" si="12"/>
        <v>0</v>
      </c>
      <c r="L186" s="560" t="str">
        <f t="shared" si="13"/>
        <v>(ｸ)</v>
      </c>
      <c r="M186" s="556"/>
      <c r="N186" s="558" t="s">
        <v>1073</v>
      </c>
      <c r="O186" s="559"/>
      <c r="P186" s="384"/>
      <c r="Q186" s="902"/>
      <c r="R186" s="902"/>
      <c r="S186" s="383"/>
      <c r="T186" s="904"/>
      <c r="U186" s="904"/>
      <c r="V186" s="386"/>
      <c r="W186" s="630"/>
      <c r="X186" s="381"/>
    </row>
    <row r="187" spans="1:24" s="50" customFormat="1" ht="15" customHeight="1">
      <c r="A187" s="570"/>
      <c r="B187" s="884"/>
      <c r="C187" s="885"/>
      <c r="D187" s="886" t="s">
        <v>186</v>
      </c>
      <c r="E187" s="886"/>
      <c r="F187" s="886"/>
      <c r="G187" s="474"/>
      <c r="H187" s="635" t="s">
        <v>1409</v>
      </c>
      <c r="I187" s="475">
        <v>0.375</v>
      </c>
      <c r="J187" s="636" t="s">
        <v>1412</v>
      </c>
      <c r="K187" s="476">
        <f t="shared" si="12"/>
        <v>0</v>
      </c>
      <c r="L187" s="560" t="str">
        <f t="shared" si="13"/>
        <v>(ｹ)</v>
      </c>
      <c r="M187" s="556"/>
      <c r="N187" s="558" t="s">
        <v>1074</v>
      </c>
      <c r="O187" s="559"/>
      <c r="P187" s="384"/>
      <c r="Q187" s="630"/>
      <c r="R187" s="630"/>
      <c r="S187" s="383"/>
      <c r="T187" s="904"/>
      <c r="U187" s="904"/>
      <c r="V187" s="382"/>
      <c r="W187" s="633"/>
      <c r="X187" s="381"/>
    </row>
    <row r="188" spans="1:24" s="50" customFormat="1" ht="15" customHeight="1">
      <c r="A188" s="570"/>
      <c r="B188" s="884">
        <v>7</v>
      </c>
      <c r="C188" s="885" t="s">
        <v>1050</v>
      </c>
      <c r="D188" s="886" t="s">
        <v>187</v>
      </c>
      <c r="E188" s="886"/>
      <c r="F188" s="886"/>
      <c r="G188" s="474"/>
      <c r="H188" s="635" t="s">
        <v>1409</v>
      </c>
      <c r="I188" s="475">
        <v>0.5</v>
      </c>
      <c r="J188" s="636" t="s">
        <v>1412</v>
      </c>
      <c r="K188" s="476">
        <f t="shared" si="12"/>
        <v>0</v>
      </c>
      <c r="L188" s="560" t="str">
        <f t="shared" si="13"/>
        <v>(ｺ)</v>
      </c>
      <c r="M188" s="556"/>
      <c r="N188" s="558" t="s">
        <v>1075</v>
      </c>
      <c r="O188" s="559"/>
      <c r="P188" s="384"/>
      <c r="Q188" s="902"/>
      <c r="R188" s="902"/>
      <c r="S188" s="383"/>
      <c r="T188" s="904"/>
      <c r="U188" s="904"/>
      <c r="V188" s="386"/>
      <c r="W188" s="630"/>
      <c r="X188" s="381"/>
    </row>
    <row r="189" spans="1:24" s="50" customFormat="1" ht="15" customHeight="1">
      <c r="A189" s="570"/>
      <c r="B189" s="884"/>
      <c r="C189" s="885"/>
      <c r="D189" s="886" t="s">
        <v>186</v>
      </c>
      <c r="E189" s="886"/>
      <c r="F189" s="886"/>
      <c r="G189" s="474"/>
      <c r="H189" s="635" t="s">
        <v>1409</v>
      </c>
      <c r="I189" s="475">
        <v>0.5</v>
      </c>
      <c r="J189" s="636" t="s">
        <v>1412</v>
      </c>
      <c r="K189" s="476">
        <f t="shared" si="12"/>
        <v>0</v>
      </c>
      <c r="L189" s="560" t="str">
        <f t="shared" si="13"/>
        <v>(ｻ)</v>
      </c>
      <c r="M189" s="556"/>
      <c r="N189" s="558" t="s">
        <v>1076</v>
      </c>
      <c r="O189" s="559"/>
      <c r="P189" s="384"/>
      <c r="Q189" s="630"/>
      <c r="R189" s="630"/>
      <c r="S189" s="383"/>
      <c r="T189" s="904"/>
      <c r="U189" s="904"/>
      <c r="V189" s="382"/>
      <c r="W189" s="633"/>
      <c r="X189" s="381"/>
    </row>
    <row r="190" spans="1:24" s="50" customFormat="1" ht="15" customHeight="1">
      <c r="A190" s="570"/>
      <c r="B190" s="884">
        <v>8</v>
      </c>
      <c r="C190" s="885" t="s">
        <v>1261</v>
      </c>
      <c r="D190" s="886" t="s">
        <v>187</v>
      </c>
      <c r="E190" s="886"/>
      <c r="F190" s="886"/>
      <c r="G190" s="474"/>
      <c r="H190" s="635" t="s">
        <v>1409</v>
      </c>
      <c r="I190" s="475">
        <v>0.5</v>
      </c>
      <c r="J190" s="636" t="s">
        <v>1412</v>
      </c>
      <c r="K190" s="476">
        <f t="shared" si="12"/>
        <v>0</v>
      </c>
      <c r="L190" s="560" t="str">
        <f t="shared" si="13"/>
        <v>(ｼ)</v>
      </c>
      <c r="M190" s="556"/>
      <c r="N190" s="558" t="s">
        <v>1077</v>
      </c>
      <c r="O190" s="559"/>
      <c r="P190" s="384"/>
      <c r="Q190" s="902"/>
      <c r="R190" s="902"/>
      <c r="S190" s="383"/>
      <c r="T190" s="904"/>
      <c r="U190" s="904"/>
      <c r="V190" s="386"/>
      <c r="W190" s="630"/>
      <c r="X190" s="381"/>
    </row>
    <row r="191" spans="1:24" s="50" customFormat="1" ht="15" customHeight="1" thickBot="1">
      <c r="A191" s="570"/>
      <c r="B191" s="884"/>
      <c r="C191" s="885"/>
      <c r="D191" s="886" t="s">
        <v>186</v>
      </c>
      <c r="E191" s="886"/>
      <c r="F191" s="886"/>
      <c r="G191" s="474"/>
      <c r="H191" s="635" t="s">
        <v>1409</v>
      </c>
      <c r="I191" s="475">
        <v>0.5</v>
      </c>
      <c r="J191" s="636" t="s">
        <v>1412</v>
      </c>
      <c r="K191" s="476">
        <f t="shared" si="12"/>
        <v>0</v>
      </c>
      <c r="L191" s="560" t="str">
        <f t="shared" si="13"/>
        <v>(ｽ)</v>
      </c>
      <c r="M191" s="556"/>
      <c r="N191" s="558" t="s">
        <v>1418</v>
      </c>
      <c r="O191" s="559"/>
      <c r="P191" s="384"/>
      <c r="Q191" s="630"/>
      <c r="R191" s="630"/>
      <c r="S191" s="383"/>
      <c r="T191" s="904"/>
      <c r="U191" s="904"/>
      <c r="V191" s="382"/>
      <c r="W191" s="633"/>
      <c r="X191" s="381"/>
    </row>
    <row r="192" spans="1:24" s="50" customFormat="1" ht="15" customHeight="1">
      <c r="A192" s="570"/>
      <c r="B192" s="480"/>
      <c r="C192" s="586"/>
      <c r="D192" s="481"/>
      <c r="E192" s="481"/>
      <c r="F192" s="481"/>
      <c r="G192" s="483"/>
      <c r="H192" s="586"/>
      <c r="I192" s="873" t="s">
        <v>1419</v>
      </c>
      <c r="J192" s="874"/>
      <c r="K192" s="589"/>
      <c r="L192" s="576"/>
      <c r="M192" s="556"/>
      <c r="N192" s="558"/>
      <c r="O192" s="559"/>
      <c r="P192" s="384"/>
      <c r="Q192" s="630"/>
      <c r="R192" s="630"/>
      <c r="S192" s="383"/>
      <c r="T192" s="630"/>
      <c r="U192" s="630"/>
      <c r="V192" s="382"/>
      <c r="W192" s="633"/>
      <c r="X192" s="381"/>
    </row>
    <row r="193" spans="1:69" ht="15" customHeight="1" thickBot="1">
      <c r="B193" s="480"/>
      <c r="C193" s="586"/>
      <c r="D193" s="481"/>
      <c r="E193" s="481"/>
      <c r="F193" s="481"/>
      <c r="G193" s="483"/>
      <c r="H193" s="586"/>
      <c r="I193" s="875" t="s">
        <v>99</v>
      </c>
      <c r="J193" s="876"/>
      <c r="K193" s="591">
        <f>SUM(K179:K191)</f>
        <v>0</v>
      </c>
      <c r="L193" s="576" t="s">
        <v>1420</v>
      </c>
      <c r="M193" s="556" t="s">
        <v>1409</v>
      </c>
      <c r="N193" s="558"/>
      <c r="O193" s="559"/>
      <c r="P193" s="384"/>
      <c r="Q193" s="630"/>
      <c r="R193" s="630"/>
      <c r="S193" s="383"/>
      <c r="T193" s="630"/>
      <c r="U193" s="630"/>
      <c r="V193" s="382"/>
      <c r="W193" s="633"/>
      <c r="X193" s="381"/>
    </row>
    <row r="194" spans="1:69" ht="15" customHeight="1">
      <c r="B194" s="480"/>
      <c r="C194" s="586"/>
      <c r="D194" s="481"/>
      <c r="E194" s="481"/>
      <c r="F194" s="481"/>
      <c r="G194" s="483"/>
      <c r="H194" s="586"/>
      <c r="I194" s="631"/>
      <c r="J194" s="631"/>
      <c r="K194" s="460"/>
      <c r="L194" s="576"/>
      <c r="N194" s="558"/>
      <c r="O194" s="559"/>
      <c r="P194" s="384"/>
      <c r="Q194" s="630"/>
      <c r="R194" s="630"/>
      <c r="S194" s="383"/>
      <c r="T194" s="630"/>
      <c r="U194" s="630"/>
      <c r="V194" s="382"/>
      <c r="W194" s="633"/>
      <c r="X194" s="381"/>
    </row>
    <row r="195" spans="1:69" s="1" customFormat="1" ht="18" customHeight="1">
      <c r="A195" s="574" t="s">
        <v>1421</v>
      </c>
      <c r="B195" s="571" t="s">
        <v>539</v>
      </c>
      <c r="C195" s="570"/>
      <c r="D195" s="570"/>
      <c r="E195" s="570"/>
      <c r="F195" s="448"/>
      <c r="G195" s="570"/>
      <c r="H195" s="570"/>
      <c r="I195" s="449"/>
      <c r="J195" s="570"/>
      <c r="K195" s="458"/>
      <c r="L195" s="576"/>
      <c r="M195" s="563"/>
      <c r="N195" s="558"/>
      <c r="O195" s="563"/>
      <c r="P195" s="581"/>
      <c r="Q195" s="581"/>
      <c r="R195" s="581"/>
      <c r="S195" s="581"/>
      <c r="T195" s="581"/>
      <c r="U195" s="581"/>
      <c r="V195" s="581"/>
      <c r="W195" s="581"/>
      <c r="X195" s="581"/>
      <c r="Y195" s="581"/>
      <c r="Z195" s="581"/>
      <c r="AA195" s="581"/>
      <c r="AB195" s="581"/>
      <c r="AC195" s="581"/>
      <c r="AD195" s="581"/>
      <c r="AE195" s="581"/>
      <c r="AF195" s="581"/>
      <c r="AG195" s="581"/>
      <c r="AH195" s="581"/>
      <c r="AI195" s="581"/>
      <c r="AJ195" s="581"/>
      <c r="AK195" s="581"/>
      <c r="AL195" s="581"/>
      <c r="AM195" s="581"/>
      <c r="AN195" s="581"/>
      <c r="AO195" s="581"/>
      <c r="AP195" s="581"/>
      <c r="AQ195" s="581"/>
      <c r="AR195" s="581"/>
      <c r="AS195" s="581"/>
      <c r="AT195" s="581"/>
      <c r="AU195" s="581"/>
      <c r="AV195" s="581"/>
      <c r="AW195" s="581"/>
      <c r="AX195" s="581"/>
      <c r="AY195" s="581"/>
      <c r="AZ195" s="581"/>
      <c r="BA195" s="581"/>
      <c r="BB195" s="581"/>
      <c r="BC195" s="581"/>
      <c r="BD195" s="581"/>
      <c r="BE195" s="581"/>
      <c r="BF195" s="581"/>
      <c r="BG195" s="581"/>
      <c r="BH195" s="581"/>
      <c r="BI195" s="581"/>
      <c r="BJ195" s="581"/>
      <c r="BK195" s="581"/>
      <c r="BL195" s="581"/>
      <c r="BM195" s="581"/>
      <c r="BN195" s="581"/>
      <c r="BO195" s="581"/>
      <c r="BP195" s="581"/>
      <c r="BQ195" s="581"/>
    </row>
    <row r="196" spans="1:69" s="1" customFormat="1" ht="17.25" customHeight="1">
      <c r="A196" s="573"/>
      <c r="B196" s="912" t="s">
        <v>1422</v>
      </c>
      <c r="C196" s="912"/>
      <c r="D196" s="912"/>
      <c r="E196" s="912"/>
      <c r="F196" s="912"/>
      <c r="G196" s="912"/>
      <c r="H196" s="912"/>
      <c r="I196" s="912"/>
      <c r="J196" s="912"/>
      <c r="K196" s="912"/>
      <c r="L196" s="570"/>
      <c r="M196" s="563"/>
      <c r="N196" s="558"/>
      <c r="O196" s="563"/>
      <c r="P196" s="581"/>
      <c r="Q196" s="581"/>
      <c r="R196" s="581"/>
      <c r="S196" s="581"/>
      <c r="T196" s="581"/>
      <c r="U196" s="581"/>
      <c r="V196" s="581"/>
      <c r="W196" s="581"/>
      <c r="X196" s="581"/>
      <c r="Y196" s="581"/>
      <c r="Z196" s="581"/>
      <c r="AA196" s="581"/>
      <c r="AB196" s="581"/>
      <c r="AC196" s="581"/>
      <c r="AD196" s="581"/>
      <c r="AE196" s="581"/>
      <c r="AF196" s="581"/>
      <c r="AG196" s="581"/>
      <c r="AH196" s="581"/>
      <c r="AI196" s="581"/>
      <c r="AJ196" s="581"/>
      <c r="AK196" s="581"/>
      <c r="AL196" s="581"/>
      <c r="AM196" s="581"/>
      <c r="AN196" s="581"/>
      <c r="AO196" s="581"/>
      <c r="AP196" s="581"/>
      <c r="AQ196" s="581"/>
      <c r="AR196" s="581"/>
      <c r="AS196" s="581"/>
      <c r="AT196" s="581"/>
      <c r="AU196" s="581"/>
      <c r="AV196" s="581"/>
      <c r="AW196" s="581"/>
      <c r="AX196" s="581"/>
      <c r="AY196" s="581"/>
      <c r="AZ196" s="581"/>
      <c r="BA196" s="581"/>
      <c r="BB196" s="581"/>
      <c r="BC196" s="581"/>
      <c r="BD196" s="581"/>
      <c r="BE196" s="581"/>
      <c r="BF196" s="581"/>
      <c r="BG196" s="581"/>
      <c r="BH196" s="581"/>
      <c r="BI196" s="581"/>
      <c r="BJ196" s="581"/>
      <c r="BK196" s="581"/>
      <c r="BL196" s="581"/>
      <c r="BM196" s="581"/>
      <c r="BN196" s="581"/>
      <c r="BO196" s="581"/>
      <c r="BP196" s="581"/>
      <c r="BQ196" s="581"/>
    </row>
    <row r="197" spans="1:69" s="1" customFormat="1" ht="11.25" customHeight="1">
      <c r="A197" s="573"/>
      <c r="B197" s="571"/>
      <c r="C197" s="496"/>
      <c r="D197" s="496"/>
      <c r="E197" s="496"/>
      <c r="F197" s="496"/>
      <c r="G197" s="496"/>
      <c r="H197" s="496"/>
      <c r="I197" s="496"/>
      <c r="J197" s="496"/>
      <c r="K197" s="497"/>
      <c r="L197" s="570"/>
      <c r="M197" s="563"/>
      <c r="N197" s="563"/>
      <c r="O197" s="563"/>
      <c r="P197" s="581"/>
      <c r="Q197" s="581"/>
      <c r="R197" s="581"/>
      <c r="S197" s="581"/>
      <c r="T197" s="581"/>
      <c r="U197" s="581"/>
      <c r="V197" s="581"/>
      <c r="W197" s="581"/>
      <c r="X197" s="581"/>
      <c r="Y197" s="581"/>
      <c r="Z197" s="581"/>
      <c r="AA197" s="581"/>
      <c r="AB197" s="581"/>
      <c r="AC197" s="581"/>
      <c r="AD197" s="581"/>
      <c r="AE197" s="581"/>
      <c r="AF197" s="581"/>
      <c r="AG197" s="581"/>
      <c r="AH197" s="581"/>
      <c r="AI197" s="581"/>
      <c r="AJ197" s="581"/>
      <c r="AK197" s="581"/>
      <c r="AL197" s="581"/>
      <c r="AM197" s="581"/>
      <c r="AN197" s="581"/>
      <c r="AO197" s="581"/>
      <c r="AP197" s="581"/>
      <c r="AQ197" s="581"/>
      <c r="AR197" s="581"/>
      <c r="AS197" s="581"/>
      <c r="AT197" s="581"/>
      <c r="AU197" s="581"/>
      <c r="AV197" s="581"/>
      <c r="AW197" s="581"/>
      <c r="AX197" s="581"/>
      <c r="AY197" s="581"/>
      <c r="AZ197" s="581"/>
      <c r="BA197" s="581"/>
      <c r="BB197" s="581"/>
      <c r="BC197" s="581"/>
      <c r="BD197" s="581"/>
      <c r="BE197" s="581"/>
      <c r="BF197" s="581"/>
      <c r="BG197" s="581"/>
      <c r="BH197" s="581"/>
      <c r="BI197" s="581"/>
      <c r="BJ197" s="581"/>
      <c r="BK197" s="581"/>
      <c r="BL197" s="581"/>
      <c r="BM197" s="581"/>
      <c r="BN197" s="581"/>
      <c r="BO197" s="581"/>
      <c r="BP197" s="581"/>
      <c r="BQ197" s="581"/>
    </row>
    <row r="198" spans="1:69" s="1" customFormat="1" ht="15" customHeight="1">
      <c r="A198" s="573"/>
      <c r="B198" s="878" t="s">
        <v>117</v>
      </c>
      <c r="C198" s="879"/>
      <c r="D198" s="878" t="s">
        <v>116</v>
      </c>
      <c r="E198" s="914"/>
      <c r="F198" s="879"/>
      <c r="G198" s="636" t="s">
        <v>115</v>
      </c>
      <c r="H198" s="636"/>
      <c r="I198" s="464" t="s">
        <v>114</v>
      </c>
      <c r="J198" s="636"/>
      <c r="K198" s="465" t="s">
        <v>3</v>
      </c>
      <c r="L198" s="570"/>
      <c r="M198" s="563"/>
      <c r="N198" s="563"/>
      <c r="O198" s="563"/>
      <c r="P198" s="581"/>
      <c r="Q198" s="581"/>
      <c r="R198" s="581"/>
      <c r="S198" s="581"/>
      <c r="T198" s="581"/>
      <c r="U198" s="581"/>
      <c r="V198" s="581"/>
      <c r="W198" s="581"/>
      <c r="X198" s="581"/>
      <c r="Y198" s="581"/>
      <c r="Z198" s="581"/>
      <c r="AA198" s="581"/>
      <c r="AB198" s="581"/>
      <c r="AC198" s="581"/>
      <c r="AD198" s="581"/>
      <c r="AE198" s="581"/>
      <c r="AF198" s="581"/>
      <c r="AG198" s="581"/>
      <c r="AH198" s="581"/>
      <c r="AI198" s="581"/>
      <c r="AJ198" s="581"/>
      <c r="AK198" s="581"/>
      <c r="AL198" s="581"/>
      <c r="AM198" s="581"/>
      <c r="AN198" s="581"/>
      <c r="AO198" s="581"/>
      <c r="AP198" s="581"/>
      <c r="AQ198" s="581"/>
      <c r="AR198" s="581"/>
      <c r="AS198" s="581"/>
      <c r="AT198" s="581"/>
      <c r="AU198" s="581"/>
      <c r="AV198" s="581"/>
      <c r="AW198" s="581"/>
      <c r="AX198" s="581"/>
      <c r="AY198" s="581"/>
      <c r="AZ198" s="581"/>
      <c r="BA198" s="581"/>
      <c r="BB198" s="581"/>
      <c r="BC198" s="581"/>
      <c r="BD198" s="581"/>
      <c r="BE198" s="581"/>
      <c r="BF198" s="581"/>
      <c r="BG198" s="581"/>
      <c r="BH198" s="581"/>
      <c r="BI198" s="581"/>
      <c r="BJ198" s="581"/>
      <c r="BK198" s="581"/>
      <c r="BL198" s="581"/>
      <c r="BM198" s="581"/>
      <c r="BN198" s="581"/>
      <c r="BO198" s="581"/>
      <c r="BP198" s="581"/>
      <c r="BQ198" s="581"/>
    </row>
    <row r="199" spans="1:69" s="1" customFormat="1" ht="15" customHeight="1">
      <c r="A199" s="573"/>
      <c r="B199" s="578"/>
      <c r="C199" s="638"/>
      <c r="D199" s="586"/>
      <c r="E199" s="484"/>
      <c r="F199" s="499"/>
      <c r="G199" s="641"/>
      <c r="H199" s="641"/>
      <c r="I199" s="471"/>
      <c r="J199" s="641"/>
      <c r="K199" s="472" t="s">
        <v>1423</v>
      </c>
      <c r="L199" s="576"/>
      <c r="M199" s="563"/>
      <c r="N199" s="563"/>
      <c r="O199" s="563"/>
      <c r="P199" s="581"/>
      <c r="Q199" s="581"/>
      <c r="R199" s="581"/>
      <c r="S199" s="581"/>
      <c r="T199" s="581"/>
      <c r="U199" s="581"/>
      <c r="V199" s="581"/>
      <c r="W199" s="581"/>
      <c r="X199" s="581"/>
      <c r="Y199" s="581"/>
      <c r="Z199" s="581"/>
      <c r="AA199" s="581"/>
      <c r="AB199" s="581"/>
      <c r="AC199" s="581"/>
      <c r="AD199" s="581"/>
      <c r="AE199" s="581"/>
      <c r="AF199" s="581"/>
      <c r="AG199" s="581"/>
      <c r="AH199" s="581"/>
      <c r="AI199" s="581"/>
      <c r="AJ199" s="581"/>
      <c r="AK199" s="581"/>
      <c r="AL199" s="581"/>
      <c r="AM199" s="581"/>
      <c r="AN199" s="581"/>
      <c r="AO199" s="581"/>
      <c r="AP199" s="581"/>
      <c r="AQ199" s="581"/>
      <c r="AR199" s="581"/>
      <c r="AS199" s="581"/>
      <c r="AT199" s="581"/>
      <c r="AU199" s="581"/>
      <c r="AV199" s="581"/>
      <c r="AW199" s="581"/>
      <c r="AX199" s="581"/>
      <c r="AY199" s="581"/>
      <c r="AZ199" s="581"/>
      <c r="BA199" s="581"/>
      <c r="BB199" s="581"/>
      <c r="BC199" s="581"/>
      <c r="BD199" s="581"/>
      <c r="BE199" s="581"/>
      <c r="BF199" s="581"/>
      <c r="BG199" s="581"/>
      <c r="BH199" s="581"/>
      <c r="BI199" s="581"/>
      <c r="BJ199" s="581"/>
      <c r="BK199" s="581"/>
      <c r="BL199" s="581"/>
      <c r="BM199" s="581"/>
      <c r="BN199" s="581"/>
      <c r="BO199" s="581"/>
      <c r="BP199" s="581"/>
      <c r="BQ199" s="581"/>
    </row>
    <row r="200" spans="1:69" s="1" customFormat="1" ht="15" customHeight="1">
      <c r="A200" s="581"/>
      <c r="B200" s="642">
        <v>1</v>
      </c>
      <c r="C200" s="500" t="s">
        <v>135</v>
      </c>
      <c r="D200" s="868"/>
      <c r="E200" s="913"/>
      <c r="F200" s="869"/>
      <c r="G200" s="583"/>
      <c r="H200" s="635" t="s">
        <v>1409</v>
      </c>
      <c r="I200" s="501">
        <v>0.28899999999999998</v>
      </c>
      <c r="J200" s="635" t="s">
        <v>1412</v>
      </c>
      <c r="K200" s="584">
        <f t="shared" ref="K200:K216" si="14">ROUND(G200*I200,0)</f>
        <v>0</v>
      </c>
      <c r="L200" s="576" t="s">
        <v>1424</v>
      </c>
      <c r="M200" s="563"/>
      <c r="N200" s="563"/>
      <c r="O200" s="563"/>
      <c r="P200" s="581"/>
      <c r="Q200" s="581"/>
      <c r="R200" s="581"/>
      <c r="S200" s="581"/>
      <c r="T200" s="581"/>
      <c r="U200" s="581"/>
      <c r="V200" s="581"/>
      <c r="W200" s="581"/>
      <c r="X200" s="581"/>
      <c r="Y200" s="581"/>
      <c r="Z200" s="581"/>
      <c r="AA200" s="581"/>
      <c r="AB200" s="581"/>
      <c r="AC200" s="581"/>
      <c r="AD200" s="581"/>
      <c r="AE200" s="581"/>
      <c r="AF200" s="581"/>
      <c r="AG200" s="581"/>
      <c r="AH200" s="581"/>
      <c r="AI200" s="581"/>
      <c r="AJ200" s="581"/>
      <c r="AK200" s="581"/>
      <c r="AL200" s="581"/>
      <c r="AM200" s="581"/>
      <c r="AN200" s="581"/>
      <c r="AO200" s="581"/>
      <c r="AP200" s="581"/>
      <c r="AQ200" s="581"/>
      <c r="AR200" s="581"/>
      <c r="AS200" s="581"/>
      <c r="AT200" s="581"/>
      <c r="AU200" s="581"/>
      <c r="AV200" s="581"/>
      <c r="AW200" s="581"/>
      <c r="AX200" s="581"/>
      <c r="AY200" s="581"/>
      <c r="AZ200" s="581"/>
      <c r="BA200" s="581"/>
      <c r="BB200" s="581"/>
      <c r="BC200" s="581"/>
      <c r="BD200" s="581"/>
      <c r="BE200" s="581"/>
      <c r="BF200" s="581"/>
      <c r="BG200" s="581"/>
      <c r="BH200" s="581"/>
      <c r="BI200" s="581"/>
      <c r="BJ200" s="581"/>
      <c r="BK200" s="581"/>
      <c r="BL200" s="581"/>
      <c r="BM200" s="581"/>
      <c r="BN200" s="581"/>
      <c r="BO200" s="581"/>
      <c r="BP200" s="581"/>
      <c r="BQ200" s="581"/>
    </row>
    <row r="201" spans="1:69" s="1" customFormat="1" ht="15" customHeight="1">
      <c r="A201" s="581"/>
      <c r="B201" s="642">
        <v>2</v>
      </c>
      <c r="C201" s="500" t="s">
        <v>124</v>
      </c>
      <c r="D201" s="868"/>
      <c r="E201" s="913"/>
      <c r="F201" s="869"/>
      <c r="G201" s="583"/>
      <c r="H201" s="635" t="s">
        <v>1409</v>
      </c>
      <c r="I201" s="502">
        <v>0.30499999999999999</v>
      </c>
      <c r="J201" s="635" t="s">
        <v>1412</v>
      </c>
      <c r="K201" s="584">
        <f t="shared" si="14"/>
        <v>0</v>
      </c>
      <c r="L201" s="576" t="s">
        <v>1425</v>
      </c>
      <c r="M201" s="563"/>
      <c r="N201" s="563"/>
      <c r="O201" s="563"/>
      <c r="P201" s="581"/>
      <c r="Q201" s="581"/>
      <c r="R201" s="581"/>
      <c r="S201" s="581"/>
      <c r="T201" s="581"/>
      <c r="U201" s="581"/>
      <c r="V201" s="581"/>
      <c r="W201" s="581"/>
      <c r="X201" s="581"/>
      <c r="Y201" s="581"/>
      <c r="Z201" s="581"/>
      <c r="AA201" s="581"/>
      <c r="AB201" s="581"/>
      <c r="AC201" s="581"/>
      <c r="AD201" s="581"/>
      <c r="AE201" s="581"/>
      <c r="AF201" s="581"/>
      <c r="AG201" s="581"/>
      <c r="AH201" s="581"/>
      <c r="AI201" s="581"/>
      <c r="AJ201" s="581"/>
      <c r="AK201" s="581"/>
      <c r="AL201" s="581"/>
      <c r="AM201" s="581"/>
      <c r="AN201" s="581"/>
      <c r="AO201" s="581"/>
      <c r="AP201" s="581"/>
      <c r="AQ201" s="581"/>
      <c r="AR201" s="581"/>
      <c r="AS201" s="581"/>
      <c r="AT201" s="581"/>
      <c r="AU201" s="581"/>
      <c r="AV201" s="581"/>
      <c r="AW201" s="581"/>
      <c r="AX201" s="581"/>
      <c r="AY201" s="581"/>
      <c r="AZ201" s="581"/>
      <c r="BA201" s="581"/>
      <c r="BB201" s="581"/>
      <c r="BC201" s="581"/>
      <c r="BD201" s="581"/>
      <c r="BE201" s="581"/>
      <c r="BF201" s="581"/>
      <c r="BG201" s="581"/>
      <c r="BH201" s="581"/>
      <c r="BI201" s="581"/>
      <c r="BJ201" s="581"/>
      <c r="BK201" s="581"/>
      <c r="BL201" s="581"/>
      <c r="BM201" s="581"/>
      <c r="BN201" s="581"/>
      <c r="BO201" s="581"/>
      <c r="BP201" s="581"/>
      <c r="BQ201" s="581"/>
    </row>
    <row r="202" spans="1:69" s="1" customFormat="1" ht="15" customHeight="1">
      <c r="A202" s="581"/>
      <c r="B202" s="642">
        <v>3</v>
      </c>
      <c r="C202" s="500" t="s">
        <v>123</v>
      </c>
      <c r="D202" s="868"/>
      <c r="E202" s="913"/>
      <c r="F202" s="869"/>
      <c r="G202" s="583"/>
      <c r="H202" s="635" t="s">
        <v>1409</v>
      </c>
      <c r="I202" s="502">
        <v>0.33100000000000002</v>
      </c>
      <c r="J202" s="635" t="s">
        <v>1412</v>
      </c>
      <c r="K202" s="584">
        <f t="shared" si="14"/>
        <v>0</v>
      </c>
      <c r="L202" s="576" t="s">
        <v>1426</v>
      </c>
      <c r="M202" s="563"/>
      <c r="N202" s="563"/>
      <c r="O202" s="563"/>
      <c r="P202" s="581"/>
      <c r="Q202" s="581"/>
      <c r="R202" s="581"/>
      <c r="S202" s="581"/>
      <c r="T202" s="581"/>
      <c r="U202" s="581"/>
      <c r="V202" s="581"/>
      <c r="W202" s="581"/>
      <c r="X202" s="581"/>
      <c r="Y202" s="581"/>
      <c r="Z202" s="581"/>
      <c r="AA202" s="581"/>
      <c r="AB202" s="581"/>
      <c r="AC202" s="581"/>
      <c r="AD202" s="581"/>
      <c r="AE202" s="581"/>
      <c r="AF202" s="581"/>
      <c r="AG202" s="581"/>
      <c r="AH202" s="581"/>
      <c r="AI202" s="581"/>
      <c r="AJ202" s="581"/>
      <c r="AK202" s="581"/>
      <c r="AL202" s="581"/>
      <c r="AM202" s="581"/>
      <c r="AN202" s="581"/>
      <c r="AO202" s="581"/>
      <c r="AP202" s="581"/>
      <c r="AQ202" s="581"/>
      <c r="AR202" s="581"/>
      <c r="AS202" s="581"/>
      <c r="AT202" s="581"/>
      <c r="AU202" s="581"/>
      <c r="AV202" s="581"/>
      <c r="AW202" s="581"/>
      <c r="AX202" s="581"/>
      <c r="AY202" s="581"/>
      <c r="AZ202" s="581"/>
      <c r="BA202" s="581"/>
      <c r="BB202" s="581"/>
      <c r="BC202" s="581"/>
      <c r="BD202" s="581"/>
      <c r="BE202" s="581"/>
      <c r="BF202" s="581"/>
      <c r="BG202" s="581"/>
      <c r="BH202" s="581"/>
      <c r="BI202" s="581"/>
      <c r="BJ202" s="581"/>
      <c r="BK202" s="581"/>
      <c r="BL202" s="581"/>
      <c r="BM202" s="581"/>
      <c r="BN202" s="581"/>
      <c r="BO202" s="581"/>
      <c r="BP202" s="581"/>
      <c r="BQ202" s="581"/>
    </row>
    <row r="203" spans="1:69" s="1" customFormat="1" ht="15" customHeight="1">
      <c r="A203" s="581"/>
      <c r="B203" s="642">
        <v>4</v>
      </c>
      <c r="C203" s="500" t="s">
        <v>122</v>
      </c>
      <c r="D203" s="868"/>
      <c r="E203" s="913"/>
      <c r="F203" s="869"/>
      <c r="G203" s="583"/>
      <c r="H203" s="635" t="s">
        <v>1409</v>
      </c>
      <c r="I203" s="502">
        <v>0.33900000000000002</v>
      </c>
      <c r="J203" s="635" t="s">
        <v>1412</v>
      </c>
      <c r="K203" s="584">
        <f t="shared" si="14"/>
        <v>0</v>
      </c>
      <c r="L203" s="576" t="s">
        <v>1427</v>
      </c>
      <c r="M203" s="563"/>
      <c r="N203" s="563"/>
      <c r="O203" s="563"/>
      <c r="P203" s="581"/>
      <c r="Q203" s="581"/>
      <c r="R203" s="581"/>
      <c r="S203" s="581"/>
      <c r="T203" s="581"/>
      <c r="U203" s="581"/>
      <c r="V203" s="581"/>
      <c r="W203" s="581"/>
      <c r="X203" s="581"/>
      <c r="Y203" s="581"/>
      <c r="Z203" s="581"/>
      <c r="AA203" s="581"/>
      <c r="AB203" s="581"/>
      <c r="AC203" s="581"/>
      <c r="AD203" s="581"/>
      <c r="AE203" s="581"/>
      <c r="AF203" s="581"/>
      <c r="AG203" s="581"/>
      <c r="AH203" s="581"/>
      <c r="AI203" s="581"/>
      <c r="AJ203" s="581"/>
      <c r="AK203" s="581"/>
      <c r="AL203" s="581"/>
      <c r="AM203" s="581"/>
      <c r="AN203" s="581"/>
      <c r="AO203" s="581"/>
      <c r="AP203" s="581"/>
      <c r="AQ203" s="581"/>
      <c r="AR203" s="581"/>
      <c r="AS203" s="581"/>
      <c r="AT203" s="581"/>
      <c r="AU203" s="581"/>
      <c r="AV203" s="581"/>
      <c r="AW203" s="581"/>
      <c r="AX203" s="581"/>
      <c r="AY203" s="581"/>
      <c r="AZ203" s="581"/>
      <c r="BA203" s="581"/>
      <c r="BB203" s="581"/>
      <c r="BC203" s="581"/>
      <c r="BD203" s="581"/>
      <c r="BE203" s="581"/>
      <c r="BF203" s="581"/>
      <c r="BG203" s="581"/>
      <c r="BH203" s="581"/>
      <c r="BI203" s="581"/>
      <c r="BJ203" s="581"/>
      <c r="BK203" s="581"/>
      <c r="BL203" s="581"/>
      <c r="BM203" s="581"/>
      <c r="BN203" s="581"/>
      <c r="BO203" s="581"/>
      <c r="BP203" s="581"/>
      <c r="BQ203" s="581"/>
    </row>
    <row r="204" spans="1:69" s="1" customFormat="1" ht="15" customHeight="1">
      <c r="A204" s="581"/>
      <c r="B204" s="642">
        <v>5</v>
      </c>
      <c r="C204" s="500" t="s">
        <v>112</v>
      </c>
      <c r="D204" s="868"/>
      <c r="E204" s="913"/>
      <c r="F204" s="869"/>
      <c r="G204" s="583"/>
      <c r="H204" s="635" t="s">
        <v>1409</v>
      </c>
      <c r="I204" s="502">
        <v>0.32600000000000001</v>
      </c>
      <c r="J204" s="635" t="s">
        <v>1412</v>
      </c>
      <c r="K204" s="584">
        <f t="shared" si="14"/>
        <v>0</v>
      </c>
      <c r="L204" s="576" t="s">
        <v>1428</v>
      </c>
      <c r="M204" s="563"/>
      <c r="N204" s="563"/>
      <c r="O204" s="563"/>
      <c r="P204" s="581"/>
      <c r="Q204" s="581"/>
      <c r="R204" s="581"/>
      <c r="S204" s="581"/>
      <c r="T204" s="581"/>
      <c r="U204" s="581"/>
      <c r="V204" s="581"/>
      <c r="W204" s="581"/>
      <c r="X204" s="581"/>
      <c r="Y204" s="581"/>
      <c r="Z204" s="581"/>
      <c r="AA204" s="581"/>
      <c r="AB204" s="581"/>
      <c r="AC204" s="581"/>
      <c r="AD204" s="581"/>
      <c r="AE204" s="581"/>
      <c r="AF204" s="581"/>
      <c r="AG204" s="581"/>
      <c r="AH204" s="581"/>
      <c r="AI204" s="581"/>
      <c r="AJ204" s="581"/>
      <c r="AK204" s="581"/>
      <c r="AL204" s="581"/>
      <c r="AM204" s="581"/>
      <c r="AN204" s="581"/>
      <c r="AO204" s="581"/>
      <c r="AP204" s="581"/>
      <c r="AQ204" s="581"/>
      <c r="AR204" s="581"/>
      <c r="AS204" s="581"/>
      <c r="AT204" s="581"/>
      <c r="AU204" s="581"/>
      <c r="AV204" s="581"/>
      <c r="AW204" s="581"/>
      <c r="AX204" s="581"/>
      <c r="AY204" s="581"/>
      <c r="AZ204" s="581"/>
      <c r="BA204" s="581"/>
      <c r="BB204" s="581"/>
      <c r="BC204" s="581"/>
      <c r="BD204" s="581"/>
      <c r="BE204" s="581"/>
      <c r="BF204" s="581"/>
      <c r="BG204" s="581"/>
      <c r="BH204" s="581"/>
      <c r="BI204" s="581"/>
      <c r="BJ204" s="581"/>
      <c r="BK204" s="581"/>
      <c r="BL204" s="581"/>
      <c r="BM204" s="581"/>
      <c r="BN204" s="581"/>
      <c r="BO204" s="581"/>
      <c r="BP204" s="581"/>
      <c r="BQ204" s="581"/>
    </row>
    <row r="205" spans="1:69" s="1" customFormat="1" ht="15" customHeight="1">
      <c r="A205" s="581"/>
      <c r="B205" s="642">
        <v>6</v>
      </c>
      <c r="C205" s="500" t="s">
        <v>110</v>
      </c>
      <c r="D205" s="868"/>
      <c r="E205" s="913"/>
      <c r="F205" s="869"/>
      <c r="G205" s="583"/>
      <c r="H205" s="635" t="s">
        <v>1409</v>
      </c>
      <c r="I205" s="502">
        <v>0.33100000000000002</v>
      </c>
      <c r="J205" s="635" t="s">
        <v>1412</v>
      </c>
      <c r="K205" s="584">
        <f t="shared" si="14"/>
        <v>0</v>
      </c>
      <c r="L205" s="576" t="s">
        <v>1429</v>
      </c>
      <c r="M205" s="563"/>
      <c r="N205" s="563"/>
      <c r="O205" s="563"/>
      <c r="P205" s="581"/>
      <c r="Q205" s="581"/>
      <c r="R205" s="581"/>
      <c r="S205" s="581"/>
      <c r="T205" s="581"/>
      <c r="U205" s="581"/>
      <c r="V205" s="581"/>
      <c r="W205" s="581"/>
      <c r="X205" s="581"/>
      <c r="Y205" s="581"/>
      <c r="Z205" s="581"/>
      <c r="AA205" s="581"/>
      <c r="AB205" s="581"/>
      <c r="AC205" s="581"/>
      <c r="AD205" s="581"/>
      <c r="AE205" s="581"/>
      <c r="AF205" s="581"/>
      <c r="AG205" s="581"/>
      <c r="AH205" s="581"/>
      <c r="AI205" s="581"/>
      <c r="AJ205" s="581"/>
      <c r="AK205" s="581"/>
      <c r="AL205" s="581"/>
      <c r="AM205" s="581"/>
      <c r="AN205" s="581"/>
      <c r="AO205" s="581"/>
      <c r="AP205" s="581"/>
      <c r="AQ205" s="581"/>
      <c r="AR205" s="581"/>
      <c r="AS205" s="581"/>
      <c r="AT205" s="581"/>
      <c r="AU205" s="581"/>
      <c r="AV205" s="581"/>
      <c r="AW205" s="581"/>
      <c r="AX205" s="581"/>
      <c r="AY205" s="581"/>
      <c r="AZ205" s="581"/>
      <c r="BA205" s="581"/>
      <c r="BB205" s="581"/>
      <c r="BC205" s="581"/>
      <c r="BD205" s="581"/>
      <c r="BE205" s="581"/>
      <c r="BF205" s="581"/>
      <c r="BG205" s="581"/>
      <c r="BH205" s="581"/>
      <c r="BI205" s="581"/>
      <c r="BJ205" s="581"/>
      <c r="BK205" s="581"/>
      <c r="BL205" s="581"/>
      <c r="BM205" s="581"/>
      <c r="BN205" s="581"/>
      <c r="BO205" s="581"/>
      <c r="BP205" s="581"/>
      <c r="BQ205" s="581"/>
    </row>
    <row r="206" spans="1:69" s="1" customFormat="1" ht="15" customHeight="1">
      <c r="A206" s="581"/>
      <c r="B206" s="642">
        <v>7</v>
      </c>
      <c r="C206" s="500" t="s">
        <v>108</v>
      </c>
      <c r="D206" s="868"/>
      <c r="E206" s="913"/>
      <c r="F206" s="869"/>
      <c r="G206" s="583"/>
      <c r="H206" s="635" t="s">
        <v>1409</v>
      </c>
      <c r="I206" s="502">
        <v>0.35399999999999998</v>
      </c>
      <c r="J206" s="635" t="s">
        <v>1412</v>
      </c>
      <c r="K206" s="584">
        <f t="shared" si="14"/>
        <v>0</v>
      </c>
      <c r="L206" s="576" t="s">
        <v>1430</v>
      </c>
      <c r="M206" s="563"/>
      <c r="N206" s="563"/>
      <c r="O206" s="563"/>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1"/>
      <c r="AK206" s="581"/>
      <c r="AL206" s="581"/>
      <c r="AM206" s="581"/>
      <c r="AN206" s="581"/>
      <c r="AO206" s="581"/>
      <c r="AP206" s="581"/>
      <c r="AQ206" s="581"/>
      <c r="AR206" s="581"/>
      <c r="AS206" s="581"/>
      <c r="AT206" s="581"/>
      <c r="AU206" s="581"/>
      <c r="AV206" s="581"/>
      <c r="AW206" s="581"/>
      <c r="AX206" s="581"/>
      <c r="AY206" s="581"/>
      <c r="AZ206" s="581"/>
      <c r="BA206" s="581"/>
      <c r="BB206" s="581"/>
      <c r="BC206" s="581"/>
      <c r="BD206" s="581"/>
      <c r="BE206" s="581"/>
      <c r="BF206" s="581"/>
      <c r="BG206" s="581"/>
      <c r="BH206" s="581"/>
      <c r="BI206" s="581"/>
      <c r="BJ206" s="581"/>
      <c r="BK206" s="581"/>
      <c r="BL206" s="581"/>
      <c r="BM206" s="581"/>
      <c r="BN206" s="581"/>
      <c r="BO206" s="581"/>
      <c r="BP206" s="581"/>
      <c r="BQ206" s="581"/>
    </row>
    <row r="207" spans="1:69" s="1" customFormat="1" ht="15" customHeight="1">
      <c r="A207" s="581"/>
      <c r="B207" s="642">
        <v>8</v>
      </c>
      <c r="C207" s="500" t="s">
        <v>106</v>
      </c>
      <c r="D207" s="868"/>
      <c r="E207" s="913"/>
      <c r="F207" s="869"/>
      <c r="G207" s="583"/>
      <c r="H207" s="635" t="s">
        <v>1409</v>
      </c>
      <c r="I207" s="502">
        <v>0.35299999999999998</v>
      </c>
      <c r="J207" s="635" t="s">
        <v>1412</v>
      </c>
      <c r="K207" s="476">
        <f t="shared" si="14"/>
        <v>0</v>
      </c>
      <c r="L207" s="576" t="s">
        <v>1431</v>
      </c>
      <c r="M207" s="563"/>
      <c r="N207" s="563"/>
      <c r="O207" s="564"/>
      <c r="P207" s="581"/>
      <c r="Q207" s="581"/>
      <c r="R207" s="581"/>
      <c r="S207" s="581"/>
      <c r="T207" s="581"/>
      <c r="U207" s="581"/>
      <c r="V207" s="581"/>
      <c r="W207" s="581"/>
      <c r="X207" s="581"/>
      <c r="Y207" s="581"/>
      <c r="Z207" s="581"/>
      <c r="AA207" s="581"/>
      <c r="AB207" s="581"/>
      <c r="AC207" s="581"/>
      <c r="AD207" s="581"/>
      <c r="AE207" s="581"/>
      <c r="AF207" s="581"/>
      <c r="AG207" s="581"/>
      <c r="AH207" s="581"/>
      <c r="AI207" s="581"/>
      <c r="AJ207" s="581"/>
      <c r="AK207" s="581"/>
      <c r="AL207" s="581"/>
      <c r="AM207" s="581"/>
      <c r="AN207" s="581"/>
      <c r="AO207" s="581"/>
      <c r="AP207" s="581"/>
      <c r="AQ207" s="581"/>
      <c r="AR207" s="581"/>
      <c r="AS207" s="581"/>
      <c r="AT207" s="581"/>
      <c r="AU207" s="581"/>
      <c r="AV207" s="581"/>
      <c r="AW207" s="581"/>
      <c r="AX207" s="581"/>
      <c r="AY207" s="581"/>
      <c r="AZ207" s="581"/>
      <c r="BA207" s="581"/>
      <c r="BB207" s="581"/>
      <c r="BC207" s="581"/>
      <c r="BD207" s="581"/>
      <c r="BE207" s="581"/>
      <c r="BF207" s="581"/>
      <c r="BG207" s="581"/>
      <c r="BH207" s="581"/>
      <c r="BI207" s="581"/>
      <c r="BJ207" s="581"/>
      <c r="BK207" s="581"/>
      <c r="BL207" s="581"/>
      <c r="BM207" s="581"/>
      <c r="BN207" s="581"/>
      <c r="BO207" s="581"/>
      <c r="BP207" s="581"/>
      <c r="BQ207" s="581"/>
    </row>
    <row r="208" spans="1:69" s="1" customFormat="1" ht="15" customHeight="1">
      <c r="A208" s="581"/>
      <c r="B208" s="642">
        <v>9</v>
      </c>
      <c r="C208" s="500" t="s">
        <v>104</v>
      </c>
      <c r="D208" s="868"/>
      <c r="E208" s="909"/>
      <c r="F208" s="910"/>
      <c r="G208" s="503"/>
      <c r="H208" s="635" t="s">
        <v>1409</v>
      </c>
      <c r="I208" s="502">
        <v>0.38400000000000001</v>
      </c>
      <c r="J208" s="635" t="s">
        <v>1412</v>
      </c>
      <c r="K208" s="476">
        <f t="shared" si="14"/>
        <v>0</v>
      </c>
      <c r="L208" s="576" t="s">
        <v>1432</v>
      </c>
      <c r="M208" s="563"/>
      <c r="N208" s="563"/>
      <c r="O208" s="564"/>
      <c r="P208" s="581"/>
      <c r="Q208" s="581"/>
      <c r="R208" s="581"/>
      <c r="S208" s="581"/>
      <c r="T208" s="581"/>
      <c r="U208" s="581"/>
      <c r="V208" s="581"/>
      <c r="W208" s="581"/>
      <c r="X208" s="581"/>
      <c r="Y208" s="581"/>
      <c r="Z208" s="581"/>
      <c r="AA208" s="581"/>
      <c r="AB208" s="581"/>
      <c r="AC208" s="581"/>
      <c r="AD208" s="581"/>
      <c r="AE208" s="581"/>
      <c r="AF208" s="581"/>
      <c r="AG208" s="581"/>
      <c r="AH208" s="581"/>
      <c r="AI208" s="581"/>
      <c r="AJ208" s="581"/>
      <c r="AK208" s="581"/>
      <c r="AL208" s="581"/>
      <c r="AM208" s="581"/>
      <c r="AN208" s="581"/>
      <c r="AO208" s="581"/>
      <c r="AP208" s="581"/>
      <c r="AQ208" s="581"/>
      <c r="AR208" s="581"/>
      <c r="AS208" s="581"/>
      <c r="AT208" s="581"/>
      <c r="AU208" s="581"/>
      <c r="AV208" s="581"/>
      <c r="AW208" s="581"/>
      <c r="AX208" s="581"/>
      <c r="AY208" s="581"/>
      <c r="AZ208" s="581"/>
      <c r="BA208" s="581"/>
      <c r="BB208" s="581"/>
      <c r="BC208" s="581"/>
      <c r="BD208" s="581"/>
      <c r="BE208" s="581"/>
      <c r="BF208" s="581"/>
      <c r="BG208" s="581"/>
      <c r="BH208" s="581"/>
      <c r="BI208" s="581"/>
      <c r="BJ208" s="581"/>
      <c r="BK208" s="581"/>
      <c r="BL208" s="581"/>
      <c r="BM208" s="581"/>
      <c r="BN208" s="581"/>
      <c r="BO208" s="581"/>
      <c r="BP208" s="581"/>
      <c r="BQ208" s="581"/>
    </row>
    <row r="209" spans="1:69" s="1" customFormat="1" ht="15" customHeight="1">
      <c r="A209" s="581"/>
      <c r="B209" s="642">
        <v>10</v>
      </c>
      <c r="C209" s="500" t="s">
        <v>102</v>
      </c>
      <c r="D209" s="868"/>
      <c r="E209" s="909"/>
      <c r="F209" s="910"/>
      <c r="G209" s="503"/>
      <c r="H209" s="635" t="s">
        <v>1409</v>
      </c>
      <c r="I209" s="502">
        <v>0.4</v>
      </c>
      <c r="J209" s="635" t="s">
        <v>1412</v>
      </c>
      <c r="K209" s="476">
        <f t="shared" si="14"/>
        <v>0</v>
      </c>
      <c r="L209" s="576" t="s">
        <v>1433</v>
      </c>
      <c r="M209" s="563"/>
      <c r="N209" s="563"/>
      <c r="O209" s="564"/>
      <c r="P209" s="581"/>
      <c r="Q209" s="581"/>
      <c r="R209" s="581"/>
      <c r="S209" s="581"/>
      <c r="T209" s="581"/>
      <c r="U209" s="581"/>
      <c r="V209" s="581"/>
      <c r="W209" s="581"/>
      <c r="X209" s="581"/>
      <c r="Y209" s="581"/>
      <c r="Z209" s="581"/>
      <c r="AA209" s="581"/>
      <c r="AB209" s="581"/>
      <c r="AC209" s="581"/>
      <c r="AD209" s="581"/>
      <c r="AE209" s="581"/>
      <c r="AF209" s="581"/>
      <c r="AG209" s="581"/>
      <c r="AH209" s="581"/>
      <c r="AI209" s="581"/>
      <c r="AJ209" s="581"/>
      <c r="AK209" s="581"/>
      <c r="AL209" s="581"/>
      <c r="AM209" s="581"/>
      <c r="AN209" s="581"/>
      <c r="AO209" s="581"/>
      <c r="AP209" s="581"/>
      <c r="AQ209" s="581"/>
      <c r="AR209" s="581"/>
      <c r="AS209" s="581"/>
      <c r="AT209" s="581"/>
      <c r="AU209" s="581"/>
      <c r="AV209" s="581"/>
      <c r="AW209" s="581"/>
      <c r="AX209" s="581"/>
      <c r="AY209" s="581"/>
      <c r="AZ209" s="581"/>
      <c r="BA209" s="581"/>
      <c r="BB209" s="581"/>
      <c r="BC209" s="581"/>
      <c r="BD209" s="581"/>
      <c r="BE209" s="581"/>
      <c r="BF209" s="581"/>
      <c r="BG209" s="581"/>
      <c r="BH209" s="581"/>
      <c r="BI209" s="581"/>
      <c r="BJ209" s="581"/>
      <c r="BK209" s="581"/>
      <c r="BL209" s="581"/>
      <c r="BM209" s="581"/>
      <c r="BN209" s="581"/>
      <c r="BO209" s="581"/>
      <c r="BP209" s="581"/>
      <c r="BQ209" s="581"/>
    </row>
    <row r="210" spans="1:69" s="1" customFormat="1" ht="15" customHeight="1">
      <c r="A210" s="581"/>
      <c r="B210" s="642">
        <v>11</v>
      </c>
      <c r="C210" s="500" t="s">
        <v>497</v>
      </c>
      <c r="D210" s="868"/>
      <c r="E210" s="909"/>
      <c r="F210" s="910"/>
      <c r="G210" s="503"/>
      <c r="H210" s="635" t="s">
        <v>1409</v>
      </c>
      <c r="I210" s="502">
        <v>0.42</v>
      </c>
      <c r="J210" s="635" t="s">
        <v>1412</v>
      </c>
      <c r="K210" s="476">
        <f t="shared" si="14"/>
        <v>0</v>
      </c>
      <c r="L210" s="576" t="s">
        <v>1434</v>
      </c>
      <c r="M210" s="563"/>
      <c r="N210" s="563"/>
      <c r="O210" s="564"/>
      <c r="P210" s="581"/>
      <c r="Q210" s="581"/>
      <c r="R210" s="581"/>
      <c r="S210" s="581"/>
      <c r="T210" s="581"/>
      <c r="U210" s="581"/>
      <c r="V210" s="581"/>
      <c r="W210" s="581"/>
      <c r="X210" s="581"/>
      <c r="Y210" s="581"/>
      <c r="Z210" s="581"/>
      <c r="AA210" s="581"/>
      <c r="AB210" s="581"/>
      <c r="AC210" s="581"/>
      <c r="AD210" s="581"/>
      <c r="AE210" s="581"/>
      <c r="AF210" s="581"/>
      <c r="AG210" s="581"/>
      <c r="AH210" s="581"/>
      <c r="AI210" s="581"/>
      <c r="AJ210" s="581"/>
      <c r="AK210" s="581"/>
      <c r="AL210" s="581"/>
      <c r="AM210" s="581"/>
      <c r="AN210" s="581"/>
      <c r="AO210" s="581"/>
      <c r="AP210" s="581"/>
      <c r="AQ210" s="581"/>
      <c r="AR210" s="581"/>
      <c r="AS210" s="581"/>
      <c r="AT210" s="581"/>
      <c r="AU210" s="581"/>
      <c r="AV210" s="581"/>
      <c r="AW210" s="581"/>
      <c r="AX210" s="581"/>
      <c r="AY210" s="581"/>
      <c r="AZ210" s="581"/>
      <c r="BA210" s="581"/>
      <c r="BB210" s="581"/>
      <c r="BC210" s="581"/>
      <c r="BD210" s="581"/>
      <c r="BE210" s="581"/>
      <c r="BF210" s="581"/>
      <c r="BG210" s="581"/>
      <c r="BH210" s="581"/>
      <c r="BI210" s="581"/>
      <c r="BJ210" s="581"/>
      <c r="BK210" s="581"/>
      <c r="BL210" s="581"/>
      <c r="BM210" s="581"/>
      <c r="BN210" s="581"/>
      <c r="BO210" s="581"/>
      <c r="BP210" s="581"/>
      <c r="BQ210" s="581"/>
    </row>
    <row r="211" spans="1:69" s="1" customFormat="1" ht="15" customHeight="1">
      <c r="A211" s="581"/>
      <c r="B211" s="642">
        <v>12</v>
      </c>
      <c r="C211" s="500" t="s">
        <v>519</v>
      </c>
      <c r="D211" s="868"/>
      <c r="E211" s="909"/>
      <c r="F211" s="910"/>
      <c r="G211" s="503"/>
      <c r="H211" s="635" t="s">
        <v>1409</v>
      </c>
      <c r="I211" s="502">
        <v>0.436</v>
      </c>
      <c r="J211" s="635" t="s">
        <v>1412</v>
      </c>
      <c r="K211" s="476">
        <f t="shared" si="14"/>
        <v>0</v>
      </c>
      <c r="L211" s="576" t="s">
        <v>1435</v>
      </c>
      <c r="M211" s="563"/>
      <c r="N211" s="563"/>
      <c r="O211" s="564"/>
      <c r="P211" s="581"/>
      <c r="Q211" s="581"/>
      <c r="R211" s="581"/>
      <c r="S211" s="581"/>
      <c r="T211" s="581"/>
      <c r="U211" s="581"/>
      <c r="V211" s="581"/>
      <c r="W211" s="581"/>
      <c r="X211" s="581"/>
      <c r="Y211" s="581"/>
      <c r="Z211" s="581"/>
      <c r="AA211" s="581"/>
      <c r="AB211" s="581"/>
      <c r="AC211" s="581"/>
      <c r="AD211" s="581"/>
      <c r="AE211" s="581"/>
      <c r="AF211" s="581"/>
      <c r="AG211" s="581"/>
      <c r="AH211" s="581"/>
      <c r="AI211" s="581"/>
      <c r="AJ211" s="581"/>
      <c r="AK211" s="581"/>
      <c r="AL211" s="581"/>
      <c r="AM211" s="581"/>
      <c r="AN211" s="581"/>
      <c r="AO211" s="581"/>
      <c r="AP211" s="581"/>
      <c r="AQ211" s="581"/>
      <c r="AR211" s="581"/>
      <c r="AS211" s="581"/>
      <c r="AT211" s="581"/>
      <c r="AU211" s="581"/>
      <c r="AV211" s="581"/>
      <c r="AW211" s="581"/>
      <c r="AX211" s="581"/>
      <c r="AY211" s="581"/>
      <c r="AZ211" s="581"/>
      <c r="BA211" s="581"/>
      <c r="BB211" s="581"/>
      <c r="BC211" s="581"/>
      <c r="BD211" s="581"/>
      <c r="BE211" s="581"/>
      <c r="BF211" s="581"/>
      <c r="BG211" s="581"/>
      <c r="BH211" s="581"/>
      <c r="BI211" s="581"/>
      <c r="BJ211" s="581"/>
      <c r="BK211" s="581"/>
      <c r="BL211" s="581"/>
      <c r="BM211" s="581"/>
      <c r="BN211" s="581"/>
      <c r="BO211" s="581"/>
      <c r="BP211" s="581"/>
      <c r="BQ211" s="581"/>
    </row>
    <row r="212" spans="1:69" s="1" customFormat="1" ht="15" customHeight="1">
      <c r="A212" s="581"/>
      <c r="B212" s="642">
        <v>13</v>
      </c>
      <c r="C212" s="500" t="s">
        <v>605</v>
      </c>
      <c r="D212" s="868"/>
      <c r="E212" s="909"/>
      <c r="F212" s="910"/>
      <c r="G212" s="503"/>
      <c r="H212" s="635" t="s">
        <v>1409</v>
      </c>
      <c r="I212" s="502">
        <v>0.443</v>
      </c>
      <c r="J212" s="635" t="s">
        <v>1412</v>
      </c>
      <c r="K212" s="476">
        <f t="shared" si="14"/>
        <v>0</v>
      </c>
      <c r="L212" s="576" t="s">
        <v>1436</v>
      </c>
      <c r="M212" s="563"/>
      <c r="N212" s="563"/>
      <c r="O212" s="564"/>
      <c r="P212" s="581"/>
      <c r="Q212" s="581"/>
      <c r="R212" s="581"/>
      <c r="S212" s="581"/>
      <c r="T212" s="581"/>
      <c r="U212" s="581"/>
      <c r="V212" s="581"/>
      <c r="W212" s="581"/>
      <c r="X212" s="581"/>
      <c r="Y212" s="581"/>
      <c r="Z212" s="581"/>
      <c r="AA212" s="581"/>
      <c r="AB212" s="581"/>
      <c r="AC212" s="581"/>
      <c r="AD212" s="581"/>
      <c r="AE212" s="581"/>
      <c r="AF212" s="581"/>
      <c r="AG212" s="581"/>
      <c r="AH212" s="581"/>
      <c r="AI212" s="581"/>
      <c r="AJ212" s="581"/>
      <c r="AK212" s="581"/>
      <c r="AL212" s="581"/>
      <c r="AM212" s="581"/>
      <c r="AN212" s="581"/>
      <c r="AO212" s="581"/>
      <c r="AP212" s="581"/>
      <c r="AQ212" s="581"/>
      <c r="AR212" s="581"/>
      <c r="AS212" s="581"/>
      <c r="AT212" s="581"/>
      <c r="AU212" s="581"/>
      <c r="AV212" s="581"/>
      <c r="AW212" s="581"/>
      <c r="AX212" s="581"/>
      <c r="AY212" s="581"/>
      <c r="AZ212" s="581"/>
      <c r="BA212" s="581"/>
      <c r="BB212" s="581"/>
      <c r="BC212" s="581"/>
      <c r="BD212" s="581"/>
      <c r="BE212" s="581"/>
      <c r="BF212" s="581"/>
      <c r="BG212" s="581"/>
      <c r="BH212" s="581"/>
      <c r="BI212" s="581"/>
      <c r="BJ212" s="581"/>
      <c r="BK212" s="581"/>
      <c r="BL212" s="581"/>
      <c r="BM212" s="581"/>
      <c r="BN212" s="581"/>
      <c r="BO212" s="581"/>
      <c r="BP212" s="581"/>
      <c r="BQ212" s="581"/>
    </row>
    <row r="213" spans="1:69" s="1" customFormat="1" ht="15" customHeight="1">
      <c r="A213" s="581"/>
      <c r="B213" s="642">
        <v>14</v>
      </c>
      <c r="C213" s="500" t="s">
        <v>775</v>
      </c>
      <c r="D213" s="868"/>
      <c r="E213" s="909"/>
      <c r="F213" s="910"/>
      <c r="G213" s="503"/>
      <c r="H213" s="635" t="s">
        <v>1409</v>
      </c>
      <c r="I213" s="502">
        <v>0.45</v>
      </c>
      <c r="J213" s="635" t="s">
        <v>1412</v>
      </c>
      <c r="K213" s="476">
        <f t="shared" si="14"/>
        <v>0</v>
      </c>
      <c r="L213" s="576" t="s">
        <v>1437</v>
      </c>
      <c r="M213" s="563"/>
      <c r="N213" s="563"/>
      <c r="O213" s="564"/>
      <c r="P213" s="581"/>
      <c r="Q213" s="581"/>
      <c r="R213" s="581"/>
      <c r="S213" s="581"/>
      <c r="T213" s="581"/>
      <c r="U213" s="581"/>
      <c r="V213" s="581"/>
      <c r="W213" s="581"/>
      <c r="X213" s="581"/>
      <c r="Y213" s="581"/>
      <c r="Z213" s="581"/>
      <c r="AA213" s="581"/>
      <c r="AB213" s="581"/>
      <c r="AC213" s="581"/>
      <c r="AD213" s="581"/>
      <c r="AE213" s="581"/>
      <c r="AF213" s="581"/>
      <c r="AG213" s="581"/>
      <c r="AH213" s="581"/>
      <c r="AI213" s="581"/>
      <c r="AJ213" s="581"/>
      <c r="AK213" s="581"/>
      <c r="AL213" s="581"/>
      <c r="AM213" s="581"/>
      <c r="AN213" s="581"/>
      <c r="AO213" s="581"/>
      <c r="AP213" s="581"/>
      <c r="AQ213" s="581"/>
      <c r="AR213" s="581"/>
      <c r="AS213" s="581"/>
      <c r="AT213" s="581"/>
      <c r="AU213" s="581"/>
      <c r="AV213" s="581"/>
      <c r="AW213" s="581"/>
      <c r="AX213" s="581"/>
      <c r="AY213" s="581"/>
      <c r="AZ213" s="581"/>
      <c r="BA213" s="581"/>
      <c r="BB213" s="581"/>
      <c r="BC213" s="581"/>
      <c r="BD213" s="581"/>
      <c r="BE213" s="581"/>
      <c r="BF213" s="581"/>
      <c r="BG213" s="581"/>
      <c r="BH213" s="581"/>
      <c r="BI213" s="581"/>
      <c r="BJ213" s="581"/>
      <c r="BK213" s="581"/>
      <c r="BL213" s="581"/>
      <c r="BM213" s="581"/>
      <c r="BN213" s="581"/>
      <c r="BO213" s="581"/>
      <c r="BP213" s="581"/>
      <c r="BQ213" s="581"/>
    </row>
    <row r="214" spans="1:69" s="1" customFormat="1" ht="15" customHeight="1">
      <c r="A214" s="581"/>
      <c r="B214" s="642">
        <v>15</v>
      </c>
      <c r="C214" s="500" t="s">
        <v>917</v>
      </c>
      <c r="D214" s="868"/>
      <c r="E214" s="909"/>
      <c r="F214" s="910"/>
      <c r="G214" s="503"/>
      <c r="H214" s="635" t="s">
        <v>1409</v>
      </c>
      <c r="I214" s="502">
        <v>0.45</v>
      </c>
      <c r="J214" s="635" t="s">
        <v>1412</v>
      </c>
      <c r="K214" s="476">
        <f t="shared" si="14"/>
        <v>0</v>
      </c>
      <c r="L214" s="576" t="s">
        <v>1438</v>
      </c>
      <c r="M214" s="563"/>
      <c r="N214" s="563"/>
      <c r="O214" s="564"/>
      <c r="P214" s="581"/>
      <c r="Q214" s="581"/>
      <c r="R214" s="581"/>
      <c r="S214" s="581"/>
      <c r="T214" s="581"/>
      <c r="U214" s="581"/>
      <c r="V214" s="581"/>
      <c r="W214" s="581"/>
      <c r="X214" s="581"/>
      <c r="Y214" s="581"/>
      <c r="Z214" s="581"/>
      <c r="AA214" s="581"/>
      <c r="AB214" s="581"/>
      <c r="AC214" s="581"/>
      <c r="AD214" s="581"/>
      <c r="AE214" s="581"/>
      <c r="AF214" s="581"/>
      <c r="AG214" s="581"/>
      <c r="AH214" s="581"/>
      <c r="AI214" s="581"/>
      <c r="AJ214" s="581"/>
      <c r="AK214" s="581"/>
      <c r="AL214" s="581"/>
      <c r="AM214" s="581"/>
      <c r="AN214" s="581"/>
      <c r="AO214" s="581"/>
      <c r="AP214" s="581"/>
      <c r="AQ214" s="581"/>
      <c r="AR214" s="581"/>
      <c r="AS214" s="581"/>
      <c r="AT214" s="581"/>
      <c r="AU214" s="581"/>
      <c r="AV214" s="581"/>
      <c r="AW214" s="581"/>
      <c r="AX214" s="581"/>
      <c r="AY214" s="581"/>
      <c r="AZ214" s="581"/>
      <c r="BA214" s="581"/>
      <c r="BB214" s="581"/>
      <c r="BC214" s="581"/>
      <c r="BD214" s="581"/>
      <c r="BE214" s="581"/>
      <c r="BF214" s="581"/>
      <c r="BG214" s="581"/>
      <c r="BH214" s="581"/>
      <c r="BI214" s="581"/>
      <c r="BJ214" s="581"/>
      <c r="BK214" s="581"/>
      <c r="BL214" s="581"/>
      <c r="BM214" s="581"/>
      <c r="BN214" s="581"/>
      <c r="BO214" s="581"/>
      <c r="BP214" s="581"/>
      <c r="BQ214" s="581"/>
    </row>
    <row r="215" spans="1:69" s="1" customFormat="1" ht="15" customHeight="1">
      <c r="A215" s="581"/>
      <c r="B215" s="642">
        <v>16</v>
      </c>
      <c r="C215" s="500" t="s">
        <v>1041</v>
      </c>
      <c r="D215" s="868"/>
      <c r="E215" s="909"/>
      <c r="F215" s="910"/>
      <c r="G215" s="503"/>
      <c r="H215" s="635" t="s">
        <v>1409</v>
      </c>
      <c r="I215" s="502">
        <v>0.45</v>
      </c>
      <c r="J215" s="635" t="s">
        <v>1412</v>
      </c>
      <c r="K215" s="476">
        <f t="shared" si="14"/>
        <v>0</v>
      </c>
      <c r="L215" s="576" t="s">
        <v>1439</v>
      </c>
      <c r="M215" s="563"/>
      <c r="N215" s="563"/>
      <c r="O215" s="564"/>
      <c r="P215" s="581"/>
      <c r="Q215" s="581"/>
      <c r="R215" s="581"/>
      <c r="S215" s="581"/>
      <c r="T215" s="581"/>
      <c r="U215" s="581"/>
      <c r="V215" s="581"/>
      <c r="W215" s="581"/>
      <c r="X215" s="581"/>
      <c r="Y215" s="581"/>
      <c r="Z215" s="581"/>
      <c r="AA215" s="581"/>
      <c r="AB215" s="581"/>
      <c r="AC215" s="581"/>
      <c r="AD215" s="581"/>
      <c r="AE215" s="581"/>
      <c r="AF215" s="581"/>
      <c r="AG215" s="581"/>
      <c r="AH215" s="581"/>
      <c r="AI215" s="581"/>
      <c r="AJ215" s="581"/>
      <c r="AK215" s="581"/>
      <c r="AL215" s="581"/>
      <c r="AM215" s="581"/>
      <c r="AN215" s="581"/>
      <c r="AO215" s="581"/>
      <c r="AP215" s="581"/>
      <c r="AQ215" s="581"/>
      <c r="AR215" s="581"/>
      <c r="AS215" s="581"/>
      <c r="AT215" s="581"/>
      <c r="AU215" s="581"/>
      <c r="AV215" s="581"/>
      <c r="AW215" s="581"/>
      <c r="AX215" s="581"/>
      <c r="AY215" s="581"/>
      <c r="AZ215" s="581"/>
      <c r="BA215" s="581"/>
      <c r="BB215" s="581"/>
      <c r="BC215" s="581"/>
      <c r="BD215" s="581"/>
      <c r="BE215" s="581"/>
      <c r="BF215" s="581"/>
      <c r="BG215" s="581"/>
      <c r="BH215" s="581"/>
      <c r="BI215" s="581"/>
      <c r="BJ215" s="581"/>
      <c r="BK215" s="581"/>
      <c r="BL215" s="581"/>
      <c r="BM215" s="581"/>
      <c r="BN215" s="581"/>
      <c r="BO215" s="581"/>
      <c r="BP215" s="581"/>
      <c r="BQ215" s="581"/>
    </row>
    <row r="216" spans="1:69" s="1" customFormat="1" ht="15" customHeight="1" thickBot="1">
      <c r="A216" s="581"/>
      <c r="B216" s="642">
        <v>17</v>
      </c>
      <c r="C216" s="500" t="s">
        <v>1112</v>
      </c>
      <c r="D216" s="868"/>
      <c r="E216" s="909"/>
      <c r="F216" s="910"/>
      <c r="G216" s="503"/>
      <c r="H216" s="635" t="s">
        <v>1409</v>
      </c>
      <c r="I216" s="502">
        <v>0.45</v>
      </c>
      <c r="J216" s="635" t="s">
        <v>1412</v>
      </c>
      <c r="K216" s="476">
        <f t="shared" si="14"/>
        <v>0</v>
      </c>
      <c r="L216" s="576" t="s">
        <v>1440</v>
      </c>
      <c r="M216" s="563"/>
      <c r="N216" s="563"/>
      <c r="O216" s="564"/>
      <c r="P216" s="581"/>
      <c r="Q216" s="581"/>
      <c r="R216" s="581"/>
      <c r="S216" s="581"/>
      <c r="T216" s="581"/>
      <c r="U216" s="581"/>
      <c r="V216" s="581"/>
      <c r="W216" s="581"/>
      <c r="X216" s="581"/>
      <c r="Y216" s="581"/>
      <c r="Z216" s="581"/>
      <c r="AA216" s="581"/>
      <c r="AB216" s="581"/>
      <c r="AC216" s="581"/>
      <c r="AD216" s="581"/>
      <c r="AE216" s="581"/>
      <c r="AF216" s="581"/>
      <c r="AG216" s="581"/>
      <c r="AH216" s="581"/>
      <c r="AI216" s="581"/>
      <c r="AJ216" s="581"/>
      <c r="AK216" s="581"/>
      <c r="AL216" s="581"/>
      <c r="AM216" s="581"/>
      <c r="AN216" s="581"/>
      <c r="AO216" s="581"/>
      <c r="AP216" s="581"/>
      <c r="AQ216" s="581"/>
      <c r="AR216" s="581"/>
      <c r="AS216" s="581"/>
      <c r="AT216" s="581"/>
      <c r="AU216" s="581"/>
      <c r="AV216" s="581"/>
      <c r="AW216" s="581"/>
      <c r="AX216" s="581"/>
      <c r="AY216" s="581"/>
      <c r="AZ216" s="581"/>
      <c r="BA216" s="581"/>
      <c r="BB216" s="581"/>
      <c r="BC216" s="581"/>
      <c r="BD216" s="581"/>
      <c r="BE216" s="581"/>
      <c r="BF216" s="581"/>
      <c r="BG216" s="581"/>
      <c r="BH216" s="581"/>
      <c r="BI216" s="581"/>
      <c r="BJ216" s="581"/>
      <c r="BK216" s="581"/>
      <c r="BL216" s="581"/>
      <c r="BM216" s="581"/>
      <c r="BN216" s="581"/>
      <c r="BO216" s="581"/>
      <c r="BP216" s="581"/>
      <c r="BQ216" s="581"/>
    </row>
    <row r="217" spans="1:69" s="1" customFormat="1" ht="18.75" customHeight="1" thickBot="1">
      <c r="A217" s="581"/>
      <c r="B217" s="878" t="s">
        <v>140</v>
      </c>
      <c r="C217" s="879"/>
      <c r="D217" s="868"/>
      <c r="E217" s="909"/>
      <c r="F217" s="910"/>
      <c r="G217" s="504"/>
      <c r="H217" s="505"/>
      <c r="I217" s="506"/>
      <c r="J217" s="629"/>
      <c r="K217" s="457">
        <f>SUM(K200:K216)</f>
        <v>0</v>
      </c>
      <c r="L217" s="576" t="s">
        <v>1441</v>
      </c>
      <c r="M217" s="563" t="s">
        <v>1409</v>
      </c>
      <c r="N217" s="563"/>
      <c r="O217" s="564"/>
      <c r="P217" s="581"/>
      <c r="Q217" s="581"/>
      <c r="R217" s="581"/>
      <c r="S217" s="581"/>
      <c r="T217" s="581"/>
      <c r="U217" s="581"/>
      <c r="V217" s="581"/>
      <c r="W217" s="581"/>
      <c r="X217" s="581"/>
      <c r="Y217" s="581"/>
      <c r="Z217" s="581"/>
      <c r="AA217" s="581"/>
      <c r="AB217" s="581"/>
      <c r="AC217" s="581"/>
      <c r="AD217" s="581"/>
      <c r="AE217" s="581"/>
      <c r="AF217" s="581"/>
      <c r="AG217" s="581"/>
      <c r="AH217" s="581"/>
      <c r="AI217" s="581"/>
      <c r="AJ217" s="581"/>
      <c r="AK217" s="581"/>
      <c r="AL217" s="581"/>
      <c r="AM217" s="581"/>
      <c r="AN217" s="581"/>
      <c r="AO217" s="581"/>
      <c r="AP217" s="581"/>
      <c r="AQ217" s="581"/>
      <c r="AR217" s="581"/>
      <c r="AS217" s="581"/>
      <c r="AT217" s="581"/>
      <c r="AU217" s="581"/>
      <c r="AV217" s="581"/>
      <c r="AW217" s="581"/>
      <c r="AX217" s="581"/>
      <c r="AY217" s="581"/>
      <c r="AZ217" s="581"/>
      <c r="BA217" s="581"/>
      <c r="BB217" s="581"/>
      <c r="BC217" s="581"/>
      <c r="BD217" s="581"/>
      <c r="BE217" s="581"/>
      <c r="BF217" s="581"/>
      <c r="BG217" s="581"/>
      <c r="BH217" s="581"/>
      <c r="BI217" s="581"/>
      <c r="BJ217" s="581"/>
      <c r="BK217" s="581"/>
      <c r="BL217" s="581"/>
      <c r="BM217" s="581"/>
      <c r="BN217" s="581"/>
      <c r="BO217" s="581"/>
      <c r="BP217" s="581"/>
      <c r="BQ217" s="581"/>
    </row>
    <row r="218" spans="1:69" s="44" customFormat="1" ht="15" customHeight="1">
      <c r="A218" s="507"/>
      <c r="B218" s="643"/>
      <c r="C218" s="643"/>
      <c r="D218" s="643"/>
      <c r="E218" s="643"/>
      <c r="F218" s="508"/>
      <c r="G218" s="509"/>
      <c r="H218" s="643"/>
      <c r="I218" s="510"/>
      <c r="J218" s="643"/>
      <c r="K218" s="460"/>
      <c r="L218" s="587"/>
      <c r="M218" s="565"/>
      <c r="N218" s="565"/>
      <c r="O218" s="566"/>
      <c r="P218" s="507"/>
      <c r="Q218" s="507"/>
      <c r="R218" s="507"/>
      <c r="S218" s="507"/>
      <c r="T218" s="507"/>
      <c r="U218" s="507"/>
      <c r="V218" s="507"/>
      <c r="W218" s="507"/>
      <c r="X218" s="507"/>
      <c r="Y218" s="507"/>
      <c r="Z218" s="507"/>
      <c r="AA218" s="507"/>
      <c r="AB218" s="507"/>
      <c r="AC218" s="507"/>
      <c r="AD218" s="507"/>
      <c r="AE218" s="507"/>
      <c r="AF218" s="507"/>
      <c r="AG218" s="507"/>
      <c r="AH218" s="507"/>
      <c r="AI218" s="507"/>
      <c r="AJ218" s="507"/>
      <c r="AK218" s="507"/>
      <c r="AL218" s="507"/>
      <c r="AM218" s="507"/>
      <c r="AN218" s="507"/>
      <c r="AO218" s="507"/>
      <c r="AP218" s="507"/>
      <c r="AQ218" s="507"/>
      <c r="AR218" s="507"/>
      <c r="AS218" s="507"/>
      <c r="AT218" s="507"/>
      <c r="AU218" s="507"/>
      <c r="AV218" s="507"/>
      <c r="AW218" s="507"/>
      <c r="AX218" s="507"/>
      <c r="AY218" s="507"/>
      <c r="AZ218" s="507"/>
      <c r="BA218" s="507"/>
      <c r="BB218" s="507"/>
      <c r="BC218" s="507"/>
      <c r="BD218" s="507"/>
      <c r="BE218" s="507"/>
      <c r="BF218" s="507"/>
      <c r="BG218" s="507"/>
      <c r="BH218" s="507"/>
      <c r="BI218" s="507"/>
      <c r="BJ218" s="507"/>
      <c r="BK218" s="507"/>
      <c r="BL218" s="507"/>
      <c r="BM218" s="507"/>
      <c r="BN218" s="507"/>
      <c r="BO218" s="507"/>
      <c r="BP218" s="507"/>
      <c r="BQ218" s="507"/>
    </row>
    <row r="219" spans="1:69" s="44" customFormat="1" ht="18.75" customHeight="1">
      <c r="A219" s="574" t="s">
        <v>1442</v>
      </c>
      <c r="B219" s="511" t="s">
        <v>1443</v>
      </c>
      <c r="C219" s="512"/>
      <c r="D219" s="586"/>
      <c r="E219" s="586"/>
      <c r="F219" s="495"/>
      <c r="G219" s="460"/>
      <c r="H219" s="586"/>
      <c r="I219" s="513"/>
      <c r="J219" s="586"/>
      <c r="K219" s="460"/>
      <c r="L219" s="587"/>
      <c r="M219" s="565"/>
      <c r="N219" s="565"/>
      <c r="O219" s="566"/>
      <c r="P219" s="507"/>
      <c r="Q219" s="507"/>
      <c r="R219" s="507"/>
      <c r="S219" s="507"/>
      <c r="T219" s="507"/>
      <c r="U219" s="507"/>
      <c r="V219" s="507"/>
      <c r="W219" s="507"/>
      <c r="X219" s="507"/>
      <c r="Y219" s="507"/>
      <c r="Z219" s="507"/>
      <c r="AA219" s="507"/>
      <c r="AB219" s="507"/>
      <c r="AC219" s="507"/>
      <c r="AD219" s="507"/>
      <c r="AE219" s="507"/>
      <c r="AF219" s="507"/>
      <c r="AG219" s="507"/>
      <c r="AH219" s="507"/>
      <c r="AI219" s="507"/>
      <c r="AJ219" s="507"/>
      <c r="AK219" s="507"/>
      <c r="AL219" s="507"/>
      <c r="AM219" s="507"/>
      <c r="AN219" s="507"/>
      <c r="AO219" s="507"/>
      <c r="AP219" s="507"/>
      <c r="AQ219" s="507"/>
      <c r="AR219" s="507"/>
      <c r="AS219" s="507"/>
      <c r="AT219" s="507"/>
      <c r="AU219" s="507"/>
      <c r="AV219" s="507"/>
      <c r="AW219" s="507"/>
      <c r="AX219" s="507"/>
      <c r="AY219" s="507"/>
      <c r="AZ219" s="507"/>
      <c r="BA219" s="507"/>
      <c r="BB219" s="507"/>
      <c r="BC219" s="507"/>
      <c r="BD219" s="507"/>
      <c r="BE219" s="507"/>
      <c r="BF219" s="507"/>
      <c r="BG219" s="507"/>
      <c r="BH219" s="507"/>
      <c r="BI219" s="507"/>
      <c r="BJ219" s="507"/>
      <c r="BK219" s="507"/>
      <c r="BL219" s="507"/>
      <c r="BM219" s="507"/>
      <c r="BN219" s="507"/>
      <c r="BO219" s="507"/>
      <c r="BP219" s="507"/>
      <c r="BQ219" s="507"/>
    </row>
    <row r="220" spans="1:69" ht="11.25" customHeight="1">
      <c r="A220" s="451"/>
      <c r="B220" s="452"/>
      <c r="G220" s="458"/>
      <c r="K220" s="450"/>
      <c r="N220" s="557"/>
      <c r="O220" s="557"/>
      <c r="P220" s="385"/>
      <c r="Q220" s="633"/>
      <c r="R220" s="633"/>
      <c r="S220" s="633"/>
      <c r="T220" s="633"/>
      <c r="U220" s="633"/>
      <c r="V220" s="633"/>
      <c r="W220" s="630"/>
      <c r="X220" s="381"/>
    </row>
    <row r="221" spans="1:69" ht="18.75" customHeight="1" thickBot="1">
      <c r="A221" s="451"/>
      <c r="B221" s="903" t="s">
        <v>1444</v>
      </c>
      <c r="C221" s="903"/>
      <c r="D221" s="903"/>
      <c r="E221" s="903"/>
      <c r="F221" s="903"/>
      <c r="G221" s="454"/>
      <c r="H221" s="581"/>
      <c r="I221" s="581" t="s">
        <v>171</v>
      </c>
      <c r="J221" s="581"/>
      <c r="K221" s="454"/>
      <c r="L221" s="581"/>
      <c r="O221" s="557"/>
      <c r="P221" s="385"/>
      <c r="Q221" s="385"/>
      <c r="R221" s="633"/>
      <c r="S221" s="633"/>
      <c r="T221" s="633"/>
      <c r="U221" s="633"/>
      <c r="V221" s="633"/>
      <c r="W221" s="633"/>
      <c r="X221" s="630"/>
      <c r="Y221" s="381"/>
    </row>
    <row r="222" spans="1:69" ht="18.75" customHeight="1" thickBot="1">
      <c r="A222" s="451"/>
      <c r="B222" s="903"/>
      <c r="C222" s="903"/>
      <c r="D222" s="903"/>
      <c r="E222" s="903"/>
      <c r="F222" s="903"/>
      <c r="G222" s="455">
        <f>●附表!G30</f>
        <v>0</v>
      </c>
      <c r="H222" s="648" t="s">
        <v>1302</v>
      </c>
      <c r="I222" s="456">
        <v>0.5</v>
      </c>
      <c r="J222" s="648" t="s">
        <v>1303</v>
      </c>
      <c r="K222" s="457">
        <f>ROUND(G222*I222,0)</f>
        <v>0</v>
      </c>
      <c r="L222" s="576" t="s">
        <v>1445</v>
      </c>
      <c r="M222" s="556" t="s">
        <v>1302</v>
      </c>
      <c r="O222" s="557"/>
      <c r="P222" s="385"/>
      <c r="Q222" s="385"/>
      <c r="R222" s="633"/>
      <c r="S222" s="633"/>
      <c r="T222" s="633"/>
      <c r="U222" s="633"/>
      <c r="V222" s="633"/>
      <c r="W222" s="633"/>
      <c r="X222" s="630"/>
      <c r="Y222" s="381"/>
    </row>
    <row r="223" spans="1:69" ht="11.25" customHeight="1">
      <c r="G223" s="460"/>
      <c r="H223" s="631"/>
      <c r="I223" s="461"/>
      <c r="J223" s="631"/>
      <c r="K223" s="459" t="s">
        <v>170</v>
      </c>
      <c r="N223" s="558"/>
      <c r="O223" s="559"/>
      <c r="P223" s="384"/>
      <c r="Q223" s="630"/>
      <c r="R223" s="630"/>
      <c r="S223" s="383"/>
      <c r="T223" s="904"/>
      <c r="U223" s="904"/>
      <c r="V223" s="382"/>
      <c r="W223" s="633"/>
      <c r="X223" s="381"/>
    </row>
    <row r="224" spans="1:69" ht="18" customHeight="1">
      <c r="G224" s="460"/>
      <c r="H224" s="631"/>
      <c r="I224" s="461"/>
      <c r="J224" s="631"/>
      <c r="K224" s="460"/>
      <c r="N224" s="558"/>
      <c r="O224" s="559"/>
      <c r="P224" s="384"/>
      <c r="Q224" s="630"/>
      <c r="R224" s="630"/>
      <c r="S224" s="383"/>
      <c r="T224" s="630"/>
      <c r="U224" s="630"/>
      <c r="V224" s="382"/>
      <c r="W224" s="633"/>
      <c r="X224" s="381"/>
    </row>
    <row r="225" spans="1:69" ht="18.75" customHeight="1" thickBot="1">
      <c r="A225" s="451"/>
      <c r="B225" s="903" t="s">
        <v>1446</v>
      </c>
      <c r="C225" s="903"/>
      <c r="D225" s="903"/>
      <c r="E225" s="903"/>
      <c r="F225" s="903"/>
      <c r="G225" s="454"/>
      <c r="H225" s="581"/>
      <c r="I225" s="581" t="s">
        <v>171</v>
      </c>
      <c r="J225" s="581"/>
      <c r="K225" s="454"/>
      <c r="L225" s="581"/>
      <c r="O225" s="557"/>
      <c r="P225" s="385"/>
      <c r="Q225" s="385"/>
      <c r="R225" s="633"/>
      <c r="S225" s="633"/>
      <c r="T225" s="633"/>
      <c r="U225" s="633"/>
      <c r="V225" s="633"/>
      <c r="W225" s="633"/>
      <c r="X225" s="630"/>
      <c r="Y225" s="381"/>
    </row>
    <row r="226" spans="1:69" ht="18.75" customHeight="1" thickBot="1">
      <c r="A226" s="451"/>
      <c r="B226" s="903"/>
      <c r="C226" s="903"/>
      <c r="D226" s="903"/>
      <c r="E226" s="903"/>
      <c r="F226" s="903"/>
      <c r="G226" s="455">
        <f>●附表!G40</f>
        <v>0</v>
      </c>
      <c r="H226" s="648" t="s">
        <v>1302</v>
      </c>
      <c r="I226" s="456">
        <v>0.5</v>
      </c>
      <c r="J226" s="648" t="s">
        <v>1303</v>
      </c>
      <c r="K226" s="457">
        <f>ROUND(G226*I226,0)</f>
        <v>0</v>
      </c>
      <c r="L226" s="576" t="s">
        <v>1447</v>
      </c>
      <c r="M226" s="556" t="s">
        <v>1302</v>
      </c>
      <c r="O226" s="557"/>
      <c r="P226" s="385"/>
      <c r="Q226" s="385"/>
      <c r="R226" s="633"/>
      <c r="S226" s="633"/>
      <c r="T226" s="633"/>
      <c r="U226" s="633"/>
      <c r="V226" s="633"/>
      <c r="W226" s="633"/>
      <c r="X226" s="630"/>
      <c r="Y226" s="381"/>
    </row>
    <row r="227" spans="1:69" ht="11.25" customHeight="1">
      <c r="G227" s="460"/>
      <c r="H227" s="631"/>
      <c r="I227" s="461"/>
      <c r="J227" s="631"/>
      <c r="K227" s="459" t="s">
        <v>170</v>
      </c>
      <c r="N227" s="558"/>
      <c r="O227" s="559"/>
      <c r="P227" s="384"/>
      <c r="Q227" s="630"/>
      <c r="R227" s="630"/>
      <c r="S227" s="383"/>
      <c r="T227" s="904"/>
      <c r="U227" s="904"/>
      <c r="V227" s="382"/>
      <c r="W227" s="633"/>
      <c r="X227" s="381"/>
    </row>
    <row r="228" spans="1:69" ht="18" customHeight="1">
      <c r="G228" s="460"/>
      <c r="H228" s="631"/>
      <c r="I228" s="461"/>
      <c r="J228" s="631"/>
      <c r="K228" s="460"/>
      <c r="N228" s="558"/>
      <c r="O228" s="559"/>
      <c r="P228" s="384"/>
      <c r="Q228" s="630"/>
      <c r="R228" s="630"/>
      <c r="S228" s="383"/>
      <c r="T228" s="904"/>
      <c r="U228" s="904"/>
      <c r="V228" s="382"/>
      <c r="W228" s="633"/>
      <c r="X228" s="381"/>
    </row>
    <row r="229" spans="1:69" ht="27.75" customHeight="1" thickBot="1">
      <c r="A229" s="451"/>
      <c r="B229" s="903" t="s">
        <v>1448</v>
      </c>
      <c r="C229" s="903"/>
      <c r="D229" s="903"/>
      <c r="E229" s="903"/>
      <c r="F229" s="903"/>
      <c r="G229" s="454"/>
      <c r="H229" s="581"/>
      <c r="I229" s="581" t="s">
        <v>171</v>
      </c>
      <c r="J229" s="581"/>
      <c r="K229" s="454"/>
      <c r="L229" s="581"/>
      <c r="O229" s="557"/>
      <c r="P229" s="385"/>
      <c r="Q229" s="385"/>
      <c r="R229" s="633"/>
      <c r="S229" s="633"/>
      <c r="T229" s="633"/>
      <c r="U229" s="633"/>
      <c r="V229" s="633"/>
      <c r="W229" s="633"/>
      <c r="X229" s="630"/>
      <c r="Y229" s="381"/>
    </row>
    <row r="230" spans="1:69" ht="18.75" customHeight="1" thickBot="1">
      <c r="A230" s="451"/>
      <c r="B230" s="903"/>
      <c r="C230" s="903"/>
      <c r="D230" s="903"/>
      <c r="E230" s="903"/>
      <c r="F230" s="903"/>
      <c r="G230" s="494"/>
      <c r="H230" s="648" t="s">
        <v>1302</v>
      </c>
      <c r="I230" s="456">
        <v>0.5</v>
      </c>
      <c r="J230" s="648" t="s">
        <v>1303</v>
      </c>
      <c r="K230" s="457">
        <f>ROUND(G230*I230,0)</f>
        <v>0</v>
      </c>
      <c r="L230" s="576" t="s">
        <v>1449</v>
      </c>
      <c r="M230" s="556" t="s">
        <v>1302</v>
      </c>
      <c r="O230" s="557"/>
      <c r="P230" s="385"/>
      <c r="Q230" s="385"/>
      <c r="R230" s="633"/>
      <c r="S230" s="633"/>
      <c r="T230" s="633"/>
      <c r="U230" s="633"/>
      <c r="V230" s="633"/>
      <c r="W230" s="633"/>
      <c r="X230" s="630"/>
      <c r="Y230" s="381"/>
    </row>
    <row r="231" spans="1:69" ht="11.25" customHeight="1">
      <c r="G231" s="460"/>
      <c r="H231" s="631"/>
      <c r="I231" s="461"/>
      <c r="J231" s="631"/>
      <c r="K231" s="459" t="s">
        <v>170</v>
      </c>
      <c r="N231" s="558"/>
      <c r="O231" s="559"/>
      <c r="P231" s="384"/>
      <c r="Q231" s="630"/>
      <c r="R231" s="630"/>
      <c r="S231" s="383"/>
      <c r="T231" s="904"/>
      <c r="U231" s="904"/>
      <c r="V231" s="382"/>
      <c r="W231" s="633"/>
      <c r="X231" s="381"/>
    </row>
    <row r="232" spans="1:69" s="1" customFormat="1" ht="15" customHeight="1" thickBot="1">
      <c r="A232" s="581"/>
      <c r="B232" s="590"/>
      <c r="C232" s="576"/>
      <c r="D232" s="576"/>
      <c r="E232" s="576"/>
      <c r="F232" s="448"/>
      <c r="G232" s="514"/>
      <c r="H232" s="588"/>
      <c r="I232" s="492"/>
      <c r="J232" s="631"/>
      <c r="K232" s="460"/>
      <c r="L232" s="576"/>
      <c r="M232" s="563"/>
      <c r="N232" s="563"/>
      <c r="O232" s="563"/>
      <c r="P232" s="581"/>
      <c r="Q232" s="581"/>
      <c r="R232" s="581"/>
      <c r="S232" s="581"/>
      <c r="T232" s="581"/>
      <c r="U232" s="581"/>
      <c r="V232" s="581"/>
      <c r="W232" s="581"/>
      <c r="X232" s="581"/>
      <c r="Y232" s="581"/>
      <c r="Z232" s="581"/>
      <c r="AA232" s="581"/>
      <c r="AB232" s="581"/>
      <c r="AC232" s="581"/>
      <c r="AD232" s="581"/>
      <c r="AE232" s="581"/>
      <c r="AF232" s="581"/>
      <c r="AG232" s="581"/>
      <c r="AH232" s="581"/>
      <c r="AI232" s="581"/>
      <c r="AJ232" s="581"/>
      <c r="AK232" s="581"/>
      <c r="AL232" s="581"/>
      <c r="AM232" s="581"/>
      <c r="AN232" s="581"/>
      <c r="AO232" s="581"/>
      <c r="AP232" s="581"/>
      <c r="AQ232" s="581"/>
      <c r="AR232" s="581"/>
      <c r="AS232" s="581"/>
      <c r="AT232" s="581"/>
      <c r="AU232" s="581"/>
      <c r="AV232" s="581"/>
      <c r="AW232" s="581"/>
      <c r="AX232" s="581"/>
      <c r="AY232" s="581"/>
      <c r="AZ232" s="581"/>
      <c r="BA232" s="581"/>
      <c r="BB232" s="581"/>
      <c r="BC232" s="581"/>
      <c r="BD232" s="581"/>
      <c r="BE232" s="581"/>
      <c r="BF232" s="581"/>
      <c r="BG232" s="581"/>
      <c r="BH232" s="581"/>
      <c r="BI232" s="581"/>
      <c r="BJ232" s="581"/>
      <c r="BK232" s="581"/>
      <c r="BL232" s="581"/>
      <c r="BM232" s="581"/>
      <c r="BN232" s="581"/>
      <c r="BO232" s="581"/>
      <c r="BP232" s="581"/>
      <c r="BQ232" s="581"/>
    </row>
    <row r="233" spans="1:69" s="1" customFormat="1" ht="15" customHeight="1">
      <c r="A233" s="581"/>
      <c r="B233" s="590"/>
      <c r="C233" s="576"/>
      <c r="D233" s="576"/>
      <c r="E233" s="576"/>
      <c r="F233" s="448"/>
      <c r="G233" s="514"/>
      <c r="H233" s="588"/>
      <c r="I233" s="873" t="s">
        <v>1450</v>
      </c>
      <c r="J233" s="874"/>
      <c r="K233" s="589"/>
      <c r="L233" s="576"/>
      <c r="M233" s="563"/>
      <c r="N233" s="563"/>
      <c r="O233" s="563"/>
      <c r="P233" s="581"/>
      <c r="Q233" s="581"/>
      <c r="R233" s="581"/>
      <c r="S233" s="581"/>
      <c r="T233" s="581"/>
      <c r="U233" s="581"/>
      <c r="V233" s="581"/>
      <c r="W233" s="581"/>
      <c r="X233" s="581"/>
      <c r="Y233" s="581"/>
      <c r="Z233" s="581"/>
      <c r="AA233" s="581"/>
      <c r="AB233" s="581"/>
      <c r="AC233" s="581"/>
      <c r="AD233" s="581"/>
      <c r="AE233" s="581"/>
      <c r="AF233" s="581"/>
      <c r="AG233" s="581"/>
      <c r="AH233" s="581"/>
      <c r="AI233" s="581"/>
      <c r="AJ233" s="581"/>
      <c r="AK233" s="581"/>
      <c r="AL233" s="581"/>
      <c r="AM233" s="581"/>
      <c r="AN233" s="581"/>
      <c r="AO233" s="581"/>
      <c r="AP233" s="581"/>
      <c r="AQ233" s="581"/>
      <c r="AR233" s="581"/>
      <c r="AS233" s="581"/>
      <c r="AT233" s="581"/>
      <c r="AU233" s="581"/>
      <c r="AV233" s="581"/>
      <c r="AW233" s="581"/>
      <c r="AX233" s="581"/>
      <c r="AY233" s="581"/>
      <c r="AZ233" s="581"/>
      <c r="BA233" s="581"/>
      <c r="BB233" s="581"/>
      <c r="BC233" s="581"/>
      <c r="BD233" s="581"/>
      <c r="BE233" s="581"/>
      <c r="BF233" s="581"/>
      <c r="BG233" s="581"/>
      <c r="BH233" s="581"/>
      <c r="BI233" s="581"/>
      <c r="BJ233" s="581"/>
      <c r="BK233" s="581"/>
      <c r="BL233" s="581"/>
      <c r="BM233" s="581"/>
      <c r="BN233" s="581"/>
      <c r="BO233" s="581"/>
      <c r="BP233" s="581"/>
      <c r="BQ233" s="581"/>
    </row>
    <row r="234" spans="1:69" s="1" customFormat="1" ht="15" customHeight="1" thickBot="1">
      <c r="A234" s="581"/>
      <c r="B234" s="590"/>
      <c r="C234" s="576"/>
      <c r="D234" s="576"/>
      <c r="E234" s="576"/>
      <c r="F234" s="448"/>
      <c r="G234" s="514"/>
      <c r="H234" s="588"/>
      <c r="I234" s="875" t="s">
        <v>182</v>
      </c>
      <c r="J234" s="876"/>
      <c r="K234" s="591">
        <f>SUMIF(M6:M230,"*",K6:K230)</f>
        <v>0</v>
      </c>
      <c r="L234" s="576" t="s">
        <v>1451</v>
      </c>
      <c r="M234" s="563"/>
      <c r="N234" s="563"/>
      <c r="O234" s="563"/>
      <c r="P234" s="581"/>
      <c r="Q234" s="581"/>
      <c r="R234" s="581"/>
      <c r="S234" s="581"/>
      <c r="T234" s="581"/>
      <c r="U234" s="581"/>
      <c r="V234" s="581"/>
      <c r="W234" s="581"/>
      <c r="X234" s="581"/>
      <c r="Y234" s="581"/>
      <c r="Z234" s="581"/>
      <c r="AA234" s="581"/>
      <c r="AB234" s="581"/>
      <c r="AC234" s="581"/>
      <c r="AD234" s="581"/>
      <c r="AE234" s="581"/>
      <c r="AF234" s="581"/>
      <c r="AG234" s="581"/>
      <c r="AH234" s="581"/>
      <c r="AI234" s="581"/>
      <c r="AJ234" s="581"/>
      <c r="AK234" s="581"/>
      <c r="AL234" s="581"/>
      <c r="AM234" s="581"/>
      <c r="AN234" s="581"/>
      <c r="AO234" s="581"/>
      <c r="AP234" s="581"/>
      <c r="AQ234" s="581"/>
      <c r="AR234" s="581"/>
      <c r="AS234" s="581"/>
      <c r="AT234" s="581"/>
      <c r="AU234" s="581"/>
      <c r="AV234" s="581"/>
      <c r="AW234" s="581"/>
      <c r="AX234" s="581"/>
      <c r="AY234" s="581"/>
      <c r="AZ234" s="581"/>
      <c r="BA234" s="581"/>
      <c r="BB234" s="581"/>
      <c r="BC234" s="581"/>
      <c r="BD234" s="581"/>
      <c r="BE234" s="581"/>
      <c r="BF234" s="581"/>
      <c r="BG234" s="581"/>
      <c r="BH234" s="581"/>
      <c r="BI234" s="581"/>
      <c r="BJ234" s="581"/>
      <c r="BK234" s="581"/>
      <c r="BL234" s="581"/>
      <c r="BM234" s="581"/>
      <c r="BN234" s="581"/>
      <c r="BO234" s="581"/>
      <c r="BP234" s="581"/>
      <c r="BQ234" s="581"/>
    </row>
    <row r="235" spans="1:69" s="4" customFormat="1" ht="15" customHeight="1">
      <c r="A235" s="515"/>
      <c r="B235" s="516"/>
      <c r="C235" s="588"/>
      <c r="D235" s="588"/>
      <c r="E235" s="588"/>
      <c r="F235" s="517"/>
      <c r="G235" s="588"/>
      <c r="H235" s="588"/>
      <c r="I235" s="492"/>
      <c r="J235" s="631"/>
      <c r="K235" s="460"/>
      <c r="L235" s="588"/>
      <c r="M235" s="567"/>
      <c r="N235" s="567"/>
      <c r="O235" s="567"/>
      <c r="P235" s="515"/>
      <c r="Q235" s="515"/>
      <c r="R235" s="515"/>
      <c r="S235" s="515"/>
      <c r="T235" s="515"/>
      <c r="U235" s="515"/>
      <c r="V235" s="515"/>
      <c r="W235" s="515"/>
      <c r="X235" s="515"/>
      <c r="Y235" s="515"/>
      <c r="Z235" s="515"/>
      <c r="AA235" s="515"/>
      <c r="AB235" s="515"/>
      <c r="AC235" s="515"/>
      <c r="AD235" s="515"/>
      <c r="AE235" s="515"/>
      <c r="AF235" s="515"/>
      <c r="AG235" s="515"/>
      <c r="AH235" s="515"/>
      <c r="AI235" s="515"/>
      <c r="AJ235" s="515"/>
      <c r="AK235" s="515"/>
      <c r="AL235" s="515"/>
      <c r="AM235" s="515"/>
      <c r="AN235" s="515"/>
      <c r="AO235" s="515"/>
      <c r="AP235" s="515"/>
      <c r="AQ235" s="515"/>
      <c r="AR235" s="515"/>
      <c r="AS235" s="515"/>
      <c r="AT235" s="515"/>
      <c r="AU235" s="515"/>
      <c r="AV235" s="515"/>
      <c r="AW235" s="515"/>
      <c r="AX235" s="515"/>
      <c r="AY235" s="515"/>
      <c r="AZ235" s="515"/>
      <c r="BA235" s="515"/>
      <c r="BB235" s="515"/>
      <c r="BC235" s="515"/>
      <c r="BD235" s="515"/>
      <c r="BE235" s="515"/>
      <c r="BF235" s="515"/>
      <c r="BG235" s="515"/>
      <c r="BH235" s="515"/>
      <c r="BI235" s="515"/>
      <c r="BJ235" s="515"/>
      <c r="BK235" s="515"/>
      <c r="BL235" s="515"/>
      <c r="BM235" s="515"/>
      <c r="BN235" s="515"/>
      <c r="BO235" s="515"/>
      <c r="BP235" s="515"/>
      <c r="BQ235" s="515"/>
    </row>
    <row r="236" spans="1:69" s="4" customFormat="1" ht="15" customHeight="1">
      <c r="A236" s="515"/>
      <c r="B236" s="516"/>
      <c r="C236" s="588"/>
      <c r="D236" s="588"/>
      <c r="E236" s="588"/>
      <c r="F236" s="517"/>
      <c r="G236" s="588"/>
      <c r="H236" s="588"/>
      <c r="I236" s="492"/>
      <c r="J236" s="631"/>
      <c r="K236" s="460"/>
      <c r="L236" s="588"/>
      <c r="M236" s="567"/>
      <c r="N236" s="567"/>
      <c r="O236" s="567"/>
      <c r="P236" s="515"/>
      <c r="Q236" s="515"/>
      <c r="R236" s="515"/>
      <c r="S236" s="515"/>
      <c r="T236" s="515"/>
      <c r="U236" s="515"/>
      <c r="V236" s="515"/>
      <c r="W236" s="515"/>
      <c r="X236" s="515"/>
      <c r="Y236" s="515"/>
      <c r="Z236" s="515"/>
      <c r="AA236" s="515"/>
      <c r="AB236" s="515"/>
      <c r="AC236" s="515"/>
      <c r="AD236" s="515"/>
      <c r="AE236" s="515"/>
      <c r="AF236" s="515"/>
      <c r="AG236" s="515"/>
      <c r="AH236" s="515"/>
      <c r="AI236" s="515"/>
      <c r="AJ236" s="515"/>
      <c r="AK236" s="515"/>
      <c r="AL236" s="515"/>
      <c r="AM236" s="515"/>
      <c r="AN236" s="515"/>
      <c r="AO236" s="515"/>
      <c r="AP236" s="515"/>
      <c r="AQ236" s="515"/>
      <c r="AR236" s="515"/>
      <c r="AS236" s="515"/>
      <c r="AT236" s="515"/>
      <c r="AU236" s="515"/>
      <c r="AV236" s="515"/>
      <c r="AW236" s="515"/>
      <c r="AX236" s="515"/>
      <c r="AY236" s="515"/>
      <c r="AZ236" s="515"/>
      <c r="BA236" s="515"/>
      <c r="BB236" s="515"/>
      <c r="BC236" s="515"/>
      <c r="BD236" s="515"/>
      <c r="BE236" s="515"/>
      <c r="BF236" s="515"/>
      <c r="BG236" s="515"/>
      <c r="BH236" s="515"/>
      <c r="BI236" s="515"/>
      <c r="BJ236" s="515"/>
      <c r="BK236" s="515"/>
      <c r="BL236" s="515"/>
      <c r="BM236" s="515"/>
      <c r="BN236" s="515"/>
      <c r="BO236" s="515"/>
      <c r="BP236" s="515"/>
      <c r="BQ236" s="515"/>
    </row>
    <row r="237" spans="1:69" s="4" customFormat="1" ht="15" customHeight="1">
      <c r="A237" s="515"/>
      <c r="B237" s="516"/>
      <c r="C237" s="588"/>
      <c r="D237" s="588"/>
      <c r="E237" s="588"/>
      <c r="F237" s="517"/>
      <c r="G237" s="588"/>
      <c r="H237" s="588"/>
      <c r="I237" s="492"/>
      <c r="J237" s="631"/>
      <c r="K237" s="460"/>
      <c r="L237" s="588"/>
      <c r="M237" s="567"/>
      <c r="N237" s="568"/>
      <c r="O237" s="567"/>
      <c r="P237" s="515"/>
      <c r="Q237" s="515"/>
      <c r="R237" s="515"/>
      <c r="S237" s="515"/>
      <c r="T237" s="515"/>
      <c r="U237" s="515"/>
      <c r="V237" s="515"/>
      <c r="W237" s="515"/>
      <c r="X237" s="515"/>
      <c r="Y237" s="515"/>
      <c r="Z237" s="515"/>
      <c r="AA237" s="515"/>
      <c r="AB237" s="515"/>
      <c r="AC237" s="515"/>
      <c r="AD237" s="515"/>
      <c r="AE237" s="515"/>
      <c r="AF237" s="515"/>
      <c r="AG237" s="515"/>
      <c r="AH237" s="515"/>
      <c r="AI237" s="515"/>
      <c r="AJ237" s="515"/>
      <c r="AK237" s="515"/>
      <c r="AL237" s="515"/>
      <c r="AM237" s="515"/>
      <c r="AN237" s="515"/>
      <c r="AO237" s="515"/>
      <c r="AP237" s="515"/>
      <c r="AQ237" s="515"/>
      <c r="AR237" s="515"/>
      <c r="AS237" s="515"/>
      <c r="AT237" s="515"/>
      <c r="AU237" s="515"/>
      <c r="AV237" s="515"/>
      <c r="AW237" s="515"/>
      <c r="AX237" s="515"/>
      <c r="AY237" s="515"/>
      <c r="AZ237" s="515"/>
      <c r="BA237" s="515"/>
      <c r="BB237" s="515"/>
      <c r="BC237" s="515"/>
      <c r="BD237" s="515"/>
      <c r="BE237" s="515"/>
      <c r="BF237" s="515"/>
      <c r="BG237" s="515"/>
      <c r="BH237" s="515"/>
      <c r="BI237" s="515"/>
      <c r="BJ237" s="515"/>
      <c r="BK237" s="515"/>
      <c r="BL237" s="515"/>
      <c r="BM237" s="515"/>
      <c r="BN237" s="515"/>
      <c r="BO237" s="515"/>
      <c r="BP237" s="515"/>
      <c r="BQ237" s="515"/>
    </row>
    <row r="238" spans="1:69" s="4" customFormat="1" ht="15" customHeight="1">
      <c r="A238" s="515"/>
      <c r="B238" s="516"/>
      <c r="C238" s="588"/>
      <c r="D238" s="588"/>
      <c r="E238" s="588"/>
      <c r="F238" s="517"/>
      <c r="G238" s="588"/>
      <c r="H238" s="588"/>
      <c r="I238" s="492"/>
      <c r="J238" s="631"/>
      <c r="K238" s="460"/>
      <c r="L238" s="588"/>
      <c r="M238" s="567"/>
      <c r="N238" s="568"/>
      <c r="O238" s="567"/>
      <c r="P238" s="515"/>
      <c r="Q238" s="515"/>
      <c r="R238" s="515"/>
      <c r="S238" s="515"/>
      <c r="T238" s="515"/>
      <c r="U238" s="515"/>
      <c r="V238" s="515"/>
      <c r="W238" s="515"/>
      <c r="X238" s="515"/>
      <c r="Y238" s="515"/>
      <c r="Z238" s="515"/>
      <c r="AA238" s="515"/>
      <c r="AB238" s="515"/>
      <c r="AC238" s="515"/>
      <c r="AD238" s="515"/>
      <c r="AE238" s="515"/>
      <c r="AF238" s="515"/>
      <c r="AG238" s="515"/>
      <c r="AH238" s="515"/>
      <c r="AI238" s="515"/>
      <c r="AJ238" s="515"/>
      <c r="AK238" s="515"/>
      <c r="AL238" s="515"/>
      <c r="AM238" s="515"/>
      <c r="AN238" s="515"/>
      <c r="AO238" s="515"/>
      <c r="AP238" s="515"/>
      <c r="AQ238" s="515"/>
      <c r="AR238" s="515"/>
      <c r="AS238" s="515"/>
      <c r="AT238" s="515"/>
      <c r="AU238" s="515"/>
      <c r="AV238" s="515"/>
      <c r="AW238" s="515"/>
      <c r="AX238" s="515"/>
      <c r="AY238" s="515"/>
      <c r="AZ238" s="515"/>
      <c r="BA238" s="515"/>
      <c r="BB238" s="515"/>
      <c r="BC238" s="515"/>
      <c r="BD238" s="515"/>
      <c r="BE238" s="515"/>
      <c r="BF238" s="515"/>
      <c r="BG238" s="515"/>
      <c r="BH238" s="515"/>
      <c r="BI238" s="515"/>
      <c r="BJ238" s="515"/>
      <c r="BK238" s="515"/>
      <c r="BL238" s="515"/>
      <c r="BM238" s="515"/>
      <c r="BN238" s="515"/>
      <c r="BO238" s="515"/>
      <c r="BP238" s="515"/>
      <c r="BQ238" s="515"/>
    </row>
    <row r="239" spans="1:69" s="4" customFormat="1" ht="15" customHeight="1">
      <c r="A239" s="515"/>
      <c r="B239" s="516"/>
      <c r="C239" s="588"/>
      <c r="D239" s="588"/>
      <c r="E239" s="588"/>
      <c r="F239" s="517"/>
      <c r="G239" s="588"/>
      <c r="H239" s="588"/>
      <c r="I239" s="492"/>
      <c r="J239" s="631"/>
      <c r="K239" s="460"/>
      <c r="L239" s="588"/>
      <c r="M239" s="567"/>
      <c r="N239" s="568"/>
      <c r="O239" s="567"/>
      <c r="P239" s="515"/>
      <c r="Q239" s="515"/>
      <c r="R239" s="515"/>
      <c r="S239" s="515"/>
      <c r="T239" s="515"/>
      <c r="U239" s="515"/>
      <c r="V239" s="515"/>
      <c r="W239" s="515"/>
      <c r="X239" s="515"/>
      <c r="Y239" s="515"/>
      <c r="Z239" s="515"/>
      <c r="AA239" s="515"/>
      <c r="AB239" s="515"/>
      <c r="AC239" s="515"/>
      <c r="AD239" s="515"/>
      <c r="AE239" s="515"/>
      <c r="AF239" s="515"/>
      <c r="AG239" s="515"/>
      <c r="AH239" s="515"/>
      <c r="AI239" s="515"/>
      <c r="AJ239" s="515"/>
      <c r="AK239" s="515"/>
      <c r="AL239" s="515"/>
      <c r="AM239" s="515"/>
      <c r="AN239" s="515"/>
      <c r="AO239" s="515"/>
      <c r="AP239" s="515"/>
      <c r="AQ239" s="515"/>
      <c r="AR239" s="515"/>
      <c r="AS239" s="515"/>
      <c r="AT239" s="515"/>
      <c r="AU239" s="515"/>
      <c r="AV239" s="515"/>
      <c r="AW239" s="515"/>
      <c r="AX239" s="515"/>
      <c r="AY239" s="515"/>
      <c r="AZ239" s="515"/>
      <c r="BA239" s="515"/>
      <c r="BB239" s="515"/>
      <c r="BC239" s="515"/>
      <c r="BD239" s="515"/>
      <c r="BE239" s="515"/>
      <c r="BF239" s="515"/>
      <c r="BG239" s="515"/>
      <c r="BH239" s="515"/>
      <c r="BI239" s="515"/>
      <c r="BJ239" s="515"/>
      <c r="BK239" s="515"/>
      <c r="BL239" s="515"/>
      <c r="BM239" s="515"/>
      <c r="BN239" s="515"/>
      <c r="BO239" s="515"/>
      <c r="BP239" s="515"/>
      <c r="BQ239" s="515"/>
    </row>
    <row r="240" spans="1:69" s="4" customFormat="1" ht="15" customHeight="1">
      <c r="A240" s="515"/>
      <c r="B240" s="516"/>
      <c r="C240" s="588"/>
      <c r="D240" s="588"/>
      <c r="E240" s="588"/>
      <c r="F240" s="517"/>
      <c r="G240" s="588"/>
      <c r="H240" s="588"/>
      <c r="I240" s="492"/>
      <c r="J240" s="631"/>
      <c r="K240" s="460"/>
      <c r="L240" s="588"/>
      <c r="M240" s="567"/>
      <c r="N240" s="568"/>
      <c r="O240" s="567"/>
      <c r="P240" s="515"/>
      <c r="Q240" s="515"/>
      <c r="R240" s="515"/>
      <c r="S240" s="515"/>
      <c r="T240" s="515"/>
      <c r="U240" s="515"/>
      <c r="V240" s="515"/>
      <c r="W240" s="515"/>
      <c r="X240" s="515"/>
      <c r="Y240" s="515"/>
      <c r="Z240" s="515"/>
      <c r="AA240" s="515"/>
      <c r="AB240" s="515"/>
      <c r="AC240" s="515"/>
      <c r="AD240" s="515"/>
      <c r="AE240" s="515"/>
      <c r="AF240" s="515"/>
      <c r="AG240" s="515"/>
      <c r="AH240" s="515"/>
      <c r="AI240" s="515"/>
      <c r="AJ240" s="515"/>
      <c r="AK240" s="515"/>
      <c r="AL240" s="515"/>
      <c r="AM240" s="515"/>
      <c r="AN240" s="515"/>
      <c r="AO240" s="515"/>
      <c r="AP240" s="515"/>
      <c r="AQ240" s="515"/>
      <c r="AR240" s="515"/>
      <c r="AS240" s="515"/>
      <c r="AT240" s="515"/>
      <c r="AU240" s="515"/>
      <c r="AV240" s="515"/>
      <c r="AW240" s="515"/>
      <c r="AX240" s="515"/>
      <c r="AY240" s="515"/>
      <c r="AZ240" s="515"/>
      <c r="BA240" s="515"/>
      <c r="BB240" s="515"/>
      <c r="BC240" s="515"/>
      <c r="BD240" s="515"/>
      <c r="BE240" s="515"/>
      <c r="BF240" s="515"/>
      <c r="BG240" s="515"/>
      <c r="BH240" s="515"/>
      <c r="BI240" s="515"/>
      <c r="BJ240" s="515"/>
      <c r="BK240" s="515"/>
      <c r="BL240" s="515"/>
      <c r="BM240" s="515"/>
      <c r="BN240" s="515"/>
      <c r="BO240" s="515"/>
      <c r="BP240" s="515"/>
      <c r="BQ240" s="515"/>
    </row>
    <row r="241" spans="1:69" s="4" customFormat="1" ht="15" customHeight="1">
      <c r="A241" s="515"/>
      <c r="B241" s="516"/>
      <c r="C241" s="588"/>
      <c r="D241" s="588"/>
      <c r="E241" s="588"/>
      <c r="F241" s="517"/>
      <c r="G241" s="588"/>
      <c r="H241" s="588"/>
      <c r="I241" s="492"/>
      <c r="J241" s="631"/>
      <c r="K241" s="460"/>
      <c r="L241" s="588"/>
      <c r="M241" s="567"/>
      <c r="N241" s="567"/>
      <c r="O241" s="567"/>
      <c r="P241" s="515"/>
      <c r="Q241" s="515"/>
      <c r="R241" s="515"/>
      <c r="S241" s="515"/>
      <c r="T241" s="515"/>
      <c r="U241" s="515"/>
      <c r="V241" s="515"/>
      <c r="W241" s="515"/>
      <c r="X241" s="515"/>
      <c r="Y241" s="515"/>
      <c r="Z241" s="515"/>
      <c r="AA241" s="515"/>
      <c r="AB241" s="515"/>
      <c r="AC241" s="515"/>
      <c r="AD241" s="515"/>
      <c r="AE241" s="515"/>
      <c r="AF241" s="515"/>
      <c r="AG241" s="515"/>
      <c r="AH241" s="515"/>
      <c r="AI241" s="515"/>
      <c r="AJ241" s="515"/>
      <c r="AK241" s="515"/>
      <c r="AL241" s="515"/>
      <c r="AM241" s="515"/>
      <c r="AN241" s="515"/>
      <c r="AO241" s="515"/>
      <c r="AP241" s="515"/>
      <c r="AQ241" s="515"/>
      <c r="AR241" s="515"/>
      <c r="AS241" s="515"/>
      <c r="AT241" s="515"/>
      <c r="AU241" s="515"/>
      <c r="AV241" s="515"/>
      <c r="AW241" s="515"/>
      <c r="AX241" s="515"/>
      <c r="AY241" s="515"/>
      <c r="AZ241" s="515"/>
      <c r="BA241" s="515"/>
      <c r="BB241" s="515"/>
      <c r="BC241" s="515"/>
      <c r="BD241" s="515"/>
      <c r="BE241" s="515"/>
      <c r="BF241" s="515"/>
      <c r="BG241" s="515"/>
      <c r="BH241" s="515"/>
      <c r="BI241" s="515"/>
      <c r="BJ241" s="515"/>
      <c r="BK241" s="515"/>
      <c r="BL241" s="515"/>
      <c r="BM241" s="515"/>
      <c r="BN241" s="515"/>
      <c r="BO241" s="515"/>
      <c r="BP241" s="515"/>
      <c r="BQ241" s="515"/>
    </row>
    <row r="242" spans="1:69" s="4" customFormat="1" ht="15" customHeight="1">
      <c r="A242" s="515"/>
      <c r="B242" s="516"/>
      <c r="C242" s="588"/>
      <c r="D242" s="588"/>
      <c r="E242" s="588"/>
      <c r="F242" s="517"/>
      <c r="G242" s="588"/>
      <c r="H242" s="588"/>
      <c r="I242" s="492"/>
      <c r="J242" s="631"/>
      <c r="K242" s="460"/>
      <c r="L242" s="588"/>
      <c r="M242" s="567"/>
      <c r="N242" s="567"/>
      <c r="O242" s="567"/>
      <c r="P242" s="515"/>
      <c r="Q242" s="515"/>
      <c r="R242" s="515"/>
      <c r="S242" s="515"/>
      <c r="T242" s="515"/>
      <c r="U242" s="515"/>
      <c r="V242" s="515"/>
      <c r="W242" s="515"/>
      <c r="X242" s="515"/>
      <c r="Y242" s="515"/>
      <c r="Z242" s="515"/>
      <c r="AA242" s="515"/>
      <c r="AB242" s="515"/>
      <c r="AC242" s="515"/>
      <c r="AD242" s="515"/>
      <c r="AE242" s="515"/>
      <c r="AF242" s="515"/>
      <c r="AG242" s="515"/>
      <c r="AH242" s="515"/>
      <c r="AI242" s="515"/>
      <c r="AJ242" s="515"/>
      <c r="AK242" s="515"/>
      <c r="AL242" s="515"/>
      <c r="AM242" s="515"/>
      <c r="AN242" s="515"/>
      <c r="AO242" s="515"/>
      <c r="AP242" s="515"/>
      <c r="AQ242" s="515"/>
      <c r="AR242" s="515"/>
      <c r="AS242" s="515"/>
      <c r="AT242" s="515"/>
      <c r="AU242" s="515"/>
      <c r="AV242" s="515"/>
      <c r="AW242" s="515"/>
      <c r="AX242" s="515"/>
      <c r="AY242" s="515"/>
      <c r="AZ242" s="515"/>
      <c r="BA242" s="515"/>
      <c r="BB242" s="515"/>
      <c r="BC242" s="515"/>
      <c r="BD242" s="515"/>
      <c r="BE242" s="515"/>
      <c r="BF242" s="515"/>
      <c r="BG242" s="515"/>
      <c r="BH242" s="515"/>
      <c r="BI242" s="515"/>
      <c r="BJ242" s="515"/>
      <c r="BK242" s="515"/>
      <c r="BL242" s="515"/>
      <c r="BM242" s="515"/>
      <c r="BN242" s="515"/>
      <c r="BO242" s="515"/>
      <c r="BP242" s="515"/>
      <c r="BQ242" s="515"/>
    </row>
    <row r="243" spans="1:69" s="4" customFormat="1" ht="15" customHeight="1">
      <c r="A243" s="515"/>
      <c r="B243" s="516"/>
      <c r="C243" s="588"/>
      <c r="D243" s="588"/>
      <c r="E243" s="588"/>
      <c r="F243" s="517"/>
      <c r="G243" s="588"/>
      <c r="H243" s="588"/>
      <c r="I243" s="492"/>
      <c r="J243" s="631"/>
      <c r="K243" s="460"/>
      <c r="L243" s="588"/>
      <c r="M243" s="567"/>
      <c r="N243" s="567"/>
      <c r="O243" s="567"/>
      <c r="P243" s="515"/>
      <c r="Q243" s="515"/>
      <c r="R243" s="515"/>
      <c r="S243" s="515"/>
      <c r="T243" s="515"/>
      <c r="U243" s="515"/>
      <c r="V243" s="515"/>
      <c r="W243" s="515"/>
      <c r="X243" s="515"/>
      <c r="Y243" s="515"/>
      <c r="Z243" s="515"/>
      <c r="AA243" s="515"/>
      <c r="AB243" s="515"/>
      <c r="AC243" s="515"/>
      <c r="AD243" s="515"/>
      <c r="AE243" s="515"/>
      <c r="AF243" s="515"/>
      <c r="AG243" s="515"/>
      <c r="AH243" s="515"/>
      <c r="AI243" s="515"/>
      <c r="AJ243" s="515"/>
      <c r="AK243" s="515"/>
      <c r="AL243" s="515"/>
      <c r="AM243" s="515"/>
      <c r="AN243" s="515"/>
      <c r="AO243" s="515"/>
      <c r="AP243" s="515"/>
      <c r="AQ243" s="515"/>
      <c r="AR243" s="515"/>
      <c r="AS243" s="515"/>
      <c r="AT243" s="515"/>
      <c r="AU243" s="515"/>
      <c r="AV243" s="515"/>
      <c r="AW243" s="515"/>
      <c r="AX243" s="515"/>
      <c r="AY243" s="515"/>
      <c r="AZ243" s="515"/>
      <c r="BA243" s="515"/>
      <c r="BB243" s="515"/>
      <c r="BC243" s="515"/>
      <c r="BD243" s="515"/>
      <c r="BE243" s="515"/>
      <c r="BF243" s="515"/>
      <c r="BG243" s="515"/>
      <c r="BH243" s="515"/>
      <c r="BI243" s="515"/>
      <c r="BJ243" s="515"/>
      <c r="BK243" s="515"/>
      <c r="BL243" s="515"/>
      <c r="BM243" s="515"/>
      <c r="BN243" s="515"/>
      <c r="BO243" s="515"/>
      <c r="BP243" s="515"/>
      <c r="BQ243" s="515"/>
    </row>
    <row r="244" spans="1:69" s="4" customFormat="1" ht="15" customHeight="1">
      <c r="A244" s="515"/>
      <c r="B244" s="516"/>
      <c r="C244" s="588"/>
      <c r="D244" s="588"/>
      <c r="E244" s="588"/>
      <c r="F244" s="517"/>
      <c r="G244" s="588"/>
      <c r="H244" s="588"/>
      <c r="I244" s="492"/>
      <c r="J244" s="631"/>
      <c r="K244" s="460"/>
      <c r="L244" s="588"/>
      <c r="M244" s="567"/>
      <c r="N244" s="567"/>
      <c r="O244" s="567"/>
      <c r="P244" s="515"/>
      <c r="Q244" s="515"/>
      <c r="R244" s="515"/>
      <c r="S244" s="515"/>
      <c r="T244" s="515"/>
      <c r="U244" s="515"/>
      <c r="V244" s="515"/>
      <c r="W244" s="515"/>
      <c r="X244" s="515"/>
      <c r="Y244" s="515"/>
      <c r="Z244" s="515"/>
      <c r="AA244" s="515"/>
      <c r="AB244" s="515"/>
      <c r="AC244" s="515"/>
      <c r="AD244" s="515"/>
      <c r="AE244" s="515"/>
      <c r="AF244" s="515"/>
      <c r="AG244" s="515"/>
      <c r="AH244" s="515"/>
      <c r="AI244" s="515"/>
      <c r="AJ244" s="515"/>
      <c r="AK244" s="515"/>
      <c r="AL244" s="515"/>
      <c r="AM244" s="515"/>
      <c r="AN244" s="515"/>
      <c r="AO244" s="515"/>
      <c r="AP244" s="515"/>
      <c r="AQ244" s="515"/>
      <c r="AR244" s="515"/>
      <c r="AS244" s="515"/>
      <c r="AT244" s="515"/>
      <c r="AU244" s="515"/>
      <c r="AV244" s="515"/>
      <c r="AW244" s="515"/>
      <c r="AX244" s="515"/>
      <c r="AY244" s="515"/>
      <c r="AZ244" s="515"/>
      <c r="BA244" s="515"/>
      <c r="BB244" s="515"/>
      <c r="BC244" s="515"/>
      <c r="BD244" s="515"/>
      <c r="BE244" s="515"/>
      <c r="BF244" s="515"/>
      <c r="BG244" s="515"/>
      <c r="BH244" s="515"/>
      <c r="BI244" s="515"/>
      <c r="BJ244" s="515"/>
      <c r="BK244" s="515"/>
      <c r="BL244" s="515"/>
      <c r="BM244" s="515"/>
      <c r="BN244" s="515"/>
      <c r="BO244" s="515"/>
      <c r="BP244" s="515"/>
      <c r="BQ244" s="515"/>
    </row>
    <row r="245" spans="1:69" s="4" customFormat="1" ht="15" customHeight="1">
      <c r="A245" s="515"/>
      <c r="B245" s="516"/>
      <c r="C245" s="588"/>
      <c r="D245" s="588"/>
      <c r="E245" s="588"/>
      <c r="F245" s="517"/>
      <c r="G245" s="588"/>
      <c r="H245" s="588"/>
      <c r="I245" s="492"/>
      <c r="J245" s="631"/>
      <c r="K245" s="460"/>
      <c r="L245" s="588"/>
      <c r="M245" s="567"/>
      <c r="N245" s="567"/>
      <c r="O245" s="567"/>
      <c r="P245" s="515"/>
      <c r="Q245" s="515"/>
      <c r="R245" s="515"/>
      <c r="S245" s="515"/>
      <c r="T245" s="515"/>
      <c r="U245" s="515"/>
      <c r="V245" s="515"/>
      <c r="W245" s="515"/>
      <c r="X245" s="515"/>
      <c r="Y245" s="515"/>
      <c r="Z245" s="515"/>
      <c r="AA245" s="515"/>
      <c r="AB245" s="515"/>
      <c r="AC245" s="515"/>
      <c r="AD245" s="515"/>
      <c r="AE245" s="515"/>
      <c r="AF245" s="515"/>
      <c r="AG245" s="515"/>
      <c r="AH245" s="515"/>
      <c r="AI245" s="515"/>
      <c r="AJ245" s="515"/>
      <c r="AK245" s="515"/>
      <c r="AL245" s="515"/>
      <c r="AM245" s="515"/>
      <c r="AN245" s="515"/>
      <c r="AO245" s="515"/>
      <c r="AP245" s="515"/>
      <c r="AQ245" s="515"/>
      <c r="AR245" s="515"/>
      <c r="AS245" s="515"/>
      <c r="AT245" s="515"/>
      <c r="AU245" s="515"/>
      <c r="AV245" s="515"/>
      <c r="AW245" s="515"/>
      <c r="AX245" s="515"/>
      <c r="AY245" s="515"/>
      <c r="AZ245" s="515"/>
      <c r="BA245" s="515"/>
      <c r="BB245" s="515"/>
      <c r="BC245" s="515"/>
      <c r="BD245" s="515"/>
      <c r="BE245" s="515"/>
      <c r="BF245" s="515"/>
      <c r="BG245" s="515"/>
      <c r="BH245" s="515"/>
      <c r="BI245" s="515"/>
      <c r="BJ245" s="515"/>
      <c r="BK245" s="515"/>
      <c r="BL245" s="515"/>
      <c r="BM245" s="515"/>
      <c r="BN245" s="515"/>
      <c r="BO245" s="515"/>
      <c r="BP245" s="515"/>
      <c r="BQ245" s="515"/>
    </row>
    <row r="246" spans="1:69" s="4" customFormat="1" ht="15" customHeight="1">
      <c r="A246" s="518"/>
      <c r="B246" s="519"/>
      <c r="C246" s="520"/>
      <c r="D246" s="520"/>
      <c r="E246" s="520"/>
      <c r="F246" s="517"/>
      <c r="G246" s="520"/>
      <c r="H246" s="520"/>
      <c r="I246" s="521"/>
      <c r="J246" s="520"/>
      <c r="K246" s="522"/>
      <c r="L246" s="588"/>
      <c r="M246" s="567"/>
      <c r="N246" s="567"/>
      <c r="O246" s="567"/>
      <c r="P246" s="515"/>
      <c r="Q246" s="515"/>
      <c r="R246" s="515"/>
      <c r="S246" s="515"/>
      <c r="T246" s="515"/>
      <c r="U246" s="515"/>
      <c r="V246" s="515"/>
      <c r="W246" s="515"/>
      <c r="X246" s="515"/>
      <c r="Y246" s="515"/>
      <c r="Z246" s="515"/>
      <c r="AA246" s="515"/>
      <c r="AB246" s="515"/>
      <c r="AC246" s="515"/>
      <c r="AD246" s="515"/>
      <c r="AE246" s="515"/>
      <c r="AF246" s="515"/>
      <c r="AG246" s="515"/>
      <c r="AH246" s="515"/>
      <c r="AI246" s="515"/>
      <c r="AJ246" s="515"/>
      <c r="AK246" s="515"/>
      <c r="AL246" s="515"/>
      <c r="AM246" s="515"/>
      <c r="AN246" s="515"/>
      <c r="AO246" s="515"/>
      <c r="AP246" s="515"/>
      <c r="AQ246" s="515"/>
      <c r="AR246" s="515"/>
      <c r="AS246" s="515"/>
      <c r="AT246" s="515"/>
      <c r="AU246" s="515"/>
      <c r="AV246" s="515"/>
      <c r="AW246" s="515"/>
      <c r="AX246" s="515"/>
      <c r="AY246" s="515"/>
      <c r="AZ246" s="515"/>
      <c r="BA246" s="515"/>
      <c r="BB246" s="515"/>
      <c r="BC246" s="515"/>
      <c r="BD246" s="515"/>
      <c r="BE246" s="515"/>
      <c r="BF246" s="515"/>
      <c r="BG246" s="515"/>
      <c r="BH246" s="515"/>
      <c r="BI246" s="515"/>
      <c r="BJ246" s="515"/>
      <c r="BK246" s="515"/>
      <c r="BL246" s="515"/>
      <c r="BM246" s="515"/>
      <c r="BN246" s="515"/>
      <c r="BO246" s="515"/>
      <c r="BP246" s="515"/>
      <c r="BQ246" s="515"/>
    </row>
    <row r="247" spans="1:69" s="4" customFormat="1" ht="14.4">
      <c r="A247" s="523"/>
      <c r="B247" s="524"/>
      <c r="C247" s="520"/>
      <c r="D247" s="520"/>
      <c r="E247" s="520"/>
      <c r="F247" s="517"/>
      <c r="G247" s="520"/>
      <c r="H247" s="520"/>
      <c r="I247" s="521"/>
      <c r="J247" s="520"/>
      <c r="K247" s="522"/>
      <c r="L247" s="520"/>
      <c r="M247" s="567"/>
      <c r="N247" s="567"/>
      <c r="O247" s="567"/>
      <c r="P247" s="515"/>
      <c r="Q247" s="515"/>
      <c r="R247" s="515"/>
      <c r="S247" s="515"/>
      <c r="T247" s="515"/>
      <c r="U247" s="515"/>
      <c r="V247" s="515"/>
      <c r="W247" s="515"/>
      <c r="X247" s="515"/>
      <c r="Y247" s="515"/>
      <c r="Z247" s="515"/>
      <c r="AA247" s="515"/>
      <c r="AB247" s="515"/>
      <c r="AC247" s="515"/>
      <c r="AD247" s="515"/>
      <c r="AE247" s="515"/>
      <c r="AF247" s="515"/>
      <c r="AG247" s="515"/>
      <c r="AH247" s="515"/>
      <c r="AI247" s="515"/>
      <c r="AJ247" s="515"/>
      <c r="AK247" s="515"/>
      <c r="AL247" s="515"/>
      <c r="AM247" s="515"/>
      <c r="AN247" s="515"/>
      <c r="AO247" s="515"/>
      <c r="AP247" s="515"/>
      <c r="AQ247" s="515"/>
      <c r="AR247" s="515"/>
      <c r="AS247" s="515"/>
      <c r="AT247" s="515"/>
      <c r="AU247" s="515"/>
      <c r="AV247" s="515"/>
      <c r="AW247" s="515"/>
      <c r="AX247" s="515"/>
      <c r="AY247" s="515"/>
      <c r="AZ247" s="515"/>
      <c r="BA247" s="515"/>
      <c r="BB247" s="515"/>
      <c r="BC247" s="515"/>
      <c r="BD247" s="515"/>
      <c r="BE247" s="515"/>
      <c r="BF247" s="515"/>
      <c r="BG247" s="515"/>
      <c r="BH247" s="515"/>
      <c r="BI247" s="515"/>
      <c r="BJ247" s="515"/>
      <c r="BK247" s="515"/>
      <c r="BL247" s="515"/>
      <c r="BM247" s="515"/>
      <c r="BN247" s="515"/>
      <c r="BO247" s="515"/>
      <c r="BP247" s="515"/>
      <c r="BQ247" s="515"/>
    </row>
    <row r="248" spans="1:69" s="4" customFormat="1" ht="15" customHeight="1">
      <c r="A248" s="523"/>
      <c r="B248" s="915"/>
      <c r="C248" s="915"/>
      <c r="D248" s="631"/>
      <c r="E248" s="631"/>
      <c r="F248" s="632"/>
      <c r="G248" s="631"/>
      <c r="H248" s="631"/>
      <c r="I248" s="492"/>
      <c r="J248" s="631"/>
      <c r="K248" s="525"/>
      <c r="L248" s="520"/>
      <c r="M248" s="567"/>
      <c r="N248" s="567"/>
      <c r="O248" s="567"/>
      <c r="P248" s="515"/>
      <c r="Q248" s="515"/>
      <c r="R248" s="515"/>
      <c r="S248" s="515"/>
      <c r="T248" s="515"/>
      <c r="U248" s="515"/>
      <c r="V248" s="515"/>
      <c r="W248" s="515"/>
      <c r="X248" s="515"/>
      <c r="Y248" s="515"/>
      <c r="Z248" s="515"/>
      <c r="AA248" s="515"/>
      <c r="AB248" s="515"/>
      <c r="AC248" s="515"/>
      <c r="AD248" s="515"/>
      <c r="AE248" s="515"/>
      <c r="AF248" s="515"/>
      <c r="AG248" s="515"/>
      <c r="AH248" s="515"/>
      <c r="AI248" s="515"/>
      <c r="AJ248" s="515"/>
      <c r="AK248" s="515"/>
      <c r="AL248" s="515"/>
      <c r="AM248" s="515"/>
      <c r="AN248" s="515"/>
      <c r="AO248" s="515"/>
      <c r="AP248" s="515"/>
      <c r="AQ248" s="515"/>
      <c r="AR248" s="515"/>
      <c r="AS248" s="515"/>
      <c r="AT248" s="515"/>
      <c r="AU248" s="515"/>
      <c r="AV248" s="515"/>
      <c r="AW248" s="515"/>
      <c r="AX248" s="515"/>
      <c r="AY248" s="515"/>
      <c r="AZ248" s="515"/>
      <c r="BA248" s="515"/>
      <c r="BB248" s="515"/>
      <c r="BC248" s="515"/>
      <c r="BD248" s="515"/>
      <c r="BE248" s="515"/>
      <c r="BF248" s="515"/>
      <c r="BG248" s="515"/>
      <c r="BH248" s="515"/>
      <c r="BI248" s="515"/>
      <c r="BJ248" s="515"/>
      <c r="BK248" s="515"/>
      <c r="BL248" s="515"/>
      <c r="BM248" s="515"/>
      <c r="BN248" s="515"/>
      <c r="BO248" s="515"/>
      <c r="BP248" s="515"/>
      <c r="BQ248" s="515"/>
    </row>
    <row r="249" spans="1:69" s="4" customFormat="1" ht="14.4">
      <c r="A249" s="523"/>
      <c r="B249" s="631"/>
      <c r="C249" s="631"/>
      <c r="D249" s="631"/>
      <c r="E249" s="631"/>
      <c r="F249" s="632"/>
      <c r="G249" s="631"/>
      <c r="H249" s="631"/>
      <c r="I249" s="492"/>
      <c r="J249" s="631"/>
      <c r="K249" s="526"/>
      <c r="L249" s="588"/>
      <c r="M249" s="567"/>
      <c r="N249" s="567"/>
      <c r="O249" s="567"/>
      <c r="P249" s="515"/>
      <c r="Q249" s="515"/>
      <c r="R249" s="515"/>
      <c r="S249" s="515"/>
      <c r="T249" s="515"/>
      <c r="U249" s="515"/>
      <c r="V249" s="515"/>
      <c r="W249" s="515"/>
      <c r="X249" s="515"/>
      <c r="Y249" s="515"/>
      <c r="Z249" s="515"/>
      <c r="AA249" s="515"/>
      <c r="AB249" s="515"/>
      <c r="AC249" s="515"/>
      <c r="AD249" s="515"/>
      <c r="AE249" s="515"/>
      <c r="AF249" s="515"/>
      <c r="AG249" s="515"/>
      <c r="AH249" s="515"/>
      <c r="AI249" s="515"/>
      <c r="AJ249" s="515"/>
      <c r="AK249" s="515"/>
      <c r="AL249" s="515"/>
      <c r="AM249" s="515"/>
      <c r="AN249" s="515"/>
      <c r="AO249" s="515"/>
      <c r="AP249" s="515"/>
      <c r="AQ249" s="515"/>
      <c r="AR249" s="515"/>
      <c r="AS249" s="515"/>
      <c r="AT249" s="515"/>
      <c r="AU249" s="515"/>
      <c r="AV249" s="515"/>
      <c r="AW249" s="515"/>
      <c r="AX249" s="515"/>
      <c r="AY249" s="515"/>
      <c r="AZ249" s="515"/>
      <c r="BA249" s="515"/>
      <c r="BB249" s="515"/>
      <c r="BC249" s="515"/>
      <c r="BD249" s="515"/>
      <c r="BE249" s="515"/>
      <c r="BF249" s="515"/>
      <c r="BG249" s="515"/>
      <c r="BH249" s="515"/>
      <c r="BI249" s="515"/>
      <c r="BJ249" s="515"/>
      <c r="BK249" s="515"/>
      <c r="BL249" s="515"/>
      <c r="BM249" s="515"/>
      <c r="BN249" s="515"/>
      <c r="BO249" s="515"/>
      <c r="BP249" s="515"/>
      <c r="BQ249" s="515"/>
    </row>
    <row r="250" spans="1:69" s="4" customFormat="1" ht="15" customHeight="1">
      <c r="A250" s="515"/>
      <c r="B250" s="527"/>
      <c r="C250" s="588"/>
      <c r="D250" s="588"/>
      <c r="E250" s="588"/>
      <c r="F250" s="517"/>
      <c r="G250" s="588"/>
      <c r="H250" s="631"/>
      <c r="I250" s="461"/>
      <c r="J250" s="631"/>
      <c r="K250" s="460"/>
      <c r="L250" s="588"/>
      <c r="M250" s="567"/>
      <c r="N250" s="567"/>
      <c r="O250" s="567"/>
      <c r="P250" s="515"/>
      <c r="Q250" s="515"/>
      <c r="R250" s="515"/>
      <c r="S250" s="515"/>
      <c r="T250" s="515"/>
      <c r="U250" s="515"/>
      <c r="V250" s="515"/>
      <c r="W250" s="515"/>
      <c r="X250" s="515"/>
      <c r="Y250" s="515"/>
      <c r="Z250" s="515"/>
      <c r="AA250" s="515"/>
      <c r="AB250" s="515"/>
      <c r="AC250" s="515"/>
      <c r="AD250" s="515"/>
      <c r="AE250" s="515"/>
      <c r="AF250" s="515"/>
      <c r="AG250" s="515"/>
      <c r="AH250" s="515"/>
      <c r="AI250" s="515"/>
      <c r="AJ250" s="515"/>
      <c r="AK250" s="515"/>
      <c r="AL250" s="515"/>
      <c r="AM250" s="515"/>
      <c r="AN250" s="515"/>
      <c r="AO250" s="515"/>
      <c r="AP250" s="515"/>
      <c r="AQ250" s="515"/>
      <c r="AR250" s="515"/>
      <c r="AS250" s="515"/>
      <c r="AT250" s="515"/>
      <c r="AU250" s="515"/>
      <c r="AV250" s="515"/>
      <c r="AW250" s="515"/>
      <c r="AX250" s="515"/>
      <c r="AY250" s="515"/>
      <c r="AZ250" s="515"/>
      <c r="BA250" s="515"/>
      <c r="BB250" s="515"/>
      <c r="BC250" s="515"/>
      <c r="BD250" s="515"/>
      <c r="BE250" s="515"/>
      <c r="BF250" s="515"/>
      <c r="BG250" s="515"/>
      <c r="BH250" s="515"/>
      <c r="BI250" s="515"/>
      <c r="BJ250" s="515"/>
      <c r="BK250" s="515"/>
      <c r="BL250" s="515"/>
      <c r="BM250" s="515"/>
      <c r="BN250" s="515"/>
      <c r="BO250" s="515"/>
      <c r="BP250" s="515"/>
      <c r="BQ250" s="515"/>
    </row>
    <row r="251" spans="1:69" s="4" customFormat="1" ht="15" customHeight="1">
      <c r="A251" s="515"/>
      <c r="B251" s="516"/>
      <c r="C251" s="631"/>
      <c r="D251" s="631"/>
      <c r="E251" s="631"/>
      <c r="F251" s="517"/>
      <c r="G251" s="588"/>
      <c r="H251" s="631"/>
      <c r="I251" s="461"/>
      <c r="J251" s="631"/>
      <c r="K251" s="460"/>
      <c r="L251" s="588"/>
      <c r="M251" s="567"/>
      <c r="N251" s="567"/>
      <c r="O251" s="567"/>
      <c r="P251" s="515"/>
      <c r="Q251" s="515"/>
      <c r="R251" s="515"/>
      <c r="S251" s="515"/>
      <c r="T251" s="515"/>
      <c r="U251" s="515"/>
      <c r="V251" s="515"/>
      <c r="W251" s="515"/>
      <c r="X251" s="515"/>
      <c r="Y251" s="515"/>
      <c r="Z251" s="515"/>
      <c r="AA251" s="515"/>
      <c r="AB251" s="515"/>
      <c r="AC251" s="515"/>
      <c r="AD251" s="515"/>
      <c r="AE251" s="515"/>
      <c r="AF251" s="515"/>
      <c r="AG251" s="515"/>
      <c r="AH251" s="515"/>
      <c r="AI251" s="515"/>
      <c r="AJ251" s="515"/>
      <c r="AK251" s="515"/>
      <c r="AL251" s="515"/>
      <c r="AM251" s="515"/>
      <c r="AN251" s="515"/>
      <c r="AO251" s="515"/>
      <c r="AP251" s="515"/>
      <c r="AQ251" s="515"/>
      <c r="AR251" s="515"/>
      <c r="AS251" s="515"/>
      <c r="AT251" s="515"/>
      <c r="AU251" s="515"/>
      <c r="AV251" s="515"/>
      <c r="AW251" s="515"/>
      <c r="AX251" s="515"/>
      <c r="AY251" s="515"/>
      <c r="AZ251" s="515"/>
      <c r="BA251" s="515"/>
      <c r="BB251" s="515"/>
      <c r="BC251" s="515"/>
      <c r="BD251" s="515"/>
      <c r="BE251" s="515"/>
      <c r="BF251" s="515"/>
      <c r="BG251" s="515"/>
      <c r="BH251" s="515"/>
      <c r="BI251" s="515"/>
      <c r="BJ251" s="515"/>
      <c r="BK251" s="515"/>
      <c r="BL251" s="515"/>
      <c r="BM251" s="515"/>
      <c r="BN251" s="515"/>
      <c r="BO251" s="515"/>
      <c r="BP251" s="515"/>
      <c r="BQ251" s="515"/>
    </row>
    <row r="252" spans="1:69" s="4" customFormat="1" ht="15" customHeight="1">
      <c r="A252" s="515"/>
      <c r="B252" s="527"/>
      <c r="C252" s="588"/>
      <c r="D252" s="588"/>
      <c r="E252" s="588"/>
      <c r="F252" s="517"/>
      <c r="G252" s="588"/>
      <c r="H252" s="631"/>
      <c r="I252" s="461"/>
      <c r="J252" s="631"/>
      <c r="K252" s="460"/>
      <c r="L252" s="588"/>
      <c r="M252" s="567"/>
      <c r="N252" s="567"/>
      <c r="O252" s="569"/>
      <c r="P252" s="520"/>
      <c r="Q252" s="515"/>
      <c r="R252" s="515"/>
      <c r="S252" s="515"/>
      <c r="T252" s="515"/>
      <c r="U252" s="515"/>
      <c r="V252" s="515"/>
      <c r="W252" s="515"/>
      <c r="X252" s="515"/>
      <c r="Y252" s="515"/>
      <c r="Z252" s="515"/>
      <c r="AA252" s="515"/>
      <c r="AB252" s="515"/>
      <c r="AC252" s="515"/>
      <c r="AD252" s="515"/>
      <c r="AE252" s="515"/>
      <c r="AF252" s="515"/>
      <c r="AG252" s="515"/>
      <c r="AH252" s="515"/>
      <c r="AI252" s="515"/>
      <c r="AJ252" s="515"/>
      <c r="AK252" s="515"/>
      <c r="AL252" s="515"/>
      <c r="AM252" s="515"/>
      <c r="AN252" s="515"/>
      <c r="AO252" s="515"/>
      <c r="AP252" s="515"/>
      <c r="AQ252" s="515"/>
      <c r="AR252" s="515"/>
      <c r="AS252" s="515"/>
      <c r="AT252" s="515"/>
      <c r="AU252" s="515"/>
      <c r="AV252" s="515"/>
      <c r="AW252" s="515"/>
      <c r="AX252" s="515"/>
      <c r="AY252" s="515"/>
      <c r="AZ252" s="515"/>
      <c r="BA252" s="515"/>
      <c r="BB252" s="515"/>
      <c r="BC252" s="515"/>
      <c r="BD252" s="515"/>
      <c r="BE252" s="515"/>
      <c r="BF252" s="515"/>
      <c r="BG252" s="515"/>
      <c r="BH252" s="515"/>
      <c r="BI252" s="515"/>
      <c r="BJ252" s="515"/>
      <c r="BK252" s="515"/>
      <c r="BL252" s="515"/>
      <c r="BM252" s="515"/>
      <c r="BN252" s="515"/>
      <c r="BO252" s="515"/>
      <c r="BP252" s="515"/>
      <c r="BQ252" s="515"/>
    </row>
    <row r="253" spans="1:69" s="4" customFormat="1" ht="15" customHeight="1">
      <c r="A253" s="515"/>
      <c r="B253" s="516"/>
      <c r="C253" s="631"/>
      <c r="D253" s="631"/>
      <c r="E253" s="631"/>
      <c r="F253" s="517"/>
      <c r="G253" s="588"/>
      <c r="H253" s="631"/>
      <c r="I253" s="461"/>
      <c r="J253" s="631"/>
      <c r="K253" s="460"/>
      <c r="L253" s="588"/>
      <c r="M253" s="567"/>
      <c r="N253" s="567"/>
      <c r="O253" s="569"/>
      <c r="P253" s="520"/>
      <c r="Q253" s="515"/>
      <c r="R253" s="515"/>
      <c r="S253" s="515"/>
      <c r="T253" s="515"/>
      <c r="U253" s="515"/>
      <c r="V253" s="515"/>
      <c r="W253" s="515"/>
      <c r="X253" s="515"/>
      <c r="Y253" s="515"/>
      <c r="Z253" s="515"/>
      <c r="AA253" s="515"/>
      <c r="AB253" s="515"/>
      <c r="AC253" s="515"/>
      <c r="AD253" s="515"/>
      <c r="AE253" s="515"/>
      <c r="AF253" s="515"/>
      <c r="AG253" s="515"/>
      <c r="AH253" s="515"/>
      <c r="AI253" s="515"/>
      <c r="AJ253" s="515"/>
      <c r="AK253" s="515"/>
      <c r="AL253" s="515"/>
      <c r="AM253" s="515"/>
      <c r="AN253" s="515"/>
      <c r="AO253" s="515"/>
      <c r="AP253" s="515"/>
      <c r="AQ253" s="515"/>
      <c r="AR253" s="515"/>
      <c r="AS253" s="515"/>
      <c r="AT253" s="515"/>
      <c r="AU253" s="515"/>
      <c r="AV253" s="515"/>
      <c r="AW253" s="515"/>
      <c r="AX253" s="515"/>
      <c r="AY253" s="515"/>
      <c r="AZ253" s="515"/>
      <c r="BA253" s="515"/>
      <c r="BB253" s="515"/>
      <c r="BC253" s="515"/>
      <c r="BD253" s="515"/>
      <c r="BE253" s="515"/>
      <c r="BF253" s="515"/>
      <c r="BG253" s="515"/>
      <c r="BH253" s="515"/>
      <c r="BI253" s="515"/>
      <c r="BJ253" s="515"/>
      <c r="BK253" s="515"/>
      <c r="BL253" s="515"/>
      <c r="BM253" s="515"/>
      <c r="BN253" s="515"/>
      <c r="BO253" s="515"/>
      <c r="BP253" s="515"/>
      <c r="BQ253" s="515"/>
    </row>
    <row r="254" spans="1:69" s="4" customFormat="1" ht="15" customHeight="1">
      <c r="A254" s="515"/>
      <c r="B254" s="527"/>
      <c r="C254" s="588"/>
      <c r="D254" s="588"/>
      <c r="E254" s="588"/>
      <c r="F254" s="517"/>
      <c r="G254" s="588"/>
      <c r="H254" s="631"/>
      <c r="I254" s="461"/>
      <c r="J254" s="631"/>
      <c r="K254" s="460"/>
      <c r="L254" s="588"/>
      <c r="M254" s="567"/>
      <c r="N254" s="567"/>
      <c r="O254" s="569"/>
      <c r="P254" s="520"/>
      <c r="Q254" s="520"/>
      <c r="R254" s="520"/>
      <c r="S254" s="520"/>
      <c r="T254" s="520"/>
      <c r="U254" s="520"/>
      <c r="V254" s="520"/>
      <c r="W254" s="515"/>
      <c r="X254" s="515"/>
      <c r="Y254" s="515"/>
      <c r="Z254" s="515"/>
      <c r="AA254" s="515"/>
      <c r="AB254" s="515"/>
      <c r="AC254" s="515"/>
      <c r="AD254" s="515"/>
      <c r="AE254" s="515"/>
      <c r="AF254" s="515"/>
      <c r="AG254" s="515"/>
      <c r="AH254" s="515"/>
      <c r="AI254" s="515"/>
      <c r="AJ254" s="515"/>
      <c r="AK254" s="515"/>
      <c r="AL254" s="515"/>
      <c r="AM254" s="515"/>
      <c r="AN254" s="515"/>
      <c r="AO254" s="515"/>
      <c r="AP254" s="515"/>
      <c r="AQ254" s="515"/>
      <c r="AR254" s="515"/>
      <c r="AS254" s="515"/>
      <c r="AT254" s="515"/>
      <c r="AU254" s="515"/>
      <c r="AV254" s="515"/>
      <c r="AW254" s="515"/>
      <c r="AX254" s="515"/>
      <c r="AY254" s="515"/>
      <c r="AZ254" s="515"/>
      <c r="BA254" s="515"/>
      <c r="BB254" s="515"/>
      <c r="BC254" s="515"/>
      <c r="BD254" s="515"/>
      <c r="BE254" s="515"/>
      <c r="BF254" s="515"/>
      <c r="BG254" s="515"/>
      <c r="BH254" s="515"/>
      <c r="BI254" s="515"/>
      <c r="BJ254" s="515"/>
      <c r="BK254" s="515"/>
      <c r="BL254" s="515"/>
      <c r="BM254" s="515"/>
      <c r="BN254" s="515"/>
      <c r="BO254" s="515"/>
      <c r="BP254" s="515"/>
      <c r="BQ254" s="515"/>
    </row>
    <row r="255" spans="1:69" s="4" customFormat="1" ht="15" customHeight="1">
      <c r="A255" s="515"/>
      <c r="B255" s="516"/>
      <c r="C255" s="631"/>
      <c r="D255" s="631"/>
      <c r="E255" s="631"/>
      <c r="F255" s="517"/>
      <c r="G255" s="588"/>
      <c r="H255" s="631"/>
      <c r="I255" s="461"/>
      <c r="J255" s="631"/>
      <c r="K255" s="460"/>
      <c r="L255" s="588"/>
      <c r="M255" s="567"/>
      <c r="N255" s="567"/>
      <c r="O255" s="569"/>
      <c r="P255" s="520"/>
      <c r="Q255" s="520"/>
      <c r="R255" s="520"/>
      <c r="S255" s="520"/>
      <c r="T255" s="520"/>
      <c r="U255" s="520"/>
      <c r="V255" s="520"/>
      <c r="W255" s="515"/>
      <c r="X255" s="515"/>
      <c r="Y255" s="515"/>
      <c r="Z255" s="515"/>
      <c r="AA255" s="515"/>
      <c r="AB255" s="515"/>
      <c r="AC255" s="515"/>
      <c r="AD255" s="515"/>
      <c r="AE255" s="515"/>
      <c r="AF255" s="515"/>
      <c r="AG255" s="515"/>
      <c r="AH255" s="515"/>
      <c r="AI255" s="515"/>
      <c r="AJ255" s="515"/>
      <c r="AK255" s="515"/>
      <c r="AL255" s="515"/>
      <c r="AM255" s="515"/>
      <c r="AN255" s="515"/>
      <c r="AO255" s="515"/>
      <c r="AP255" s="515"/>
      <c r="AQ255" s="515"/>
      <c r="AR255" s="515"/>
      <c r="AS255" s="515"/>
      <c r="AT255" s="515"/>
      <c r="AU255" s="515"/>
      <c r="AV255" s="515"/>
      <c r="AW255" s="515"/>
      <c r="AX255" s="515"/>
      <c r="AY255" s="515"/>
      <c r="AZ255" s="515"/>
      <c r="BA255" s="515"/>
      <c r="BB255" s="515"/>
      <c r="BC255" s="515"/>
      <c r="BD255" s="515"/>
      <c r="BE255" s="515"/>
      <c r="BF255" s="515"/>
      <c r="BG255" s="515"/>
      <c r="BH255" s="515"/>
      <c r="BI255" s="515"/>
      <c r="BJ255" s="515"/>
      <c r="BK255" s="515"/>
      <c r="BL255" s="515"/>
      <c r="BM255" s="515"/>
      <c r="BN255" s="515"/>
      <c r="BO255" s="515"/>
      <c r="BP255" s="515"/>
      <c r="BQ255" s="515"/>
    </row>
    <row r="256" spans="1:69" s="4" customFormat="1" ht="15" customHeight="1">
      <c r="A256" s="515"/>
      <c r="B256" s="527"/>
      <c r="C256" s="588"/>
      <c r="D256" s="588"/>
      <c r="E256" s="588"/>
      <c r="F256" s="517"/>
      <c r="G256" s="588"/>
      <c r="H256" s="631"/>
      <c r="I256" s="461"/>
      <c r="J256" s="631"/>
      <c r="K256" s="460"/>
      <c r="L256" s="588"/>
      <c r="M256" s="567"/>
      <c r="N256" s="567"/>
      <c r="O256" s="567"/>
      <c r="P256" s="515"/>
      <c r="Q256" s="520"/>
      <c r="R256" s="520"/>
      <c r="S256" s="520"/>
      <c r="T256" s="520"/>
      <c r="U256" s="520"/>
      <c r="V256" s="520"/>
      <c r="W256" s="515"/>
      <c r="X256" s="515"/>
      <c r="Y256" s="515"/>
      <c r="Z256" s="515"/>
      <c r="AA256" s="515"/>
      <c r="AB256" s="515"/>
      <c r="AC256" s="515"/>
      <c r="AD256" s="515"/>
      <c r="AE256" s="515"/>
      <c r="AF256" s="515"/>
      <c r="AG256" s="515"/>
      <c r="AH256" s="515"/>
      <c r="AI256" s="515"/>
      <c r="AJ256" s="515"/>
      <c r="AK256" s="515"/>
      <c r="AL256" s="515"/>
      <c r="AM256" s="515"/>
      <c r="AN256" s="515"/>
      <c r="AO256" s="515"/>
      <c r="AP256" s="515"/>
      <c r="AQ256" s="515"/>
      <c r="AR256" s="515"/>
      <c r="AS256" s="515"/>
      <c r="AT256" s="515"/>
      <c r="AU256" s="515"/>
      <c r="AV256" s="515"/>
      <c r="AW256" s="515"/>
      <c r="AX256" s="515"/>
      <c r="AY256" s="515"/>
      <c r="AZ256" s="515"/>
      <c r="BA256" s="515"/>
      <c r="BB256" s="515"/>
      <c r="BC256" s="515"/>
      <c r="BD256" s="515"/>
      <c r="BE256" s="515"/>
      <c r="BF256" s="515"/>
      <c r="BG256" s="515"/>
      <c r="BH256" s="515"/>
      <c r="BI256" s="515"/>
      <c r="BJ256" s="515"/>
      <c r="BK256" s="515"/>
      <c r="BL256" s="515"/>
      <c r="BM256" s="515"/>
      <c r="BN256" s="515"/>
      <c r="BO256" s="515"/>
      <c r="BP256" s="515"/>
      <c r="BQ256" s="515"/>
    </row>
    <row r="257" spans="1:69" s="4" customFormat="1" ht="15" customHeight="1">
      <c r="A257" s="515"/>
      <c r="B257" s="516"/>
      <c r="C257" s="631"/>
      <c r="D257" s="631"/>
      <c r="E257" s="631"/>
      <c r="F257" s="517"/>
      <c r="G257" s="588"/>
      <c r="H257" s="631"/>
      <c r="I257" s="461"/>
      <c r="J257" s="631"/>
      <c r="K257" s="460"/>
      <c r="L257" s="588"/>
      <c r="M257" s="567"/>
      <c r="N257" s="567"/>
      <c r="O257" s="567"/>
      <c r="P257" s="515"/>
      <c r="Q257" s="520"/>
      <c r="R257" s="520"/>
      <c r="S257" s="520"/>
      <c r="T257" s="520"/>
      <c r="U257" s="520"/>
      <c r="V257" s="520"/>
      <c r="W257" s="515"/>
      <c r="X257" s="515"/>
      <c r="Y257" s="515"/>
      <c r="Z257" s="515"/>
      <c r="AA257" s="515"/>
      <c r="AB257" s="515"/>
      <c r="AC257" s="515"/>
      <c r="AD257" s="515"/>
      <c r="AE257" s="515"/>
      <c r="AF257" s="515"/>
      <c r="AG257" s="515"/>
      <c r="AH257" s="515"/>
      <c r="AI257" s="515"/>
      <c r="AJ257" s="515"/>
      <c r="AK257" s="515"/>
      <c r="AL257" s="515"/>
      <c r="AM257" s="515"/>
      <c r="AN257" s="515"/>
      <c r="AO257" s="515"/>
      <c r="AP257" s="515"/>
      <c r="AQ257" s="515"/>
      <c r="AR257" s="515"/>
      <c r="AS257" s="515"/>
      <c r="AT257" s="515"/>
      <c r="AU257" s="515"/>
      <c r="AV257" s="515"/>
      <c r="AW257" s="515"/>
      <c r="AX257" s="515"/>
      <c r="AY257" s="515"/>
      <c r="AZ257" s="515"/>
      <c r="BA257" s="515"/>
      <c r="BB257" s="515"/>
      <c r="BC257" s="515"/>
      <c r="BD257" s="515"/>
      <c r="BE257" s="515"/>
      <c r="BF257" s="515"/>
      <c r="BG257" s="515"/>
      <c r="BH257" s="515"/>
      <c r="BI257" s="515"/>
      <c r="BJ257" s="515"/>
      <c r="BK257" s="515"/>
      <c r="BL257" s="515"/>
      <c r="BM257" s="515"/>
      <c r="BN257" s="515"/>
      <c r="BO257" s="515"/>
      <c r="BP257" s="515"/>
      <c r="BQ257" s="515"/>
    </row>
    <row r="258" spans="1:69" s="4" customFormat="1" ht="18.75" customHeight="1">
      <c r="A258" s="515"/>
      <c r="B258" s="527"/>
      <c r="C258" s="588"/>
      <c r="D258" s="588"/>
      <c r="E258" s="588"/>
      <c r="F258" s="632"/>
      <c r="G258" s="588"/>
      <c r="H258" s="631"/>
      <c r="I258" s="461"/>
      <c r="J258" s="631"/>
      <c r="K258" s="460"/>
      <c r="L258" s="588"/>
      <c r="M258" s="567"/>
      <c r="N258" s="567"/>
      <c r="O258" s="567"/>
      <c r="P258" s="515"/>
      <c r="Q258" s="515"/>
      <c r="R258" s="515"/>
      <c r="S258" s="515"/>
      <c r="T258" s="515"/>
      <c r="U258" s="515"/>
      <c r="V258" s="515"/>
      <c r="W258" s="515"/>
      <c r="X258" s="515"/>
      <c r="Y258" s="515"/>
      <c r="Z258" s="515"/>
      <c r="AA258" s="515"/>
      <c r="AB258" s="515"/>
      <c r="AC258" s="515"/>
      <c r="AD258" s="515"/>
      <c r="AE258" s="515"/>
      <c r="AF258" s="515"/>
      <c r="AG258" s="515"/>
      <c r="AH258" s="515"/>
      <c r="AI258" s="515"/>
      <c r="AJ258" s="515"/>
      <c r="AK258" s="515"/>
      <c r="AL258" s="515"/>
      <c r="AM258" s="515"/>
      <c r="AN258" s="515"/>
      <c r="AO258" s="515"/>
      <c r="AP258" s="515"/>
      <c r="AQ258" s="515"/>
      <c r="AR258" s="515"/>
      <c r="AS258" s="515"/>
      <c r="AT258" s="515"/>
      <c r="AU258" s="515"/>
      <c r="AV258" s="515"/>
      <c r="AW258" s="515"/>
      <c r="AX258" s="515"/>
      <c r="AY258" s="515"/>
      <c r="AZ258" s="515"/>
      <c r="BA258" s="515"/>
      <c r="BB258" s="515"/>
      <c r="BC258" s="515"/>
      <c r="BD258" s="515"/>
      <c r="BE258" s="515"/>
      <c r="BF258" s="515"/>
      <c r="BG258" s="515"/>
      <c r="BH258" s="515"/>
      <c r="BI258" s="515"/>
      <c r="BJ258" s="515"/>
      <c r="BK258" s="515"/>
      <c r="BL258" s="515"/>
      <c r="BM258" s="515"/>
      <c r="BN258" s="515"/>
      <c r="BO258" s="515"/>
      <c r="BP258" s="515"/>
      <c r="BQ258" s="515"/>
    </row>
    <row r="259" spans="1:69" s="4" customFormat="1" ht="18.75" customHeight="1">
      <c r="A259" s="515"/>
      <c r="B259" s="527"/>
      <c r="C259" s="588"/>
      <c r="D259" s="588"/>
      <c r="E259" s="588"/>
      <c r="F259" s="632"/>
      <c r="G259" s="588"/>
      <c r="H259" s="631"/>
      <c r="I259" s="461"/>
      <c r="J259" s="631"/>
      <c r="K259" s="460"/>
      <c r="L259" s="588"/>
      <c r="M259" s="567"/>
      <c r="N259" s="567"/>
      <c r="O259" s="567"/>
      <c r="P259" s="515"/>
      <c r="Q259" s="515"/>
      <c r="R259" s="515"/>
      <c r="S259" s="515"/>
      <c r="T259" s="515"/>
      <c r="U259" s="515"/>
      <c r="V259" s="515"/>
      <c r="W259" s="515"/>
      <c r="X259" s="515"/>
      <c r="Y259" s="515"/>
      <c r="Z259" s="515"/>
      <c r="AA259" s="515"/>
      <c r="AB259" s="515"/>
      <c r="AC259" s="515"/>
      <c r="AD259" s="515"/>
      <c r="AE259" s="515"/>
      <c r="AF259" s="515"/>
      <c r="AG259" s="515"/>
      <c r="AH259" s="515"/>
      <c r="AI259" s="515"/>
      <c r="AJ259" s="515"/>
      <c r="AK259" s="515"/>
      <c r="AL259" s="515"/>
      <c r="AM259" s="515"/>
      <c r="AN259" s="515"/>
      <c r="AO259" s="515"/>
      <c r="AP259" s="515"/>
      <c r="AQ259" s="515"/>
      <c r="AR259" s="515"/>
      <c r="AS259" s="515"/>
      <c r="AT259" s="515"/>
      <c r="AU259" s="515"/>
      <c r="AV259" s="515"/>
      <c r="AW259" s="515"/>
      <c r="AX259" s="515"/>
      <c r="AY259" s="515"/>
      <c r="AZ259" s="515"/>
      <c r="BA259" s="515"/>
      <c r="BB259" s="515"/>
      <c r="BC259" s="515"/>
      <c r="BD259" s="515"/>
      <c r="BE259" s="515"/>
      <c r="BF259" s="515"/>
      <c r="BG259" s="515"/>
      <c r="BH259" s="515"/>
      <c r="BI259" s="515"/>
      <c r="BJ259" s="515"/>
      <c r="BK259" s="515"/>
      <c r="BL259" s="515"/>
      <c r="BM259" s="515"/>
      <c r="BN259" s="515"/>
      <c r="BO259" s="515"/>
      <c r="BP259" s="515"/>
      <c r="BQ259" s="515"/>
    </row>
    <row r="260" spans="1:69" s="4" customFormat="1" ht="18.75" customHeight="1">
      <c r="A260" s="515"/>
      <c r="B260" s="527"/>
      <c r="C260" s="588"/>
      <c r="D260" s="588"/>
      <c r="E260" s="588"/>
      <c r="F260" s="632"/>
      <c r="G260" s="588"/>
      <c r="H260" s="631"/>
      <c r="I260" s="461"/>
      <c r="J260" s="631"/>
      <c r="K260" s="460"/>
      <c r="L260" s="588"/>
      <c r="M260" s="567"/>
      <c r="N260" s="567"/>
      <c r="O260" s="567"/>
      <c r="P260" s="515"/>
      <c r="Q260" s="515"/>
      <c r="R260" s="515"/>
      <c r="S260" s="515"/>
      <c r="T260" s="515"/>
      <c r="U260" s="515"/>
      <c r="V260" s="515"/>
      <c r="W260" s="515"/>
      <c r="X260" s="515"/>
      <c r="Y260" s="515"/>
      <c r="Z260" s="515"/>
      <c r="AA260" s="515"/>
      <c r="AB260" s="515"/>
      <c r="AC260" s="515"/>
      <c r="AD260" s="515"/>
      <c r="AE260" s="515"/>
      <c r="AF260" s="515"/>
      <c r="AG260" s="515"/>
      <c r="AH260" s="515"/>
      <c r="AI260" s="515"/>
      <c r="AJ260" s="515"/>
      <c r="AK260" s="515"/>
      <c r="AL260" s="515"/>
      <c r="AM260" s="515"/>
      <c r="AN260" s="515"/>
      <c r="AO260" s="515"/>
      <c r="AP260" s="515"/>
      <c r="AQ260" s="515"/>
      <c r="AR260" s="515"/>
      <c r="AS260" s="515"/>
      <c r="AT260" s="515"/>
      <c r="AU260" s="515"/>
      <c r="AV260" s="515"/>
      <c r="AW260" s="515"/>
      <c r="AX260" s="515"/>
      <c r="AY260" s="515"/>
      <c r="AZ260" s="515"/>
      <c r="BA260" s="515"/>
      <c r="BB260" s="515"/>
      <c r="BC260" s="515"/>
      <c r="BD260" s="515"/>
      <c r="BE260" s="515"/>
      <c r="BF260" s="515"/>
      <c r="BG260" s="515"/>
      <c r="BH260" s="515"/>
      <c r="BI260" s="515"/>
      <c r="BJ260" s="515"/>
      <c r="BK260" s="515"/>
      <c r="BL260" s="515"/>
      <c r="BM260" s="515"/>
      <c r="BN260" s="515"/>
      <c r="BO260" s="515"/>
      <c r="BP260" s="515"/>
      <c r="BQ260" s="515"/>
    </row>
    <row r="261" spans="1:69" s="4" customFormat="1" ht="18.75" customHeight="1">
      <c r="A261" s="515"/>
      <c r="B261" s="527"/>
      <c r="C261" s="588"/>
      <c r="D261" s="588"/>
      <c r="E261" s="588"/>
      <c r="F261" s="632"/>
      <c r="G261" s="588"/>
      <c r="H261" s="631"/>
      <c r="I261" s="461"/>
      <c r="J261" s="631"/>
      <c r="K261" s="460"/>
      <c r="L261" s="588"/>
      <c r="M261" s="567"/>
      <c r="N261" s="567"/>
      <c r="O261" s="567"/>
      <c r="P261" s="515"/>
      <c r="Q261" s="515"/>
      <c r="R261" s="515"/>
      <c r="S261" s="515"/>
      <c r="T261" s="515"/>
      <c r="U261" s="515"/>
      <c r="V261" s="515"/>
      <c r="W261" s="515"/>
      <c r="X261" s="515"/>
      <c r="Y261" s="515"/>
      <c r="Z261" s="515"/>
      <c r="AA261" s="515"/>
      <c r="AB261" s="515"/>
      <c r="AC261" s="515"/>
      <c r="AD261" s="515"/>
      <c r="AE261" s="515"/>
      <c r="AF261" s="515"/>
      <c r="AG261" s="515"/>
      <c r="AH261" s="515"/>
      <c r="AI261" s="515"/>
      <c r="AJ261" s="515"/>
      <c r="AK261" s="515"/>
      <c r="AL261" s="515"/>
      <c r="AM261" s="515"/>
      <c r="AN261" s="515"/>
      <c r="AO261" s="515"/>
      <c r="AP261" s="515"/>
      <c r="AQ261" s="515"/>
      <c r="AR261" s="515"/>
      <c r="AS261" s="515"/>
      <c r="AT261" s="515"/>
      <c r="AU261" s="515"/>
      <c r="AV261" s="515"/>
      <c r="AW261" s="515"/>
      <c r="AX261" s="515"/>
      <c r="AY261" s="515"/>
      <c r="AZ261" s="515"/>
      <c r="BA261" s="515"/>
      <c r="BB261" s="515"/>
      <c r="BC261" s="515"/>
      <c r="BD261" s="515"/>
      <c r="BE261" s="515"/>
      <c r="BF261" s="515"/>
      <c r="BG261" s="515"/>
      <c r="BH261" s="515"/>
      <c r="BI261" s="515"/>
      <c r="BJ261" s="515"/>
      <c r="BK261" s="515"/>
      <c r="BL261" s="515"/>
      <c r="BM261" s="515"/>
      <c r="BN261" s="515"/>
      <c r="BO261" s="515"/>
      <c r="BP261" s="515"/>
      <c r="BQ261" s="515"/>
    </row>
    <row r="262" spans="1:69" s="4" customFormat="1" ht="18.75" customHeight="1">
      <c r="A262" s="515"/>
      <c r="B262" s="527"/>
      <c r="C262" s="588"/>
      <c r="D262" s="588"/>
      <c r="E262" s="588"/>
      <c r="F262" s="632"/>
      <c r="G262" s="588"/>
      <c r="H262" s="631"/>
      <c r="I262" s="461"/>
      <c r="J262" s="631"/>
      <c r="K262" s="460"/>
      <c r="L262" s="588"/>
      <c r="M262" s="567"/>
      <c r="N262" s="567"/>
      <c r="O262" s="567"/>
      <c r="P262" s="515"/>
      <c r="Q262" s="515"/>
      <c r="R262" s="515"/>
      <c r="S262" s="515"/>
      <c r="T262" s="515"/>
      <c r="U262" s="515"/>
      <c r="V262" s="515"/>
      <c r="W262" s="515"/>
      <c r="X262" s="515"/>
      <c r="Y262" s="515"/>
      <c r="Z262" s="515"/>
      <c r="AA262" s="515"/>
      <c r="AB262" s="515"/>
      <c r="AC262" s="515"/>
      <c r="AD262" s="515"/>
      <c r="AE262" s="515"/>
      <c r="AF262" s="515"/>
      <c r="AG262" s="515"/>
      <c r="AH262" s="515"/>
      <c r="AI262" s="515"/>
      <c r="AJ262" s="515"/>
      <c r="AK262" s="515"/>
      <c r="AL262" s="515"/>
      <c r="AM262" s="515"/>
      <c r="AN262" s="515"/>
      <c r="AO262" s="515"/>
      <c r="AP262" s="515"/>
      <c r="AQ262" s="515"/>
      <c r="AR262" s="515"/>
      <c r="AS262" s="515"/>
      <c r="AT262" s="515"/>
      <c r="AU262" s="515"/>
      <c r="AV262" s="515"/>
      <c r="AW262" s="515"/>
      <c r="AX262" s="515"/>
      <c r="AY262" s="515"/>
      <c r="AZ262" s="515"/>
      <c r="BA262" s="515"/>
      <c r="BB262" s="515"/>
      <c r="BC262" s="515"/>
      <c r="BD262" s="515"/>
      <c r="BE262" s="515"/>
      <c r="BF262" s="515"/>
      <c r="BG262" s="515"/>
      <c r="BH262" s="515"/>
      <c r="BI262" s="515"/>
      <c r="BJ262" s="515"/>
      <c r="BK262" s="515"/>
      <c r="BL262" s="515"/>
      <c r="BM262" s="515"/>
      <c r="BN262" s="515"/>
      <c r="BO262" s="515"/>
      <c r="BP262" s="515"/>
      <c r="BQ262" s="515"/>
    </row>
    <row r="263" spans="1:69" s="4" customFormat="1" ht="18.75" customHeight="1">
      <c r="A263" s="515"/>
      <c r="B263" s="527"/>
      <c r="C263" s="588"/>
      <c r="D263" s="588"/>
      <c r="E263" s="588"/>
      <c r="F263" s="632"/>
      <c r="G263" s="588"/>
      <c r="H263" s="631"/>
      <c r="I263" s="461"/>
      <c r="J263" s="631"/>
      <c r="K263" s="460"/>
      <c r="L263" s="588"/>
      <c r="M263" s="567"/>
      <c r="N263" s="567"/>
      <c r="O263" s="567"/>
      <c r="P263" s="515"/>
      <c r="Q263" s="515"/>
      <c r="R263" s="515"/>
      <c r="S263" s="515"/>
      <c r="T263" s="515"/>
      <c r="U263" s="515"/>
      <c r="V263" s="515"/>
      <c r="W263" s="515"/>
      <c r="X263" s="515"/>
      <c r="Y263" s="515"/>
      <c r="Z263" s="515"/>
      <c r="AA263" s="515"/>
      <c r="AB263" s="515"/>
      <c r="AC263" s="515"/>
      <c r="AD263" s="515"/>
      <c r="AE263" s="515"/>
      <c r="AF263" s="515"/>
      <c r="AG263" s="515"/>
      <c r="AH263" s="515"/>
      <c r="AI263" s="515"/>
      <c r="AJ263" s="515"/>
      <c r="AK263" s="515"/>
      <c r="AL263" s="515"/>
      <c r="AM263" s="515"/>
      <c r="AN263" s="515"/>
      <c r="AO263" s="515"/>
      <c r="AP263" s="515"/>
      <c r="AQ263" s="515"/>
      <c r="AR263" s="515"/>
      <c r="AS263" s="515"/>
      <c r="AT263" s="515"/>
      <c r="AU263" s="515"/>
      <c r="AV263" s="515"/>
      <c r="AW263" s="515"/>
      <c r="AX263" s="515"/>
      <c r="AY263" s="515"/>
      <c r="AZ263" s="515"/>
      <c r="BA263" s="515"/>
      <c r="BB263" s="515"/>
      <c r="BC263" s="515"/>
      <c r="BD263" s="515"/>
      <c r="BE263" s="515"/>
      <c r="BF263" s="515"/>
      <c r="BG263" s="515"/>
      <c r="BH263" s="515"/>
      <c r="BI263" s="515"/>
      <c r="BJ263" s="515"/>
      <c r="BK263" s="515"/>
      <c r="BL263" s="515"/>
      <c r="BM263" s="515"/>
      <c r="BN263" s="515"/>
      <c r="BO263" s="515"/>
      <c r="BP263" s="515"/>
      <c r="BQ263" s="515"/>
    </row>
    <row r="264" spans="1:69" s="4" customFormat="1" ht="18.75" customHeight="1">
      <c r="A264" s="515"/>
      <c r="B264" s="527"/>
      <c r="C264" s="588"/>
      <c r="D264" s="588"/>
      <c r="E264" s="588"/>
      <c r="F264" s="632"/>
      <c r="G264" s="588"/>
      <c r="H264" s="631"/>
      <c r="I264" s="461"/>
      <c r="J264" s="631"/>
      <c r="K264" s="460"/>
      <c r="L264" s="588"/>
      <c r="M264" s="567"/>
      <c r="N264" s="567"/>
      <c r="O264" s="567"/>
      <c r="P264" s="515"/>
      <c r="Q264" s="515"/>
      <c r="R264" s="515"/>
      <c r="S264" s="515"/>
      <c r="T264" s="515"/>
      <c r="U264" s="515"/>
      <c r="V264" s="515"/>
      <c r="W264" s="515"/>
      <c r="X264" s="515"/>
      <c r="Y264" s="515"/>
      <c r="Z264" s="515"/>
      <c r="AA264" s="515"/>
      <c r="AB264" s="515"/>
      <c r="AC264" s="515"/>
      <c r="AD264" s="515"/>
      <c r="AE264" s="515"/>
      <c r="AF264" s="515"/>
      <c r="AG264" s="515"/>
      <c r="AH264" s="515"/>
      <c r="AI264" s="515"/>
      <c r="AJ264" s="515"/>
      <c r="AK264" s="515"/>
      <c r="AL264" s="515"/>
      <c r="AM264" s="515"/>
      <c r="AN264" s="515"/>
      <c r="AO264" s="515"/>
      <c r="AP264" s="515"/>
      <c r="AQ264" s="515"/>
      <c r="AR264" s="515"/>
      <c r="AS264" s="515"/>
      <c r="AT264" s="515"/>
      <c r="AU264" s="515"/>
      <c r="AV264" s="515"/>
      <c r="AW264" s="515"/>
      <c r="AX264" s="515"/>
      <c r="AY264" s="515"/>
      <c r="AZ264" s="515"/>
      <c r="BA264" s="515"/>
      <c r="BB264" s="515"/>
      <c r="BC264" s="515"/>
      <c r="BD264" s="515"/>
      <c r="BE264" s="515"/>
      <c r="BF264" s="515"/>
      <c r="BG264" s="515"/>
      <c r="BH264" s="515"/>
      <c r="BI264" s="515"/>
      <c r="BJ264" s="515"/>
      <c r="BK264" s="515"/>
      <c r="BL264" s="515"/>
      <c r="BM264" s="515"/>
      <c r="BN264" s="515"/>
      <c r="BO264" s="515"/>
      <c r="BP264" s="515"/>
      <c r="BQ264" s="515"/>
    </row>
    <row r="265" spans="1:69" s="4" customFormat="1" ht="18.75" customHeight="1">
      <c r="A265" s="515"/>
      <c r="B265" s="516"/>
      <c r="C265" s="631"/>
      <c r="D265" s="631"/>
      <c r="E265" s="631"/>
      <c r="F265" s="517"/>
      <c r="G265" s="588"/>
      <c r="H265" s="631"/>
      <c r="I265" s="915"/>
      <c r="J265" s="915"/>
      <c r="K265" s="460"/>
      <c r="L265" s="588"/>
      <c r="M265" s="567"/>
      <c r="N265" s="567"/>
      <c r="O265" s="567"/>
      <c r="P265" s="515"/>
      <c r="Q265" s="515"/>
      <c r="R265" s="515"/>
      <c r="S265" s="515"/>
      <c r="T265" s="515"/>
      <c r="U265" s="515"/>
      <c r="V265" s="515"/>
      <c r="W265" s="515"/>
      <c r="X265" s="515"/>
      <c r="Y265" s="515"/>
      <c r="Z265" s="515"/>
      <c r="AA265" s="515"/>
      <c r="AB265" s="515"/>
      <c r="AC265" s="515"/>
      <c r="AD265" s="515"/>
      <c r="AE265" s="515"/>
      <c r="AF265" s="515"/>
      <c r="AG265" s="515"/>
      <c r="AH265" s="515"/>
      <c r="AI265" s="515"/>
      <c r="AJ265" s="515"/>
      <c r="AK265" s="515"/>
      <c r="AL265" s="515"/>
      <c r="AM265" s="515"/>
      <c r="AN265" s="515"/>
      <c r="AO265" s="515"/>
      <c r="AP265" s="515"/>
      <c r="AQ265" s="515"/>
      <c r="AR265" s="515"/>
      <c r="AS265" s="515"/>
      <c r="AT265" s="515"/>
      <c r="AU265" s="515"/>
      <c r="AV265" s="515"/>
      <c r="AW265" s="515"/>
      <c r="AX265" s="515"/>
      <c r="AY265" s="515"/>
      <c r="AZ265" s="515"/>
      <c r="BA265" s="515"/>
      <c r="BB265" s="515"/>
      <c r="BC265" s="515"/>
      <c r="BD265" s="515"/>
      <c r="BE265" s="515"/>
      <c r="BF265" s="515"/>
      <c r="BG265" s="515"/>
      <c r="BH265" s="515"/>
      <c r="BI265" s="515"/>
      <c r="BJ265" s="515"/>
      <c r="BK265" s="515"/>
      <c r="BL265" s="515"/>
      <c r="BM265" s="515"/>
      <c r="BN265" s="515"/>
      <c r="BO265" s="515"/>
      <c r="BP265" s="515"/>
      <c r="BQ265" s="515"/>
    </row>
    <row r="266" spans="1:69" s="4" customFormat="1" ht="18.75" customHeight="1">
      <c r="A266" s="515"/>
      <c r="B266" s="516"/>
      <c r="C266" s="588"/>
      <c r="D266" s="588"/>
      <c r="E266" s="588"/>
      <c r="F266" s="517"/>
      <c r="G266" s="588"/>
      <c r="H266" s="588"/>
      <c r="I266" s="915"/>
      <c r="J266" s="915"/>
      <c r="K266" s="460"/>
      <c r="L266" s="588"/>
      <c r="M266" s="567"/>
      <c r="N266" s="567"/>
      <c r="O266" s="567"/>
      <c r="P266" s="515"/>
      <c r="Q266" s="515"/>
      <c r="R266" s="515"/>
      <c r="S266" s="515"/>
      <c r="T266" s="515"/>
      <c r="U266" s="515"/>
      <c r="V266" s="515"/>
      <c r="W266" s="515"/>
      <c r="X266" s="515"/>
      <c r="Y266" s="515"/>
      <c r="Z266" s="515"/>
      <c r="AA266" s="515"/>
      <c r="AB266" s="515"/>
      <c r="AC266" s="515"/>
      <c r="AD266" s="515"/>
      <c r="AE266" s="515"/>
      <c r="AF266" s="515"/>
      <c r="AG266" s="515"/>
      <c r="AH266" s="515"/>
      <c r="AI266" s="515"/>
      <c r="AJ266" s="515"/>
      <c r="AK266" s="515"/>
      <c r="AL266" s="515"/>
      <c r="AM266" s="515"/>
      <c r="AN266" s="515"/>
      <c r="AO266" s="515"/>
      <c r="AP266" s="515"/>
      <c r="AQ266" s="515"/>
      <c r="AR266" s="515"/>
      <c r="AS266" s="515"/>
      <c r="AT266" s="515"/>
      <c r="AU266" s="515"/>
      <c r="AV266" s="515"/>
      <c r="AW266" s="515"/>
      <c r="AX266" s="515"/>
      <c r="AY266" s="515"/>
      <c r="AZ266" s="515"/>
      <c r="BA266" s="515"/>
      <c r="BB266" s="515"/>
      <c r="BC266" s="515"/>
      <c r="BD266" s="515"/>
      <c r="BE266" s="515"/>
      <c r="BF266" s="515"/>
      <c r="BG266" s="515"/>
      <c r="BH266" s="515"/>
      <c r="BI266" s="515"/>
      <c r="BJ266" s="515"/>
      <c r="BK266" s="515"/>
      <c r="BL266" s="515"/>
      <c r="BM266" s="515"/>
      <c r="BN266" s="515"/>
      <c r="BO266" s="515"/>
      <c r="BP266" s="515"/>
      <c r="BQ266" s="515"/>
    </row>
    <row r="267" spans="1:69" s="4" customFormat="1" ht="18.75" customHeight="1">
      <c r="A267" s="515"/>
      <c r="B267" s="516"/>
      <c r="C267" s="588"/>
      <c r="D267" s="588"/>
      <c r="E267" s="588"/>
      <c r="F267" s="517"/>
      <c r="G267" s="588"/>
      <c r="H267" s="588"/>
      <c r="I267" s="492"/>
      <c r="J267" s="631"/>
      <c r="K267" s="460"/>
      <c r="L267" s="588"/>
      <c r="M267" s="567"/>
      <c r="N267" s="567"/>
      <c r="O267" s="567"/>
      <c r="P267" s="515"/>
      <c r="Q267" s="515"/>
      <c r="R267" s="515"/>
      <c r="S267" s="515"/>
      <c r="T267" s="515"/>
      <c r="U267" s="515"/>
      <c r="V267" s="515"/>
      <c r="W267" s="515"/>
      <c r="X267" s="515"/>
      <c r="Y267" s="515"/>
      <c r="Z267" s="515"/>
      <c r="AA267" s="515"/>
      <c r="AB267" s="515"/>
      <c r="AC267" s="515"/>
      <c r="AD267" s="515"/>
      <c r="AE267" s="515"/>
      <c r="AF267" s="515"/>
      <c r="AG267" s="515"/>
      <c r="AH267" s="515"/>
      <c r="AI267" s="515"/>
      <c r="AJ267" s="515"/>
      <c r="AK267" s="515"/>
      <c r="AL267" s="515"/>
      <c r="AM267" s="515"/>
      <c r="AN267" s="515"/>
      <c r="AO267" s="515"/>
      <c r="AP267" s="515"/>
      <c r="AQ267" s="515"/>
      <c r="AR267" s="515"/>
      <c r="AS267" s="515"/>
      <c r="AT267" s="515"/>
      <c r="AU267" s="515"/>
      <c r="AV267" s="515"/>
      <c r="AW267" s="515"/>
      <c r="AX267" s="515"/>
      <c r="AY267" s="515"/>
      <c r="AZ267" s="515"/>
      <c r="BA267" s="515"/>
      <c r="BB267" s="515"/>
      <c r="BC267" s="515"/>
      <c r="BD267" s="515"/>
      <c r="BE267" s="515"/>
      <c r="BF267" s="515"/>
      <c r="BG267" s="515"/>
      <c r="BH267" s="515"/>
      <c r="BI267" s="515"/>
      <c r="BJ267" s="515"/>
      <c r="BK267" s="515"/>
      <c r="BL267" s="515"/>
      <c r="BM267" s="515"/>
      <c r="BN267" s="515"/>
      <c r="BO267" s="515"/>
      <c r="BP267" s="515"/>
      <c r="BQ267" s="515"/>
    </row>
    <row r="268" spans="1:69" s="4" customFormat="1" ht="18.75" customHeight="1">
      <c r="A268" s="518"/>
      <c r="B268" s="519"/>
      <c r="C268" s="520"/>
      <c r="D268" s="520"/>
      <c r="E268" s="520"/>
      <c r="F268" s="517"/>
      <c r="G268" s="520"/>
      <c r="H268" s="520"/>
      <c r="I268" s="521"/>
      <c r="J268" s="520"/>
      <c r="K268" s="522"/>
      <c r="L268" s="588"/>
      <c r="M268" s="567"/>
      <c r="N268" s="567"/>
      <c r="O268" s="567"/>
      <c r="P268" s="515"/>
      <c r="Q268" s="515"/>
      <c r="R268" s="515"/>
      <c r="S268" s="515"/>
      <c r="T268" s="515"/>
      <c r="U268" s="515"/>
      <c r="V268" s="515"/>
      <c r="W268" s="515"/>
      <c r="X268" s="515"/>
      <c r="Y268" s="515"/>
      <c r="Z268" s="515"/>
      <c r="AA268" s="515"/>
      <c r="AB268" s="515"/>
      <c r="AC268" s="515"/>
      <c r="AD268" s="515"/>
      <c r="AE268" s="515"/>
      <c r="AF268" s="515"/>
      <c r="AG268" s="515"/>
      <c r="AH268" s="515"/>
      <c r="AI268" s="515"/>
      <c r="AJ268" s="515"/>
      <c r="AK268" s="515"/>
      <c r="AL268" s="515"/>
      <c r="AM268" s="515"/>
      <c r="AN268" s="515"/>
      <c r="AO268" s="515"/>
      <c r="AP268" s="515"/>
      <c r="AQ268" s="515"/>
      <c r="AR268" s="515"/>
      <c r="AS268" s="515"/>
      <c r="AT268" s="515"/>
      <c r="AU268" s="515"/>
      <c r="AV268" s="515"/>
      <c r="AW268" s="515"/>
      <c r="AX268" s="515"/>
      <c r="AY268" s="515"/>
      <c r="AZ268" s="515"/>
      <c r="BA268" s="515"/>
      <c r="BB268" s="515"/>
      <c r="BC268" s="515"/>
      <c r="BD268" s="515"/>
      <c r="BE268" s="515"/>
      <c r="BF268" s="515"/>
      <c r="BG268" s="515"/>
      <c r="BH268" s="515"/>
      <c r="BI268" s="515"/>
      <c r="BJ268" s="515"/>
      <c r="BK268" s="515"/>
      <c r="BL268" s="515"/>
      <c r="BM268" s="515"/>
      <c r="BN268" s="515"/>
      <c r="BO268" s="515"/>
      <c r="BP268" s="515"/>
      <c r="BQ268" s="515"/>
    </row>
    <row r="269" spans="1:69" s="4" customFormat="1" ht="18.75" customHeight="1">
      <c r="A269" s="523"/>
      <c r="B269" s="524"/>
      <c r="C269" s="520"/>
      <c r="D269" s="520"/>
      <c r="E269" s="520"/>
      <c r="F269" s="517"/>
      <c r="G269" s="520"/>
      <c r="H269" s="520"/>
      <c r="I269" s="521"/>
      <c r="J269" s="520"/>
      <c r="K269" s="522"/>
      <c r="L269" s="520"/>
      <c r="M269" s="567"/>
      <c r="N269" s="568"/>
      <c r="O269" s="567"/>
      <c r="P269" s="515"/>
      <c r="Q269" s="515"/>
      <c r="R269" s="515"/>
      <c r="S269" s="515"/>
      <c r="T269" s="515"/>
      <c r="U269" s="515"/>
      <c r="V269" s="515"/>
      <c r="W269" s="515"/>
      <c r="X269" s="515"/>
      <c r="Y269" s="515"/>
      <c r="Z269" s="515"/>
      <c r="AA269" s="515"/>
      <c r="AB269" s="515"/>
      <c r="AC269" s="515"/>
      <c r="AD269" s="515"/>
      <c r="AE269" s="515"/>
      <c r="AF269" s="515"/>
      <c r="AG269" s="515"/>
      <c r="AH269" s="515"/>
      <c r="AI269" s="515"/>
      <c r="AJ269" s="515"/>
      <c r="AK269" s="515"/>
      <c r="AL269" s="515"/>
      <c r="AM269" s="515"/>
      <c r="AN269" s="515"/>
      <c r="AO269" s="515"/>
      <c r="AP269" s="515"/>
      <c r="AQ269" s="515"/>
      <c r="AR269" s="515"/>
      <c r="AS269" s="515"/>
      <c r="AT269" s="515"/>
      <c r="AU269" s="515"/>
      <c r="AV269" s="515"/>
      <c r="AW269" s="515"/>
      <c r="AX269" s="515"/>
      <c r="AY269" s="515"/>
      <c r="AZ269" s="515"/>
      <c r="BA269" s="515"/>
      <c r="BB269" s="515"/>
      <c r="BC269" s="515"/>
      <c r="BD269" s="515"/>
      <c r="BE269" s="515"/>
      <c r="BF269" s="515"/>
      <c r="BG269" s="515"/>
      <c r="BH269" s="515"/>
      <c r="BI269" s="515"/>
      <c r="BJ269" s="515"/>
      <c r="BK269" s="515"/>
      <c r="BL269" s="515"/>
      <c r="BM269" s="515"/>
      <c r="BN269" s="515"/>
      <c r="BO269" s="515"/>
      <c r="BP269" s="515"/>
      <c r="BQ269" s="515"/>
    </row>
    <row r="270" spans="1:69" s="4" customFormat="1" ht="18.75" customHeight="1">
      <c r="A270" s="523"/>
      <c r="B270" s="915"/>
      <c r="C270" s="915"/>
      <c r="D270" s="631"/>
      <c r="E270" s="631"/>
      <c r="F270" s="632"/>
      <c r="G270" s="631"/>
      <c r="H270" s="631"/>
      <c r="I270" s="492"/>
      <c r="J270" s="631"/>
      <c r="K270" s="525"/>
      <c r="L270" s="520"/>
      <c r="M270" s="567"/>
      <c r="N270" s="568"/>
      <c r="O270" s="567"/>
      <c r="P270" s="515"/>
      <c r="Q270" s="515"/>
      <c r="R270" s="515"/>
      <c r="S270" s="515"/>
      <c r="T270" s="515"/>
      <c r="U270" s="515"/>
      <c r="V270" s="515"/>
      <c r="W270" s="515"/>
      <c r="X270" s="515"/>
      <c r="Y270" s="515"/>
      <c r="Z270" s="515"/>
      <c r="AA270" s="515"/>
      <c r="AB270" s="515"/>
      <c r="AC270" s="515"/>
      <c r="AD270" s="515"/>
      <c r="AE270" s="515"/>
      <c r="AF270" s="515"/>
      <c r="AG270" s="515"/>
      <c r="AH270" s="515"/>
      <c r="AI270" s="515"/>
      <c r="AJ270" s="515"/>
      <c r="AK270" s="515"/>
      <c r="AL270" s="515"/>
      <c r="AM270" s="515"/>
      <c r="AN270" s="515"/>
      <c r="AO270" s="515"/>
      <c r="AP270" s="515"/>
      <c r="AQ270" s="515"/>
      <c r="AR270" s="515"/>
      <c r="AS270" s="515"/>
      <c r="AT270" s="515"/>
      <c r="AU270" s="515"/>
      <c r="AV270" s="515"/>
      <c r="AW270" s="515"/>
      <c r="AX270" s="515"/>
      <c r="AY270" s="515"/>
      <c r="AZ270" s="515"/>
      <c r="BA270" s="515"/>
      <c r="BB270" s="515"/>
      <c r="BC270" s="515"/>
      <c r="BD270" s="515"/>
      <c r="BE270" s="515"/>
      <c r="BF270" s="515"/>
      <c r="BG270" s="515"/>
      <c r="BH270" s="515"/>
      <c r="BI270" s="515"/>
      <c r="BJ270" s="515"/>
      <c r="BK270" s="515"/>
      <c r="BL270" s="515"/>
      <c r="BM270" s="515"/>
      <c r="BN270" s="515"/>
      <c r="BO270" s="515"/>
      <c r="BP270" s="515"/>
      <c r="BQ270" s="515"/>
    </row>
    <row r="271" spans="1:69" s="4" customFormat="1" ht="18.75" customHeight="1">
      <c r="A271" s="523"/>
      <c r="B271" s="631"/>
      <c r="C271" s="631"/>
      <c r="D271" s="631"/>
      <c r="E271" s="631"/>
      <c r="F271" s="632"/>
      <c r="G271" s="631"/>
      <c r="H271" s="631"/>
      <c r="I271" s="492"/>
      <c r="J271" s="631"/>
      <c r="K271" s="526"/>
      <c r="L271" s="588"/>
      <c r="M271" s="567"/>
      <c r="N271" s="568"/>
      <c r="O271" s="567"/>
      <c r="P271" s="515"/>
      <c r="Q271" s="515"/>
      <c r="R271" s="515"/>
      <c r="S271" s="515"/>
      <c r="T271" s="515"/>
      <c r="U271" s="515"/>
      <c r="V271" s="515"/>
      <c r="W271" s="515"/>
      <c r="X271" s="515"/>
      <c r="Y271" s="515"/>
      <c r="Z271" s="515"/>
      <c r="AA271" s="515"/>
      <c r="AB271" s="515"/>
      <c r="AC271" s="515"/>
      <c r="AD271" s="515"/>
      <c r="AE271" s="515"/>
      <c r="AF271" s="515"/>
      <c r="AG271" s="515"/>
      <c r="AH271" s="515"/>
      <c r="AI271" s="515"/>
      <c r="AJ271" s="515"/>
      <c r="AK271" s="515"/>
      <c r="AL271" s="515"/>
      <c r="AM271" s="515"/>
      <c r="AN271" s="515"/>
      <c r="AO271" s="515"/>
      <c r="AP271" s="515"/>
      <c r="AQ271" s="515"/>
      <c r="AR271" s="515"/>
      <c r="AS271" s="515"/>
      <c r="AT271" s="515"/>
      <c r="AU271" s="515"/>
      <c r="AV271" s="515"/>
      <c r="AW271" s="515"/>
      <c r="AX271" s="515"/>
      <c r="AY271" s="515"/>
      <c r="AZ271" s="515"/>
      <c r="BA271" s="515"/>
      <c r="BB271" s="515"/>
      <c r="BC271" s="515"/>
      <c r="BD271" s="515"/>
      <c r="BE271" s="515"/>
      <c r="BF271" s="515"/>
      <c r="BG271" s="515"/>
      <c r="BH271" s="515"/>
      <c r="BI271" s="515"/>
      <c r="BJ271" s="515"/>
      <c r="BK271" s="515"/>
      <c r="BL271" s="515"/>
      <c r="BM271" s="515"/>
      <c r="BN271" s="515"/>
      <c r="BO271" s="515"/>
      <c r="BP271" s="515"/>
      <c r="BQ271" s="515"/>
    </row>
    <row r="272" spans="1:69" s="69" customFormat="1" ht="18.75" customHeight="1">
      <c r="A272" s="515"/>
      <c r="B272" s="527"/>
      <c r="C272" s="588"/>
      <c r="D272" s="588"/>
      <c r="E272" s="588"/>
      <c r="F272" s="632"/>
      <c r="G272" s="588"/>
      <c r="H272" s="631"/>
      <c r="I272" s="461"/>
      <c r="J272" s="631"/>
      <c r="K272" s="460"/>
      <c r="L272" s="588"/>
      <c r="M272" s="569"/>
      <c r="N272" s="568"/>
      <c r="O272" s="567"/>
      <c r="P272" s="515"/>
      <c r="Q272" s="515"/>
      <c r="R272" s="515"/>
      <c r="S272" s="515"/>
      <c r="T272" s="515"/>
      <c r="U272" s="515"/>
      <c r="V272" s="515"/>
      <c r="W272" s="520"/>
      <c r="X272" s="520"/>
      <c r="Y272" s="520"/>
      <c r="Z272" s="520"/>
      <c r="AA272" s="520"/>
      <c r="AB272" s="520"/>
      <c r="AC272" s="520"/>
      <c r="AD272" s="520"/>
      <c r="AE272" s="520"/>
      <c r="AF272" s="520"/>
      <c r="AG272" s="520"/>
      <c r="AH272" s="520"/>
      <c r="AI272" s="520"/>
      <c r="AJ272" s="520"/>
      <c r="AK272" s="520"/>
      <c r="AL272" s="520"/>
      <c r="AM272" s="520"/>
      <c r="AN272" s="520"/>
      <c r="AO272" s="520"/>
      <c r="AP272" s="520"/>
      <c r="AQ272" s="520"/>
      <c r="AR272" s="520"/>
      <c r="AS272" s="520"/>
      <c r="AT272" s="520"/>
      <c r="AU272" s="520"/>
      <c r="AV272" s="520"/>
      <c r="AW272" s="520"/>
      <c r="AX272" s="520"/>
      <c r="AY272" s="520"/>
      <c r="AZ272" s="520"/>
      <c r="BA272" s="520"/>
      <c r="BB272" s="520"/>
      <c r="BC272" s="520"/>
      <c r="BD272" s="520"/>
      <c r="BE272" s="520"/>
      <c r="BF272" s="520"/>
      <c r="BG272" s="520"/>
      <c r="BH272" s="520"/>
      <c r="BI272" s="520"/>
      <c r="BJ272" s="520"/>
      <c r="BK272" s="520"/>
      <c r="BL272" s="520"/>
      <c r="BM272" s="520"/>
      <c r="BN272" s="520"/>
      <c r="BO272" s="520"/>
      <c r="BP272" s="520"/>
      <c r="BQ272" s="520"/>
    </row>
    <row r="273" spans="1:69" s="69" customFormat="1" ht="11.25" customHeight="1">
      <c r="A273" s="515"/>
      <c r="B273" s="527"/>
      <c r="C273" s="588"/>
      <c r="D273" s="588"/>
      <c r="E273" s="588"/>
      <c r="F273" s="632"/>
      <c r="G273" s="588"/>
      <c r="H273" s="631"/>
      <c r="I273" s="461"/>
      <c r="J273" s="631"/>
      <c r="K273" s="460"/>
      <c r="L273" s="588"/>
      <c r="M273" s="569"/>
      <c r="N273" s="568"/>
      <c r="O273" s="567"/>
      <c r="P273" s="515"/>
      <c r="Q273" s="515"/>
      <c r="R273" s="515"/>
      <c r="S273" s="515"/>
      <c r="T273" s="515"/>
      <c r="U273" s="515"/>
      <c r="V273" s="515"/>
      <c r="W273" s="520"/>
      <c r="X273" s="520"/>
      <c r="Y273" s="520"/>
      <c r="Z273" s="520"/>
      <c r="AA273" s="520"/>
      <c r="AB273" s="520"/>
      <c r="AC273" s="520"/>
      <c r="AD273" s="520"/>
      <c r="AE273" s="520"/>
      <c r="AF273" s="520"/>
      <c r="AG273" s="520"/>
      <c r="AH273" s="520"/>
      <c r="AI273" s="520"/>
      <c r="AJ273" s="520"/>
      <c r="AK273" s="520"/>
      <c r="AL273" s="520"/>
      <c r="AM273" s="520"/>
      <c r="AN273" s="520"/>
      <c r="AO273" s="520"/>
      <c r="AP273" s="520"/>
      <c r="AQ273" s="520"/>
      <c r="AR273" s="520"/>
      <c r="AS273" s="520"/>
      <c r="AT273" s="520"/>
      <c r="AU273" s="520"/>
      <c r="AV273" s="520"/>
      <c r="AW273" s="520"/>
      <c r="AX273" s="520"/>
      <c r="AY273" s="520"/>
      <c r="AZ273" s="520"/>
      <c r="BA273" s="520"/>
      <c r="BB273" s="520"/>
      <c r="BC273" s="520"/>
      <c r="BD273" s="520"/>
      <c r="BE273" s="520"/>
      <c r="BF273" s="520"/>
      <c r="BG273" s="520"/>
      <c r="BH273" s="520"/>
      <c r="BI273" s="520"/>
      <c r="BJ273" s="520"/>
      <c r="BK273" s="520"/>
      <c r="BL273" s="520"/>
      <c r="BM273" s="520"/>
      <c r="BN273" s="520"/>
      <c r="BO273" s="520"/>
      <c r="BP273" s="520"/>
      <c r="BQ273" s="520"/>
    </row>
    <row r="274" spans="1:69" s="69" customFormat="1" ht="18.75" customHeight="1">
      <c r="A274" s="515"/>
      <c r="B274" s="527"/>
      <c r="C274" s="588"/>
      <c r="D274" s="588"/>
      <c r="E274" s="588"/>
      <c r="F274" s="632"/>
      <c r="G274" s="588"/>
      <c r="H274" s="631"/>
      <c r="I274" s="461"/>
      <c r="J274" s="631"/>
      <c r="K274" s="460"/>
      <c r="L274" s="588"/>
      <c r="M274" s="569"/>
      <c r="N274" s="568"/>
      <c r="O274" s="569"/>
      <c r="P274" s="520"/>
      <c r="Q274" s="515"/>
      <c r="R274" s="515"/>
      <c r="S274" s="515"/>
      <c r="T274" s="515"/>
      <c r="U274" s="515"/>
      <c r="V274" s="515"/>
      <c r="W274" s="520"/>
      <c r="X274" s="520"/>
      <c r="Y274" s="520"/>
      <c r="Z274" s="520"/>
      <c r="AA274" s="520"/>
      <c r="AB274" s="520"/>
      <c r="AC274" s="520"/>
      <c r="AD274" s="520"/>
      <c r="AE274" s="520"/>
      <c r="AF274" s="520"/>
      <c r="AG274" s="520"/>
      <c r="AH274" s="520"/>
      <c r="AI274" s="520"/>
      <c r="AJ274" s="520"/>
      <c r="AK274" s="520"/>
      <c r="AL274" s="520"/>
      <c r="AM274" s="520"/>
      <c r="AN274" s="520"/>
      <c r="AO274" s="520"/>
      <c r="AP274" s="520"/>
      <c r="AQ274" s="520"/>
      <c r="AR274" s="520"/>
      <c r="AS274" s="520"/>
      <c r="AT274" s="520"/>
      <c r="AU274" s="520"/>
      <c r="AV274" s="520"/>
      <c r="AW274" s="520"/>
      <c r="AX274" s="520"/>
      <c r="AY274" s="520"/>
      <c r="AZ274" s="520"/>
      <c r="BA274" s="520"/>
      <c r="BB274" s="520"/>
      <c r="BC274" s="520"/>
      <c r="BD274" s="520"/>
      <c r="BE274" s="520"/>
      <c r="BF274" s="520"/>
      <c r="BG274" s="520"/>
      <c r="BH274" s="520"/>
      <c r="BI274" s="520"/>
      <c r="BJ274" s="520"/>
      <c r="BK274" s="520"/>
      <c r="BL274" s="520"/>
      <c r="BM274" s="520"/>
      <c r="BN274" s="520"/>
      <c r="BO274" s="520"/>
      <c r="BP274" s="520"/>
      <c r="BQ274" s="520"/>
    </row>
    <row r="275" spans="1:69" s="69" customFormat="1" ht="15" customHeight="1">
      <c r="A275" s="515"/>
      <c r="B275" s="527"/>
      <c r="C275" s="588"/>
      <c r="D275" s="588"/>
      <c r="E275" s="588"/>
      <c r="F275" s="632"/>
      <c r="G275" s="588"/>
      <c r="H275" s="631"/>
      <c r="I275" s="461"/>
      <c r="J275" s="631"/>
      <c r="K275" s="460"/>
      <c r="L275" s="588"/>
      <c r="M275" s="569"/>
      <c r="N275" s="568"/>
      <c r="O275" s="569"/>
      <c r="P275" s="520"/>
      <c r="Q275" s="515"/>
      <c r="R275" s="515"/>
      <c r="S275" s="515"/>
      <c r="T275" s="515"/>
      <c r="U275" s="515"/>
      <c r="V275" s="515"/>
      <c r="W275" s="520"/>
      <c r="X275" s="520"/>
      <c r="Y275" s="520"/>
      <c r="Z275" s="520"/>
      <c r="AA275" s="520"/>
      <c r="AB275" s="520"/>
      <c r="AC275" s="520"/>
      <c r="AD275" s="520"/>
      <c r="AE275" s="520"/>
      <c r="AF275" s="520"/>
      <c r="AG275" s="520"/>
      <c r="AH275" s="520"/>
      <c r="AI275" s="520"/>
      <c r="AJ275" s="520"/>
      <c r="AK275" s="520"/>
      <c r="AL275" s="520"/>
      <c r="AM275" s="520"/>
      <c r="AN275" s="520"/>
      <c r="AO275" s="520"/>
      <c r="AP275" s="520"/>
      <c r="AQ275" s="520"/>
      <c r="AR275" s="520"/>
      <c r="AS275" s="520"/>
      <c r="AT275" s="520"/>
      <c r="AU275" s="520"/>
      <c r="AV275" s="520"/>
      <c r="AW275" s="520"/>
      <c r="AX275" s="520"/>
      <c r="AY275" s="520"/>
      <c r="AZ275" s="520"/>
      <c r="BA275" s="520"/>
      <c r="BB275" s="520"/>
      <c r="BC275" s="520"/>
      <c r="BD275" s="520"/>
      <c r="BE275" s="520"/>
      <c r="BF275" s="520"/>
      <c r="BG275" s="520"/>
      <c r="BH275" s="520"/>
      <c r="BI275" s="520"/>
      <c r="BJ275" s="520"/>
      <c r="BK275" s="520"/>
      <c r="BL275" s="520"/>
      <c r="BM275" s="520"/>
      <c r="BN275" s="520"/>
      <c r="BO275" s="520"/>
      <c r="BP275" s="520"/>
      <c r="BQ275" s="520"/>
    </row>
    <row r="276" spans="1:69" s="4" customFormat="1" ht="15" customHeight="1">
      <c r="A276" s="515"/>
      <c r="B276" s="527"/>
      <c r="C276" s="588"/>
      <c r="D276" s="588"/>
      <c r="E276" s="588"/>
      <c r="F276" s="632"/>
      <c r="G276" s="588"/>
      <c r="H276" s="631"/>
      <c r="I276" s="461"/>
      <c r="J276" s="631"/>
      <c r="K276" s="460"/>
      <c r="L276" s="588"/>
      <c r="M276" s="567"/>
      <c r="N276" s="568"/>
      <c r="O276" s="569"/>
      <c r="P276" s="520"/>
      <c r="Q276" s="520"/>
      <c r="R276" s="520"/>
      <c r="S276" s="520"/>
      <c r="T276" s="520"/>
      <c r="U276" s="520"/>
      <c r="V276" s="520"/>
      <c r="W276" s="515"/>
      <c r="X276" s="515"/>
      <c r="Y276" s="515"/>
      <c r="Z276" s="515"/>
      <c r="AA276" s="515"/>
      <c r="AB276" s="515"/>
      <c r="AC276" s="515"/>
      <c r="AD276" s="515"/>
      <c r="AE276" s="515"/>
      <c r="AF276" s="515"/>
      <c r="AG276" s="515"/>
      <c r="AH276" s="515"/>
      <c r="AI276" s="515"/>
      <c r="AJ276" s="515"/>
      <c r="AK276" s="515"/>
      <c r="AL276" s="515"/>
      <c r="AM276" s="515"/>
      <c r="AN276" s="515"/>
      <c r="AO276" s="515"/>
      <c r="AP276" s="515"/>
      <c r="AQ276" s="515"/>
      <c r="AR276" s="515"/>
      <c r="AS276" s="515"/>
      <c r="AT276" s="515"/>
      <c r="AU276" s="515"/>
      <c r="AV276" s="515"/>
      <c r="AW276" s="515"/>
      <c r="AX276" s="515"/>
      <c r="AY276" s="515"/>
      <c r="AZ276" s="515"/>
      <c r="BA276" s="515"/>
      <c r="BB276" s="515"/>
      <c r="BC276" s="515"/>
      <c r="BD276" s="515"/>
      <c r="BE276" s="515"/>
      <c r="BF276" s="515"/>
      <c r="BG276" s="515"/>
      <c r="BH276" s="515"/>
      <c r="BI276" s="515"/>
      <c r="BJ276" s="515"/>
      <c r="BK276" s="515"/>
      <c r="BL276" s="515"/>
      <c r="BM276" s="515"/>
      <c r="BN276" s="515"/>
      <c r="BO276" s="515"/>
      <c r="BP276" s="515"/>
      <c r="BQ276" s="515"/>
    </row>
    <row r="277" spans="1:69" s="4" customFormat="1" ht="15" customHeight="1">
      <c r="A277" s="515"/>
      <c r="B277" s="527"/>
      <c r="C277" s="588"/>
      <c r="D277" s="588"/>
      <c r="E277" s="588"/>
      <c r="F277" s="632"/>
      <c r="G277" s="588"/>
      <c r="H277" s="631"/>
      <c r="I277" s="461"/>
      <c r="J277" s="631"/>
      <c r="K277" s="460"/>
      <c r="L277" s="588"/>
      <c r="M277" s="567"/>
      <c r="N277" s="568"/>
      <c r="O277" s="569"/>
      <c r="P277" s="520"/>
      <c r="Q277" s="520"/>
      <c r="R277" s="520"/>
      <c r="S277" s="520"/>
      <c r="T277" s="520"/>
      <c r="U277" s="520"/>
      <c r="V277" s="520"/>
      <c r="W277" s="515"/>
      <c r="X277" s="515"/>
      <c r="Y277" s="515"/>
      <c r="Z277" s="515"/>
      <c r="AA277" s="515"/>
      <c r="AB277" s="515"/>
      <c r="AC277" s="515"/>
      <c r="AD277" s="515"/>
      <c r="AE277" s="515"/>
      <c r="AF277" s="515"/>
      <c r="AG277" s="515"/>
      <c r="AH277" s="515"/>
      <c r="AI277" s="515"/>
      <c r="AJ277" s="515"/>
      <c r="AK277" s="515"/>
      <c r="AL277" s="515"/>
      <c r="AM277" s="515"/>
      <c r="AN277" s="515"/>
      <c r="AO277" s="515"/>
      <c r="AP277" s="515"/>
      <c r="AQ277" s="515"/>
      <c r="AR277" s="515"/>
      <c r="AS277" s="515"/>
      <c r="AT277" s="515"/>
      <c r="AU277" s="515"/>
      <c r="AV277" s="515"/>
      <c r="AW277" s="515"/>
      <c r="AX277" s="515"/>
      <c r="AY277" s="515"/>
      <c r="AZ277" s="515"/>
      <c r="BA277" s="515"/>
      <c r="BB277" s="515"/>
      <c r="BC277" s="515"/>
      <c r="BD277" s="515"/>
      <c r="BE277" s="515"/>
      <c r="BF277" s="515"/>
      <c r="BG277" s="515"/>
      <c r="BH277" s="515"/>
      <c r="BI277" s="515"/>
      <c r="BJ277" s="515"/>
      <c r="BK277" s="515"/>
      <c r="BL277" s="515"/>
      <c r="BM277" s="515"/>
      <c r="BN277" s="515"/>
      <c r="BO277" s="515"/>
      <c r="BP277" s="515"/>
      <c r="BQ277" s="515"/>
    </row>
    <row r="278" spans="1:69" s="4" customFormat="1" ht="15" customHeight="1">
      <c r="A278" s="515"/>
      <c r="B278" s="527"/>
      <c r="C278" s="588"/>
      <c r="D278" s="588"/>
      <c r="E278" s="588"/>
      <c r="F278" s="632"/>
      <c r="G278" s="588"/>
      <c r="H278" s="631"/>
      <c r="I278" s="461"/>
      <c r="J278" s="631"/>
      <c r="K278" s="460"/>
      <c r="L278" s="588"/>
      <c r="M278" s="567"/>
      <c r="N278" s="568"/>
      <c r="O278" s="567"/>
      <c r="P278" s="515"/>
      <c r="Q278" s="520"/>
      <c r="R278" s="520"/>
      <c r="S278" s="520"/>
      <c r="T278" s="520"/>
      <c r="U278" s="520"/>
      <c r="V278" s="520"/>
      <c r="W278" s="515"/>
      <c r="X278" s="515"/>
      <c r="Y278" s="515"/>
      <c r="Z278" s="515"/>
      <c r="AA278" s="515"/>
      <c r="AB278" s="515"/>
      <c r="AC278" s="515"/>
      <c r="AD278" s="515"/>
      <c r="AE278" s="515"/>
      <c r="AF278" s="515"/>
      <c r="AG278" s="515"/>
      <c r="AH278" s="515"/>
      <c r="AI278" s="515"/>
      <c r="AJ278" s="515"/>
      <c r="AK278" s="515"/>
      <c r="AL278" s="515"/>
      <c r="AM278" s="515"/>
      <c r="AN278" s="515"/>
      <c r="AO278" s="515"/>
      <c r="AP278" s="515"/>
      <c r="AQ278" s="515"/>
      <c r="AR278" s="515"/>
      <c r="AS278" s="515"/>
      <c r="AT278" s="515"/>
      <c r="AU278" s="515"/>
      <c r="AV278" s="515"/>
      <c r="AW278" s="515"/>
      <c r="AX278" s="515"/>
      <c r="AY278" s="515"/>
      <c r="AZ278" s="515"/>
      <c r="BA278" s="515"/>
      <c r="BB278" s="515"/>
      <c r="BC278" s="515"/>
      <c r="BD278" s="515"/>
      <c r="BE278" s="515"/>
      <c r="BF278" s="515"/>
      <c r="BG278" s="515"/>
      <c r="BH278" s="515"/>
      <c r="BI278" s="515"/>
      <c r="BJ278" s="515"/>
      <c r="BK278" s="515"/>
      <c r="BL278" s="515"/>
      <c r="BM278" s="515"/>
      <c r="BN278" s="515"/>
      <c r="BO278" s="515"/>
      <c r="BP278" s="515"/>
      <c r="BQ278" s="515"/>
    </row>
    <row r="279" spans="1:69" s="4" customFormat="1" ht="15" customHeight="1">
      <c r="A279" s="515"/>
      <c r="B279" s="516"/>
      <c r="C279" s="631"/>
      <c r="D279" s="631"/>
      <c r="E279" s="631"/>
      <c r="F279" s="517"/>
      <c r="G279" s="588"/>
      <c r="H279" s="631"/>
      <c r="I279" s="915"/>
      <c r="J279" s="915"/>
      <c r="K279" s="460"/>
      <c r="L279" s="588"/>
      <c r="M279" s="567"/>
      <c r="N279" s="568"/>
      <c r="O279" s="567"/>
      <c r="P279" s="515"/>
      <c r="Q279" s="520"/>
      <c r="R279" s="520"/>
      <c r="S279" s="520"/>
      <c r="T279" s="520"/>
      <c r="U279" s="520"/>
      <c r="V279" s="520"/>
      <c r="W279" s="515"/>
      <c r="X279" s="515"/>
      <c r="Y279" s="515"/>
      <c r="Z279" s="515"/>
      <c r="AA279" s="515"/>
      <c r="AB279" s="515"/>
      <c r="AC279" s="515"/>
      <c r="AD279" s="515"/>
      <c r="AE279" s="515"/>
      <c r="AF279" s="515"/>
      <c r="AG279" s="515"/>
      <c r="AH279" s="515"/>
      <c r="AI279" s="515"/>
      <c r="AJ279" s="515"/>
      <c r="AK279" s="515"/>
      <c r="AL279" s="515"/>
      <c r="AM279" s="515"/>
      <c r="AN279" s="515"/>
      <c r="AO279" s="515"/>
      <c r="AP279" s="515"/>
      <c r="AQ279" s="515"/>
      <c r="AR279" s="515"/>
      <c r="AS279" s="515"/>
      <c r="AT279" s="515"/>
      <c r="AU279" s="515"/>
      <c r="AV279" s="515"/>
      <c r="AW279" s="515"/>
      <c r="AX279" s="515"/>
      <c r="AY279" s="515"/>
      <c r="AZ279" s="515"/>
      <c r="BA279" s="515"/>
      <c r="BB279" s="515"/>
      <c r="BC279" s="515"/>
      <c r="BD279" s="515"/>
      <c r="BE279" s="515"/>
      <c r="BF279" s="515"/>
      <c r="BG279" s="515"/>
      <c r="BH279" s="515"/>
      <c r="BI279" s="515"/>
      <c r="BJ279" s="515"/>
      <c r="BK279" s="515"/>
      <c r="BL279" s="515"/>
      <c r="BM279" s="515"/>
      <c r="BN279" s="515"/>
      <c r="BO279" s="515"/>
      <c r="BP279" s="515"/>
      <c r="BQ279" s="515"/>
    </row>
    <row r="280" spans="1:69" s="4" customFormat="1" ht="15" customHeight="1">
      <c r="A280" s="515"/>
      <c r="B280" s="516"/>
      <c r="C280" s="588"/>
      <c r="D280" s="588"/>
      <c r="E280" s="588"/>
      <c r="F280" s="517"/>
      <c r="G280" s="588"/>
      <c r="H280" s="588"/>
      <c r="I280" s="915"/>
      <c r="J280" s="915"/>
      <c r="K280" s="460"/>
      <c r="L280" s="588"/>
      <c r="M280" s="567"/>
      <c r="N280" s="568"/>
      <c r="O280" s="567"/>
      <c r="P280" s="515"/>
      <c r="Q280" s="515"/>
      <c r="R280" s="515"/>
      <c r="S280" s="515"/>
      <c r="T280" s="515"/>
      <c r="U280" s="515"/>
      <c r="V280" s="515"/>
      <c r="W280" s="515"/>
      <c r="X280" s="515"/>
      <c r="Y280" s="515"/>
      <c r="Z280" s="515"/>
      <c r="AA280" s="515"/>
      <c r="AB280" s="515"/>
      <c r="AC280" s="515"/>
      <c r="AD280" s="515"/>
      <c r="AE280" s="515"/>
      <c r="AF280" s="515"/>
      <c r="AG280" s="515"/>
      <c r="AH280" s="515"/>
      <c r="AI280" s="515"/>
      <c r="AJ280" s="515"/>
      <c r="AK280" s="515"/>
      <c r="AL280" s="515"/>
      <c r="AM280" s="515"/>
      <c r="AN280" s="515"/>
      <c r="AO280" s="515"/>
      <c r="AP280" s="515"/>
      <c r="AQ280" s="515"/>
      <c r="AR280" s="515"/>
      <c r="AS280" s="515"/>
      <c r="AT280" s="515"/>
      <c r="AU280" s="515"/>
      <c r="AV280" s="515"/>
      <c r="AW280" s="515"/>
      <c r="AX280" s="515"/>
      <c r="AY280" s="515"/>
      <c r="AZ280" s="515"/>
      <c r="BA280" s="515"/>
      <c r="BB280" s="515"/>
      <c r="BC280" s="515"/>
      <c r="BD280" s="515"/>
      <c r="BE280" s="515"/>
      <c r="BF280" s="515"/>
      <c r="BG280" s="515"/>
      <c r="BH280" s="515"/>
      <c r="BI280" s="515"/>
      <c r="BJ280" s="515"/>
      <c r="BK280" s="515"/>
      <c r="BL280" s="515"/>
      <c r="BM280" s="515"/>
      <c r="BN280" s="515"/>
      <c r="BO280" s="515"/>
      <c r="BP280" s="515"/>
      <c r="BQ280" s="515"/>
    </row>
    <row r="281" spans="1:69" s="4" customFormat="1" ht="15" customHeight="1">
      <c r="A281" s="515"/>
      <c r="B281" s="516"/>
      <c r="C281" s="588"/>
      <c r="D281" s="588"/>
      <c r="E281" s="588"/>
      <c r="F281" s="517"/>
      <c r="G281" s="588"/>
      <c r="H281" s="588"/>
      <c r="I281" s="492"/>
      <c r="J281" s="631"/>
      <c r="K281" s="460"/>
      <c r="L281" s="588"/>
      <c r="M281" s="567"/>
      <c r="N281" s="568"/>
      <c r="O281" s="567"/>
      <c r="P281" s="515"/>
      <c r="Q281" s="515"/>
      <c r="R281" s="515"/>
      <c r="S281" s="515"/>
      <c r="T281" s="515"/>
      <c r="U281" s="515"/>
      <c r="V281" s="515"/>
      <c r="W281" s="515"/>
      <c r="X281" s="515"/>
      <c r="Y281" s="515"/>
      <c r="Z281" s="515"/>
      <c r="AA281" s="515"/>
      <c r="AB281" s="515"/>
      <c r="AC281" s="515"/>
      <c r="AD281" s="515"/>
      <c r="AE281" s="515"/>
      <c r="AF281" s="515"/>
      <c r="AG281" s="515"/>
      <c r="AH281" s="515"/>
      <c r="AI281" s="515"/>
      <c r="AJ281" s="515"/>
      <c r="AK281" s="515"/>
      <c r="AL281" s="515"/>
      <c r="AM281" s="515"/>
      <c r="AN281" s="515"/>
      <c r="AO281" s="515"/>
      <c r="AP281" s="515"/>
      <c r="AQ281" s="515"/>
      <c r="AR281" s="515"/>
      <c r="AS281" s="515"/>
      <c r="AT281" s="515"/>
      <c r="AU281" s="515"/>
      <c r="AV281" s="515"/>
      <c r="AW281" s="515"/>
      <c r="AX281" s="515"/>
      <c r="AY281" s="515"/>
      <c r="AZ281" s="515"/>
      <c r="BA281" s="515"/>
      <c r="BB281" s="515"/>
      <c r="BC281" s="515"/>
      <c r="BD281" s="515"/>
      <c r="BE281" s="515"/>
      <c r="BF281" s="515"/>
      <c r="BG281" s="515"/>
      <c r="BH281" s="515"/>
      <c r="BI281" s="515"/>
      <c r="BJ281" s="515"/>
      <c r="BK281" s="515"/>
      <c r="BL281" s="515"/>
      <c r="BM281" s="515"/>
      <c r="BN281" s="515"/>
      <c r="BO281" s="515"/>
      <c r="BP281" s="515"/>
      <c r="BQ281" s="515"/>
    </row>
    <row r="282" spans="1:69" s="4" customFormat="1" ht="15" customHeight="1">
      <c r="A282" s="518"/>
      <c r="B282" s="519"/>
      <c r="C282" s="520"/>
      <c r="D282" s="520"/>
      <c r="E282" s="520"/>
      <c r="F282" s="517"/>
      <c r="G282" s="520"/>
      <c r="H282" s="520"/>
      <c r="I282" s="521"/>
      <c r="J282" s="520"/>
      <c r="K282" s="522"/>
      <c r="L282" s="588"/>
      <c r="M282" s="567"/>
      <c r="N282" s="568"/>
      <c r="O282" s="567"/>
      <c r="P282" s="515"/>
      <c r="Q282" s="515"/>
      <c r="R282" s="515"/>
      <c r="S282" s="515"/>
      <c r="T282" s="515"/>
      <c r="U282" s="515"/>
      <c r="V282" s="515"/>
      <c r="W282" s="515"/>
      <c r="X282" s="515"/>
      <c r="Y282" s="515"/>
      <c r="Z282" s="515"/>
      <c r="AA282" s="515"/>
      <c r="AB282" s="515"/>
      <c r="AC282" s="515"/>
      <c r="AD282" s="515"/>
      <c r="AE282" s="515"/>
      <c r="AF282" s="515"/>
      <c r="AG282" s="515"/>
      <c r="AH282" s="515"/>
      <c r="AI282" s="515"/>
      <c r="AJ282" s="515"/>
      <c r="AK282" s="515"/>
      <c r="AL282" s="515"/>
      <c r="AM282" s="515"/>
      <c r="AN282" s="515"/>
      <c r="AO282" s="515"/>
      <c r="AP282" s="515"/>
      <c r="AQ282" s="515"/>
      <c r="AR282" s="515"/>
      <c r="AS282" s="515"/>
      <c r="AT282" s="515"/>
      <c r="AU282" s="515"/>
      <c r="AV282" s="515"/>
      <c r="AW282" s="515"/>
      <c r="AX282" s="515"/>
      <c r="AY282" s="515"/>
      <c r="AZ282" s="515"/>
      <c r="BA282" s="515"/>
      <c r="BB282" s="515"/>
      <c r="BC282" s="515"/>
      <c r="BD282" s="515"/>
      <c r="BE282" s="515"/>
      <c r="BF282" s="515"/>
      <c r="BG282" s="515"/>
      <c r="BH282" s="515"/>
      <c r="BI282" s="515"/>
      <c r="BJ282" s="515"/>
      <c r="BK282" s="515"/>
      <c r="BL282" s="515"/>
      <c r="BM282" s="515"/>
      <c r="BN282" s="515"/>
      <c r="BO282" s="515"/>
      <c r="BP282" s="515"/>
      <c r="BQ282" s="515"/>
    </row>
    <row r="283" spans="1:69" s="4" customFormat="1" ht="15" customHeight="1">
      <c r="A283" s="523"/>
      <c r="B283" s="524"/>
      <c r="C283" s="520"/>
      <c r="D283" s="520"/>
      <c r="E283" s="520"/>
      <c r="F283" s="517"/>
      <c r="G283" s="520"/>
      <c r="H283" s="520"/>
      <c r="I283" s="521"/>
      <c r="J283" s="520"/>
      <c r="K283" s="522"/>
      <c r="L283" s="520"/>
      <c r="M283" s="567"/>
      <c r="N283" s="567"/>
      <c r="O283" s="567"/>
      <c r="P283" s="515"/>
      <c r="Q283" s="515"/>
      <c r="R283" s="515"/>
      <c r="S283" s="515"/>
      <c r="T283" s="515"/>
      <c r="U283" s="515"/>
      <c r="V283" s="515"/>
      <c r="W283" s="515"/>
      <c r="X283" s="515"/>
      <c r="Y283" s="515"/>
      <c r="Z283" s="515"/>
      <c r="AA283" s="515"/>
      <c r="AB283" s="515"/>
      <c r="AC283" s="515"/>
      <c r="AD283" s="515"/>
      <c r="AE283" s="515"/>
      <c r="AF283" s="515"/>
      <c r="AG283" s="515"/>
      <c r="AH283" s="515"/>
      <c r="AI283" s="515"/>
      <c r="AJ283" s="515"/>
      <c r="AK283" s="515"/>
      <c r="AL283" s="515"/>
      <c r="AM283" s="515"/>
      <c r="AN283" s="515"/>
      <c r="AO283" s="515"/>
      <c r="AP283" s="515"/>
      <c r="AQ283" s="515"/>
      <c r="AR283" s="515"/>
      <c r="AS283" s="515"/>
      <c r="AT283" s="515"/>
      <c r="AU283" s="515"/>
      <c r="AV283" s="515"/>
      <c r="AW283" s="515"/>
      <c r="AX283" s="515"/>
      <c r="AY283" s="515"/>
      <c r="AZ283" s="515"/>
      <c r="BA283" s="515"/>
      <c r="BB283" s="515"/>
      <c r="BC283" s="515"/>
      <c r="BD283" s="515"/>
      <c r="BE283" s="515"/>
      <c r="BF283" s="515"/>
      <c r="BG283" s="515"/>
      <c r="BH283" s="515"/>
      <c r="BI283" s="515"/>
      <c r="BJ283" s="515"/>
      <c r="BK283" s="515"/>
      <c r="BL283" s="515"/>
      <c r="BM283" s="515"/>
      <c r="BN283" s="515"/>
      <c r="BO283" s="515"/>
      <c r="BP283" s="515"/>
      <c r="BQ283" s="515"/>
    </row>
    <row r="284" spans="1:69" s="4" customFormat="1" ht="15" customHeight="1">
      <c r="A284" s="523"/>
      <c r="B284" s="915"/>
      <c r="C284" s="915"/>
      <c r="D284" s="631"/>
      <c r="E284" s="631"/>
      <c r="F284" s="632"/>
      <c r="G284" s="631"/>
      <c r="H284" s="631"/>
      <c r="I284" s="492"/>
      <c r="J284" s="631"/>
      <c r="K284" s="525"/>
      <c r="L284" s="520"/>
      <c r="M284" s="567"/>
      <c r="N284" s="567"/>
      <c r="O284" s="567"/>
      <c r="P284" s="515"/>
      <c r="Q284" s="515"/>
      <c r="R284" s="515"/>
      <c r="S284" s="515"/>
      <c r="T284" s="515"/>
      <c r="U284" s="515"/>
      <c r="V284" s="515"/>
      <c r="W284" s="515"/>
      <c r="X284" s="515"/>
      <c r="Y284" s="515"/>
      <c r="Z284" s="515"/>
      <c r="AA284" s="515"/>
      <c r="AB284" s="515"/>
      <c r="AC284" s="515"/>
      <c r="AD284" s="515"/>
      <c r="AE284" s="515"/>
      <c r="AF284" s="515"/>
      <c r="AG284" s="515"/>
      <c r="AH284" s="515"/>
      <c r="AI284" s="515"/>
      <c r="AJ284" s="515"/>
      <c r="AK284" s="515"/>
      <c r="AL284" s="515"/>
      <c r="AM284" s="515"/>
      <c r="AN284" s="515"/>
      <c r="AO284" s="515"/>
      <c r="AP284" s="515"/>
      <c r="AQ284" s="515"/>
      <c r="AR284" s="515"/>
      <c r="AS284" s="515"/>
      <c r="AT284" s="515"/>
      <c r="AU284" s="515"/>
      <c r="AV284" s="515"/>
      <c r="AW284" s="515"/>
      <c r="AX284" s="515"/>
      <c r="AY284" s="515"/>
      <c r="AZ284" s="515"/>
      <c r="BA284" s="515"/>
      <c r="BB284" s="515"/>
      <c r="BC284" s="515"/>
      <c r="BD284" s="515"/>
      <c r="BE284" s="515"/>
      <c r="BF284" s="515"/>
      <c r="BG284" s="515"/>
      <c r="BH284" s="515"/>
      <c r="BI284" s="515"/>
      <c r="BJ284" s="515"/>
      <c r="BK284" s="515"/>
      <c r="BL284" s="515"/>
      <c r="BM284" s="515"/>
      <c r="BN284" s="515"/>
      <c r="BO284" s="515"/>
      <c r="BP284" s="515"/>
      <c r="BQ284" s="515"/>
    </row>
    <row r="285" spans="1:69" s="4" customFormat="1" ht="15" customHeight="1">
      <c r="A285" s="523"/>
      <c r="B285" s="631"/>
      <c r="C285" s="631"/>
      <c r="D285" s="631"/>
      <c r="E285" s="631"/>
      <c r="F285" s="632"/>
      <c r="G285" s="631"/>
      <c r="H285" s="631"/>
      <c r="I285" s="492"/>
      <c r="J285" s="631"/>
      <c r="K285" s="526"/>
      <c r="L285" s="588"/>
      <c r="M285" s="567"/>
      <c r="N285" s="567"/>
      <c r="O285" s="567"/>
      <c r="P285" s="515"/>
      <c r="Q285" s="515"/>
      <c r="R285" s="515"/>
      <c r="S285" s="515"/>
      <c r="T285" s="515"/>
      <c r="U285" s="515"/>
      <c r="V285" s="515"/>
      <c r="W285" s="515"/>
      <c r="X285" s="515"/>
      <c r="Y285" s="515"/>
      <c r="Z285" s="515"/>
      <c r="AA285" s="515"/>
      <c r="AB285" s="515"/>
      <c r="AC285" s="515"/>
      <c r="AD285" s="515"/>
      <c r="AE285" s="515"/>
      <c r="AF285" s="515"/>
      <c r="AG285" s="515"/>
      <c r="AH285" s="515"/>
      <c r="AI285" s="515"/>
      <c r="AJ285" s="515"/>
      <c r="AK285" s="515"/>
      <c r="AL285" s="515"/>
      <c r="AM285" s="515"/>
      <c r="AN285" s="515"/>
      <c r="AO285" s="515"/>
      <c r="AP285" s="515"/>
      <c r="AQ285" s="515"/>
      <c r="AR285" s="515"/>
      <c r="AS285" s="515"/>
      <c r="AT285" s="515"/>
      <c r="AU285" s="515"/>
      <c r="AV285" s="515"/>
      <c r="AW285" s="515"/>
      <c r="AX285" s="515"/>
      <c r="AY285" s="515"/>
      <c r="AZ285" s="515"/>
      <c r="BA285" s="515"/>
      <c r="BB285" s="515"/>
      <c r="BC285" s="515"/>
      <c r="BD285" s="515"/>
      <c r="BE285" s="515"/>
      <c r="BF285" s="515"/>
      <c r="BG285" s="515"/>
      <c r="BH285" s="515"/>
      <c r="BI285" s="515"/>
      <c r="BJ285" s="515"/>
      <c r="BK285" s="515"/>
      <c r="BL285" s="515"/>
      <c r="BM285" s="515"/>
      <c r="BN285" s="515"/>
      <c r="BO285" s="515"/>
      <c r="BP285" s="515"/>
      <c r="BQ285" s="515"/>
    </row>
    <row r="286" spans="1:69" s="4" customFormat="1" ht="15" customHeight="1">
      <c r="A286" s="515"/>
      <c r="B286" s="527"/>
      <c r="C286" s="588"/>
      <c r="D286" s="588"/>
      <c r="E286" s="588"/>
      <c r="F286" s="632"/>
      <c r="G286" s="588"/>
      <c r="H286" s="631"/>
      <c r="I286" s="461"/>
      <c r="J286" s="631"/>
      <c r="K286" s="460"/>
      <c r="L286" s="588"/>
      <c r="M286" s="567"/>
      <c r="N286" s="567"/>
      <c r="O286" s="567"/>
      <c r="P286" s="515"/>
      <c r="Q286" s="515"/>
      <c r="R286" s="515"/>
      <c r="S286" s="515"/>
      <c r="T286" s="515"/>
      <c r="U286" s="515"/>
      <c r="V286" s="515"/>
      <c r="W286" s="515"/>
      <c r="X286" s="515"/>
      <c r="Y286" s="515"/>
      <c r="Z286" s="515"/>
      <c r="AA286" s="515"/>
      <c r="AB286" s="515"/>
      <c r="AC286" s="515"/>
      <c r="AD286" s="515"/>
      <c r="AE286" s="515"/>
      <c r="AF286" s="515"/>
      <c r="AG286" s="515"/>
      <c r="AH286" s="515"/>
      <c r="AI286" s="515"/>
      <c r="AJ286" s="515"/>
      <c r="AK286" s="515"/>
      <c r="AL286" s="515"/>
      <c r="AM286" s="515"/>
      <c r="AN286" s="515"/>
      <c r="AO286" s="515"/>
      <c r="AP286" s="515"/>
      <c r="AQ286" s="515"/>
      <c r="AR286" s="515"/>
      <c r="AS286" s="515"/>
      <c r="AT286" s="515"/>
      <c r="AU286" s="515"/>
      <c r="AV286" s="515"/>
      <c r="AW286" s="515"/>
      <c r="AX286" s="515"/>
      <c r="AY286" s="515"/>
      <c r="AZ286" s="515"/>
      <c r="BA286" s="515"/>
      <c r="BB286" s="515"/>
      <c r="BC286" s="515"/>
      <c r="BD286" s="515"/>
      <c r="BE286" s="515"/>
      <c r="BF286" s="515"/>
      <c r="BG286" s="515"/>
      <c r="BH286" s="515"/>
      <c r="BI286" s="515"/>
      <c r="BJ286" s="515"/>
      <c r="BK286" s="515"/>
      <c r="BL286" s="515"/>
      <c r="BM286" s="515"/>
      <c r="BN286" s="515"/>
      <c r="BO286" s="515"/>
      <c r="BP286" s="515"/>
      <c r="BQ286" s="515"/>
    </row>
    <row r="287" spans="1:69" s="4" customFormat="1" ht="15" customHeight="1">
      <c r="A287" s="515"/>
      <c r="B287" s="527"/>
      <c r="C287" s="588"/>
      <c r="D287" s="588"/>
      <c r="E287" s="588"/>
      <c r="F287" s="632"/>
      <c r="G287" s="588"/>
      <c r="H287" s="631"/>
      <c r="I287" s="461"/>
      <c r="J287" s="631"/>
      <c r="K287" s="460"/>
      <c r="L287" s="588"/>
      <c r="M287" s="567"/>
      <c r="N287" s="567"/>
      <c r="O287" s="567"/>
      <c r="P287" s="515"/>
      <c r="Q287" s="515"/>
      <c r="R287" s="515"/>
      <c r="S287" s="515"/>
      <c r="T287" s="515"/>
      <c r="U287" s="515"/>
      <c r="V287" s="515"/>
      <c r="W287" s="515"/>
      <c r="X287" s="515"/>
      <c r="Y287" s="515"/>
      <c r="Z287" s="515"/>
      <c r="AA287" s="515"/>
      <c r="AB287" s="515"/>
      <c r="AC287" s="515"/>
      <c r="AD287" s="515"/>
      <c r="AE287" s="515"/>
      <c r="AF287" s="515"/>
      <c r="AG287" s="515"/>
      <c r="AH287" s="515"/>
      <c r="AI287" s="515"/>
      <c r="AJ287" s="515"/>
      <c r="AK287" s="515"/>
      <c r="AL287" s="515"/>
      <c r="AM287" s="515"/>
      <c r="AN287" s="515"/>
      <c r="AO287" s="515"/>
      <c r="AP287" s="515"/>
      <c r="AQ287" s="515"/>
      <c r="AR287" s="515"/>
      <c r="AS287" s="515"/>
      <c r="AT287" s="515"/>
      <c r="AU287" s="515"/>
      <c r="AV287" s="515"/>
      <c r="AW287" s="515"/>
      <c r="AX287" s="515"/>
      <c r="AY287" s="515"/>
      <c r="AZ287" s="515"/>
      <c r="BA287" s="515"/>
      <c r="BB287" s="515"/>
      <c r="BC287" s="515"/>
      <c r="BD287" s="515"/>
      <c r="BE287" s="515"/>
      <c r="BF287" s="515"/>
      <c r="BG287" s="515"/>
      <c r="BH287" s="515"/>
      <c r="BI287" s="515"/>
      <c r="BJ287" s="515"/>
      <c r="BK287" s="515"/>
      <c r="BL287" s="515"/>
      <c r="BM287" s="515"/>
      <c r="BN287" s="515"/>
      <c r="BO287" s="515"/>
      <c r="BP287" s="515"/>
      <c r="BQ287" s="515"/>
    </row>
    <row r="288" spans="1:69" s="4" customFormat="1" ht="15" customHeight="1">
      <c r="A288" s="515"/>
      <c r="B288" s="527"/>
      <c r="C288" s="588"/>
      <c r="D288" s="588"/>
      <c r="E288" s="588"/>
      <c r="F288" s="632"/>
      <c r="G288" s="588"/>
      <c r="H288" s="631"/>
      <c r="I288" s="461"/>
      <c r="J288" s="631"/>
      <c r="K288" s="460"/>
      <c r="L288" s="588"/>
      <c r="M288" s="567"/>
      <c r="N288" s="567"/>
      <c r="O288" s="569"/>
      <c r="P288" s="520"/>
      <c r="Q288" s="515"/>
      <c r="R288" s="515"/>
      <c r="S288" s="515"/>
      <c r="T288" s="515"/>
      <c r="U288" s="515"/>
      <c r="V288" s="515"/>
      <c r="W288" s="515"/>
      <c r="X288" s="515"/>
      <c r="Y288" s="515"/>
      <c r="Z288" s="515"/>
      <c r="AA288" s="515"/>
      <c r="AB288" s="515"/>
      <c r="AC288" s="515"/>
      <c r="AD288" s="515"/>
      <c r="AE288" s="515"/>
      <c r="AF288" s="515"/>
      <c r="AG288" s="515"/>
      <c r="AH288" s="515"/>
      <c r="AI288" s="515"/>
      <c r="AJ288" s="515"/>
      <c r="AK288" s="515"/>
      <c r="AL288" s="515"/>
      <c r="AM288" s="515"/>
      <c r="AN288" s="515"/>
      <c r="AO288" s="515"/>
      <c r="AP288" s="515"/>
      <c r="AQ288" s="515"/>
      <c r="AR288" s="515"/>
      <c r="AS288" s="515"/>
      <c r="AT288" s="515"/>
      <c r="AU288" s="515"/>
      <c r="AV288" s="515"/>
      <c r="AW288" s="515"/>
      <c r="AX288" s="515"/>
      <c r="AY288" s="515"/>
      <c r="AZ288" s="515"/>
      <c r="BA288" s="515"/>
      <c r="BB288" s="515"/>
      <c r="BC288" s="515"/>
      <c r="BD288" s="515"/>
      <c r="BE288" s="515"/>
      <c r="BF288" s="515"/>
      <c r="BG288" s="515"/>
      <c r="BH288" s="515"/>
      <c r="BI288" s="515"/>
      <c r="BJ288" s="515"/>
      <c r="BK288" s="515"/>
      <c r="BL288" s="515"/>
      <c r="BM288" s="515"/>
      <c r="BN288" s="515"/>
      <c r="BO288" s="515"/>
      <c r="BP288" s="515"/>
      <c r="BQ288" s="515"/>
    </row>
    <row r="289" spans="1:69" s="4" customFormat="1" ht="15" customHeight="1">
      <c r="A289" s="515"/>
      <c r="B289" s="527"/>
      <c r="C289" s="588"/>
      <c r="D289" s="588"/>
      <c r="E289" s="588"/>
      <c r="F289" s="632"/>
      <c r="G289" s="588"/>
      <c r="H289" s="631"/>
      <c r="I289" s="461"/>
      <c r="J289" s="631"/>
      <c r="K289" s="460"/>
      <c r="L289" s="588"/>
      <c r="M289" s="567"/>
      <c r="N289" s="567"/>
      <c r="O289" s="569"/>
      <c r="P289" s="520"/>
      <c r="Q289" s="515"/>
      <c r="R289" s="515"/>
      <c r="S289" s="515"/>
      <c r="T289" s="515"/>
      <c r="U289" s="515"/>
      <c r="V289" s="515"/>
      <c r="W289" s="515"/>
      <c r="X289" s="515"/>
      <c r="Y289" s="515"/>
      <c r="Z289" s="515"/>
      <c r="AA289" s="515"/>
      <c r="AB289" s="515"/>
      <c r="AC289" s="515"/>
      <c r="AD289" s="515"/>
      <c r="AE289" s="515"/>
      <c r="AF289" s="515"/>
      <c r="AG289" s="515"/>
      <c r="AH289" s="515"/>
      <c r="AI289" s="515"/>
      <c r="AJ289" s="515"/>
      <c r="AK289" s="515"/>
      <c r="AL289" s="515"/>
      <c r="AM289" s="515"/>
      <c r="AN289" s="515"/>
      <c r="AO289" s="515"/>
      <c r="AP289" s="515"/>
      <c r="AQ289" s="515"/>
      <c r="AR289" s="515"/>
      <c r="AS289" s="515"/>
      <c r="AT289" s="515"/>
      <c r="AU289" s="515"/>
      <c r="AV289" s="515"/>
      <c r="AW289" s="515"/>
      <c r="AX289" s="515"/>
      <c r="AY289" s="515"/>
      <c r="AZ289" s="515"/>
      <c r="BA289" s="515"/>
      <c r="BB289" s="515"/>
      <c r="BC289" s="515"/>
      <c r="BD289" s="515"/>
      <c r="BE289" s="515"/>
      <c r="BF289" s="515"/>
      <c r="BG289" s="515"/>
      <c r="BH289" s="515"/>
      <c r="BI289" s="515"/>
      <c r="BJ289" s="515"/>
      <c r="BK289" s="515"/>
      <c r="BL289" s="515"/>
      <c r="BM289" s="515"/>
      <c r="BN289" s="515"/>
      <c r="BO289" s="515"/>
      <c r="BP289" s="515"/>
      <c r="BQ289" s="515"/>
    </row>
    <row r="290" spans="1:69" s="4" customFormat="1" ht="15" customHeight="1">
      <c r="A290" s="515"/>
      <c r="B290" s="516"/>
      <c r="C290" s="631"/>
      <c r="D290" s="631"/>
      <c r="E290" s="631"/>
      <c r="F290" s="517"/>
      <c r="G290" s="588"/>
      <c r="H290" s="631"/>
      <c r="I290" s="915"/>
      <c r="J290" s="915"/>
      <c r="K290" s="460"/>
      <c r="L290" s="588"/>
      <c r="M290" s="567"/>
      <c r="N290" s="567"/>
      <c r="O290" s="569"/>
      <c r="P290" s="520"/>
      <c r="Q290" s="520"/>
      <c r="R290" s="520"/>
      <c r="S290" s="520"/>
      <c r="T290" s="520"/>
      <c r="U290" s="520"/>
      <c r="V290" s="520"/>
      <c r="W290" s="515"/>
      <c r="X290" s="515"/>
      <c r="Y290" s="515"/>
      <c r="Z290" s="515"/>
      <c r="AA290" s="515"/>
      <c r="AB290" s="515"/>
      <c r="AC290" s="515"/>
      <c r="AD290" s="515"/>
      <c r="AE290" s="515"/>
      <c r="AF290" s="515"/>
      <c r="AG290" s="515"/>
      <c r="AH290" s="515"/>
      <c r="AI290" s="515"/>
      <c r="AJ290" s="515"/>
      <c r="AK290" s="515"/>
      <c r="AL290" s="515"/>
      <c r="AM290" s="515"/>
      <c r="AN290" s="515"/>
      <c r="AO290" s="515"/>
      <c r="AP290" s="515"/>
      <c r="AQ290" s="515"/>
      <c r="AR290" s="515"/>
      <c r="AS290" s="515"/>
      <c r="AT290" s="515"/>
      <c r="AU290" s="515"/>
      <c r="AV290" s="515"/>
      <c r="AW290" s="515"/>
      <c r="AX290" s="515"/>
      <c r="AY290" s="515"/>
      <c r="AZ290" s="515"/>
      <c r="BA290" s="515"/>
      <c r="BB290" s="515"/>
      <c r="BC290" s="515"/>
      <c r="BD290" s="515"/>
      <c r="BE290" s="515"/>
      <c r="BF290" s="515"/>
      <c r="BG290" s="515"/>
      <c r="BH290" s="515"/>
      <c r="BI290" s="515"/>
      <c r="BJ290" s="515"/>
      <c r="BK290" s="515"/>
      <c r="BL290" s="515"/>
      <c r="BM290" s="515"/>
      <c r="BN290" s="515"/>
      <c r="BO290" s="515"/>
      <c r="BP290" s="515"/>
      <c r="BQ290" s="515"/>
    </row>
    <row r="291" spans="1:69" s="4" customFormat="1" ht="15" customHeight="1">
      <c r="A291" s="515"/>
      <c r="B291" s="516"/>
      <c r="C291" s="588"/>
      <c r="D291" s="588"/>
      <c r="E291" s="588"/>
      <c r="F291" s="517"/>
      <c r="G291" s="588"/>
      <c r="H291" s="588"/>
      <c r="I291" s="915"/>
      <c r="J291" s="915"/>
      <c r="K291" s="460"/>
      <c r="L291" s="588"/>
      <c r="M291" s="567"/>
      <c r="N291" s="567"/>
      <c r="O291" s="569"/>
      <c r="P291" s="520"/>
      <c r="Q291" s="520"/>
      <c r="R291" s="520"/>
      <c r="S291" s="520"/>
      <c r="T291" s="520"/>
      <c r="U291" s="520"/>
      <c r="V291" s="520"/>
      <c r="W291" s="515"/>
      <c r="X291" s="515"/>
      <c r="Y291" s="515"/>
      <c r="Z291" s="515"/>
      <c r="AA291" s="515"/>
      <c r="AB291" s="515"/>
      <c r="AC291" s="515"/>
      <c r="AD291" s="515"/>
      <c r="AE291" s="515"/>
      <c r="AF291" s="515"/>
      <c r="AG291" s="515"/>
      <c r="AH291" s="515"/>
      <c r="AI291" s="515"/>
      <c r="AJ291" s="515"/>
      <c r="AK291" s="515"/>
      <c r="AL291" s="515"/>
      <c r="AM291" s="515"/>
      <c r="AN291" s="515"/>
      <c r="AO291" s="515"/>
      <c r="AP291" s="515"/>
      <c r="AQ291" s="515"/>
      <c r="AR291" s="515"/>
      <c r="AS291" s="515"/>
      <c r="AT291" s="515"/>
      <c r="AU291" s="515"/>
      <c r="AV291" s="515"/>
      <c r="AW291" s="515"/>
      <c r="AX291" s="515"/>
      <c r="AY291" s="515"/>
      <c r="AZ291" s="515"/>
      <c r="BA291" s="515"/>
      <c r="BB291" s="515"/>
      <c r="BC291" s="515"/>
      <c r="BD291" s="515"/>
      <c r="BE291" s="515"/>
      <c r="BF291" s="515"/>
      <c r="BG291" s="515"/>
      <c r="BH291" s="515"/>
      <c r="BI291" s="515"/>
      <c r="BJ291" s="515"/>
      <c r="BK291" s="515"/>
      <c r="BL291" s="515"/>
      <c r="BM291" s="515"/>
      <c r="BN291" s="515"/>
      <c r="BO291" s="515"/>
      <c r="BP291" s="515"/>
      <c r="BQ291" s="515"/>
    </row>
    <row r="292" spans="1:69" s="4" customFormat="1" ht="15" customHeight="1">
      <c r="A292" s="515"/>
      <c r="B292" s="516"/>
      <c r="C292" s="588"/>
      <c r="D292" s="588"/>
      <c r="E292" s="588"/>
      <c r="F292" s="517"/>
      <c r="G292" s="588"/>
      <c r="H292" s="588"/>
      <c r="I292" s="492"/>
      <c r="J292" s="631"/>
      <c r="K292" s="460"/>
      <c r="L292" s="588"/>
      <c r="M292" s="567"/>
      <c r="N292" s="568"/>
      <c r="O292" s="567"/>
      <c r="P292" s="515"/>
      <c r="Q292" s="520"/>
      <c r="R292" s="520"/>
      <c r="S292" s="520"/>
      <c r="T292" s="520"/>
      <c r="U292" s="520"/>
      <c r="V292" s="520"/>
      <c r="W292" s="515"/>
      <c r="X292" s="515"/>
      <c r="Y292" s="515"/>
      <c r="Z292" s="515"/>
      <c r="AA292" s="515"/>
      <c r="AB292" s="515"/>
      <c r="AC292" s="515"/>
      <c r="AD292" s="515"/>
      <c r="AE292" s="515"/>
      <c r="AF292" s="515"/>
      <c r="AG292" s="515"/>
      <c r="AH292" s="515"/>
      <c r="AI292" s="515"/>
      <c r="AJ292" s="515"/>
      <c r="AK292" s="515"/>
      <c r="AL292" s="515"/>
      <c r="AM292" s="515"/>
      <c r="AN292" s="515"/>
      <c r="AO292" s="515"/>
      <c r="AP292" s="515"/>
      <c r="AQ292" s="515"/>
      <c r="AR292" s="515"/>
      <c r="AS292" s="515"/>
      <c r="AT292" s="515"/>
      <c r="AU292" s="515"/>
      <c r="AV292" s="515"/>
      <c r="AW292" s="515"/>
      <c r="AX292" s="515"/>
      <c r="AY292" s="515"/>
      <c r="AZ292" s="515"/>
      <c r="BA292" s="515"/>
      <c r="BB292" s="515"/>
      <c r="BC292" s="515"/>
      <c r="BD292" s="515"/>
      <c r="BE292" s="515"/>
      <c r="BF292" s="515"/>
      <c r="BG292" s="515"/>
      <c r="BH292" s="515"/>
      <c r="BI292" s="515"/>
      <c r="BJ292" s="515"/>
      <c r="BK292" s="515"/>
      <c r="BL292" s="515"/>
      <c r="BM292" s="515"/>
      <c r="BN292" s="515"/>
      <c r="BO292" s="515"/>
      <c r="BP292" s="515"/>
      <c r="BQ292" s="515"/>
    </row>
    <row r="293" spans="1:69" s="4" customFormat="1" ht="18.75" customHeight="1">
      <c r="A293" s="515"/>
      <c r="B293" s="516"/>
      <c r="C293" s="588"/>
      <c r="D293" s="588"/>
      <c r="E293" s="588"/>
      <c r="F293" s="517"/>
      <c r="G293" s="588"/>
      <c r="H293" s="588"/>
      <c r="I293" s="916"/>
      <c r="J293" s="916"/>
      <c r="K293" s="460"/>
      <c r="L293" s="588"/>
      <c r="M293" s="567"/>
      <c r="N293" s="568"/>
      <c r="O293" s="567"/>
      <c r="P293" s="515"/>
      <c r="Q293" s="520"/>
      <c r="R293" s="520"/>
      <c r="S293" s="520"/>
      <c r="T293" s="520"/>
      <c r="U293" s="520"/>
      <c r="V293" s="520"/>
      <c r="W293" s="515"/>
      <c r="X293" s="515"/>
      <c r="Y293" s="515"/>
      <c r="Z293" s="515"/>
      <c r="AA293" s="515"/>
      <c r="AB293" s="515"/>
      <c r="AC293" s="515"/>
      <c r="AD293" s="515"/>
      <c r="AE293" s="515"/>
      <c r="AF293" s="515"/>
      <c r="AG293" s="515"/>
      <c r="AH293" s="515"/>
      <c r="AI293" s="515"/>
      <c r="AJ293" s="515"/>
      <c r="AK293" s="515"/>
      <c r="AL293" s="515"/>
      <c r="AM293" s="515"/>
      <c r="AN293" s="515"/>
      <c r="AO293" s="515"/>
      <c r="AP293" s="515"/>
      <c r="AQ293" s="515"/>
      <c r="AR293" s="515"/>
      <c r="AS293" s="515"/>
      <c r="AT293" s="515"/>
      <c r="AU293" s="515"/>
      <c r="AV293" s="515"/>
      <c r="AW293" s="515"/>
      <c r="AX293" s="515"/>
      <c r="AY293" s="515"/>
      <c r="AZ293" s="515"/>
      <c r="BA293" s="515"/>
      <c r="BB293" s="515"/>
      <c r="BC293" s="515"/>
      <c r="BD293" s="515"/>
      <c r="BE293" s="515"/>
      <c r="BF293" s="515"/>
      <c r="BG293" s="515"/>
      <c r="BH293" s="515"/>
      <c r="BI293" s="515"/>
      <c r="BJ293" s="515"/>
      <c r="BK293" s="515"/>
      <c r="BL293" s="515"/>
      <c r="BM293" s="515"/>
      <c r="BN293" s="515"/>
      <c r="BO293" s="515"/>
      <c r="BP293" s="515"/>
      <c r="BQ293" s="515"/>
    </row>
    <row r="294" spans="1:69" s="69" customFormat="1" ht="18.75" customHeight="1">
      <c r="A294" s="520"/>
      <c r="B294" s="524"/>
      <c r="C294" s="520"/>
      <c r="D294" s="520"/>
      <c r="E294" s="520"/>
      <c r="F294" s="517"/>
      <c r="G294" s="520"/>
      <c r="H294" s="520"/>
      <c r="I294" s="916"/>
      <c r="J294" s="916"/>
      <c r="K294" s="460"/>
      <c r="L294" s="588"/>
      <c r="M294" s="569"/>
      <c r="N294" s="568"/>
      <c r="O294" s="567"/>
      <c r="P294" s="515"/>
      <c r="Q294" s="515"/>
      <c r="R294" s="515"/>
      <c r="S294" s="515"/>
      <c r="T294" s="515"/>
      <c r="U294" s="515"/>
      <c r="V294" s="515"/>
      <c r="W294" s="520"/>
      <c r="X294" s="520"/>
      <c r="Y294" s="520"/>
      <c r="Z294" s="520"/>
      <c r="AA294" s="520"/>
      <c r="AB294" s="520"/>
      <c r="AC294" s="520"/>
      <c r="AD294" s="520"/>
      <c r="AE294" s="520"/>
      <c r="AF294" s="520"/>
      <c r="AG294" s="520"/>
      <c r="AH294" s="520"/>
      <c r="AI294" s="520"/>
      <c r="AJ294" s="520"/>
      <c r="AK294" s="520"/>
      <c r="AL294" s="520"/>
      <c r="AM294" s="520"/>
      <c r="AN294" s="520"/>
      <c r="AO294" s="520"/>
      <c r="AP294" s="520"/>
      <c r="AQ294" s="520"/>
      <c r="AR294" s="520"/>
      <c r="AS294" s="520"/>
      <c r="AT294" s="520"/>
      <c r="AU294" s="520"/>
      <c r="AV294" s="520"/>
      <c r="AW294" s="520"/>
      <c r="AX294" s="520"/>
      <c r="AY294" s="520"/>
      <c r="AZ294" s="520"/>
      <c r="BA294" s="520"/>
      <c r="BB294" s="520"/>
      <c r="BC294" s="520"/>
      <c r="BD294" s="520"/>
      <c r="BE294" s="520"/>
      <c r="BF294" s="520"/>
      <c r="BG294" s="520"/>
      <c r="BH294" s="520"/>
      <c r="BI294" s="520"/>
      <c r="BJ294" s="520"/>
      <c r="BK294" s="520"/>
      <c r="BL294" s="520"/>
      <c r="BM294" s="520"/>
      <c r="BN294" s="520"/>
      <c r="BO294" s="520"/>
      <c r="BP294" s="520"/>
      <c r="BQ294" s="520"/>
    </row>
    <row r="295" spans="1:69" s="69" customFormat="1" ht="11.25" customHeight="1">
      <c r="A295" s="520"/>
      <c r="B295" s="524"/>
      <c r="C295" s="520"/>
      <c r="D295" s="520"/>
      <c r="E295" s="520"/>
      <c r="F295" s="517"/>
      <c r="G295" s="520"/>
      <c r="H295" s="520"/>
      <c r="I295" s="521"/>
      <c r="J295" s="520"/>
      <c r="K295" s="522"/>
      <c r="L295" s="588"/>
      <c r="M295" s="569"/>
      <c r="N295" s="569"/>
      <c r="O295" s="567"/>
      <c r="P295" s="515"/>
      <c r="Q295" s="515"/>
      <c r="R295" s="515"/>
      <c r="S295" s="515"/>
      <c r="T295" s="515"/>
      <c r="U295" s="515"/>
      <c r="V295" s="515"/>
      <c r="W295" s="520"/>
      <c r="X295" s="520"/>
      <c r="Y295" s="520"/>
      <c r="Z295" s="520"/>
      <c r="AA295" s="520"/>
      <c r="AB295" s="520"/>
      <c r="AC295" s="520"/>
      <c r="AD295" s="520"/>
      <c r="AE295" s="520"/>
      <c r="AF295" s="520"/>
      <c r="AG295" s="520"/>
      <c r="AH295" s="520"/>
      <c r="AI295" s="520"/>
      <c r="AJ295" s="520"/>
      <c r="AK295" s="520"/>
      <c r="AL295" s="520"/>
      <c r="AM295" s="520"/>
      <c r="AN295" s="520"/>
      <c r="AO295" s="520"/>
      <c r="AP295" s="520"/>
      <c r="AQ295" s="520"/>
      <c r="AR295" s="520"/>
      <c r="AS295" s="520"/>
      <c r="AT295" s="520"/>
      <c r="AU295" s="520"/>
      <c r="AV295" s="520"/>
      <c r="AW295" s="520"/>
      <c r="AX295" s="520"/>
      <c r="AY295" s="520"/>
      <c r="AZ295" s="520"/>
      <c r="BA295" s="520"/>
      <c r="BB295" s="520"/>
      <c r="BC295" s="520"/>
      <c r="BD295" s="520"/>
      <c r="BE295" s="520"/>
      <c r="BF295" s="520"/>
      <c r="BG295" s="520"/>
      <c r="BH295" s="520"/>
      <c r="BI295" s="520"/>
      <c r="BJ295" s="520"/>
      <c r="BK295" s="520"/>
      <c r="BL295" s="520"/>
      <c r="BM295" s="520"/>
      <c r="BN295" s="520"/>
      <c r="BO295" s="520"/>
      <c r="BP295" s="520"/>
      <c r="BQ295" s="520"/>
    </row>
    <row r="296" spans="1:69" s="69" customFormat="1" ht="18.75" customHeight="1">
      <c r="A296" s="520"/>
      <c r="B296" s="524"/>
      <c r="C296" s="520"/>
      <c r="D296" s="520"/>
      <c r="E296" s="520"/>
      <c r="F296" s="517"/>
      <c r="G296" s="520"/>
      <c r="H296" s="520"/>
      <c r="I296" s="521"/>
      <c r="J296" s="520"/>
      <c r="K296" s="522"/>
      <c r="L296" s="520"/>
      <c r="M296" s="569"/>
      <c r="N296" s="567"/>
      <c r="O296" s="567"/>
      <c r="P296" s="515"/>
      <c r="Q296" s="515"/>
      <c r="R296" s="515"/>
      <c r="S296" s="515"/>
      <c r="T296" s="515"/>
      <c r="U296" s="515"/>
      <c r="V296" s="515"/>
      <c r="W296" s="520"/>
      <c r="X296" s="520"/>
      <c r="Y296" s="520"/>
      <c r="Z296" s="520"/>
      <c r="AA296" s="520"/>
      <c r="AB296" s="520"/>
      <c r="AC296" s="520"/>
      <c r="AD296" s="520"/>
      <c r="AE296" s="520"/>
      <c r="AF296" s="520"/>
      <c r="AG296" s="520"/>
      <c r="AH296" s="520"/>
      <c r="AI296" s="520"/>
      <c r="AJ296" s="520"/>
      <c r="AK296" s="520"/>
      <c r="AL296" s="520"/>
      <c r="AM296" s="520"/>
      <c r="AN296" s="520"/>
      <c r="AO296" s="520"/>
      <c r="AP296" s="520"/>
      <c r="AQ296" s="520"/>
      <c r="AR296" s="520"/>
      <c r="AS296" s="520"/>
      <c r="AT296" s="520"/>
      <c r="AU296" s="520"/>
      <c r="AV296" s="520"/>
      <c r="AW296" s="520"/>
      <c r="AX296" s="520"/>
      <c r="AY296" s="520"/>
      <c r="AZ296" s="520"/>
      <c r="BA296" s="520"/>
      <c r="BB296" s="520"/>
      <c r="BC296" s="520"/>
      <c r="BD296" s="520"/>
      <c r="BE296" s="520"/>
      <c r="BF296" s="520"/>
      <c r="BG296" s="520"/>
      <c r="BH296" s="520"/>
      <c r="BI296" s="520"/>
      <c r="BJ296" s="520"/>
      <c r="BK296" s="520"/>
      <c r="BL296" s="520"/>
      <c r="BM296" s="520"/>
      <c r="BN296" s="520"/>
      <c r="BO296" s="520"/>
      <c r="BP296" s="520"/>
      <c r="BQ296" s="520"/>
    </row>
    <row r="297" spans="1:69" s="69" customFormat="1" ht="15" customHeight="1">
      <c r="A297" s="520"/>
      <c r="B297" s="524"/>
      <c r="C297" s="520"/>
      <c r="D297" s="520"/>
      <c r="E297" s="520"/>
      <c r="F297" s="517"/>
      <c r="G297" s="520"/>
      <c r="H297" s="520"/>
      <c r="I297" s="521"/>
      <c r="J297" s="520"/>
      <c r="K297" s="522"/>
      <c r="L297" s="520"/>
      <c r="M297" s="569"/>
      <c r="N297" s="567"/>
      <c r="O297" s="567"/>
      <c r="P297" s="515"/>
      <c r="Q297" s="515"/>
      <c r="R297" s="515"/>
      <c r="S297" s="515"/>
      <c r="T297" s="515"/>
      <c r="U297" s="515"/>
      <c r="V297" s="515"/>
      <c r="W297" s="520"/>
      <c r="X297" s="520"/>
      <c r="Y297" s="520"/>
      <c r="Z297" s="520"/>
      <c r="AA297" s="520"/>
      <c r="AB297" s="520"/>
      <c r="AC297" s="520"/>
      <c r="AD297" s="520"/>
      <c r="AE297" s="520"/>
      <c r="AF297" s="520"/>
      <c r="AG297" s="520"/>
      <c r="AH297" s="520"/>
      <c r="AI297" s="520"/>
      <c r="AJ297" s="520"/>
      <c r="AK297" s="520"/>
      <c r="AL297" s="520"/>
      <c r="AM297" s="520"/>
      <c r="AN297" s="520"/>
      <c r="AO297" s="520"/>
      <c r="AP297" s="520"/>
      <c r="AQ297" s="520"/>
      <c r="AR297" s="520"/>
      <c r="AS297" s="520"/>
      <c r="AT297" s="520"/>
      <c r="AU297" s="520"/>
      <c r="AV297" s="520"/>
      <c r="AW297" s="520"/>
      <c r="AX297" s="520"/>
      <c r="AY297" s="520"/>
      <c r="AZ297" s="520"/>
      <c r="BA297" s="520"/>
      <c r="BB297" s="520"/>
      <c r="BC297" s="520"/>
      <c r="BD297" s="520"/>
      <c r="BE297" s="520"/>
      <c r="BF297" s="520"/>
      <c r="BG297" s="520"/>
      <c r="BH297" s="520"/>
      <c r="BI297" s="520"/>
      <c r="BJ297" s="520"/>
      <c r="BK297" s="520"/>
      <c r="BL297" s="520"/>
      <c r="BM297" s="520"/>
      <c r="BN297" s="520"/>
      <c r="BO297" s="520"/>
      <c r="BP297" s="520"/>
      <c r="BQ297" s="520"/>
    </row>
    <row r="298" spans="1:69" s="4" customFormat="1" ht="15" customHeight="1">
      <c r="A298" s="520"/>
      <c r="B298" s="524"/>
      <c r="C298" s="520"/>
      <c r="D298" s="520"/>
      <c r="E298" s="520"/>
      <c r="F298" s="517"/>
      <c r="G298" s="520"/>
      <c r="H298" s="520"/>
      <c r="I298" s="521"/>
      <c r="J298" s="520"/>
      <c r="K298" s="522"/>
      <c r="L298" s="520"/>
      <c r="M298" s="567"/>
      <c r="N298" s="567"/>
      <c r="O298" s="567"/>
      <c r="P298" s="515"/>
      <c r="Q298" s="515"/>
      <c r="R298" s="515"/>
      <c r="S298" s="515"/>
      <c r="T298" s="515"/>
      <c r="U298" s="515"/>
      <c r="V298" s="515"/>
      <c r="W298" s="515"/>
      <c r="X298" s="515"/>
      <c r="Y298" s="515"/>
      <c r="Z298" s="515"/>
      <c r="AA298" s="515"/>
      <c r="AB298" s="515"/>
      <c r="AC298" s="515"/>
      <c r="AD298" s="515"/>
      <c r="AE298" s="515"/>
      <c r="AF298" s="515"/>
      <c r="AG298" s="515"/>
      <c r="AH298" s="515"/>
      <c r="AI298" s="515"/>
      <c r="AJ298" s="515"/>
      <c r="AK298" s="515"/>
      <c r="AL298" s="515"/>
      <c r="AM298" s="515"/>
      <c r="AN298" s="515"/>
      <c r="AO298" s="515"/>
      <c r="AP298" s="515"/>
      <c r="AQ298" s="515"/>
      <c r="AR298" s="515"/>
      <c r="AS298" s="515"/>
      <c r="AT298" s="515"/>
      <c r="AU298" s="515"/>
      <c r="AV298" s="515"/>
      <c r="AW298" s="515"/>
      <c r="AX298" s="515"/>
      <c r="AY298" s="515"/>
      <c r="AZ298" s="515"/>
      <c r="BA298" s="515"/>
      <c r="BB298" s="515"/>
      <c r="BC298" s="515"/>
      <c r="BD298" s="515"/>
      <c r="BE298" s="515"/>
      <c r="BF298" s="515"/>
      <c r="BG298" s="515"/>
      <c r="BH298" s="515"/>
      <c r="BI298" s="515"/>
      <c r="BJ298" s="515"/>
      <c r="BK298" s="515"/>
      <c r="BL298" s="515"/>
      <c r="BM298" s="515"/>
      <c r="BN298" s="515"/>
      <c r="BO298" s="515"/>
      <c r="BP298" s="515"/>
      <c r="BQ298" s="515"/>
    </row>
    <row r="299" spans="1:69" s="4" customFormat="1" ht="15" customHeight="1">
      <c r="A299" s="520"/>
      <c r="B299" s="524"/>
      <c r="C299" s="520"/>
      <c r="D299" s="520"/>
      <c r="E299" s="520"/>
      <c r="F299" s="517"/>
      <c r="G299" s="520"/>
      <c r="H299" s="520"/>
      <c r="I299" s="521"/>
      <c r="J299" s="520"/>
      <c r="K299" s="522"/>
      <c r="L299" s="520"/>
      <c r="M299" s="567"/>
      <c r="N299" s="567"/>
      <c r="O299" s="567"/>
      <c r="P299" s="515"/>
      <c r="Q299" s="515"/>
      <c r="R299" s="515"/>
      <c r="S299" s="515"/>
      <c r="T299" s="515"/>
      <c r="U299" s="515"/>
      <c r="V299" s="515"/>
      <c r="W299" s="515"/>
      <c r="X299" s="515"/>
      <c r="Y299" s="515"/>
      <c r="Z299" s="515"/>
      <c r="AA299" s="515"/>
      <c r="AB299" s="515"/>
      <c r="AC299" s="515"/>
      <c r="AD299" s="515"/>
      <c r="AE299" s="515"/>
      <c r="AF299" s="515"/>
      <c r="AG299" s="515"/>
      <c r="AH299" s="515"/>
      <c r="AI299" s="515"/>
      <c r="AJ299" s="515"/>
      <c r="AK299" s="515"/>
      <c r="AL299" s="515"/>
      <c r="AM299" s="515"/>
      <c r="AN299" s="515"/>
      <c r="AO299" s="515"/>
      <c r="AP299" s="515"/>
      <c r="AQ299" s="515"/>
      <c r="AR299" s="515"/>
      <c r="AS299" s="515"/>
      <c r="AT299" s="515"/>
      <c r="AU299" s="515"/>
      <c r="AV299" s="515"/>
      <c r="AW299" s="515"/>
      <c r="AX299" s="515"/>
      <c r="AY299" s="515"/>
      <c r="AZ299" s="515"/>
      <c r="BA299" s="515"/>
      <c r="BB299" s="515"/>
      <c r="BC299" s="515"/>
      <c r="BD299" s="515"/>
      <c r="BE299" s="515"/>
      <c r="BF299" s="515"/>
      <c r="BG299" s="515"/>
      <c r="BH299" s="515"/>
      <c r="BI299" s="515"/>
      <c r="BJ299" s="515"/>
      <c r="BK299" s="515"/>
      <c r="BL299" s="515"/>
      <c r="BM299" s="515"/>
      <c r="BN299" s="515"/>
      <c r="BO299" s="515"/>
      <c r="BP299" s="515"/>
      <c r="BQ299" s="515"/>
    </row>
    <row r="300" spans="1:69" s="4" customFormat="1" ht="15" customHeight="1">
      <c r="A300" s="520"/>
      <c r="B300" s="524"/>
      <c r="C300" s="520"/>
      <c r="D300" s="520"/>
      <c r="E300" s="520"/>
      <c r="F300" s="517"/>
      <c r="G300" s="520"/>
      <c r="H300" s="520"/>
      <c r="I300" s="521"/>
      <c r="J300" s="520"/>
      <c r="K300" s="522"/>
      <c r="L300" s="520"/>
      <c r="M300" s="567"/>
      <c r="N300" s="567"/>
      <c r="O300" s="569"/>
      <c r="P300" s="520"/>
      <c r="Q300" s="515"/>
      <c r="R300" s="515"/>
      <c r="S300" s="515"/>
      <c r="T300" s="515"/>
      <c r="U300" s="515"/>
      <c r="V300" s="515"/>
      <c r="W300" s="515"/>
      <c r="X300" s="515"/>
      <c r="Y300" s="515"/>
      <c r="Z300" s="515"/>
      <c r="AA300" s="515"/>
      <c r="AB300" s="515"/>
      <c r="AC300" s="515"/>
      <c r="AD300" s="515"/>
      <c r="AE300" s="515"/>
      <c r="AF300" s="515"/>
      <c r="AG300" s="515"/>
      <c r="AH300" s="515"/>
      <c r="AI300" s="515"/>
      <c r="AJ300" s="515"/>
      <c r="AK300" s="515"/>
      <c r="AL300" s="515"/>
      <c r="AM300" s="515"/>
      <c r="AN300" s="515"/>
      <c r="AO300" s="515"/>
      <c r="AP300" s="515"/>
      <c r="AQ300" s="515"/>
      <c r="AR300" s="515"/>
      <c r="AS300" s="515"/>
      <c r="AT300" s="515"/>
      <c r="AU300" s="515"/>
      <c r="AV300" s="515"/>
      <c r="AW300" s="515"/>
      <c r="AX300" s="515"/>
      <c r="AY300" s="515"/>
      <c r="AZ300" s="515"/>
      <c r="BA300" s="515"/>
      <c r="BB300" s="515"/>
      <c r="BC300" s="515"/>
      <c r="BD300" s="515"/>
      <c r="BE300" s="515"/>
      <c r="BF300" s="515"/>
      <c r="BG300" s="515"/>
      <c r="BH300" s="515"/>
      <c r="BI300" s="515"/>
      <c r="BJ300" s="515"/>
      <c r="BK300" s="515"/>
      <c r="BL300" s="515"/>
      <c r="BM300" s="515"/>
      <c r="BN300" s="515"/>
      <c r="BO300" s="515"/>
      <c r="BP300" s="515"/>
      <c r="BQ300" s="515"/>
    </row>
    <row r="301" spans="1:69" s="4" customFormat="1" ht="15" customHeight="1">
      <c r="A301" s="520"/>
      <c r="B301" s="524"/>
      <c r="C301" s="520"/>
      <c r="D301" s="520"/>
      <c r="E301" s="520"/>
      <c r="F301" s="517"/>
      <c r="G301" s="520"/>
      <c r="H301" s="520"/>
      <c r="I301" s="521"/>
      <c r="J301" s="520"/>
      <c r="K301" s="522"/>
      <c r="L301" s="520"/>
      <c r="M301" s="567"/>
      <c r="N301" s="567"/>
      <c r="O301" s="569"/>
      <c r="P301" s="520"/>
      <c r="Q301" s="515"/>
      <c r="R301" s="515"/>
      <c r="S301" s="515"/>
      <c r="T301" s="515"/>
      <c r="U301" s="515"/>
      <c r="V301" s="515"/>
      <c r="W301" s="515"/>
      <c r="X301" s="515"/>
      <c r="Y301" s="515"/>
      <c r="Z301" s="515"/>
      <c r="AA301" s="515"/>
      <c r="AB301" s="515"/>
      <c r="AC301" s="515"/>
      <c r="AD301" s="515"/>
      <c r="AE301" s="515"/>
      <c r="AF301" s="515"/>
      <c r="AG301" s="515"/>
      <c r="AH301" s="515"/>
      <c r="AI301" s="515"/>
      <c r="AJ301" s="515"/>
      <c r="AK301" s="515"/>
      <c r="AL301" s="515"/>
      <c r="AM301" s="515"/>
      <c r="AN301" s="515"/>
      <c r="AO301" s="515"/>
      <c r="AP301" s="515"/>
      <c r="AQ301" s="515"/>
      <c r="AR301" s="515"/>
      <c r="AS301" s="515"/>
      <c r="AT301" s="515"/>
      <c r="AU301" s="515"/>
      <c r="AV301" s="515"/>
      <c r="AW301" s="515"/>
      <c r="AX301" s="515"/>
      <c r="AY301" s="515"/>
      <c r="AZ301" s="515"/>
      <c r="BA301" s="515"/>
      <c r="BB301" s="515"/>
      <c r="BC301" s="515"/>
      <c r="BD301" s="515"/>
      <c r="BE301" s="515"/>
      <c r="BF301" s="515"/>
      <c r="BG301" s="515"/>
      <c r="BH301" s="515"/>
      <c r="BI301" s="515"/>
      <c r="BJ301" s="515"/>
      <c r="BK301" s="515"/>
      <c r="BL301" s="515"/>
      <c r="BM301" s="515"/>
      <c r="BN301" s="515"/>
      <c r="BO301" s="515"/>
      <c r="BP301" s="515"/>
      <c r="BQ301" s="515"/>
    </row>
    <row r="302" spans="1:69" s="4" customFormat="1" ht="15" customHeight="1">
      <c r="A302" s="520"/>
      <c r="B302" s="524"/>
      <c r="C302" s="520"/>
      <c r="D302" s="520"/>
      <c r="E302" s="520"/>
      <c r="F302" s="517"/>
      <c r="G302" s="520"/>
      <c r="H302" s="520"/>
      <c r="I302" s="521"/>
      <c r="J302" s="520"/>
      <c r="K302" s="522"/>
      <c r="L302" s="520"/>
      <c r="M302" s="567"/>
      <c r="N302" s="567"/>
      <c r="O302" s="569"/>
      <c r="P302" s="520"/>
      <c r="Q302" s="520"/>
      <c r="R302" s="520"/>
      <c r="S302" s="520"/>
      <c r="T302" s="520"/>
      <c r="U302" s="520"/>
      <c r="V302" s="520"/>
      <c r="W302" s="515"/>
      <c r="X302" s="515"/>
      <c r="Y302" s="515"/>
      <c r="Z302" s="515"/>
      <c r="AA302" s="515"/>
      <c r="AB302" s="515"/>
      <c r="AC302" s="515"/>
      <c r="AD302" s="515"/>
      <c r="AE302" s="515"/>
      <c r="AF302" s="515"/>
      <c r="AG302" s="515"/>
      <c r="AH302" s="515"/>
      <c r="AI302" s="515"/>
      <c r="AJ302" s="515"/>
      <c r="AK302" s="515"/>
      <c r="AL302" s="515"/>
      <c r="AM302" s="515"/>
      <c r="AN302" s="515"/>
      <c r="AO302" s="515"/>
      <c r="AP302" s="515"/>
      <c r="AQ302" s="515"/>
      <c r="AR302" s="515"/>
      <c r="AS302" s="515"/>
      <c r="AT302" s="515"/>
      <c r="AU302" s="515"/>
      <c r="AV302" s="515"/>
      <c r="AW302" s="515"/>
      <c r="AX302" s="515"/>
      <c r="AY302" s="515"/>
      <c r="AZ302" s="515"/>
      <c r="BA302" s="515"/>
      <c r="BB302" s="515"/>
      <c r="BC302" s="515"/>
      <c r="BD302" s="515"/>
      <c r="BE302" s="515"/>
      <c r="BF302" s="515"/>
      <c r="BG302" s="515"/>
      <c r="BH302" s="515"/>
      <c r="BI302" s="515"/>
      <c r="BJ302" s="515"/>
      <c r="BK302" s="515"/>
      <c r="BL302" s="515"/>
      <c r="BM302" s="515"/>
      <c r="BN302" s="515"/>
      <c r="BO302" s="515"/>
      <c r="BP302" s="515"/>
      <c r="BQ302" s="515"/>
    </row>
    <row r="303" spans="1:69" s="4" customFormat="1" ht="15" customHeight="1">
      <c r="A303" s="520"/>
      <c r="B303" s="524"/>
      <c r="C303" s="520"/>
      <c r="D303" s="520"/>
      <c r="E303" s="520"/>
      <c r="F303" s="517"/>
      <c r="G303" s="520"/>
      <c r="H303" s="520"/>
      <c r="I303" s="521"/>
      <c r="J303" s="520"/>
      <c r="K303" s="522"/>
      <c r="L303" s="520"/>
      <c r="M303" s="567"/>
      <c r="N303" s="567"/>
      <c r="O303" s="569"/>
      <c r="P303" s="520"/>
      <c r="Q303" s="520"/>
      <c r="R303" s="520"/>
      <c r="S303" s="520"/>
      <c r="T303" s="520"/>
      <c r="U303" s="520"/>
      <c r="V303" s="520"/>
      <c r="W303" s="515"/>
      <c r="X303" s="515"/>
      <c r="Y303" s="515"/>
      <c r="Z303" s="515"/>
      <c r="AA303" s="515"/>
      <c r="AB303" s="515"/>
      <c r="AC303" s="515"/>
      <c r="AD303" s="515"/>
      <c r="AE303" s="515"/>
      <c r="AF303" s="515"/>
      <c r="AG303" s="515"/>
      <c r="AH303" s="515"/>
      <c r="AI303" s="515"/>
      <c r="AJ303" s="515"/>
      <c r="AK303" s="515"/>
      <c r="AL303" s="515"/>
      <c r="AM303" s="515"/>
      <c r="AN303" s="515"/>
      <c r="AO303" s="515"/>
      <c r="AP303" s="515"/>
      <c r="AQ303" s="515"/>
      <c r="AR303" s="515"/>
      <c r="AS303" s="515"/>
      <c r="AT303" s="515"/>
      <c r="AU303" s="515"/>
      <c r="AV303" s="515"/>
      <c r="AW303" s="515"/>
      <c r="AX303" s="515"/>
      <c r="AY303" s="515"/>
      <c r="AZ303" s="515"/>
      <c r="BA303" s="515"/>
      <c r="BB303" s="515"/>
      <c r="BC303" s="515"/>
      <c r="BD303" s="515"/>
      <c r="BE303" s="515"/>
      <c r="BF303" s="515"/>
      <c r="BG303" s="515"/>
      <c r="BH303" s="515"/>
      <c r="BI303" s="515"/>
      <c r="BJ303" s="515"/>
      <c r="BK303" s="515"/>
      <c r="BL303" s="515"/>
      <c r="BM303" s="515"/>
      <c r="BN303" s="515"/>
      <c r="BO303" s="515"/>
      <c r="BP303" s="515"/>
      <c r="BQ303" s="515"/>
    </row>
    <row r="304" spans="1:69" s="4" customFormat="1" ht="15" customHeight="1">
      <c r="A304" s="520"/>
      <c r="B304" s="524"/>
      <c r="C304" s="520"/>
      <c r="D304" s="520"/>
      <c r="E304" s="520"/>
      <c r="F304" s="517"/>
      <c r="G304" s="520"/>
      <c r="H304" s="520"/>
      <c r="I304" s="521"/>
      <c r="J304" s="520"/>
      <c r="K304" s="522"/>
      <c r="L304" s="520"/>
      <c r="M304" s="567"/>
      <c r="N304" s="567"/>
      <c r="O304" s="569"/>
      <c r="P304" s="520"/>
      <c r="Q304" s="520"/>
      <c r="R304" s="520"/>
      <c r="S304" s="520"/>
      <c r="T304" s="520"/>
      <c r="U304" s="520"/>
      <c r="V304" s="520"/>
      <c r="W304" s="515"/>
      <c r="X304" s="515"/>
      <c r="Y304" s="515"/>
      <c r="Z304" s="515"/>
      <c r="AA304" s="515"/>
      <c r="AB304" s="515"/>
      <c r="AC304" s="515"/>
      <c r="AD304" s="515"/>
      <c r="AE304" s="515"/>
      <c r="AF304" s="515"/>
      <c r="AG304" s="515"/>
      <c r="AH304" s="515"/>
      <c r="AI304" s="515"/>
      <c r="AJ304" s="515"/>
      <c r="AK304" s="515"/>
      <c r="AL304" s="515"/>
      <c r="AM304" s="515"/>
      <c r="AN304" s="515"/>
      <c r="AO304" s="515"/>
      <c r="AP304" s="515"/>
      <c r="AQ304" s="515"/>
      <c r="AR304" s="515"/>
      <c r="AS304" s="515"/>
      <c r="AT304" s="515"/>
      <c r="AU304" s="515"/>
      <c r="AV304" s="515"/>
      <c r="AW304" s="515"/>
      <c r="AX304" s="515"/>
      <c r="AY304" s="515"/>
      <c r="AZ304" s="515"/>
      <c r="BA304" s="515"/>
      <c r="BB304" s="515"/>
      <c r="BC304" s="515"/>
      <c r="BD304" s="515"/>
      <c r="BE304" s="515"/>
      <c r="BF304" s="515"/>
      <c r="BG304" s="515"/>
      <c r="BH304" s="515"/>
      <c r="BI304" s="515"/>
      <c r="BJ304" s="515"/>
      <c r="BK304" s="515"/>
      <c r="BL304" s="515"/>
      <c r="BM304" s="515"/>
      <c r="BN304" s="515"/>
      <c r="BO304" s="515"/>
      <c r="BP304" s="515"/>
      <c r="BQ304" s="515"/>
    </row>
    <row r="305" spans="1:69" s="4" customFormat="1" ht="15" customHeight="1">
      <c r="A305" s="520"/>
      <c r="B305" s="524"/>
      <c r="C305" s="520"/>
      <c r="D305" s="520"/>
      <c r="E305" s="520"/>
      <c r="F305" s="517"/>
      <c r="G305" s="520"/>
      <c r="H305" s="520"/>
      <c r="I305" s="521"/>
      <c r="J305" s="520"/>
      <c r="K305" s="522"/>
      <c r="L305" s="520"/>
      <c r="M305" s="567"/>
      <c r="N305" s="567"/>
      <c r="O305" s="569"/>
      <c r="P305" s="520"/>
      <c r="Q305" s="520"/>
      <c r="R305" s="520"/>
      <c r="S305" s="520"/>
      <c r="T305" s="520"/>
      <c r="U305" s="520"/>
      <c r="V305" s="520"/>
      <c r="W305" s="515"/>
      <c r="X305" s="515"/>
      <c r="Y305" s="515"/>
      <c r="Z305" s="515"/>
      <c r="AA305" s="515"/>
      <c r="AB305" s="515"/>
      <c r="AC305" s="515"/>
      <c r="AD305" s="515"/>
      <c r="AE305" s="515"/>
      <c r="AF305" s="515"/>
      <c r="AG305" s="515"/>
      <c r="AH305" s="515"/>
      <c r="AI305" s="515"/>
      <c r="AJ305" s="515"/>
      <c r="AK305" s="515"/>
      <c r="AL305" s="515"/>
      <c r="AM305" s="515"/>
      <c r="AN305" s="515"/>
      <c r="AO305" s="515"/>
      <c r="AP305" s="515"/>
      <c r="AQ305" s="515"/>
      <c r="AR305" s="515"/>
      <c r="AS305" s="515"/>
      <c r="AT305" s="515"/>
      <c r="AU305" s="515"/>
      <c r="AV305" s="515"/>
      <c r="AW305" s="515"/>
      <c r="AX305" s="515"/>
      <c r="AY305" s="515"/>
      <c r="AZ305" s="515"/>
      <c r="BA305" s="515"/>
      <c r="BB305" s="515"/>
      <c r="BC305" s="515"/>
      <c r="BD305" s="515"/>
      <c r="BE305" s="515"/>
      <c r="BF305" s="515"/>
      <c r="BG305" s="515"/>
      <c r="BH305" s="515"/>
      <c r="BI305" s="515"/>
      <c r="BJ305" s="515"/>
      <c r="BK305" s="515"/>
      <c r="BL305" s="515"/>
      <c r="BM305" s="515"/>
      <c r="BN305" s="515"/>
      <c r="BO305" s="515"/>
      <c r="BP305" s="515"/>
      <c r="BQ305" s="515"/>
    </row>
    <row r="306" spans="1:69" s="4" customFormat="1" ht="15" customHeight="1">
      <c r="A306" s="520"/>
      <c r="B306" s="524"/>
      <c r="C306" s="520"/>
      <c r="D306" s="520"/>
      <c r="E306" s="520"/>
      <c r="F306" s="517"/>
      <c r="G306" s="520"/>
      <c r="H306" s="520"/>
      <c r="I306" s="521"/>
      <c r="J306" s="520"/>
      <c r="K306" s="522"/>
      <c r="L306" s="520"/>
      <c r="M306" s="567"/>
      <c r="N306" s="568"/>
      <c r="O306" s="569"/>
      <c r="P306" s="520"/>
      <c r="Q306" s="520"/>
      <c r="R306" s="520"/>
      <c r="S306" s="520"/>
      <c r="T306" s="520"/>
      <c r="U306" s="520"/>
      <c r="V306" s="520"/>
      <c r="W306" s="515"/>
      <c r="X306" s="515"/>
      <c r="Y306" s="515"/>
      <c r="Z306" s="515"/>
      <c r="AA306" s="515"/>
      <c r="AB306" s="515"/>
      <c r="AC306" s="515"/>
      <c r="AD306" s="515"/>
      <c r="AE306" s="515"/>
      <c r="AF306" s="515"/>
      <c r="AG306" s="515"/>
      <c r="AH306" s="515"/>
      <c r="AI306" s="515"/>
      <c r="AJ306" s="515"/>
      <c r="AK306" s="515"/>
      <c r="AL306" s="515"/>
      <c r="AM306" s="515"/>
      <c r="AN306" s="515"/>
      <c r="AO306" s="515"/>
      <c r="AP306" s="515"/>
      <c r="AQ306" s="515"/>
      <c r="AR306" s="515"/>
      <c r="AS306" s="515"/>
      <c r="AT306" s="515"/>
      <c r="AU306" s="515"/>
      <c r="AV306" s="515"/>
      <c r="AW306" s="515"/>
      <c r="AX306" s="515"/>
      <c r="AY306" s="515"/>
      <c r="AZ306" s="515"/>
      <c r="BA306" s="515"/>
      <c r="BB306" s="515"/>
      <c r="BC306" s="515"/>
      <c r="BD306" s="515"/>
      <c r="BE306" s="515"/>
      <c r="BF306" s="515"/>
      <c r="BG306" s="515"/>
      <c r="BH306" s="515"/>
      <c r="BI306" s="515"/>
      <c r="BJ306" s="515"/>
      <c r="BK306" s="515"/>
      <c r="BL306" s="515"/>
      <c r="BM306" s="515"/>
      <c r="BN306" s="515"/>
      <c r="BO306" s="515"/>
      <c r="BP306" s="515"/>
      <c r="BQ306" s="515"/>
    </row>
    <row r="307" spans="1:69" s="4" customFormat="1" ht="18.75" customHeight="1">
      <c r="A307" s="520"/>
      <c r="B307" s="524"/>
      <c r="C307" s="520"/>
      <c r="D307" s="520"/>
      <c r="E307" s="520"/>
      <c r="F307" s="517"/>
      <c r="G307" s="520"/>
      <c r="H307" s="520"/>
      <c r="I307" s="521"/>
      <c r="J307" s="520"/>
      <c r="K307" s="522"/>
      <c r="L307" s="520"/>
      <c r="M307" s="567"/>
      <c r="N307" s="568"/>
      <c r="O307" s="569"/>
      <c r="P307" s="520"/>
      <c r="Q307" s="520"/>
      <c r="R307" s="520"/>
      <c r="S307" s="520"/>
      <c r="T307" s="520"/>
      <c r="U307" s="520"/>
      <c r="V307" s="520"/>
      <c r="W307" s="515"/>
      <c r="X307" s="515"/>
      <c r="Y307" s="515"/>
      <c r="Z307" s="515"/>
      <c r="AA307" s="515"/>
      <c r="AB307" s="515"/>
      <c r="AC307" s="515"/>
      <c r="AD307" s="515"/>
      <c r="AE307" s="515"/>
      <c r="AF307" s="515"/>
      <c r="AG307" s="515"/>
      <c r="AH307" s="515"/>
      <c r="AI307" s="515"/>
      <c r="AJ307" s="515"/>
      <c r="AK307" s="515"/>
      <c r="AL307" s="515"/>
      <c r="AM307" s="515"/>
      <c r="AN307" s="515"/>
      <c r="AO307" s="515"/>
      <c r="AP307" s="515"/>
      <c r="AQ307" s="515"/>
      <c r="AR307" s="515"/>
      <c r="AS307" s="515"/>
      <c r="AT307" s="515"/>
      <c r="AU307" s="515"/>
      <c r="AV307" s="515"/>
      <c r="AW307" s="515"/>
      <c r="AX307" s="515"/>
      <c r="AY307" s="515"/>
      <c r="AZ307" s="515"/>
      <c r="BA307" s="515"/>
      <c r="BB307" s="515"/>
      <c r="BC307" s="515"/>
      <c r="BD307" s="515"/>
      <c r="BE307" s="515"/>
      <c r="BF307" s="515"/>
      <c r="BG307" s="515"/>
      <c r="BH307" s="515"/>
      <c r="BI307" s="515"/>
      <c r="BJ307" s="515"/>
      <c r="BK307" s="515"/>
      <c r="BL307" s="515"/>
      <c r="BM307" s="515"/>
      <c r="BN307" s="515"/>
      <c r="BO307" s="515"/>
      <c r="BP307" s="515"/>
      <c r="BQ307" s="515"/>
    </row>
    <row r="308" spans="1:69" s="69" customFormat="1" ht="18.75" customHeight="1">
      <c r="A308" s="520"/>
      <c r="B308" s="524"/>
      <c r="C308" s="520"/>
      <c r="D308" s="520"/>
      <c r="E308" s="520"/>
      <c r="F308" s="517"/>
      <c r="G308" s="520"/>
      <c r="H308" s="520"/>
      <c r="I308" s="521"/>
      <c r="J308" s="520"/>
      <c r="K308" s="522"/>
      <c r="L308" s="520"/>
      <c r="M308" s="569"/>
      <c r="N308" s="568"/>
      <c r="O308" s="569"/>
      <c r="P308" s="520"/>
      <c r="Q308" s="520"/>
      <c r="R308" s="520"/>
      <c r="S308" s="520"/>
      <c r="T308" s="520"/>
      <c r="U308" s="520"/>
      <c r="V308" s="520"/>
      <c r="W308" s="520"/>
      <c r="X308" s="520"/>
      <c r="Y308" s="520"/>
      <c r="Z308" s="520"/>
      <c r="AA308" s="520"/>
      <c r="AB308" s="520"/>
      <c r="AC308" s="520"/>
      <c r="AD308" s="520"/>
      <c r="AE308" s="520"/>
      <c r="AF308" s="520"/>
      <c r="AG308" s="520"/>
      <c r="AH308" s="520"/>
      <c r="AI308" s="520"/>
      <c r="AJ308" s="520"/>
      <c r="AK308" s="520"/>
      <c r="AL308" s="520"/>
      <c r="AM308" s="520"/>
      <c r="AN308" s="520"/>
      <c r="AO308" s="520"/>
      <c r="AP308" s="520"/>
      <c r="AQ308" s="520"/>
      <c r="AR308" s="520"/>
      <c r="AS308" s="520"/>
      <c r="AT308" s="520"/>
      <c r="AU308" s="520"/>
      <c r="AV308" s="520"/>
      <c r="AW308" s="520"/>
      <c r="AX308" s="520"/>
      <c r="AY308" s="520"/>
      <c r="AZ308" s="520"/>
      <c r="BA308" s="520"/>
      <c r="BB308" s="520"/>
      <c r="BC308" s="520"/>
      <c r="BD308" s="520"/>
      <c r="BE308" s="520"/>
      <c r="BF308" s="520"/>
      <c r="BG308" s="520"/>
      <c r="BH308" s="520"/>
      <c r="BI308" s="520"/>
      <c r="BJ308" s="520"/>
      <c r="BK308" s="520"/>
      <c r="BL308" s="520"/>
      <c r="BM308" s="520"/>
      <c r="BN308" s="520"/>
      <c r="BO308" s="520"/>
      <c r="BP308" s="520"/>
      <c r="BQ308" s="520"/>
    </row>
    <row r="309" spans="1:69" s="69" customFormat="1" ht="11.25" customHeight="1">
      <c r="A309" s="520"/>
      <c r="B309" s="524"/>
      <c r="C309" s="520"/>
      <c r="D309" s="520"/>
      <c r="E309" s="520"/>
      <c r="F309" s="517"/>
      <c r="G309" s="520"/>
      <c r="H309" s="520"/>
      <c r="I309" s="521"/>
      <c r="J309" s="520"/>
      <c r="K309" s="522"/>
      <c r="L309" s="520"/>
      <c r="M309" s="569"/>
      <c r="N309" s="569"/>
      <c r="O309" s="569"/>
      <c r="P309" s="520"/>
      <c r="Q309" s="520"/>
      <c r="R309" s="520"/>
      <c r="S309" s="520"/>
      <c r="T309" s="520"/>
      <c r="U309" s="520"/>
      <c r="V309" s="520"/>
      <c r="W309" s="520"/>
      <c r="X309" s="520"/>
      <c r="Y309" s="520"/>
      <c r="Z309" s="520"/>
      <c r="AA309" s="520"/>
      <c r="AB309" s="520"/>
      <c r="AC309" s="520"/>
      <c r="AD309" s="520"/>
      <c r="AE309" s="520"/>
      <c r="AF309" s="520"/>
      <c r="AG309" s="520"/>
      <c r="AH309" s="520"/>
      <c r="AI309" s="520"/>
      <c r="AJ309" s="520"/>
      <c r="AK309" s="520"/>
      <c r="AL309" s="520"/>
      <c r="AM309" s="520"/>
      <c r="AN309" s="520"/>
      <c r="AO309" s="520"/>
      <c r="AP309" s="520"/>
      <c r="AQ309" s="520"/>
      <c r="AR309" s="520"/>
      <c r="AS309" s="520"/>
      <c r="AT309" s="520"/>
      <c r="AU309" s="520"/>
      <c r="AV309" s="520"/>
      <c r="AW309" s="520"/>
      <c r="AX309" s="520"/>
      <c r="AY309" s="520"/>
      <c r="AZ309" s="520"/>
      <c r="BA309" s="520"/>
      <c r="BB309" s="520"/>
      <c r="BC309" s="520"/>
      <c r="BD309" s="520"/>
      <c r="BE309" s="520"/>
      <c r="BF309" s="520"/>
      <c r="BG309" s="520"/>
      <c r="BH309" s="520"/>
      <c r="BI309" s="520"/>
      <c r="BJ309" s="520"/>
      <c r="BK309" s="520"/>
      <c r="BL309" s="520"/>
      <c r="BM309" s="520"/>
      <c r="BN309" s="520"/>
      <c r="BO309" s="520"/>
      <c r="BP309" s="520"/>
      <c r="BQ309" s="520"/>
    </row>
    <row r="310" spans="1:69" s="69" customFormat="1" ht="18.75" customHeight="1">
      <c r="A310" s="520"/>
      <c r="B310" s="524"/>
      <c r="C310" s="520"/>
      <c r="D310" s="520"/>
      <c r="E310" s="520"/>
      <c r="F310" s="517"/>
      <c r="G310" s="520"/>
      <c r="H310" s="520"/>
      <c r="I310" s="521"/>
      <c r="J310" s="520"/>
      <c r="K310" s="522"/>
      <c r="L310" s="520"/>
      <c r="M310" s="569"/>
      <c r="N310" s="567"/>
      <c r="O310" s="569"/>
      <c r="P310" s="520"/>
      <c r="Q310" s="520"/>
      <c r="R310" s="520"/>
      <c r="S310" s="520"/>
      <c r="T310" s="520"/>
      <c r="U310" s="520"/>
      <c r="V310" s="520"/>
      <c r="W310" s="520"/>
      <c r="X310" s="520"/>
      <c r="Y310" s="520"/>
      <c r="Z310" s="520"/>
      <c r="AA310" s="520"/>
      <c r="AB310" s="520"/>
      <c r="AC310" s="520"/>
      <c r="AD310" s="520"/>
      <c r="AE310" s="520"/>
      <c r="AF310" s="520"/>
      <c r="AG310" s="520"/>
      <c r="AH310" s="520"/>
      <c r="AI310" s="520"/>
      <c r="AJ310" s="520"/>
      <c r="AK310" s="520"/>
      <c r="AL310" s="520"/>
      <c r="AM310" s="520"/>
      <c r="AN310" s="520"/>
      <c r="AO310" s="520"/>
      <c r="AP310" s="520"/>
      <c r="AQ310" s="520"/>
      <c r="AR310" s="520"/>
      <c r="AS310" s="520"/>
      <c r="AT310" s="520"/>
      <c r="AU310" s="520"/>
      <c r="AV310" s="520"/>
      <c r="AW310" s="520"/>
      <c r="AX310" s="520"/>
      <c r="AY310" s="520"/>
      <c r="AZ310" s="520"/>
      <c r="BA310" s="520"/>
      <c r="BB310" s="520"/>
      <c r="BC310" s="520"/>
      <c r="BD310" s="520"/>
      <c r="BE310" s="520"/>
      <c r="BF310" s="520"/>
      <c r="BG310" s="520"/>
      <c r="BH310" s="520"/>
      <c r="BI310" s="520"/>
      <c r="BJ310" s="520"/>
      <c r="BK310" s="520"/>
      <c r="BL310" s="520"/>
      <c r="BM310" s="520"/>
      <c r="BN310" s="520"/>
      <c r="BO310" s="520"/>
      <c r="BP310" s="520"/>
      <c r="BQ310" s="520"/>
    </row>
    <row r="311" spans="1:69" s="69" customFormat="1" ht="15" customHeight="1">
      <c r="A311" s="520"/>
      <c r="B311" s="524"/>
      <c r="C311" s="520"/>
      <c r="D311" s="520"/>
      <c r="E311" s="520"/>
      <c r="F311" s="517"/>
      <c r="G311" s="520"/>
      <c r="H311" s="520"/>
      <c r="I311" s="521"/>
      <c r="J311" s="520"/>
      <c r="K311" s="522"/>
      <c r="L311" s="520"/>
      <c r="M311" s="569"/>
      <c r="N311" s="567"/>
      <c r="O311" s="569"/>
      <c r="P311" s="520"/>
      <c r="Q311" s="520"/>
      <c r="R311" s="520"/>
      <c r="S311" s="520"/>
      <c r="T311" s="520"/>
      <c r="U311" s="520"/>
      <c r="V311" s="520"/>
      <c r="W311" s="520"/>
      <c r="X311" s="520"/>
      <c r="Y311" s="520"/>
      <c r="Z311" s="520"/>
      <c r="AA311" s="520"/>
      <c r="AB311" s="520"/>
      <c r="AC311" s="520"/>
      <c r="AD311" s="520"/>
      <c r="AE311" s="520"/>
      <c r="AF311" s="520"/>
      <c r="AG311" s="520"/>
      <c r="AH311" s="520"/>
      <c r="AI311" s="520"/>
      <c r="AJ311" s="520"/>
      <c r="AK311" s="520"/>
      <c r="AL311" s="520"/>
      <c r="AM311" s="520"/>
      <c r="AN311" s="520"/>
      <c r="AO311" s="520"/>
      <c r="AP311" s="520"/>
      <c r="AQ311" s="520"/>
      <c r="AR311" s="520"/>
      <c r="AS311" s="520"/>
      <c r="AT311" s="520"/>
      <c r="AU311" s="520"/>
      <c r="AV311" s="520"/>
      <c r="AW311" s="520"/>
      <c r="AX311" s="520"/>
      <c r="AY311" s="520"/>
      <c r="AZ311" s="520"/>
      <c r="BA311" s="520"/>
      <c r="BB311" s="520"/>
      <c r="BC311" s="520"/>
      <c r="BD311" s="520"/>
      <c r="BE311" s="520"/>
      <c r="BF311" s="520"/>
      <c r="BG311" s="520"/>
      <c r="BH311" s="520"/>
      <c r="BI311" s="520"/>
      <c r="BJ311" s="520"/>
      <c r="BK311" s="520"/>
      <c r="BL311" s="520"/>
      <c r="BM311" s="520"/>
      <c r="BN311" s="520"/>
      <c r="BO311" s="520"/>
      <c r="BP311" s="520"/>
      <c r="BQ311" s="520"/>
    </row>
    <row r="312" spans="1:69" s="4" customFormat="1" ht="15" customHeight="1">
      <c r="A312" s="520"/>
      <c r="B312" s="524"/>
      <c r="C312" s="520"/>
      <c r="D312" s="520"/>
      <c r="E312" s="520"/>
      <c r="F312" s="517"/>
      <c r="G312" s="520"/>
      <c r="H312" s="520"/>
      <c r="I312" s="521"/>
      <c r="J312" s="520"/>
      <c r="K312" s="522"/>
      <c r="L312" s="520"/>
      <c r="M312" s="567"/>
      <c r="N312" s="567"/>
      <c r="O312" s="569"/>
      <c r="P312" s="520"/>
      <c r="Q312" s="520"/>
      <c r="R312" s="520"/>
      <c r="S312" s="520"/>
      <c r="T312" s="520"/>
      <c r="U312" s="520"/>
      <c r="V312" s="520"/>
      <c r="W312" s="515"/>
      <c r="X312" s="515"/>
      <c r="Y312" s="515"/>
      <c r="Z312" s="515"/>
      <c r="AA312" s="515"/>
      <c r="AB312" s="515"/>
      <c r="AC312" s="515"/>
      <c r="AD312" s="515"/>
      <c r="AE312" s="515"/>
      <c r="AF312" s="515"/>
      <c r="AG312" s="515"/>
      <c r="AH312" s="515"/>
      <c r="AI312" s="515"/>
      <c r="AJ312" s="515"/>
      <c r="AK312" s="515"/>
      <c r="AL312" s="515"/>
      <c r="AM312" s="515"/>
      <c r="AN312" s="515"/>
      <c r="AO312" s="515"/>
      <c r="AP312" s="515"/>
      <c r="AQ312" s="515"/>
      <c r="AR312" s="515"/>
      <c r="AS312" s="515"/>
      <c r="AT312" s="515"/>
      <c r="AU312" s="515"/>
      <c r="AV312" s="515"/>
      <c r="AW312" s="515"/>
      <c r="AX312" s="515"/>
      <c r="AY312" s="515"/>
      <c r="AZ312" s="515"/>
      <c r="BA312" s="515"/>
      <c r="BB312" s="515"/>
      <c r="BC312" s="515"/>
      <c r="BD312" s="515"/>
      <c r="BE312" s="515"/>
      <c r="BF312" s="515"/>
      <c r="BG312" s="515"/>
      <c r="BH312" s="515"/>
      <c r="BI312" s="515"/>
      <c r="BJ312" s="515"/>
      <c r="BK312" s="515"/>
      <c r="BL312" s="515"/>
      <c r="BM312" s="515"/>
      <c r="BN312" s="515"/>
      <c r="BO312" s="515"/>
      <c r="BP312" s="515"/>
      <c r="BQ312" s="515"/>
    </row>
    <row r="313" spans="1:69" s="4" customFormat="1" ht="15" customHeight="1">
      <c r="A313" s="520"/>
      <c r="B313" s="524"/>
      <c r="C313" s="520"/>
      <c r="D313" s="520"/>
      <c r="E313" s="520"/>
      <c r="F313" s="517"/>
      <c r="G313" s="520"/>
      <c r="H313" s="520"/>
      <c r="I313" s="521"/>
      <c r="J313" s="520"/>
      <c r="K313" s="522"/>
      <c r="L313" s="520"/>
      <c r="M313" s="567"/>
      <c r="N313" s="567"/>
      <c r="O313" s="569"/>
      <c r="P313" s="520"/>
      <c r="Q313" s="520"/>
      <c r="R313" s="520"/>
      <c r="S313" s="520"/>
      <c r="T313" s="520"/>
      <c r="U313" s="520"/>
      <c r="V313" s="520"/>
      <c r="W313" s="515"/>
      <c r="X313" s="515"/>
      <c r="Y313" s="515"/>
      <c r="Z313" s="515"/>
      <c r="AA313" s="515"/>
      <c r="AB313" s="515"/>
      <c r="AC313" s="515"/>
      <c r="AD313" s="515"/>
      <c r="AE313" s="515"/>
      <c r="AF313" s="515"/>
      <c r="AG313" s="515"/>
      <c r="AH313" s="515"/>
      <c r="AI313" s="515"/>
      <c r="AJ313" s="515"/>
      <c r="AK313" s="515"/>
      <c r="AL313" s="515"/>
      <c r="AM313" s="515"/>
      <c r="AN313" s="515"/>
      <c r="AO313" s="515"/>
      <c r="AP313" s="515"/>
      <c r="AQ313" s="515"/>
      <c r="AR313" s="515"/>
      <c r="AS313" s="515"/>
      <c r="AT313" s="515"/>
      <c r="AU313" s="515"/>
      <c r="AV313" s="515"/>
      <c r="AW313" s="515"/>
      <c r="AX313" s="515"/>
      <c r="AY313" s="515"/>
      <c r="AZ313" s="515"/>
      <c r="BA313" s="515"/>
      <c r="BB313" s="515"/>
      <c r="BC313" s="515"/>
      <c r="BD313" s="515"/>
      <c r="BE313" s="515"/>
      <c r="BF313" s="515"/>
      <c r="BG313" s="515"/>
      <c r="BH313" s="515"/>
      <c r="BI313" s="515"/>
      <c r="BJ313" s="515"/>
      <c r="BK313" s="515"/>
      <c r="BL313" s="515"/>
      <c r="BM313" s="515"/>
      <c r="BN313" s="515"/>
      <c r="BO313" s="515"/>
      <c r="BP313" s="515"/>
      <c r="BQ313" s="515"/>
    </row>
    <row r="314" spans="1:69" s="4" customFormat="1" ht="15" customHeight="1">
      <c r="A314" s="520"/>
      <c r="B314" s="524"/>
      <c r="C314" s="520"/>
      <c r="D314" s="520"/>
      <c r="E314" s="520"/>
      <c r="F314" s="517"/>
      <c r="G314" s="520"/>
      <c r="H314" s="520"/>
      <c r="I314" s="521"/>
      <c r="J314" s="520"/>
      <c r="K314" s="522"/>
      <c r="L314" s="520"/>
      <c r="M314" s="567"/>
      <c r="N314" s="567"/>
      <c r="O314" s="569"/>
      <c r="P314" s="520"/>
      <c r="Q314" s="520"/>
      <c r="R314" s="520"/>
      <c r="S314" s="520"/>
      <c r="T314" s="520"/>
      <c r="U314" s="520"/>
      <c r="V314" s="520"/>
      <c r="W314" s="515"/>
      <c r="X314" s="515"/>
      <c r="Y314" s="515"/>
      <c r="Z314" s="515"/>
      <c r="AA314" s="515"/>
      <c r="AB314" s="515"/>
      <c r="AC314" s="515"/>
      <c r="AD314" s="515"/>
      <c r="AE314" s="515"/>
      <c r="AF314" s="515"/>
      <c r="AG314" s="515"/>
      <c r="AH314" s="515"/>
      <c r="AI314" s="515"/>
      <c r="AJ314" s="515"/>
      <c r="AK314" s="515"/>
      <c r="AL314" s="515"/>
      <c r="AM314" s="515"/>
      <c r="AN314" s="515"/>
      <c r="AO314" s="515"/>
      <c r="AP314" s="515"/>
      <c r="AQ314" s="515"/>
      <c r="AR314" s="515"/>
      <c r="AS314" s="515"/>
      <c r="AT314" s="515"/>
      <c r="AU314" s="515"/>
      <c r="AV314" s="515"/>
      <c r="AW314" s="515"/>
      <c r="AX314" s="515"/>
      <c r="AY314" s="515"/>
      <c r="AZ314" s="515"/>
      <c r="BA314" s="515"/>
      <c r="BB314" s="515"/>
      <c r="BC314" s="515"/>
      <c r="BD314" s="515"/>
      <c r="BE314" s="515"/>
      <c r="BF314" s="515"/>
      <c r="BG314" s="515"/>
      <c r="BH314" s="515"/>
      <c r="BI314" s="515"/>
      <c r="BJ314" s="515"/>
      <c r="BK314" s="515"/>
      <c r="BL314" s="515"/>
      <c r="BM314" s="515"/>
      <c r="BN314" s="515"/>
      <c r="BO314" s="515"/>
      <c r="BP314" s="515"/>
      <c r="BQ314" s="515"/>
    </row>
    <row r="315" spans="1:69" s="4" customFormat="1" ht="15" customHeight="1">
      <c r="A315" s="520"/>
      <c r="B315" s="524"/>
      <c r="C315" s="520"/>
      <c r="D315" s="520"/>
      <c r="E315" s="520"/>
      <c r="F315" s="517"/>
      <c r="G315" s="520"/>
      <c r="H315" s="520"/>
      <c r="I315" s="521"/>
      <c r="J315" s="520"/>
      <c r="K315" s="522"/>
      <c r="L315" s="520"/>
      <c r="M315" s="567"/>
      <c r="N315" s="567"/>
      <c r="O315" s="569"/>
      <c r="P315" s="520"/>
      <c r="Q315" s="520"/>
      <c r="R315" s="520"/>
      <c r="S315" s="520"/>
      <c r="T315" s="520"/>
      <c r="U315" s="520"/>
      <c r="V315" s="520"/>
      <c r="W315" s="515"/>
      <c r="X315" s="515"/>
      <c r="Y315" s="515"/>
      <c r="Z315" s="515"/>
      <c r="AA315" s="515"/>
      <c r="AB315" s="515"/>
      <c r="AC315" s="515"/>
      <c r="AD315" s="515"/>
      <c r="AE315" s="515"/>
      <c r="AF315" s="515"/>
      <c r="AG315" s="515"/>
      <c r="AH315" s="515"/>
      <c r="AI315" s="515"/>
      <c r="AJ315" s="515"/>
      <c r="AK315" s="515"/>
      <c r="AL315" s="515"/>
      <c r="AM315" s="515"/>
      <c r="AN315" s="515"/>
      <c r="AO315" s="515"/>
      <c r="AP315" s="515"/>
      <c r="AQ315" s="515"/>
      <c r="AR315" s="515"/>
      <c r="AS315" s="515"/>
      <c r="AT315" s="515"/>
      <c r="AU315" s="515"/>
      <c r="AV315" s="515"/>
      <c r="AW315" s="515"/>
      <c r="AX315" s="515"/>
      <c r="AY315" s="515"/>
      <c r="AZ315" s="515"/>
      <c r="BA315" s="515"/>
      <c r="BB315" s="515"/>
      <c r="BC315" s="515"/>
      <c r="BD315" s="515"/>
      <c r="BE315" s="515"/>
      <c r="BF315" s="515"/>
      <c r="BG315" s="515"/>
      <c r="BH315" s="515"/>
      <c r="BI315" s="515"/>
      <c r="BJ315" s="515"/>
      <c r="BK315" s="515"/>
      <c r="BL315" s="515"/>
      <c r="BM315" s="515"/>
      <c r="BN315" s="515"/>
      <c r="BO315" s="515"/>
      <c r="BP315" s="515"/>
      <c r="BQ315" s="515"/>
    </row>
    <row r="316" spans="1:69" s="4" customFormat="1" ht="15" customHeight="1">
      <c r="A316" s="520"/>
      <c r="B316" s="524"/>
      <c r="C316" s="520"/>
      <c r="D316" s="520"/>
      <c r="E316" s="520"/>
      <c r="F316" s="517"/>
      <c r="G316" s="520"/>
      <c r="H316" s="520"/>
      <c r="I316" s="521"/>
      <c r="J316" s="520"/>
      <c r="K316" s="522"/>
      <c r="L316" s="520"/>
      <c r="M316" s="567"/>
      <c r="N316" s="567"/>
      <c r="O316" s="569"/>
      <c r="P316" s="520"/>
      <c r="Q316" s="520"/>
      <c r="R316" s="520"/>
      <c r="S316" s="520"/>
      <c r="T316" s="520"/>
      <c r="U316" s="520"/>
      <c r="V316" s="520"/>
      <c r="W316" s="515"/>
      <c r="X316" s="515"/>
      <c r="Y316" s="515"/>
      <c r="Z316" s="515"/>
      <c r="AA316" s="515"/>
      <c r="AB316" s="515"/>
      <c r="AC316" s="515"/>
      <c r="AD316" s="515"/>
      <c r="AE316" s="515"/>
      <c r="AF316" s="515"/>
      <c r="AG316" s="515"/>
      <c r="AH316" s="515"/>
      <c r="AI316" s="515"/>
      <c r="AJ316" s="515"/>
      <c r="AK316" s="515"/>
      <c r="AL316" s="515"/>
      <c r="AM316" s="515"/>
      <c r="AN316" s="515"/>
      <c r="AO316" s="515"/>
      <c r="AP316" s="515"/>
      <c r="AQ316" s="515"/>
      <c r="AR316" s="515"/>
      <c r="AS316" s="515"/>
      <c r="AT316" s="515"/>
      <c r="AU316" s="515"/>
      <c r="AV316" s="515"/>
      <c r="AW316" s="515"/>
      <c r="AX316" s="515"/>
      <c r="AY316" s="515"/>
      <c r="AZ316" s="515"/>
      <c r="BA316" s="515"/>
      <c r="BB316" s="515"/>
      <c r="BC316" s="515"/>
      <c r="BD316" s="515"/>
      <c r="BE316" s="515"/>
      <c r="BF316" s="515"/>
      <c r="BG316" s="515"/>
      <c r="BH316" s="515"/>
      <c r="BI316" s="515"/>
      <c r="BJ316" s="515"/>
      <c r="BK316" s="515"/>
      <c r="BL316" s="515"/>
      <c r="BM316" s="515"/>
      <c r="BN316" s="515"/>
      <c r="BO316" s="515"/>
      <c r="BP316" s="515"/>
      <c r="BQ316" s="515"/>
    </row>
    <row r="317" spans="1:69" s="4" customFormat="1" ht="15" customHeight="1">
      <c r="A317" s="520"/>
      <c r="B317" s="524"/>
      <c r="C317" s="520"/>
      <c r="D317" s="520"/>
      <c r="E317" s="520"/>
      <c r="F317" s="517"/>
      <c r="G317" s="520"/>
      <c r="H317" s="520"/>
      <c r="I317" s="521"/>
      <c r="J317" s="520"/>
      <c r="K317" s="522"/>
      <c r="L317" s="520"/>
      <c r="M317" s="567"/>
      <c r="N317" s="567"/>
      <c r="O317" s="569"/>
      <c r="P317" s="520"/>
      <c r="Q317" s="520"/>
      <c r="R317" s="520"/>
      <c r="S317" s="520"/>
      <c r="T317" s="520"/>
      <c r="U317" s="520"/>
      <c r="V317" s="520"/>
      <c r="W317" s="515"/>
      <c r="X317" s="515"/>
      <c r="Y317" s="515"/>
      <c r="Z317" s="515"/>
      <c r="AA317" s="515"/>
      <c r="AB317" s="515"/>
      <c r="AC317" s="515"/>
      <c r="AD317" s="515"/>
      <c r="AE317" s="515"/>
      <c r="AF317" s="515"/>
      <c r="AG317" s="515"/>
      <c r="AH317" s="515"/>
      <c r="AI317" s="515"/>
      <c r="AJ317" s="515"/>
      <c r="AK317" s="515"/>
      <c r="AL317" s="515"/>
      <c r="AM317" s="515"/>
      <c r="AN317" s="515"/>
      <c r="AO317" s="515"/>
      <c r="AP317" s="515"/>
      <c r="AQ317" s="515"/>
      <c r="AR317" s="515"/>
      <c r="AS317" s="515"/>
      <c r="AT317" s="515"/>
      <c r="AU317" s="515"/>
      <c r="AV317" s="515"/>
      <c r="AW317" s="515"/>
      <c r="AX317" s="515"/>
      <c r="AY317" s="515"/>
      <c r="AZ317" s="515"/>
      <c r="BA317" s="515"/>
      <c r="BB317" s="515"/>
      <c r="BC317" s="515"/>
      <c r="BD317" s="515"/>
      <c r="BE317" s="515"/>
      <c r="BF317" s="515"/>
      <c r="BG317" s="515"/>
      <c r="BH317" s="515"/>
      <c r="BI317" s="515"/>
      <c r="BJ317" s="515"/>
      <c r="BK317" s="515"/>
      <c r="BL317" s="515"/>
      <c r="BM317" s="515"/>
      <c r="BN317" s="515"/>
      <c r="BO317" s="515"/>
      <c r="BP317" s="515"/>
      <c r="BQ317" s="515"/>
    </row>
    <row r="318" spans="1:69" s="4" customFormat="1" ht="18.75" customHeight="1">
      <c r="A318" s="520"/>
      <c r="B318" s="524"/>
      <c r="C318" s="520"/>
      <c r="D318" s="520"/>
      <c r="E318" s="520"/>
      <c r="F318" s="517"/>
      <c r="G318" s="520"/>
      <c r="H318" s="520"/>
      <c r="I318" s="521"/>
      <c r="J318" s="520"/>
      <c r="K318" s="522"/>
      <c r="L318" s="520"/>
      <c r="M318" s="567"/>
      <c r="N318" s="569"/>
      <c r="O318" s="569"/>
      <c r="P318" s="520"/>
      <c r="Q318" s="520"/>
      <c r="R318" s="520"/>
      <c r="S318" s="520"/>
      <c r="T318" s="520"/>
      <c r="U318" s="520"/>
      <c r="V318" s="520"/>
      <c r="W318" s="515"/>
      <c r="X318" s="515"/>
      <c r="Y318" s="515"/>
      <c r="Z318" s="515"/>
      <c r="AA318" s="515"/>
      <c r="AB318" s="515"/>
      <c r="AC318" s="515"/>
      <c r="AD318" s="515"/>
      <c r="AE318" s="515"/>
      <c r="AF318" s="515"/>
      <c r="AG318" s="515"/>
      <c r="AH318" s="515"/>
      <c r="AI318" s="515"/>
      <c r="AJ318" s="515"/>
      <c r="AK318" s="515"/>
      <c r="AL318" s="515"/>
      <c r="AM318" s="515"/>
      <c r="AN318" s="515"/>
      <c r="AO318" s="515"/>
      <c r="AP318" s="515"/>
      <c r="AQ318" s="515"/>
      <c r="AR318" s="515"/>
      <c r="AS318" s="515"/>
      <c r="AT318" s="515"/>
      <c r="AU318" s="515"/>
      <c r="AV318" s="515"/>
      <c r="AW318" s="515"/>
      <c r="AX318" s="515"/>
      <c r="AY318" s="515"/>
      <c r="AZ318" s="515"/>
      <c r="BA318" s="515"/>
      <c r="BB318" s="515"/>
      <c r="BC318" s="515"/>
      <c r="BD318" s="515"/>
      <c r="BE318" s="515"/>
      <c r="BF318" s="515"/>
      <c r="BG318" s="515"/>
      <c r="BH318" s="515"/>
      <c r="BI318" s="515"/>
      <c r="BJ318" s="515"/>
      <c r="BK318" s="515"/>
      <c r="BL318" s="515"/>
      <c r="BM318" s="515"/>
      <c r="BN318" s="515"/>
      <c r="BO318" s="515"/>
      <c r="BP318" s="515"/>
      <c r="BQ318" s="515"/>
    </row>
    <row r="319" spans="1:69" s="4" customFormat="1" ht="18.75" customHeight="1">
      <c r="A319" s="520"/>
      <c r="B319" s="524"/>
      <c r="C319" s="520"/>
      <c r="D319" s="520"/>
      <c r="E319" s="520"/>
      <c r="F319" s="517"/>
      <c r="G319" s="520"/>
      <c r="H319" s="520"/>
      <c r="I319" s="521"/>
      <c r="J319" s="520"/>
      <c r="K319" s="522"/>
      <c r="L319" s="520"/>
      <c r="M319" s="567"/>
      <c r="N319" s="569"/>
      <c r="O319" s="569"/>
      <c r="P319" s="520"/>
      <c r="Q319" s="520"/>
      <c r="R319" s="520"/>
      <c r="S319" s="520"/>
      <c r="T319" s="520"/>
      <c r="U319" s="520"/>
      <c r="V319" s="520"/>
      <c r="W319" s="515"/>
      <c r="X319" s="515"/>
      <c r="Y319" s="515"/>
      <c r="Z319" s="515"/>
      <c r="AA319" s="515"/>
      <c r="AB319" s="515"/>
      <c r="AC319" s="515"/>
      <c r="AD319" s="515"/>
      <c r="AE319" s="515"/>
      <c r="AF319" s="515"/>
      <c r="AG319" s="515"/>
      <c r="AH319" s="515"/>
      <c r="AI319" s="515"/>
      <c r="AJ319" s="515"/>
      <c r="AK319" s="515"/>
      <c r="AL319" s="515"/>
      <c r="AM319" s="515"/>
      <c r="AN319" s="515"/>
      <c r="AO319" s="515"/>
      <c r="AP319" s="515"/>
      <c r="AQ319" s="515"/>
      <c r="AR319" s="515"/>
      <c r="AS319" s="515"/>
      <c r="AT319" s="515"/>
      <c r="AU319" s="515"/>
      <c r="AV319" s="515"/>
      <c r="AW319" s="515"/>
      <c r="AX319" s="515"/>
      <c r="AY319" s="515"/>
      <c r="AZ319" s="515"/>
      <c r="BA319" s="515"/>
      <c r="BB319" s="515"/>
      <c r="BC319" s="515"/>
      <c r="BD319" s="515"/>
      <c r="BE319" s="515"/>
      <c r="BF319" s="515"/>
      <c r="BG319" s="515"/>
      <c r="BH319" s="515"/>
      <c r="BI319" s="515"/>
      <c r="BJ319" s="515"/>
      <c r="BK319" s="515"/>
      <c r="BL319" s="515"/>
      <c r="BM319" s="515"/>
      <c r="BN319" s="515"/>
      <c r="BO319" s="515"/>
      <c r="BP319" s="515"/>
      <c r="BQ319" s="515"/>
    </row>
    <row r="320" spans="1:69" s="69" customFormat="1" ht="18.75" customHeight="1">
      <c r="A320" s="520"/>
      <c r="B320" s="524"/>
      <c r="C320" s="520"/>
      <c r="D320" s="520"/>
      <c r="E320" s="520"/>
      <c r="F320" s="517"/>
      <c r="G320" s="520"/>
      <c r="H320" s="520"/>
      <c r="I320" s="521"/>
      <c r="J320" s="520"/>
      <c r="K320" s="522"/>
      <c r="L320" s="520"/>
      <c r="M320" s="569"/>
      <c r="N320" s="569"/>
      <c r="O320" s="569"/>
      <c r="P320" s="520"/>
      <c r="Q320" s="520"/>
      <c r="R320" s="520"/>
      <c r="S320" s="520"/>
      <c r="T320" s="520"/>
      <c r="U320" s="520"/>
      <c r="V320" s="520"/>
      <c r="W320" s="520"/>
      <c r="X320" s="520"/>
      <c r="Y320" s="520"/>
      <c r="Z320" s="520"/>
      <c r="AA320" s="520"/>
      <c r="AB320" s="520"/>
      <c r="AC320" s="520"/>
      <c r="AD320" s="520"/>
      <c r="AE320" s="520"/>
      <c r="AF320" s="520"/>
      <c r="AG320" s="520"/>
      <c r="AH320" s="520"/>
      <c r="AI320" s="520"/>
      <c r="AJ320" s="520"/>
      <c r="AK320" s="520"/>
      <c r="AL320" s="520"/>
      <c r="AM320" s="520"/>
      <c r="AN320" s="520"/>
      <c r="AO320" s="520"/>
      <c r="AP320" s="520"/>
      <c r="AQ320" s="520"/>
      <c r="AR320" s="520"/>
      <c r="AS320" s="520"/>
      <c r="AT320" s="520"/>
      <c r="AU320" s="520"/>
      <c r="AV320" s="520"/>
      <c r="AW320" s="520"/>
      <c r="AX320" s="520"/>
      <c r="AY320" s="520"/>
      <c r="AZ320" s="520"/>
      <c r="BA320" s="520"/>
      <c r="BB320" s="520"/>
      <c r="BC320" s="520"/>
      <c r="BD320" s="520"/>
      <c r="BE320" s="520"/>
      <c r="BF320" s="520"/>
      <c r="BG320" s="520"/>
      <c r="BH320" s="520"/>
      <c r="BI320" s="520"/>
      <c r="BJ320" s="520"/>
      <c r="BK320" s="520"/>
      <c r="BL320" s="520"/>
      <c r="BM320" s="520"/>
      <c r="BN320" s="520"/>
      <c r="BO320" s="520"/>
      <c r="BP320" s="520"/>
      <c r="BQ320" s="520"/>
    </row>
    <row r="321" spans="1:69" s="69" customFormat="1" ht="18.75" customHeight="1">
      <c r="A321" s="520"/>
      <c r="B321" s="524"/>
      <c r="C321" s="520"/>
      <c r="D321" s="520"/>
      <c r="E321" s="520"/>
      <c r="F321" s="517"/>
      <c r="G321" s="520"/>
      <c r="H321" s="520"/>
      <c r="I321" s="521"/>
      <c r="J321" s="520"/>
      <c r="K321" s="522"/>
      <c r="L321" s="520"/>
      <c r="M321" s="569"/>
      <c r="N321" s="569"/>
      <c r="O321" s="569"/>
      <c r="P321" s="520"/>
      <c r="Q321" s="520"/>
      <c r="R321" s="520"/>
      <c r="S321" s="520"/>
      <c r="T321" s="520"/>
      <c r="U321" s="520"/>
      <c r="V321" s="520"/>
      <c r="W321" s="520"/>
      <c r="X321" s="520"/>
      <c r="Y321" s="520"/>
      <c r="Z321" s="520"/>
      <c r="AA321" s="520"/>
      <c r="AB321" s="520"/>
      <c r="AC321" s="520"/>
      <c r="AD321" s="520"/>
      <c r="AE321" s="520"/>
      <c r="AF321" s="520"/>
      <c r="AG321" s="520"/>
      <c r="AH321" s="520"/>
      <c r="AI321" s="520"/>
      <c r="AJ321" s="520"/>
      <c r="AK321" s="520"/>
      <c r="AL321" s="520"/>
      <c r="AM321" s="520"/>
      <c r="AN321" s="520"/>
      <c r="AO321" s="520"/>
      <c r="AP321" s="520"/>
      <c r="AQ321" s="520"/>
      <c r="AR321" s="520"/>
      <c r="AS321" s="520"/>
      <c r="AT321" s="520"/>
      <c r="AU321" s="520"/>
      <c r="AV321" s="520"/>
      <c r="AW321" s="520"/>
      <c r="AX321" s="520"/>
      <c r="AY321" s="520"/>
      <c r="AZ321" s="520"/>
      <c r="BA321" s="520"/>
      <c r="BB321" s="520"/>
      <c r="BC321" s="520"/>
      <c r="BD321" s="520"/>
      <c r="BE321" s="520"/>
      <c r="BF321" s="520"/>
      <c r="BG321" s="520"/>
      <c r="BH321" s="520"/>
      <c r="BI321" s="520"/>
      <c r="BJ321" s="520"/>
      <c r="BK321" s="520"/>
      <c r="BL321" s="520"/>
      <c r="BM321" s="520"/>
      <c r="BN321" s="520"/>
      <c r="BO321" s="520"/>
      <c r="BP321" s="520"/>
      <c r="BQ321" s="520"/>
    </row>
    <row r="322" spans="1:69" s="69" customFormat="1" ht="18.75" customHeight="1">
      <c r="A322" s="520"/>
      <c r="B322" s="524"/>
      <c r="C322" s="520"/>
      <c r="D322" s="520"/>
      <c r="E322" s="520"/>
      <c r="F322" s="517"/>
      <c r="G322" s="520"/>
      <c r="H322" s="520"/>
      <c r="I322" s="521"/>
      <c r="J322" s="520"/>
      <c r="K322" s="522"/>
      <c r="L322" s="520"/>
      <c r="M322" s="569"/>
      <c r="N322" s="569"/>
      <c r="O322" s="569"/>
      <c r="P322" s="520"/>
      <c r="Q322" s="520"/>
      <c r="R322" s="520"/>
      <c r="S322" s="520"/>
      <c r="T322" s="520"/>
      <c r="U322" s="520"/>
      <c r="V322" s="520"/>
      <c r="W322" s="520"/>
      <c r="X322" s="520"/>
      <c r="Y322" s="520"/>
      <c r="Z322" s="520"/>
      <c r="AA322" s="520"/>
      <c r="AB322" s="520"/>
      <c r="AC322" s="520"/>
      <c r="AD322" s="520"/>
      <c r="AE322" s="520"/>
      <c r="AF322" s="520"/>
      <c r="AG322" s="520"/>
      <c r="AH322" s="520"/>
      <c r="AI322" s="520"/>
      <c r="AJ322" s="520"/>
      <c r="AK322" s="520"/>
      <c r="AL322" s="520"/>
      <c r="AM322" s="520"/>
      <c r="AN322" s="520"/>
      <c r="AO322" s="520"/>
      <c r="AP322" s="520"/>
      <c r="AQ322" s="520"/>
      <c r="AR322" s="520"/>
      <c r="AS322" s="520"/>
      <c r="AT322" s="520"/>
      <c r="AU322" s="520"/>
      <c r="AV322" s="520"/>
      <c r="AW322" s="520"/>
      <c r="AX322" s="520"/>
      <c r="AY322" s="520"/>
      <c r="AZ322" s="520"/>
      <c r="BA322" s="520"/>
      <c r="BB322" s="520"/>
      <c r="BC322" s="520"/>
      <c r="BD322" s="520"/>
      <c r="BE322" s="520"/>
      <c r="BF322" s="520"/>
      <c r="BG322" s="520"/>
      <c r="BH322" s="520"/>
      <c r="BI322" s="520"/>
      <c r="BJ322" s="520"/>
      <c r="BK322" s="520"/>
      <c r="BL322" s="520"/>
      <c r="BM322" s="520"/>
      <c r="BN322" s="520"/>
      <c r="BO322" s="520"/>
      <c r="BP322" s="520"/>
      <c r="BQ322" s="520"/>
    </row>
    <row r="323" spans="1:69" s="69" customFormat="1" ht="18.75" customHeight="1">
      <c r="A323" s="520"/>
      <c r="B323" s="524"/>
      <c r="C323" s="520"/>
      <c r="D323" s="520"/>
      <c r="E323" s="520"/>
      <c r="F323" s="517"/>
      <c r="G323" s="520"/>
      <c r="H323" s="520"/>
      <c r="I323" s="521"/>
      <c r="J323" s="520"/>
      <c r="K323" s="522"/>
      <c r="L323" s="520"/>
      <c r="M323" s="569"/>
      <c r="N323" s="569"/>
      <c r="O323" s="569"/>
      <c r="P323" s="520"/>
      <c r="Q323" s="520"/>
      <c r="R323" s="520"/>
      <c r="S323" s="520"/>
      <c r="T323" s="520"/>
      <c r="U323" s="520"/>
      <c r="V323" s="520"/>
      <c r="W323" s="520"/>
      <c r="X323" s="520"/>
      <c r="Y323" s="520"/>
      <c r="Z323" s="520"/>
      <c r="AA323" s="520"/>
      <c r="AB323" s="520"/>
      <c r="AC323" s="520"/>
      <c r="AD323" s="520"/>
      <c r="AE323" s="520"/>
      <c r="AF323" s="520"/>
      <c r="AG323" s="520"/>
      <c r="AH323" s="520"/>
      <c r="AI323" s="520"/>
      <c r="AJ323" s="520"/>
      <c r="AK323" s="520"/>
      <c r="AL323" s="520"/>
      <c r="AM323" s="520"/>
      <c r="AN323" s="520"/>
      <c r="AO323" s="520"/>
      <c r="AP323" s="520"/>
      <c r="AQ323" s="520"/>
      <c r="AR323" s="520"/>
      <c r="AS323" s="520"/>
      <c r="AT323" s="520"/>
      <c r="AU323" s="520"/>
      <c r="AV323" s="520"/>
      <c r="AW323" s="520"/>
      <c r="AX323" s="520"/>
      <c r="AY323" s="520"/>
      <c r="AZ323" s="520"/>
      <c r="BA323" s="520"/>
      <c r="BB323" s="520"/>
      <c r="BC323" s="520"/>
      <c r="BD323" s="520"/>
      <c r="BE323" s="520"/>
      <c r="BF323" s="520"/>
      <c r="BG323" s="520"/>
      <c r="BH323" s="520"/>
      <c r="BI323" s="520"/>
      <c r="BJ323" s="520"/>
      <c r="BK323" s="520"/>
      <c r="BL323" s="520"/>
      <c r="BM323" s="520"/>
      <c r="BN323" s="520"/>
      <c r="BO323" s="520"/>
      <c r="BP323" s="520"/>
      <c r="BQ323" s="520"/>
    </row>
    <row r="324" spans="1:69" s="69" customFormat="1" ht="18.75" customHeight="1">
      <c r="A324" s="520"/>
      <c r="B324" s="524"/>
      <c r="C324" s="520"/>
      <c r="D324" s="520"/>
      <c r="E324" s="520"/>
      <c r="F324" s="517"/>
      <c r="G324" s="520"/>
      <c r="H324" s="520"/>
      <c r="I324" s="521"/>
      <c r="J324" s="520"/>
      <c r="K324" s="522"/>
      <c r="L324" s="520"/>
      <c r="M324" s="569"/>
      <c r="N324" s="569"/>
      <c r="O324" s="569"/>
      <c r="P324" s="520"/>
      <c r="Q324" s="520"/>
      <c r="R324" s="520"/>
      <c r="S324" s="520"/>
      <c r="T324" s="520"/>
      <c r="U324" s="520"/>
      <c r="V324" s="520"/>
      <c r="W324" s="520"/>
      <c r="X324" s="520"/>
      <c r="Y324" s="520"/>
      <c r="Z324" s="520"/>
      <c r="AA324" s="520"/>
      <c r="AB324" s="520"/>
      <c r="AC324" s="520"/>
      <c r="AD324" s="520"/>
      <c r="AE324" s="520"/>
      <c r="AF324" s="520"/>
      <c r="AG324" s="520"/>
      <c r="AH324" s="520"/>
      <c r="AI324" s="520"/>
      <c r="AJ324" s="520"/>
      <c r="AK324" s="520"/>
      <c r="AL324" s="520"/>
      <c r="AM324" s="520"/>
      <c r="AN324" s="520"/>
      <c r="AO324" s="520"/>
      <c r="AP324" s="520"/>
      <c r="AQ324" s="520"/>
      <c r="AR324" s="520"/>
      <c r="AS324" s="520"/>
      <c r="AT324" s="520"/>
      <c r="AU324" s="520"/>
      <c r="AV324" s="520"/>
      <c r="AW324" s="520"/>
      <c r="AX324" s="520"/>
      <c r="AY324" s="520"/>
      <c r="AZ324" s="520"/>
      <c r="BA324" s="520"/>
      <c r="BB324" s="520"/>
      <c r="BC324" s="520"/>
      <c r="BD324" s="520"/>
      <c r="BE324" s="520"/>
      <c r="BF324" s="520"/>
      <c r="BG324" s="520"/>
      <c r="BH324" s="520"/>
      <c r="BI324" s="520"/>
      <c r="BJ324" s="520"/>
      <c r="BK324" s="520"/>
      <c r="BL324" s="520"/>
      <c r="BM324" s="520"/>
      <c r="BN324" s="520"/>
      <c r="BO324" s="520"/>
      <c r="BP324" s="520"/>
      <c r="BQ324" s="520"/>
    </row>
    <row r="325" spans="1:69" s="69" customFormat="1" ht="18.75" customHeight="1">
      <c r="A325" s="520"/>
      <c r="B325" s="524"/>
      <c r="C325" s="520"/>
      <c r="D325" s="520"/>
      <c r="E325" s="520"/>
      <c r="F325" s="517"/>
      <c r="G325" s="520"/>
      <c r="H325" s="520"/>
      <c r="I325" s="521"/>
      <c r="J325" s="520"/>
      <c r="K325" s="522"/>
      <c r="L325" s="520"/>
      <c r="M325" s="569"/>
      <c r="N325" s="569"/>
      <c r="O325" s="569"/>
      <c r="P325" s="520"/>
      <c r="Q325" s="520"/>
      <c r="R325" s="520"/>
      <c r="S325" s="520"/>
      <c r="T325" s="520"/>
      <c r="U325" s="520"/>
      <c r="V325" s="520"/>
      <c r="W325" s="520"/>
      <c r="X325" s="520"/>
      <c r="Y325" s="520"/>
      <c r="Z325" s="520"/>
      <c r="AA325" s="520"/>
      <c r="AB325" s="520"/>
      <c r="AC325" s="520"/>
      <c r="AD325" s="520"/>
      <c r="AE325" s="520"/>
      <c r="AF325" s="520"/>
      <c r="AG325" s="520"/>
      <c r="AH325" s="520"/>
      <c r="AI325" s="520"/>
      <c r="AJ325" s="520"/>
      <c r="AK325" s="520"/>
      <c r="AL325" s="520"/>
      <c r="AM325" s="520"/>
      <c r="AN325" s="520"/>
      <c r="AO325" s="520"/>
      <c r="AP325" s="520"/>
      <c r="AQ325" s="520"/>
      <c r="AR325" s="520"/>
      <c r="AS325" s="520"/>
      <c r="AT325" s="520"/>
      <c r="AU325" s="520"/>
      <c r="AV325" s="520"/>
      <c r="AW325" s="520"/>
      <c r="AX325" s="520"/>
      <c r="AY325" s="520"/>
      <c r="AZ325" s="520"/>
      <c r="BA325" s="520"/>
      <c r="BB325" s="520"/>
      <c r="BC325" s="520"/>
      <c r="BD325" s="520"/>
      <c r="BE325" s="520"/>
      <c r="BF325" s="520"/>
      <c r="BG325" s="520"/>
      <c r="BH325" s="520"/>
      <c r="BI325" s="520"/>
      <c r="BJ325" s="520"/>
      <c r="BK325" s="520"/>
      <c r="BL325" s="520"/>
      <c r="BM325" s="520"/>
      <c r="BN325" s="520"/>
      <c r="BO325" s="520"/>
      <c r="BP325" s="520"/>
      <c r="BQ325" s="520"/>
    </row>
    <row r="326" spans="1:69" s="69" customFormat="1" ht="18.75" customHeight="1">
      <c r="A326" s="520"/>
      <c r="B326" s="524"/>
      <c r="C326" s="520"/>
      <c r="D326" s="520"/>
      <c r="E326" s="520"/>
      <c r="F326" s="517"/>
      <c r="G326" s="520"/>
      <c r="H326" s="520"/>
      <c r="I326" s="521"/>
      <c r="J326" s="520"/>
      <c r="K326" s="522"/>
      <c r="L326" s="520"/>
      <c r="M326" s="569"/>
      <c r="N326" s="569"/>
      <c r="O326" s="569"/>
      <c r="P326" s="520"/>
      <c r="Q326" s="520"/>
      <c r="R326" s="520"/>
      <c r="S326" s="520"/>
      <c r="T326" s="520"/>
      <c r="U326" s="520"/>
      <c r="V326" s="520"/>
      <c r="W326" s="520"/>
      <c r="X326" s="520"/>
      <c r="Y326" s="520"/>
      <c r="Z326" s="520"/>
      <c r="AA326" s="520"/>
      <c r="AB326" s="520"/>
      <c r="AC326" s="520"/>
      <c r="AD326" s="520"/>
      <c r="AE326" s="520"/>
      <c r="AF326" s="520"/>
      <c r="AG326" s="520"/>
      <c r="AH326" s="520"/>
      <c r="AI326" s="520"/>
      <c r="AJ326" s="520"/>
      <c r="AK326" s="520"/>
      <c r="AL326" s="520"/>
      <c r="AM326" s="520"/>
      <c r="AN326" s="520"/>
      <c r="AO326" s="520"/>
      <c r="AP326" s="520"/>
      <c r="AQ326" s="520"/>
      <c r="AR326" s="520"/>
      <c r="AS326" s="520"/>
      <c r="AT326" s="520"/>
      <c r="AU326" s="520"/>
      <c r="AV326" s="520"/>
      <c r="AW326" s="520"/>
      <c r="AX326" s="520"/>
      <c r="AY326" s="520"/>
      <c r="AZ326" s="520"/>
      <c r="BA326" s="520"/>
      <c r="BB326" s="520"/>
      <c r="BC326" s="520"/>
      <c r="BD326" s="520"/>
      <c r="BE326" s="520"/>
      <c r="BF326" s="520"/>
      <c r="BG326" s="520"/>
      <c r="BH326" s="520"/>
      <c r="BI326" s="520"/>
      <c r="BJ326" s="520"/>
      <c r="BK326" s="520"/>
      <c r="BL326" s="520"/>
      <c r="BM326" s="520"/>
      <c r="BN326" s="520"/>
      <c r="BO326" s="520"/>
      <c r="BP326" s="520"/>
      <c r="BQ326" s="520"/>
    </row>
    <row r="327" spans="1:69" s="69" customFormat="1" ht="18.75" customHeight="1">
      <c r="A327" s="520"/>
      <c r="B327" s="524"/>
      <c r="C327" s="520"/>
      <c r="D327" s="520"/>
      <c r="E327" s="520"/>
      <c r="F327" s="517"/>
      <c r="G327" s="520"/>
      <c r="H327" s="520"/>
      <c r="I327" s="521"/>
      <c r="J327" s="520"/>
      <c r="K327" s="522"/>
      <c r="L327" s="520"/>
      <c r="M327" s="569"/>
      <c r="N327" s="569"/>
      <c r="O327" s="569"/>
      <c r="P327" s="520"/>
      <c r="Q327" s="520"/>
      <c r="R327" s="520"/>
      <c r="S327" s="520"/>
      <c r="T327" s="520"/>
      <c r="U327" s="520"/>
      <c r="V327" s="520"/>
      <c r="W327" s="520"/>
      <c r="X327" s="520"/>
      <c r="Y327" s="520"/>
      <c r="Z327" s="520"/>
      <c r="AA327" s="520"/>
      <c r="AB327" s="520"/>
      <c r="AC327" s="520"/>
      <c r="AD327" s="520"/>
      <c r="AE327" s="520"/>
      <c r="AF327" s="520"/>
      <c r="AG327" s="520"/>
      <c r="AH327" s="520"/>
      <c r="AI327" s="520"/>
      <c r="AJ327" s="520"/>
      <c r="AK327" s="520"/>
      <c r="AL327" s="520"/>
      <c r="AM327" s="520"/>
      <c r="AN327" s="520"/>
      <c r="AO327" s="520"/>
      <c r="AP327" s="520"/>
      <c r="AQ327" s="520"/>
      <c r="AR327" s="520"/>
      <c r="AS327" s="520"/>
      <c r="AT327" s="520"/>
      <c r="AU327" s="520"/>
      <c r="AV327" s="520"/>
      <c r="AW327" s="520"/>
      <c r="AX327" s="520"/>
      <c r="AY327" s="520"/>
      <c r="AZ327" s="520"/>
      <c r="BA327" s="520"/>
      <c r="BB327" s="520"/>
      <c r="BC327" s="520"/>
      <c r="BD327" s="520"/>
      <c r="BE327" s="520"/>
      <c r="BF327" s="520"/>
      <c r="BG327" s="520"/>
      <c r="BH327" s="520"/>
      <c r="BI327" s="520"/>
      <c r="BJ327" s="520"/>
      <c r="BK327" s="520"/>
      <c r="BL327" s="520"/>
      <c r="BM327" s="520"/>
      <c r="BN327" s="520"/>
      <c r="BO327" s="520"/>
      <c r="BP327" s="520"/>
      <c r="BQ327" s="520"/>
    </row>
    <row r="328" spans="1:69" s="69" customFormat="1" ht="18.75" customHeight="1">
      <c r="A328" s="520"/>
      <c r="B328" s="524"/>
      <c r="C328" s="520"/>
      <c r="D328" s="520"/>
      <c r="E328" s="520"/>
      <c r="F328" s="517"/>
      <c r="G328" s="520"/>
      <c r="H328" s="520"/>
      <c r="I328" s="521"/>
      <c r="J328" s="520"/>
      <c r="K328" s="522"/>
      <c r="L328" s="520"/>
      <c r="M328" s="569"/>
      <c r="N328" s="569"/>
      <c r="O328" s="569"/>
      <c r="P328" s="520"/>
      <c r="Q328" s="520"/>
      <c r="R328" s="520"/>
      <c r="S328" s="520"/>
      <c r="T328" s="520"/>
      <c r="U328" s="520"/>
      <c r="V328" s="520"/>
      <c r="W328" s="520"/>
      <c r="X328" s="520"/>
      <c r="Y328" s="520"/>
      <c r="Z328" s="520"/>
      <c r="AA328" s="520"/>
      <c r="AB328" s="520"/>
      <c r="AC328" s="520"/>
      <c r="AD328" s="520"/>
      <c r="AE328" s="520"/>
      <c r="AF328" s="520"/>
      <c r="AG328" s="520"/>
      <c r="AH328" s="520"/>
      <c r="AI328" s="520"/>
      <c r="AJ328" s="520"/>
      <c r="AK328" s="520"/>
      <c r="AL328" s="520"/>
      <c r="AM328" s="520"/>
      <c r="AN328" s="520"/>
      <c r="AO328" s="520"/>
      <c r="AP328" s="520"/>
      <c r="AQ328" s="520"/>
      <c r="AR328" s="520"/>
      <c r="AS328" s="520"/>
      <c r="AT328" s="520"/>
      <c r="AU328" s="520"/>
      <c r="AV328" s="520"/>
      <c r="AW328" s="520"/>
      <c r="AX328" s="520"/>
      <c r="AY328" s="520"/>
      <c r="AZ328" s="520"/>
      <c r="BA328" s="520"/>
      <c r="BB328" s="520"/>
      <c r="BC328" s="520"/>
      <c r="BD328" s="520"/>
      <c r="BE328" s="520"/>
      <c r="BF328" s="520"/>
      <c r="BG328" s="520"/>
      <c r="BH328" s="520"/>
      <c r="BI328" s="520"/>
      <c r="BJ328" s="520"/>
      <c r="BK328" s="520"/>
      <c r="BL328" s="520"/>
      <c r="BM328" s="520"/>
      <c r="BN328" s="520"/>
      <c r="BO328" s="520"/>
      <c r="BP328" s="520"/>
      <c r="BQ328" s="520"/>
    </row>
    <row r="329" spans="1:69" s="69" customFormat="1" ht="18.75" customHeight="1">
      <c r="A329" s="520"/>
      <c r="B329" s="524"/>
      <c r="C329" s="520"/>
      <c r="D329" s="520"/>
      <c r="E329" s="520"/>
      <c r="F329" s="517"/>
      <c r="G329" s="520"/>
      <c r="H329" s="520"/>
      <c r="I329" s="521"/>
      <c r="J329" s="520"/>
      <c r="K329" s="522"/>
      <c r="L329" s="520"/>
      <c r="M329" s="569"/>
      <c r="N329" s="569"/>
      <c r="O329" s="569"/>
      <c r="P329" s="520"/>
      <c r="Q329" s="520"/>
      <c r="R329" s="520"/>
      <c r="S329" s="520"/>
      <c r="T329" s="520"/>
      <c r="U329" s="520"/>
      <c r="V329" s="520"/>
      <c r="W329" s="520"/>
      <c r="X329" s="520"/>
      <c r="Y329" s="520"/>
      <c r="Z329" s="520"/>
      <c r="AA329" s="520"/>
      <c r="AB329" s="520"/>
      <c r="AC329" s="520"/>
      <c r="AD329" s="520"/>
      <c r="AE329" s="520"/>
      <c r="AF329" s="520"/>
      <c r="AG329" s="520"/>
      <c r="AH329" s="520"/>
      <c r="AI329" s="520"/>
      <c r="AJ329" s="520"/>
      <c r="AK329" s="520"/>
      <c r="AL329" s="520"/>
      <c r="AM329" s="520"/>
      <c r="AN329" s="520"/>
      <c r="AO329" s="520"/>
      <c r="AP329" s="520"/>
      <c r="AQ329" s="520"/>
      <c r="AR329" s="520"/>
      <c r="AS329" s="520"/>
      <c r="AT329" s="520"/>
      <c r="AU329" s="520"/>
      <c r="AV329" s="520"/>
      <c r="AW329" s="520"/>
      <c r="AX329" s="520"/>
      <c r="AY329" s="520"/>
      <c r="AZ329" s="520"/>
      <c r="BA329" s="520"/>
      <c r="BB329" s="520"/>
      <c r="BC329" s="520"/>
      <c r="BD329" s="520"/>
      <c r="BE329" s="520"/>
      <c r="BF329" s="520"/>
      <c r="BG329" s="520"/>
      <c r="BH329" s="520"/>
      <c r="BI329" s="520"/>
      <c r="BJ329" s="520"/>
      <c r="BK329" s="520"/>
      <c r="BL329" s="520"/>
      <c r="BM329" s="520"/>
      <c r="BN329" s="520"/>
      <c r="BO329" s="520"/>
      <c r="BP329" s="520"/>
      <c r="BQ329" s="520"/>
    </row>
    <row r="330" spans="1:69" s="69" customFormat="1" ht="18.75" customHeight="1">
      <c r="A330" s="520"/>
      <c r="B330" s="524"/>
      <c r="C330" s="520"/>
      <c r="D330" s="520"/>
      <c r="E330" s="520"/>
      <c r="F330" s="517"/>
      <c r="G330" s="520"/>
      <c r="H330" s="520"/>
      <c r="I330" s="521"/>
      <c r="J330" s="520"/>
      <c r="K330" s="522"/>
      <c r="L330" s="520"/>
      <c r="M330" s="569"/>
      <c r="N330" s="569"/>
      <c r="O330" s="569"/>
      <c r="P330" s="520"/>
      <c r="Q330" s="520"/>
      <c r="R330" s="520"/>
      <c r="S330" s="520"/>
      <c r="T330" s="520"/>
      <c r="U330" s="520"/>
      <c r="V330" s="520"/>
      <c r="W330" s="520"/>
      <c r="X330" s="520"/>
      <c r="Y330" s="520"/>
      <c r="Z330" s="520"/>
      <c r="AA330" s="520"/>
      <c r="AB330" s="520"/>
      <c r="AC330" s="520"/>
      <c r="AD330" s="520"/>
      <c r="AE330" s="520"/>
      <c r="AF330" s="520"/>
      <c r="AG330" s="520"/>
      <c r="AH330" s="520"/>
      <c r="AI330" s="520"/>
      <c r="AJ330" s="520"/>
      <c r="AK330" s="520"/>
      <c r="AL330" s="520"/>
      <c r="AM330" s="520"/>
      <c r="AN330" s="520"/>
      <c r="AO330" s="520"/>
      <c r="AP330" s="520"/>
      <c r="AQ330" s="520"/>
      <c r="AR330" s="520"/>
      <c r="AS330" s="520"/>
      <c r="AT330" s="520"/>
      <c r="AU330" s="520"/>
      <c r="AV330" s="520"/>
      <c r="AW330" s="520"/>
      <c r="AX330" s="520"/>
      <c r="AY330" s="520"/>
      <c r="AZ330" s="520"/>
      <c r="BA330" s="520"/>
      <c r="BB330" s="520"/>
      <c r="BC330" s="520"/>
      <c r="BD330" s="520"/>
      <c r="BE330" s="520"/>
      <c r="BF330" s="520"/>
      <c r="BG330" s="520"/>
      <c r="BH330" s="520"/>
      <c r="BI330" s="520"/>
      <c r="BJ330" s="520"/>
      <c r="BK330" s="520"/>
      <c r="BL330" s="520"/>
      <c r="BM330" s="520"/>
      <c r="BN330" s="520"/>
      <c r="BO330" s="520"/>
      <c r="BP330" s="520"/>
      <c r="BQ330" s="520"/>
    </row>
    <row r="331" spans="1:69" s="69" customFormat="1" ht="18.75" customHeight="1">
      <c r="A331" s="520"/>
      <c r="B331" s="524"/>
      <c r="C331" s="520"/>
      <c r="D331" s="520"/>
      <c r="E331" s="520"/>
      <c r="F331" s="517"/>
      <c r="G331" s="520"/>
      <c r="H331" s="520"/>
      <c r="I331" s="521"/>
      <c r="J331" s="520"/>
      <c r="K331" s="522"/>
      <c r="L331" s="520"/>
      <c r="M331" s="569"/>
      <c r="N331" s="569"/>
      <c r="O331" s="569"/>
      <c r="P331" s="520"/>
      <c r="Q331" s="520"/>
      <c r="R331" s="520"/>
      <c r="S331" s="520"/>
      <c r="T331" s="520"/>
      <c r="U331" s="520"/>
      <c r="V331" s="520"/>
      <c r="W331" s="520"/>
      <c r="X331" s="520"/>
      <c r="Y331" s="520"/>
      <c r="Z331" s="520"/>
      <c r="AA331" s="520"/>
      <c r="AB331" s="520"/>
      <c r="AC331" s="520"/>
      <c r="AD331" s="520"/>
      <c r="AE331" s="520"/>
      <c r="AF331" s="520"/>
      <c r="AG331" s="520"/>
      <c r="AH331" s="520"/>
      <c r="AI331" s="520"/>
      <c r="AJ331" s="520"/>
      <c r="AK331" s="520"/>
      <c r="AL331" s="520"/>
      <c r="AM331" s="520"/>
      <c r="AN331" s="520"/>
      <c r="AO331" s="520"/>
      <c r="AP331" s="520"/>
      <c r="AQ331" s="520"/>
      <c r="AR331" s="520"/>
      <c r="AS331" s="520"/>
      <c r="AT331" s="520"/>
      <c r="AU331" s="520"/>
      <c r="AV331" s="520"/>
      <c r="AW331" s="520"/>
      <c r="AX331" s="520"/>
      <c r="AY331" s="520"/>
      <c r="AZ331" s="520"/>
      <c r="BA331" s="520"/>
      <c r="BB331" s="520"/>
      <c r="BC331" s="520"/>
      <c r="BD331" s="520"/>
      <c r="BE331" s="520"/>
      <c r="BF331" s="520"/>
      <c r="BG331" s="520"/>
      <c r="BH331" s="520"/>
      <c r="BI331" s="520"/>
      <c r="BJ331" s="520"/>
      <c r="BK331" s="520"/>
      <c r="BL331" s="520"/>
      <c r="BM331" s="520"/>
      <c r="BN331" s="520"/>
      <c r="BO331" s="520"/>
      <c r="BP331" s="520"/>
      <c r="BQ331" s="520"/>
    </row>
    <row r="332" spans="1:69" s="69" customFormat="1" ht="18.75" customHeight="1">
      <c r="A332" s="520"/>
      <c r="B332" s="524"/>
      <c r="C332" s="520"/>
      <c r="D332" s="520"/>
      <c r="E332" s="520"/>
      <c r="F332" s="517"/>
      <c r="G332" s="520"/>
      <c r="H332" s="520"/>
      <c r="I332" s="521"/>
      <c r="J332" s="520"/>
      <c r="K332" s="522"/>
      <c r="L332" s="520"/>
      <c r="M332" s="569"/>
      <c r="N332" s="569"/>
      <c r="O332" s="569"/>
      <c r="P332" s="520"/>
      <c r="Q332" s="520"/>
      <c r="R332" s="520"/>
      <c r="S332" s="520"/>
      <c r="T332" s="520"/>
      <c r="U332" s="520"/>
      <c r="V332" s="520"/>
      <c r="W332" s="520"/>
      <c r="X332" s="520"/>
      <c r="Y332" s="520"/>
      <c r="Z332" s="520"/>
      <c r="AA332" s="520"/>
      <c r="AB332" s="520"/>
      <c r="AC332" s="520"/>
      <c r="AD332" s="520"/>
      <c r="AE332" s="520"/>
      <c r="AF332" s="520"/>
      <c r="AG332" s="520"/>
      <c r="AH332" s="520"/>
      <c r="AI332" s="520"/>
      <c r="AJ332" s="520"/>
      <c r="AK332" s="520"/>
      <c r="AL332" s="520"/>
      <c r="AM332" s="520"/>
      <c r="AN332" s="520"/>
      <c r="AO332" s="520"/>
      <c r="AP332" s="520"/>
      <c r="AQ332" s="520"/>
      <c r="AR332" s="520"/>
      <c r="AS332" s="520"/>
      <c r="AT332" s="520"/>
      <c r="AU332" s="520"/>
      <c r="AV332" s="520"/>
      <c r="AW332" s="520"/>
      <c r="AX332" s="520"/>
      <c r="AY332" s="520"/>
      <c r="AZ332" s="520"/>
      <c r="BA332" s="520"/>
      <c r="BB332" s="520"/>
      <c r="BC332" s="520"/>
      <c r="BD332" s="520"/>
      <c r="BE332" s="520"/>
      <c r="BF332" s="520"/>
      <c r="BG332" s="520"/>
      <c r="BH332" s="520"/>
      <c r="BI332" s="520"/>
      <c r="BJ332" s="520"/>
      <c r="BK332" s="520"/>
      <c r="BL332" s="520"/>
      <c r="BM332" s="520"/>
      <c r="BN332" s="520"/>
      <c r="BO332" s="520"/>
      <c r="BP332" s="520"/>
      <c r="BQ332" s="520"/>
    </row>
    <row r="333" spans="1:69" s="69" customFormat="1" ht="18.75" customHeight="1">
      <c r="A333" s="520"/>
      <c r="B333" s="524"/>
      <c r="C333" s="520"/>
      <c r="D333" s="520"/>
      <c r="E333" s="520"/>
      <c r="F333" s="517"/>
      <c r="G333" s="520"/>
      <c r="H333" s="520"/>
      <c r="I333" s="521"/>
      <c r="J333" s="520"/>
      <c r="K333" s="522"/>
      <c r="L333" s="520"/>
      <c r="M333" s="569"/>
      <c r="N333" s="569"/>
      <c r="O333" s="569"/>
      <c r="P333" s="520"/>
      <c r="Q333" s="520"/>
      <c r="R333" s="520"/>
      <c r="S333" s="520"/>
      <c r="T333" s="520"/>
      <c r="U333" s="520"/>
      <c r="V333" s="520"/>
      <c r="W333" s="520"/>
      <c r="X333" s="520"/>
      <c r="Y333" s="520"/>
      <c r="Z333" s="520"/>
      <c r="AA333" s="520"/>
      <c r="AB333" s="520"/>
      <c r="AC333" s="520"/>
      <c r="AD333" s="520"/>
      <c r="AE333" s="520"/>
      <c r="AF333" s="520"/>
      <c r="AG333" s="520"/>
      <c r="AH333" s="520"/>
      <c r="AI333" s="520"/>
      <c r="AJ333" s="520"/>
      <c r="AK333" s="520"/>
      <c r="AL333" s="520"/>
      <c r="AM333" s="520"/>
      <c r="AN333" s="520"/>
      <c r="AO333" s="520"/>
      <c r="AP333" s="520"/>
      <c r="AQ333" s="520"/>
      <c r="AR333" s="520"/>
      <c r="AS333" s="520"/>
      <c r="AT333" s="520"/>
      <c r="AU333" s="520"/>
      <c r="AV333" s="520"/>
      <c r="AW333" s="520"/>
      <c r="AX333" s="520"/>
      <c r="AY333" s="520"/>
      <c r="AZ333" s="520"/>
      <c r="BA333" s="520"/>
      <c r="BB333" s="520"/>
      <c r="BC333" s="520"/>
      <c r="BD333" s="520"/>
      <c r="BE333" s="520"/>
      <c r="BF333" s="520"/>
      <c r="BG333" s="520"/>
      <c r="BH333" s="520"/>
      <c r="BI333" s="520"/>
      <c r="BJ333" s="520"/>
      <c r="BK333" s="520"/>
      <c r="BL333" s="520"/>
      <c r="BM333" s="520"/>
      <c r="BN333" s="520"/>
      <c r="BO333" s="520"/>
      <c r="BP333" s="520"/>
      <c r="BQ333" s="520"/>
    </row>
    <row r="334" spans="1:69" s="69" customFormat="1" ht="18.75" customHeight="1">
      <c r="A334" s="520"/>
      <c r="B334" s="524"/>
      <c r="C334" s="520"/>
      <c r="D334" s="520"/>
      <c r="E334" s="520"/>
      <c r="F334" s="517"/>
      <c r="G334" s="520"/>
      <c r="H334" s="520"/>
      <c r="I334" s="521"/>
      <c r="J334" s="520"/>
      <c r="K334" s="522"/>
      <c r="L334" s="520"/>
      <c r="M334" s="569"/>
      <c r="N334" s="569"/>
      <c r="O334" s="569"/>
      <c r="P334" s="520"/>
      <c r="Q334" s="520"/>
      <c r="R334" s="520"/>
      <c r="S334" s="520"/>
      <c r="T334" s="520"/>
      <c r="U334" s="520"/>
      <c r="V334" s="520"/>
      <c r="W334" s="520"/>
      <c r="X334" s="520"/>
      <c r="Y334" s="520"/>
      <c r="Z334" s="520"/>
      <c r="AA334" s="520"/>
      <c r="AB334" s="520"/>
      <c r="AC334" s="520"/>
      <c r="AD334" s="520"/>
      <c r="AE334" s="520"/>
      <c r="AF334" s="520"/>
      <c r="AG334" s="520"/>
      <c r="AH334" s="520"/>
      <c r="AI334" s="520"/>
      <c r="AJ334" s="520"/>
      <c r="AK334" s="520"/>
      <c r="AL334" s="520"/>
      <c r="AM334" s="520"/>
      <c r="AN334" s="520"/>
      <c r="AO334" s="520"/>
      <c r="AP334" s="520"/>
      <c r="AQ334" s="520"/>
      <c r="AR334" s="520"/>
      <c r="AS334" s="520"/>
      <c r="AT334" s="520"/>
      <c r="AU334" s="520"/>
      <c r="AV334" s="520"/>
      <c r="AW334" s="520"/>
      <c r="AX334" s="520"/>
      <c r="AY334" s="520"/>
      <c r="AZ334" s="520"/>
      <c r="BA334" s="520"/>
      <c r="BB334" s="520"/>
      <c r="BC334" s="520"/>
      <c r="BD334" s="520"/>
      <c r="BE334" s="520"/>
      <c r="BF334" s="520"/>
      <c r="BG334" s="520"/>
      <c r="BH334" s="520"/>
      <c r="BI334" s="520"/>
      <c r="BJ334" s="520"/>
      <c r="BK334" s="520"/>
      <c r="BL334" s="520"/>
      <c r="BM334" s="520"/>
      <c r="BN334" s="520"/>
      <c r="BO334" s="520"/>
      <c r="BP334" s="520"/>
      <c r="BQ334" s="520"/>
    </row>
    <row r="335" spans="1:69" s="69" customFormat="1" ht="18.75" customHeight="1">
      <c r="A335" s="520"/>
      <c r="B335" s="524"/>
      <c r="C335" s="520"/>
      <c r="D335" s="520"/>
      <c r="E335" s="520"/>
      <c r="F335" s="517"/>
      <c r="G335" s="520"/>
      <c r="H335" s="520"/>
      <c r="I335" s="521"/>
      <c r="J335" s="520"/>
      <c r="K335" s="522"/>
      <c r="L335" s="520"/>
      <c r="M335" s="569"/>
      <c r="N335" s="569"/>
      <c r="O335" s="569"/>
      <c r="P335" s="520"/>
      <c r="Q335" s="520"/>
      <c r="R335" s="520"/>
      <c r="S335" s="520"/>
      <c r="T335" s="520"/>
      <c r="U335" s="520"/>
      <c r="V335" s="520"/>
      <c r="W335" s="520"/>
      <c r="X335" s="520"/>
      <c r="Y335" s="520"/>
      <c r="Z335" s="520"/>
      <c r="AA335" s="520"/>
      <c r="AB335" s="520"/>
      <c r="AC335" s="520"/>
      <c r="AD335" s="520"/>
      <c r="AE335" s="520"/>
      <c r="AF335" s="520"/>
      <c r="AG335" s="520"/>
      <c r="AH335" s="520"/>
      <c r="AI335" s="520"/>
      <c r="AJ335" s="520"/>
      <c r="AK335" s="520"/>
      <c r="AL335" s="520"/>
      <c r="AM335" s="520"/>
      <c r="AN335" s="520"/>
      <c r="AO335" s="520"/>
      <c r="AP335" s="520"/>
      <c r="AQ335" s="520"/>
      <c r="AR335" s="520"/>
      <c r="AS335" s="520"/>
      <c r="AT335" s="520"/>
      <c r="AU335" s="520"/>
      <c r="AV335" s="520"/>
      <c r="AW335" s="520"/>
      <c r="AX335" s="520"/>
      <c r="AY335" s="520"/>
      <c r="AZ335" s="520"/>
      <c r="BA335" s="520"/>
      <c r="BB335" s="520"/>
      <c r="BC335" s="520"/>
      <c r="BD335" s="520"/>
      <c r="BE335" s="520"/>
      <c r="BF335" s="520"/>
      <c r="BG335" s="520"/>
      <c r="BH335" s="520"/>
      <c r="BI335" s="520"/>
      <c r="BJ335" s="520"/>
      <c r="BK335" s="520"/>
      <c r="BL335" s="520"/>
      <c r="BM335" s="520"/>
      <c r="BN335" s="520"/>
      <c r="BO335" s="520"/>
      <c r="BP335" s="520"/>
      <c r="BQ335" s="520"/>
    </row>
    <row r="336" spans="1:69" s="69" customFormat="1" ht="18.75" customHeight="1">
      <c r="A336" s="520"/>
      <c r="B336" s="524"/>
      <c r="C336" s="520"/>
      <c r="D336" s="520"/>
      <c r="E336" s="520"/>
      <c r="F336" s="517"/>
      <c r="G336" s="520"/>
      <c r="H336" s="520"/>
      <c r="I336" s="521"/>
      <c r="J336" s="520"/>
      <c r="K336" s="522"/>
      <c r="L336" s="520"/>
      <c r="M336" s="569"/>
      <c r="N336" s="569"/>
      <c r="O336" s="569"/>
      <c r="P336" s="520"/>
      <c r="Q336" s="520"/>
      <c r="R336" s="520"/>
      <c r="S336" s="520"/>
      <c r="T336" s="520"/>
      <c r="U336" s="520"/>
      <c r="V336" s="520"/>
      <c r="W336" s="520"/>
      <c r="X336" s="520"/>
      <c r="Y336" s="520"/>
      <c r="Z336" s="520"/>
      <c r="AA336" s="520"/>
      <c r="AB336" s="520"/>
      <c r="AC336" s="520"/>
      <c r="AD336" s="520"/>
      <c r="AE336" s="520"/>
      <c r="AF336" s="520"/>
      <c r="AG336" s="520"/>
      <c r="AH336" s="520"/>
      <c r="AI336" s="520"/>
      <c r="AJ336" s="520"/>
      <c r="AK336" s="520"/>
      <c r="AL336" s="520"/>
      <c r="AM336" s="520"/>
      <c r="AN336" s="520"/>
      <c r="AO336" s="520"/>
      <c r="AP336" s="520"/>
      <c r="AQ336" s="520"/>
      <c r="AR336" s="520"/>
      <c r="AS336" s="520"/>
      <c r="AT336" s="520"/>
      <c r="AU336" s="520"/>
      <c r="AV336" s="520"/>
      <c r="AW336" s="520"/>
      <c r="AX336" s="520"/>
      <c r="AY336" s="520"/>
      <c r="AZ336" s="520"/>
      <c r="BA336" s="520"/>
      <c r="BB336" s="520"/>
      <c r="BC336" s="520"/>
      <c r="BD336" s="520"/>
      <c r="BE336" s="520"/>
      <c r="BF336" s="520"/>
      <c r="BG336" s="520"/>
      <c r="BH336" s="520"/>
      <c r="BI336" s="520"/>
      <c r="BJ336" s="520"/>
      <c r="BK336" s="520"/>
      <c r="BL336" s="520"/>
      <c r="BM336" s="520"/>
      <c r="BN336" s="520"/>
      <c r="BO336" s="520"/>
      <c r="BP336" s="520"/>
      <c r="BQ336" s="520"/>
    </row>
    <row r="337" spans="1:69" s="69" customFormat="1" ht="18.75" customHeight="1">
      <c r="A337" s="520"/>
      <c r="B337" s="524"/>
      <c r="C337" s="520"/>
      <c r="D337" s="520"/>
      <c r="E337" s="520"/>
      <c r="F337" s="517"/>
      <c r="G337" s="520"/>
      <c r="H337" s="520"/>
      <c r="I337" s="521"/>
      <c r="J337" s="520"/>
      <c r="K337" s="522"/>
      <c r="L337" s="520"/>
      <c r="M337" s="569"/>
      <c r="N337" s="569"/>
      <c r="O337" s="569"/>
      <c r="P337" s="520"/>
      <c r="Q337" s="520"/>
      <c r="R337" s="520"/>
      <c r="S337" s="520"/>
      <c r="T337" s="520"/>
      <c r="U337" s="520"/>
      <c r="V337" s="520"/>
      <c r="W337" s="520"/>
      <c r="X337" s="520"/>
      <c r="Y337" s="520"/>
      <c r="Z337" s="520"/>
      <c r="AA337" s="520"/>
      <c r="AB337" s="520"/>
      <c r="AC337" s="520"/>
      <c r="AD337" s="520"/>
      <c r="AE337" s="520"/>
      <c r="AF337" s="520"/>
      <c r="AG337" s="520"/>
      <c r="AH337" s="520"/>
      <c r="AI337" s="520"/>
      <c r="AJ337" s="520"/>
      <c r="AK337" s="520"/>
      <c r="AL337" s="520"/>
      <c r="AM337" s="520"/>
      <c r="AN337" s="520"/>
      <c r="AO337" s="520"/>
      <c r="AP337" s="520"/>
      <c r="AQ337" s="520"/>
      <c r="AR337" s="520"/>
      <c r="AS337" s="520"/>
      <c r="AT337" s="520"/>
      <c r="AU337" s="520"/>
      <c r="AV337" s="520"/>
      <c r="AW337" s="520"/>
      <c r="AX337" s="520"/>
      <c r="AY337" s="520"/>
      <c r="AZ337" s="520"/>
      <c r="BA337" s="520"/>
      <c r="BB337" s="520"/>
      <c r="BC337" s="520"/>
      <c r="BD337" s="520"/>
      <c r="BE337" s="520"/>
      <c r="BF337" s="520"/>
      <c r="BG337" s="520"/>
      <c r="BH337" s="520"/>
      <c r="BI337" s="520"/>
      <c r="BJ337" s="520"/>
      <c r="BK337" s="520"/>
      <c r="BL337" s="520"/>
      <c r="BM337" s="520"/>
      <c r="BN337" s="520"/>
      <c r="BO337" s="520"/>
      <c r="BP337" s="520"/>
      <c r="BQ337" s="520"/>
    </row>
    <row r="338" spans="1:69" s="69" customFormat="1" ht="18.75" customHeight="1">
      <c r="A338" s="520"/>
      <c r="B338" s="524"/>
      <c r="C338" s="520"/>
      <c r="D338" s="520"/>
      <c r="E338" s="520"/>
      <c r="F338" s="517"/>
      <c r="G338" s="520"/>
      <c r="H338" s="520"/>
      <c r="I338" s="521"/>
      <c r="J338" s="520"/>
      <c r="K338" s="522"/>
      <c r="L338" s="520"/>
      <c r="M338" s="569"/>
      <c r="N338" s="569"/>
      <c r="O338" s="569"/>
      <c r="P338" s="520"/>
      <c r="Q338" s="520"/>
      <c r="R338" s="520"/>
      <c r="S338" s="520"/>
      <c r="T338" s="520"/>
      <c r="U338" s="520"/>
      <c r="V338" s="520"/>
      <c r="W338" s="520"/>
      <c r="X338" s="520"/>
      <c r="Y338" s="520"/>
      <c r="Z338" s="520"/>
      <c r="AA338" s="520"/>
      <c r="AB338" s="520"/>
      <c r="AC338" s="520"/>
      <c r="AD338" s="520"/>
      <c r="AE338" s="520"/>
      <c r="AF338" s="520"/>
      <c r="AG338" s="520"/>
      <c r="AH338" s="520"/>
      <c r="AI338" s="520"/>
      <c r="AJ338" s="520"/>
      <c r="AK338" s="520"/>
      <c r="AL338" s="520"/>
      <c r="AM338" s="520"/>
      <c r="AN338" s="520"/>
      <c r="AO338" s="520"/>
      <c r="AP338" s="520"/>
      <c r="AQ338" s="520"/>
      <c r="AR338" s="520"/>
      <c r="AS338" s="520"/>
      <c r="AT338" s="520"/>
      <c r="AU338" s="520"/>
      <c r="AV338" s="520"/>
      <c r="AW338" s="520"/>
      <c r="AX338" s="520"/>
      <c r="AY338" s="520"/>
      <c r="AZ338" s="520"/>
      <c r="BA338" s="520"/>
      <c r="BB338" s="520"/>
      <c r="BC338" s="520"/>
      <c r="BD338" s="520"/>
      <c r="BE338" s="520"/>
      <c r="BF338" s="520"/>
      <c r="BG338" s="520"/>
      <c r="BH338" s="520"/>
      <c r="BI338" s="520"/>
      <c r="BJ338" s="520"/>
      <c r="BK338" s="520"/>
      <c r="BL338" s="520"/>
      <c r="BM338" s="520"/>
      <c r="BN338" s="520"/>
      <c r="BO338" s="520"/>
      <c r="BP338" s="520"/>
      <c r="BQ338" s="520"/>
    </row>
    <row r="339" spans="1:69" s="69" customFormat="1" ht="18.75" customHeight="1">
      <c r="A339" s="520"/>
      <c r="B339" s="524"/>
      <c r="C339" s="520"/>
      <c r="D339" s="520"/>
      <c r="E339" s="520"/>
      <c r="F339" s="517"/>
      <c r="G339" s="520"/>
      <c r="H339" s="520"/>
      <c r="I339" s="521"/>
      <c r="J339" s="520"/>
      <c r="K339" s="522"/>
      <c r="L339" s="520"/>
      <c r="M339" s="569"/>
      <c r="N339" s="569"/>
      <c r="O339" s="569"/>
      <c r="P339" s="520"/>
      <c r="Q339" s="520"/>
      <c r="R339" s="520"/>
      <c r="S339" s="520"/>
      <c r="T339" s="520"/>
      <c r="U339" s="520"/>
      <c r="V339" s="520"/>
      <c r="W339" s="520"/>
      <c r="X339" s="520"/>
      <c r="Y339" s="520"/>
      <c r="Z339" s="520"/>
      <c r="AA339" s="520"/>
      <c r="AB339" s="520"/>
      <c r="AC339" s="520"/>
      <c r="AD339" s="520"/>
      <c r="AE339" s="520"/>
      <c r="AF339" s="520"/>
      <c r="AG339" s="520"/>
      <c r="AH339" s="520"/>
      <c r="AI339" s="520"/>
      <c r="AJ339" s="520"/>
      <c r="AK339" s="520"/>
      <c r="AL339" s="520"/>
      <c r="AM339" s="520"/>
      <c r="AN339" s="520"/>
      <c r="AO339" s="520"/>
      <c r="AP339" s="520"/>
      <c r="AQ339" s="520"/>
      <c r="AR339" s="520"/>
      <c r="AS339" s="520"/>
      <c r="AT339" s="520"/>
      <c r="AU339" s="520"/>
      <c r="AV339" s="520"/>
      <c r="AW339" s="520"/>
      <c r="AX339" s="520"/>
      <c r="AY339" s="520"/>
      <c r="AZ339" s="520"/>
      <c r="BA339" s="520"/>
      <c r="BB339" s="520"/>
      <c r="BC339" s="520"/>
      <c r="BD339" s="520"/>
      <c r="BE339" s="520"/>
      <c r="BF339" s="520"/>
      <c r="BG339" s="520"/>
      <c r="BH339" s="520"/>
      <c r="BI339" s="520"/>
      <c r="BJ339" s="520"/>
      <c r="BK339" s="520"/>
      <c r="BL339" s="520"/>
      <c r="BM339" s="520"/>
      <c r="BN339" s="520"/>
      <c r="BO339" s="520"/>
      <c r="BP339" s="520"/>
      <c r="BQ339" s="520"/>
    </row>
    <row r="340" spans="1:69" s="69" customFormat="1" ht="18.75" customHeight="1">
      <c r="A340" s="520"/>
      <c r="B340" s="524"/>
      <c r="C340" s="520"/>
      <c r="D340" s="520"/>
      <c r="E340" s="520"/>
      <c r="F340" s="517"/>
      <c r="G340" s="520"/>
      <c r="H340" s="520"/>
      <c r="I340" s="521"/>
      <c r="J340" s="520"/>
      <c r="K340" s="522"/>
      <c r="L340" s="520"/>
      <c r="M340" s="569"/>
      <c r="N340" s="569"/>
      <c r="O340" s="569"/>
      <c r="P340" s="520"/>
      <c r="Q340" s="520"/>
      <c r="R340" s="520"/>
      <c r="S340" s="520"/>
      <c r="T340" s="520"/>
      <c r="U340" s="520"/>
      <c r="V340" s="520"/>
      <c r="W340" s="520"/>
      <c r="X340" s="520"/>
      <c r="Y340" s="520"/>
      <c r="Z340" s="520"/>
      <c r="AA340" s="520"/>
      <c r="AB340" s="520"/>
      <c r="AC340" s="520"/>
      <c r="AD340" s="520"/>
      <c r="AE340" s="520"/>
      <c r="AF340" s="520"/>
      <c r="AG340" s="520"/>
      <c r="AH340" s="520"/>
      <c r="AI340" s="520"/>
      <c r="AJ340" s="520"/>
      <c r="AK340" s="520"/>
      <c r="AL340" s="520"/>
      <c r="AM340" s="520"/>
      <c r="AN340" s="520"/>
      <c r="AO340" s="520"/>
      <c r="AP340" s="520"/>
      <c r="AQ340" s="520"/>
      <c r="AR340" s="520"/>
      <c r="AS340" s="520"/>
      <c r="AT340" s="520"/>
      <c r="AU340" s="520"/>
      <c r="AV340" s="520"/>
      <c r="AW340" s="520"/>
      <c r="AX340" s="520"/>
      <c r="AY340" s="520"/>
      <c r="AZ340" s="520"/>
      <c r="BA340" s="520"/>
      <c r="BB340" s="520"/>
      <c r="BC340" s="520"/>
      <c r="BD340" s="520"/>
      <c r="BE340" s="520"/>
      <c r="BF340" s="520"/>
      <c r="BG340" s="520"/>
      <c r="BH340" s="520"/>
      <c r="BI340" s="520"/>
      <c r="BJ340" s="520"/>
      <c r="BK340" s="520"/>
      <c r="BL340" s="520"/>
      <c r="BM340" s="520"/>
      <c r="BN340" s="520"/>
      <c r="BO340" s="520"/>
      <c r="BP340" s="520"/>
      <c r="BQ340" s="520"/>
    </row>
    <row r="341" spans="1:69" s="69" customFormat="1" ht="18.75" customHeight="1">
      <c r="A341" s="520"/>
      <c r="B341" s="524"/>
      <c r="C341" s="520"/>
      <c r="D341" s="520"/>
      <c r="E341" s="520"/>
      <c r="F341" s="517"/>
      <c r="G341" s="520"/>
      <c r="H341" s="520"/>
      <c r="I341" s="521"/>
      <c r="J341" s="520"/>
      <c r="K341" s="522"/>
      <c r="L341" s="520"/>
      <c r="M341" s="569"/>
      <c r="N341" s="569"/>
      <c r="O341" s="569"/>
      <c r="P341" s="520"/>
      <c r="Q341" s="520"/>
      <c r="R341" s="520"/>
      <c r="S341" s="520"/>
      <c r="T341" s="520"/>
      <c r="U341" s="520"/>
      <c r="V341" s="520"/>
      <c r="W341" s="520"/>
      <c r="X341" s="520"/>
      <c r="Y341" s="520"/>
      <c r="Z341" s="520"/>
      <c r="AA341" s="520"/>
      <c r="AB341" s="520"/>
      <c r="AC341" s="520"/>
      <c r="AD341" s="520"/>
      <c r="AE341" s="520"/>
      <c r="AF341" s="520"/>
      <c r="AG341" s="520"/>
      <c r="AH341" s="520"/>
      <c r="AI341" s="520"/>
      <c r="AJ341" s="520"/>
      <c r="AK341" s="520"/>
      <c r="AL341" s="520"/>
      <c r="AM341" s="520"/>
      <c r="AN341" s="520"/>
      <c r="AO341" s="520"/>
      <c r="AP341" s="520"/>
      <c r="AQ341" s="520"/>
      <c r="AR341" s="520"/>
      <c r="AS341" s="520"/>
      <c r="AT341" s="520"/>
      <c r="AU341" s="520"/>
      <c r="AV341" s="520"/>
      <c r="AW341" s="520"/>
      <c r="AX341" s="520"/>
      <c r="AY341" s="520"/>
      <c r="AZ341" s="520"/>
      <c r="BA341" s="520"/>
      <c r="BB341" s="520"/>
      <c r="BC341" s="520"/>
      <c r="BD341" s="520"/>
      <c r="BE341" s="520"/>
      <c r="BF341" s="520"/>
      <c r="BG341" s="520"/>
      <c r="BH341" s="520"/>
      <c r="BI341" s="520"/>
      <c r="BJ341" s="520"/>
      <c r="BK341" s="520"/>
      <c r="BL341" s="520"/>
      <c r="BM341" s="520"/>
      <c r="BN341" s="520"/>
      <c r="BO341" s="520"/>
      <c r="BP341" s="520"/>
      <c r="BQ341" s="520"/>
    </row>
    <row r="342" spans="1:69" s="69" customFormat="1" ht="18.75" customHeight="1">
      <c r="A342" s="520"/>
      <c r="B342" s="524"/>
      <c r="C342" s="520"/>
      <c r="D342" s="520"/>
      <c r="E342" s="520"/>
      <c r="F342" s="517"/>
      <c r="G342" s="520"/>
      <c r="H342" s="520"/>
      <c r="I342" s="521"/>
      <c r="J342" s="520"/>
      <c r="K342" s="522"/>
      <c r="L342" s="520"/>
      <c r="M342" s="569"/>
      <c r="N342" s="569"/>
      <c r="O342" s="569"/>
      <c r="P342" s="520"/>
      <c r="Q342" s="520"/>
      <c r="R342" s="520"/>
      <c r="S342" s="520"/>
      <c r="T342" s="520"/>
      <c r="U342" s="520"/>
      <c r="V342" s="520"/>
      <c r="W342" s="520"/>
      <c r="X342" s="520"/>
      <c r="Y342" s="520"/>
      <c r="Z342" s="520"/>
      <c r="AA342" s="520"/>
      <c r="AB342" s="520"/>
      <c r="AC342" s="520"/>
      <c r="AD342" s="520"/>
      <c r="AE342" s="520"/>
      <c r="AF342" s="520"/>
      <c r="AG342" s="520"/>
      <c r="AH342" s="520"/>
      <c r="AI342" s="520"/>
      <c r="AJ342" s="520"/>
      <c r="AK342" s="520"/>
      <c r="AL342" s="520"/>
      <c r="AM342" s="520"/>
      <c r="AN342" s="520"/>
      <c r="AO342" s="520"/>
      <c r="AP342" s="520"/>
      <c r="AQ342" s="520"/>
      <c r="AR342" s="520"/>
      <c r="AS342" s="520"/>
      <c r="AT342" s="520"/>
      <c r="AU342" s="520"/>
      <c r="AV342" s="520"/>
      <c r="AW342" s="520"/>
      <c r="AX342" s="520"/>
      <c r="AY342" s="520"/>
      <c r="AZ342" s="520"/>
      <c r="BA342" s="520"/>
      <c r="BB342" s="520"/>
      <c r="BC342" s="520"/>
      <c r="BD342" s="520"/>
      <c r="BE342" s="520"/>
      <c r="BF342" s="520"/>
      <c r="BG342" s="520"/>
      <c r="BH342" s="520"/>
      <c r="BI342" s="520"/>
      <c r="BJ342" s="520"/>
      <c r="BK342" s="520"/>
      <c r="BL342" s="520"/>
      <c r="BM342" s="520"/>
      <c r="BN342" s="520"/>
      <c r="BO342" s="520"/>
      <c r="BP342" s="520"/>
      <c r="BQ342" s="520"/>
    </row>
    <row r="343" spans="1:69" s="69" customFormat="1" ht="18.75" customHeight="1">
      <c r="A343" s="520"/>
      <c r="B343" s="524"/>
      <c r="C343" s="520"/>
      <c r="D343" s="520"/>
      <c r="E343" s="520"/>
      <c r="F343" s="517"/>
      <c r="G343" s="520"/>
      <c r="H343" s="520"/>
      <c r="I343" s="521"/>
      <c r="J343" s="520"/>
      <c r="K343" s="522"/>
      <c r="L343" s="520"/>
      <c r="M343" s="569"/>
      <c r="N343" s="569"/>
      <c r="O343" s="569"/>
      <c r="P343" s="520"/>
      <c r="Q343" s="520"/>
      <c r="R343" s="520"/>
      <c r="S343" s="520"/>
      <c r="T343" s="520"/>
      <c r="U343" s="520"/>
      <c r="V343" s="520"/>
      <c r="W343" s="520"/>
      <c r="X343" s="520"/>
      <c r="Y343" s="520"/>
      <c r="Z343" s="520"/>
      <c r="AA343" s="520"/>
      <c r="AB343" s="520"/>
      <c r="AC343" s="520"/>
      <c r="AD343" s="520"/>
      <c r="AE343" s="520"/>
      <c r="AF343" s="520"/>
      <c r="AG343" s="520"/>
      <c r="AH343" s="520"/>
      <c r="AI343" s="520"/>
      <c r="AJ343" s="520"/>
      <c r="AK343" s="520"/>
      <c r="AL343" s="520"/>
      <c r="AM343" s="520"/>
      <c r="AN343" s="520"/>
      <c r="AO343" s="520"/>
      <c r="AP343" s="520"/>
      <c r="AQ343" s="520"/>
      <c r="AR343" s="520"/>
      <c r="AS343" s="520"/>
      <c r="AT343" s="520"/>
      <c r="AU343" s="520"/>
      <c r="AV343" s="520"/>
      <c r="AW343" s="520"/>
      <c r="AX343" s="520"/>
      <c r="AY343" s="520"/>
      <c r="AZ343" s="520"/>
      <c r="BA343" s="520"/>
      <c r="BB343" s="520"/>
      <c r="BC343" s="520"/>
      <c r="BD343" s="520"/>
      <c r="BE343" s="520"/>
      <c r="BF343" s="520"/>
      <c r="BG343" s="520"/>
      <c r="BH343" s="520"/>
      <c r="BI343" s="520"/>
      <c r="BJ343" s="520"/>
      <c r="BK343" s="520"/>
      <c r="BL343" s="520"/>
      <c r="BM343" s="520"/>
      <c r="BN343" s="520"/>
      <c r="BO343" s="520"/>
      <c r="BP343" s="520"/>
      <c r="BQ343" s="520"/>
    </row>
    <row r="344" spans="1:69" s="69" customFormat="1" ht="18.75" customHeight="1">
      <c r="A344" s="520"/>
      <c r="B344" s="524"/>
      <c r="C344" s="520"/>
      <c r="D344" s="520"/>
      <c r="E344" s="520"/>
      <c r="F344" s="517"/>
      <c r="G344" s="520"/>
      <c r="H344" s="520"/>
      <c r="I344" s="521"/>
      <c r="J344" s="520"/>
      <c r="K344" s="522"/>
      <c r="L344" s="520"/>
      <c r="M344" s="569"/>
      <c r="N344" s="569"/>
      <c r="O344" s="569"/>
      <c r="P344" s="520"/>
      <c r="Q344" s="520"/>
      <c r="R344" s="520"/>
      <c r="S344" s="520"/>
      <c r="T344" s="520"/>
      <c r="U344" s="520"/>
      <c r="V344" s="520"/>
      <c r="W344" s="520"/>
      <c r="X344" s="520"/>
      <c r="Y344" s="520"/>
      <c r="Z344" s="520"/>
      <c r="AA344" s="520"/>
      <c r="AB344" s="520"/>
      <c r="AC344" s="520"/>
      <c r="AD344" s="520"/>
      <c r="AE344" s="520"/>
      <c r="AF344" s="520"/>
      <c r="AG344" s="520"/>
      <c r="AH344" s="520"/>
      <c r="AI344" s="520"/>
      <c r="AJ344" s="520"/>
      <c r="AK344" s="520"/>
      <c r="AL344" s="520"/>
      <c r="AM344" s="520"/>
      <c r="AN344" s="520"/>
      <c r="AO344" s="520"/>
      <c r="AP344" s="520"/>
      <c r="AQ344" s="520"/>
      <c r="AR344" s="520"/>
      <c r="AS344" s="520"/>
      <c r="AT344" s="520"/>
      <c r="AU344" s="520"/>
      <c r="AV344" s="520"/>
      <c r="AW344" s="520"/>
      <c r="AX344" s="520"/>
      <c r="AY344" s="520"/>
      <c r="AZ344" s="520"/>
      <c r="BA344" s="520"/>
      <c r="BB344" s="520"/>
      <c r="BC344" s="520"/>
      <c r="BD344" s="520"/>
      <c r="BE344" s="520"/>
      <c r="BF344" s="520"/>
      <c r="BG344" s="520"/>
      <c r="BH344" s="520"/>
      <c r="BI344" s="520"/>
      <c r="BJ344" s="520"/>
      <c r="BK344" s="520"/>
      <c r="BL344" s="520"/>
      <c r="BM344" s="520"/>
      <c r="BN344" s="520"/>
      <c r="BO344" s="520"/>
      <c r="BP344" s="520"/>
      <c r="BQ344" s="520"/>
    </row>
    <row r="345" spans="1:69" s="69" customFormat="1" ht="18.75" customHeight="1">
      <c r="A345" s="520"/>
      <c r="B345" s="524"/>
      <c r="C345" s="520"/>
      <c r="D345" s="520"/>
      <c r="E345" s="520"/>
      <c r="F345" s="517"/>
      <c r="G345" s="520"/>
      <c r="H345" s="520"/>
      <c r="I345" s="521"/>
      <c r="J345" s="520"/>
      <c r="K345" s="522"/>
      <c r="L345" s="520"/>
      <c r="M345" s="569"/>
      <c r="N345" s="569"/>
      <c r="O345" s="569"/>
      <c r="P345" s="520"/>
      <c r="Q345" s="520"/>
      <c r="R345" s="520"/>
      <c r="S345" s="520"/>
      <c r="T345" s="520"/>
      <c r="U345" s="520"/>
      <c r="V345" s="520"/>
      <c r="W345" s="520"/>
      <c r="X345" s="520"/>
      <c r="Y345" s="520"/>
      <c r="Z345" s="520"/>
      <c r="AA345" s="520"/>
      <c r="AB345" s="520"/>
      <c r="AC345" s="520"/>
      <c r="AD345" s="520"/>
      <c r="AE345" s="520"/>
      <c r="AF345" s="520"/>
      <c r="AG345" s="520"/>
      <c r="AH345" s="520"/>
      <c r="AI345" s="520"/>
      <c r="AJ345" s="520"/>
      <c r="AK345" s="520"/>
      <c r="AL345" s="520"/>
      <c r="AM345" s="520"/>
      <c r="AN345" s="520"/>
      <c r="AO345" s="520"/>
      <c r="AP345" s="520"/>
      <c r="AQ345" s="520"/>
      <c r="AR345" s="520"/>
      <c r="AS345" s="520"/>
      <c r="AT345" s="520"/>
      <c r="AU345" s="520"/>
      <c r="AV345" s="520"/>
      <c r="AW345" s="520"/>
      <c r="AX345" s="520"/>
      <c r="AY345" s="520"/>
      <c r="AZ345" s="520"/>
      <c r="BA345" s="520"/>
      <c r="BB345" s="520"/>
      <c r="BC345" s="520"/>
      <c r="BD345" s="520"/>
      <c r="BE345" s="520"/>
      <c r="BF345" s="520"/>
      <c r="BG345" s="520"/>
      <c r="BH345" s="520"/>
      <c r="BI345" s="520"/>
      <c r="BJ345" s="520"/>
      <c r="BK345" s="520"/>
      <c r="BL345" s="520"/>
      <c r="BM345" s="520"/>
      <c r="BN345" s="520"/>
      <c r="BO345" s="520"/>
      <c r="BP345" s="520"/>
      <c r="BQ345" s="520"/>
    </row>
    <row r="346" spans="1:69" s="69" customFormat="1" ht="18.75" customHeight="1">
      <c r="A346" s="520"/>
      <c r="B346" s="524"/>
      <c r="C346" s="520"/>
      <c r="D346" s="520"/>
      <c r="E346" s="520"/>
      <c r="F346" s="517"/>
      <c r="G346" s="520"/>
      <c r="H346" s="520"/>
      <c r="I346" s="521"/>
      <c r="J346" s="520"/>
      <c r="K346" s="522"/>
      <c r="L346" s="520"/>
      <c r="M346" s="569"/>
      <c r="N346" s="569"/>
      <c r="O346" s="569"/>
      <c r="P346" s="520"/>
      <c r="Q346" s="520"/>
      <c r="R346" s="520"/>
      <c r="S346" s="520"/>
      <c r="T346" s="520"/>
      <c r="U346" s="520"/>
      <c r="V346" s="520"/>
      <c r="W346" s="520"/>
      <c r="X346" s="520"/>
      <c r="Y346" s="520"/>
      <c r="Z346" s="520"/>
      <c r="AA346" s="520"/>
      <c r="AB346" s="520"/>
      <c r="AC346" s="520"/>
      <c r="AD346" s="520"/>
      <c r="AE346" s="520"/>
      <c r="AF346" s="520"/>
      <c r="AG346" s="520"/>
      <c r="AH346" s="520"/>
      <c r="AI346" s="520"/>
      <c r="AJ346" s="520"/>
      <c r="AK346" s="520"/>
      <c r="AL346" s="520"/>
      <c r="AM346" s="520"/>
      <c r="AN346" s="520"/>
      <c r="AO346" s="520"/>
      <c r="AP346" s="520"/>
      <c r="AQ346" s="520"/>
      <c r="AR346" s="520"/>
      <c r="AS346" s="520"/>
      <c r="AT346" s="520"/>
      <c r="AU346" s="520"/>
      <c r="AV346" s="520"/>
      <c r="AW346" s="520"/>
      <c r="AX346" s="520"/>
      <c r="AY346" s="520"/>
      <c r="AZ346" s="520"/>
      <c r="BA346" s="520"/>
      <c r="BB346" s="520"/>
      <c r="BC346" s="520"/>
      <c r="BD346" s="520"/>
      <c r="BE346" s="520"/>
      <c r="BF346" s="520"/>
      <c r="BG346" s="520"/>
      <c r="BH346" s="520"/>
      <c r="BI346" s="520"/>
      <c r="BJ346" s="520"/>
      <c r="BK346" s="520"/>
      <c r="BL346" s="520"/>
      <c r="BM346" s="520"/>
      <c r="BN346" s="520"/>
      <c r="BO346" s="520"/>
      <c r="BP346" s="520"/>
      <c r="BQ346" s="520"/>
    </row>
    <row r="347" spans="1:69" s="69" customFormat="1" ht="18.75" customHeight="1">
      <c r="A347" s="520"/>
      <c r="B347" s="524"/>
      <c r="C347" s="520"/>
      <c r="D347" s="520"/>
      <c r="E347" s="520"/>
      <c r="F347" s="517"/>
      <c r="G347" s="520"/>
      <c r="H347" s="520"/>
      <c r="I347" s="521"/>
      <c r="J347" s="520"/>
      <c r="K347" s="522"/>
      <c r="L347" s="520"/>
      <c r="M347" s="569"/>
      <c r="N347" s="569"/>
      <c r="O347" s="569"/>
      <c r="P347" s="520"/>
      <c r="Q347" s="520"/>
      <c r="R347" s="520"/>
      <c r="S347" s="520"/>
      <c r="T347" s="520"/>
      <c r="U347" s="520"/>
      <c r="V347" s="520"/>
      <c r="W347" s="520"/>
      <c r="X347" s="520"/>
      <c r="Y347" s="520"/>
      <c r="Z347" s="520"/>
      <c r="AA347" s="520"/>
      <c r="AB347" s="520"/>
      <c r="AC347" s="520"/>
      <c r="AD347" s="520"/>
      <c r="AE347" s="520"/>
      <c r="AF347" s="520"/>
      <c r="AG347" s="520"/>
      <c r="AH347" s="520"/>
      <c r="AI347" s="520"/>
      <c r="AJ347" s="520"/>
      <c r="AK347" s="520"/>
      <c r="AL347" s="520"/>
      <c r="AM347" s="520"/>
      <c r="AN347" s="520"/>
      <c r="AO347" s="520"/>
      <c r="AP347" s="520"/>
      <c r="AQ347" s="520"/>
      <c r="AR347" s="520"/>
      <c r="AS347" s="520"/>
      <c r="AT347" s="520"/>
      <c r="AU347" s="520"/>
      <c r="AV347" s="520"/>
      <c r="AW347" s="520"/>
      <c r="AX347" s="520"/>
      <c r="AY347" s="520"/>
      <c r="AZ347" s="520"/>
      <c r="BA347" s="520"/>
      <c r="BB347" s="520"/>
      <c r="BC347" s="520"/>
      <c r="BD347" s="520"/>
      <c r="BE347" s="520"/>
      <c r="BF347" s="520"/>
      <c r="BG347" s="520"/>
      <c r="BH347" s="520"/>
      <c r="BI347" s="520"/>
      <c r="BJ347" s="520"/>
      <c r="BK347" s="520"/>
      <c r="BL347" s="520"/>
      <c r="BM347" s="520"/>
      <c r="BN347" s="520"/>
      <c r="BO347" s="520"/>
      <c r="BP347" s="520"/>
      <c r="BQ347" s="520"/>
    </row>
    <row r="348" spans="1:69" s="69" customFormat="1" ht="18.75" customHeight="1">
      <c r="A348" s="520"/>
      <c r="B348" s="524"/>
      <c r="C348" s="520"/>
      <c r="D348" s="520"/>
      <c r="E348" s="520"/>
      <c r="F348" s="517"/>
      <c r="G348" s="520"/>
      <c r="H348" s="520"/>
      <c r="I348" s="521"/>
      <c r="J348" s="520"/>
      <c r="K348" s="522"/>
      <c r="L348" s="520"/>
      <c r="M348" s="569"/>
      <c r="N348" s="569"/>
      <c r="O348" s="569"/>
      <c r="P348" s="520"/>
      <c r="Q348" s="520"/>
      <c r="R348" s="520"/>
      <c r="S348" s="520"/>
      <c r="T348" s="520"/>
      <c r="U348" s="520"/>
      <c r="V348" s="520"/>
      <c r="W348" s="520"/>
      <c r="X348" s="520"/>
      <c r="Y348" s="520"/>
      <c r="Z348" s="520"/>
      <c r="AA348" s="520"/>
      <c r="AB348" s="520"/>
      <c r="AC348" s="520"/>
      <c r="AD348" s="520"/>
      <c r="AE348" s="520"/>
      <c r="AF348" s="520"/>
      <c r="AG348" s="520"/>
      <c r="AH348" s="520"/>
      <c r="AI348" s="520"/>
      <c r="AJ348" s="520"/>
      <c r="AK348" s="520"/>
      <c r="AL348" s="520"/>
      <c r="AM348" s="520"/>
      <c r="AN348" s="520"/>
      <c r="AO348" s="520"/>
      <c r="AP348" s="520"/>
      <c r="AQ348" s="520"/>
      <c r="AR348" s="520"/>
      <c r="AS348" s="520"/>
      <c r="AT348" s="520"/>
      <c r="AU348" s="520"/>
      <c r="AV348" s="520"/>
      <c r="AW348" s="520"/>
      <c r="AX348" s="520"/>
      <c r="AY348" s="520"/>
      <c r="AZ348" s="520"/>
      <c r="BA348" s="520"/>
      <c r="BB348" s="520"/>
      <c r="BC348" s="520"/>
      <c r="BD348" s="520"/>
      <c r="BE348" s="520"/>
      <c r="BF348" s="520"/>
      <c r="BG348" s="520"/>
      <c r="BH348" s="520"/>
      <c r="BI348" s="520"/>
      <c r="BJ348" s="520"/>
      <c r="BK348" s="520"/>
      <c r="BL348" s="520"/>
      <c r="BM348" s="520"/>
      <c r="BN348" s="520"/>
      <c r="BO348" s="520"/>
      <c r="BP348" s="520"/>
      <c r="BQ348" s="520"/>
    </row>
    <row r="349" spans="1:69" s="69" customFormat="1" ht="18.75" customHeight="1">
      <c r="A349" s="520"/>
      <c r="B349" s="524"/>
      <c r="C349" s="520"/>
      <c r="D349" s="520"/>
      <c r="E349" s="520"/>
      <c r="F349" s="517"/>
      <c r="G349" s="520"/>
      <c r="H349" s="520"/>
      <c r="I349" s="521"/>
      <c r="J349" s="520"/>
      <c r="K349" s="522"/>
      <c r="L349" s="520"/>
      <c r="M349" s="569"/>
      <c r="N349" s="569"/>
      <c r="O349" s="569"/>
      <c r="P349" s="520"/>
      <c r="Q349" s="520"/>
      <c r="R349" s="520"/>
      <c r="S349" s="520"/>
      <c r="T349" s="520"/>
      <c r="U349" s="520"/>
      <c r="V349" s="520"/>
      <c r="W349" s="520"/>
      <c r="X349" s="520"/>
      <c r="Y349" s="520"/>
      <c r="Z349" s="520"/>
      <c r="AA349" s="520"/>
      <c r="AB349" s="520"/>
      <c r="AC349" s="520"/>
      <c r="AD349" s="520"/>
      <c r="AE349" s="520"/>
      <c r="AF349" s="520"/>
      <c r="AG349" s="520"/>
      <c r="AH349" s="520"/>
      <c r="AI349" s="520"/>
      <c r="AJ349" s="520"/>
      <c r="AK349" s="520"/>
      <c r="AL349" s="520"/>
      <c r="AM349" s="520"/>
      <c r="AN349" s="520"/>
      <c r="AO349" s="520"/>
      <c r="AP349" s="520"/>
      <c r="AQ349" s="520"/>
      <c r="AR349" s="520"/>
      <c r="AS349" s="520"/>
      <c r="AT349" s="520"/>
      <c r="AU349" s="520"/>
      <c r="AV349" s="520"/>
      <c r="AW349" s="520"/>
      <c r="AX349" s="520"/>
      <c r="AY349" s="520"/>
      <c r="AZ349" s="520"/>
      <c r="BA349" s="520"/>
      <c r="BB349" s="520"/>
      <c r="BC349" s="520"/>
      <c r="BD349" s="520"/>
      <c r="BE349" s="520"/>
      <c r="BF349" s="520"/>
      <c r="BG349" s="520"/>
      <c r="BH349" s="520"/>
      <c r="BI349" s="520"/>
      <c r="BJ349" s="520"/>
      <c r="BK349" s="520"/>
      <c r="BL349" s="520"/>
      <c r="BM349" s="520"/>
      <c r="BN349" s="520"/>
      <c r="BO349" s="520"/>
      <c r="BP349" s="520"/>
      <c r="BQ349" s="520"/>
    </row>
    <row r="350" spans="1:69" s="69" customFormat="1" ht="18.75" customHeight="1">
      <c r="A350" s="520"/>
      <c r="B350" s="524"/>
      <c r="C350" s="520"/>
      <c r="D350" s="520"/>
      <c r="E350" s="520"/>
      <c r="F350" s="517"/>
      <c r="G350" s="520"/>
      <c r="H350" s="520"/>
      <c r="I350" s="521"/>
      <c r="J350" s="520"/>
      <c r="K350" s="522"/>
      <c r="L350" s="520"/>
      <c r="M350" s="569"/>
      <c r="N350" s="569"/>
      <c r="O350" s="569"/>
      <c r="P350" s="520"/>
      <c r="Q350" s="520"/>
      <c r="R350" s="520"/>
      <c r="S350" s="520"/>
      <c r="T350" s="520"/>
      <c r="U350" s="520"/>
      <c r="V350" s="520"/>
      <c r="W350" s="520"/>
      <c r="X350" s="520"/>
      <c r="Y350" s="520"/>
      <c r="Z350" s="520"/>
      <c r="AA350" s="520"/>
      <c r="AB350" s="520"/>
      <c r="AC350" s="520"/>
      <c r="AD350" s="520"/>
      <c r="AE350" s="520"/>
      <c r="AF350" s="520"/>
      <c r="AG350" s="520"/>
      <c r="AH350" s="520"/>
      <c r="AI350" s="520"/>
      <c r="AJ350" s="520"/>
      <c r="AK350" s="520"/>
      <c r="AL350" s="520"/>
      <c r="AM350" s="520"/>
      <c r="AN350" s="520"/>
      <c r="AO350" s="520"/>
      <c r="AP350" s="520"/>
      <c r="AQ350" s="520"/>
      <c r="AR350" s="520"/>
      <c r="AS350" s="520"/>
      <c r="AT350" s="520"/>
      <c r="AU350" s="520"/>
      <c r="AV350" s="520"/>
      <c r="AW350" s="520"/>
      <c r="AX350" s="520"/>
      <c r="AY350" s="520"/>
      <c r="AZ350" s="520"/>
      <c r="BA350" s="520"/>
      <c r="BB350" s="520"/>
      <c r="BC350" s="520"/>
      <c r="BD350" s="520"/>
      <c r="BE350" s="520"/>
      <c r="BF350" s="520"/>
      <c r="BG350" s="520"/>
      <c r="BH350" s="520"/>
      <c r="BI350" s="520"/>
      <c r="BJ350" s="520"/>
      <c r="BK350" s="520"/>
      <c r="BL350" s="520"/>
      <c r="BM350" s="520"/>
      <c r="BN350" s="520"/>
      <c r="BO350" s="520"/>
      <c r="BP350" s="520"/>
      <c r="BQ350" s="520"/>
    </row>
    <row r="351" spans="1:69" s="69" customFormat="1" ht="18.75" customHeight="1">
      <c r="A351" s="520"/>
      <c r="B351" s="524"/>
      <c r="C351" s="520"/>
      <c r="D351" s="520"/>
      <c r="E351" s="520"/>
      <c r="F351" s="517"/>
      <c r="G351" s="520"/>
      <c r="H351" s="520"/>
      <c r="I351" s="521"/>
      <c r="J351" s="520"/>
      <c r="K351" s="522"/>
      <c r="L351" s="520"/>
      <c r="M351" s="569"/>
      <c r="N351" s="569"/>
      <c r="O351" s="569"/>
      <c r="P351" s="520"/>
      <c r="Q351" s="520"/>
      <c r="R351" s="520"/>
      <c r="S351" s="520"/>
      <c r="T351" s="520"/>
      <c r="U351" s="520"/>
      <c r="V351" s="520"/>
      <c r="W351" s="520"/>
      <c r="X351" s="520"/>
      <c r="Y351" s="520"/>
      <c r="Z351" s="520"/>
      <c r="AA351" s="520"/>
      <c r="AB351" s="520"/>
      <c r="AC351" s="520"/>
      <c r="AD351" s="520"/>
      <c r="AE351" s="520"/>
      <c r="AF351" s="520"/>
      <c r="AG351" s="520"/>
      <c r="AH351" s="520"/>
      <c r="AI351" s="520"/>
      <c r="AJ351" s="520"/>
      <c r="AK351" s="520"/>
      <c r="AL351" s="520"/>
      <c r="AM351" s="520"/>
      <c r="AN351" s="520"/>
      <c r="AO351" s="520"/>
      <c r="AP351" s="520"/>
      <c r="AQ351" s="520"/>
      <c r="AR351" s="520"/>
      <c r="AS351" s="520"/>
      <c r="AT351" s="520"/>
      <c r="AU351" s="520"/>
      <c r="AV351" s="520"/>
      <c r="AW351" s="520"/>
      <c r="AX351" s="520"/>
      <c r="AY351" s="520"/>
      <c r="AZ351" s="520"/>
      <c r="BA351" s="520"/>
      <c r="BB351" s="520"/>
      <c r="BC351" s="520"/>
      <c r="BD351" s="520"/>
      <c r="BE351" s="520"/>
      <c r="BF351" s="520"/>
      <c r="BG351" s="520"/>
      <c r="BH351" s="520"/>
      <c r="BI351" s="520"/>
      <c r="BJ351" s="520"/>
      <c r="BK351" s="520"/>
      <c r="BL351" s="520"/>
      <c r="BM351" s="520"/>
      <c r="BN351" s="520"/>
      <c r="BO351" s="520"/>
      <c r="BP351" s="520"/>
      <c r="BQ351" s="520"/>
    </row>
    <row r="352" spans="1:69" s="69" customFormat="1" ht="18.75" customHeight="1">
      <c r="A352" s="520"/>
      <c r="B352" s="524"/>
      <c r="C352" s="520"/>
      <c r="D352" s="520"/>
      <c r="E352" s="520"/>
      <c r="F352" s="517"/>
      <c r="G352" s="520"/>
      <c r="H352" s="520"/>
      <c r="I352" s="521"/>
      <c r="J352" s="520"/>
      <c r="K352" s="522"/>
      <c r="L352" s="520"/>
      <c r="M352" s="569"/>
      <c r="N352" s="569"/>
      <c r="O352" s="569"/>
      <c r="P352" s="520"/>
      <c r="Q352" s="520"/>
      <c r="R352" s="520"/>
      <c r="S352" s="520"/>
      <c r="T352" s="520"/>
      <c r="U352" s="520"/>
      <c r="V352" s="520"/>
      <c r="W352" s="520"/>
      <c r="X352" s="520"/>
      <c r="Y352" s="520"/>
      <c r="Z352" s="520"/>
      <c r="AA352" s="520"/>
      <c r="AB352" s="520"/>
      <c r="AC352" s="520"/>
      <c r="AD352" s="520"/>
      <c r="AE352" s="520"/>
      <c r="AF352" s="520"/>
      <c r="AG352" s="520"/>
      <c r="AH352" s="520"/>
      <c r="AI352" s="520"/>
      <c r="AJ352" s="520"/>
      <c r="AK352" s="520"/>
      <c r="AL352" s="520"/>
      <c r="AM352" s="520"/>
      <c r="AN352" s="520"/>
      <c r="AO352" s="520"/>
      <c r="AP352" s="520"/>
      <c r="AQ352" s="520"/>
      <c r="AR352" s="520"/>
      <c r="AS352" s="520"/>
      <c r="AT352" s="520"/>
      <c r="AU352" s="520"/>
      <c r="AV352" s="520"/>
      <c r="AW352" s="520"/>
      <c r="AX352" s="520"/>
      <c r="AY352" s="520"/>
      <c r="AZ352" s="520"/>
      <c r="BA352" s="520"/>
      <c r="BB352" s="520"/>
      <c r="BC352" s="520"/>
      <c r="BD352" s="520"/>
      <c r="BE352" s="520"/>
      <c r="BF352" s="520"/>
      <c r="BG352" s="520"/>
      <c r="BH352" s="520"/>
      <c r="BI352" s="520"/>
      <c r="BJ352" s="520"/>
      <c r="BK352" s="520"/>
      <c r="BL352" s="520"/>
      <c r="BM352" s="520"/>
      <c r="BN352" s="520"/>
      <c r="BO352" s="520"/>
      <c r="BP352" s="520"/>
      <c r="BQ352" s="520"/>
    </row>
    <row r="353" spans="1:69" s="69" customFormat="1" ht="18.75" customHeight="1">
      <c r="A353" s="520"/>
      <c r="B353" s="524"/>
      <c r="C353" s="520"/>
      <c r="D353" s="520"/>
      <c r="E353" s="520"/>
      <c r="F353" s="517"/>
      <c r="G353" s="520"/>
      <c r="H353" s="520"/>
      <c r="I353" s="521"/>
      <c r="J353" s="520"/>
      <c r="K353" s="522"/>
      <c r="L353" s="520"/>
      <c r="M353" s="569"/>
      <c r="N353" s="569"/>
      <c r="O353" s="569"/>
      <c r="P353" s="520"/>
      <c r="Q353" s="520"/>
      <c r="R353" s="520"/>
      <c r="S353" s="520"/>
      <c r="T353" s="520"/>
      <c r="U353" s="520"/>
      <c r="V353" s="520"/>
      <c r="W353" s="520"/>
      <c r="X353" s="520"/>
      <c r="Y353" s="520"/>
      <c r="Z353" s="520"/>
      <c r="AA353" s="520"/>
      <c r="AB353" s="520"/>
      <c r="AC353" s="520"/>
      <c r="AD353" s="520"/>
      <c r="AE353" s="520"/>
      <c r="AF353" s="520"/>
      <c r="AG353" s="520"/>
      <c r="AH353" s="520"/>
      <c r="AI353" s="520"/>
      <c r="AJ353" s="520"/>
      <c r="AK353" s="520"/>
      <c r="AL353" s="520"/>
      <c r="AM353" s="520"/>
      <c r="AN353" s="520"/>
      <c r="AO353" s="520"/>
      <c r="AP353" s="520"/>
      <c r="AQ353" s="520"/>
      <c r="AR353" s="520"/>
      <c r="AS353" s="520"/>
      <c r="AT353" s="520"/>
      <c r="AU353" s="520"/>
      <c r="AV353" s="520"/>
      <c r="AW353" s="520"/>
      <c r="AX353" s="520"/>
      <c r="AY353" s="520"/>
      <c r="AZ353" s="520"/>
      <c r="BA353" s="520"/>
      <c r="BB353" s="520"/>
      <c r="BC353" s="520"/>
      <c r="BD353" s="520"/>
      <c r="BE353" s="520"/>
      <c r="BF353" s="520"/>
      <c r="BG353" s="520"/>
      <c r="BH353" s="520"/>
      <c r="BI353" s="520"/>
      <c r="BJ353" s="520"/>
      <c r="BK353" s="520"/>
      <c r="BL353" s="520"/>
      <c r="BM353" s="520"/>
      <c r="BN353" s="520"/>
      <c r="BO353" s="520"/>
      <c r="BP353" s="520"/>
      <c r="BQ353" s="520"/>
    </row>
    <row r="354" spans="1:69" s="69" customFormat="1" ht="18.75" customHeight="1">
      <c r="A354" s="520"/>
      <c r="B354" s="524"/>
      <c r="C354" s="520"/>
      <c r="D354" s="520"/>
      <c r="E354" s="520"/>
      <c r="F354" s="517"/>
      <c r="G354" s="520"/>
      <c r="H354" s="520"/>
      <c r="I354" s="521"/>
      <c r="J354" s="520"/>
      <c r="K354" s="522"/>
      <c r="L354" s="520"/>
      <c r="M354" s="569"/>
      <c r="N354" s="569"/>
      <c r="O354" s="569"/>
      <c r="P354" s="520"/>
      <c r="Q354" s="520"/>
      <c r="R354" s="520"/>
      <c r="S354" s="520"/>
      <c r="T354" s="520"/>
      <c r="U354" s="520"/>
      <c r="V354" s="520"/>
      <c r="W354" s="520"/>
      <c r="X354" s="520"/>
      <c r="Y354" s="520"/>
      <c r="Z354" s="520"/>
      <c r="AA354" s="520"/>
      <c r="AB354" s="520"/>
      <c r="AC354" s="520"/>
      <c r="AD354" s="520"/>
      <c r="AE354" s="520"/>
      <c r="AF354" s="520"/>
      <c r="AG354" s="520"/>
      <c r="AH354" s="520"/>
      <c r="AI354" s="520"/>
      <c r="AJ354" s="520"/>
      <c r="AK354" s="520"/>
      <c r="AL354" s="520"/>
      <c r="AM354" s="520"/>
      <c r="AN354" s="520"/>
      <c r="AO354" s="520"/>
      <c r="AP354" s="520"/>
      <c r="AQ354" s="520"/>
      <c r="AR354" s="520"/>
      <c r="AS354" s="520"/>
      <c r="AT354" s="520"/>
      <c r="AU354" s="520"/>
      <c r="AV354" s="520"/>
      <c r="AW354" s="520"/>
      <c r="AX354" s="520"/>
      <c r="AY354" s="520"/>
      <c r="AZ354" s="520"/>
      <c r="BA354" s="520"/>
      <c r="BB354" s="520"/>
      <c r="BC354" s="520"/>
      <c r="BD354" s="520"/>
      <c r="BE354" s="520"/>
      <c r="BF354" s="520"/>
      <c r="BG354" s="520"/>
      <c r="BH354" s="520"/>
      <c r="BI354" s="520"/>
      <c r="BJ354" s="520"/>
      <c r="BK354" s="520"/>
      <c r="BL354" s="520"/>
      <c r="BM354" s="520"/>
      <c r="BN354" s="520"/>
      <c r="BO354" s="520"/>
      <c r="BP354" s="520"/>
      <c r="BQ354" s="520"/>
    </row>
    <row r="355" spans="1:69" s="69" customFormat="1" ht="18.75" customHeight="1">
      <c r="A355" s="520"/>
      <c r="B355" s="524"/>
      <c r="C355" s="520"/>
      <c r="D355" s="520"/>
      <c r="E355" s="520"/>
      <c r="F355" s="517"/>
      <c r="G355" s="520"/>
      <c r="H355" s="520"/>
      <c r="I355" s="521"/>
      <c r="J355" s="520"/>
      <c r="K355" s="522"/>
      <c r="L355" s="520"/>
      <c r="M355" s="569"/>
      <c r="N355" s="569"/>
      <c r="O355" s="569"/>
      <c r="P355" s="520"/>
      <c r="Q355" s="520"/>
      <c r="R355" s="520"/>
      <c r="S355" s="520"/>
      <c r="T355" s="520"/>
      <c r="U355" s="520"/>
      <c r="V355" s="520"/>
      <c r="W355" s="520"/>
      <c r="X355" s="520"/>
      <c r="Y355" s="520"/>
      <c r="Z355" s="520"/>
      <c r="AA355" s="520"/>
      <c r="AB355" s="520"/>
      <c r="AC355" s="520"/>
      <c r="AD355" s="520"/>
      <c r="AE355" s="520"/>
      <c r="AF355" s="520"/>
      <c r="AG355" s="520"/>
      <c r="AH355" s="520"/>
      <c r="AI355" s="520"/>
      <c r="AJ355" s="520"/>
      <c r="AK355" s="520"/>
      <c r="AL355" s="520"/>
      <c r="AM355" s="520"/>
      <c r="AN355" s="520"/>
      <c r="AO355" s="520"/>
      <c r="AP355" s="520"/>
      <c r="AQ355" s="520"/>
      <c r="AR355" s="520"/>
      <c r="AS355" s="520"/>
      <c r="AT355" s="520"/>
      <c r="AU355" s="520"/>
      <c r="AV355" s="520"/>
      <c r="AW355" s="520"/>
      <c r="AX355" s="520"/>
      <c r="AY355" s="520"/>
      <c r="AZ355" s="520"/>
      <c r="BA355" s="520"/>
      <c r="BB355" s="520"/>
      <c r="BC355" s="520"/>
      <c r="BD355" s="520"/>
      <c r="BE355" s="520"/>
      <c r="BF355" s="520"/>
      <c r="BG355" s="520"/>
      <c r="BH355" s="520"/>
      <c r="BI355" s="520"/>
      <c r="BJ355" s="520"/>
      <c r="BK355" s="520"/>
      <c r="BL355" s="520"/>
      <c r="BM355" s="520"/>
      <c r="BN355" s="520"/>
      <c r="BO355" s="520"/>
      <c r="BP355" s="520"/>
      <c r="BQ355" s="520"/>
    </row>
    <row r="356" spans="1:69" s="69" customFormat="1" ht="18.75" customHeight="1">
      <c r="A356" s="520"/>
      <c r="B356" s="524"/>
      <c r="C356" s="520"/>
      <c r="D356" s="520"/>
      <c r="E356" s="520"/>
      <c r="F356" s="517"/>
      <c r="G356" s="520"/>
      <c r="H356" s="520"/>
      <c r="I356" s="521"/>
      <c r="J356" s="520"/>
      <c r="K356" s="522"/>
      <c r="L356" s="520"/>
      <c r="M356" s="569"/>
      <c r="N356" s="569"/>
      <c r="O356" s="569"/>
      <c r="P356" s="520"/>
      <c r="Q356" s="520"/>
      <c r="R356" s="520"/>
      <c r="S356" s="520"/>
      <c r="T356" s="520"/>
      <c r="U356" s="520"/>
      <c r="V356" s="520"/>
      <c r="W356" s="520"/>
      <c r="X356" s="520"/>
      <c r="Y356" s="520"/>
      <c r="Z356" s="520"/>
      <c r="AA356" s="520"/>
      <c r="AB356" s="520"/>
      <c r="AC356" s="520"/>
      <c r="AD356" s="520"/>
      <c r="AE356" s="520"/>
      <c r="AF356" s="520"/>
      <c r="AG356" s="520"/>
      <c r="AH356" s="520"/>
      <c r="AI356" s="520"/>
      <c r="AJ356" s="520"/>
      <c r="AK356" s="520"/>
      <c r="AL356" s="520"/>
      <c r="AM356" s="520"/>
      <c r="AN356" s="520"/>
      <c r="AO356" s="520"/>
      <c r="AP356" s="520"/>
      <c r="AQ356" s="520"/>
      <c r="AR356" s="520"/>
      <c r="AS356" s="520"/>
      <c r="AT356" s="520"/>
      <c r="AU356" s="520"/>
      <c r="AV356" s="520"/>
      <c r="AW356" s="520"/>
      <c r="AX356" s="520"/>
      <c r="AY356" s="520"/>
      <c r="AZ356" s="520"/>
      <c r="BA356" s="520"/>
      <c r="BB356" s="520"/>
      <c r="BC356" s="520"/>
      <c r="BD356" s="520"/>
      <c r="BE356" s="520"/>
      <c r="BF356" s="520"/>
      <c r="BG356" s="520"/>
      <c r="BH356" s="520"/>
      <c r="BI356" s="520"/>
      <c r="BJ356" s="520"/>
      <c r="BK356" s="520"/>
      <c r="BL356" s="520"/>
      <c r="BM356" s="520"/>
      <c r="BN356" s="520"/>
      <c r="BO356" s="520"/>
      <c r="BP356" s="520"/>
      <c r="BQ356" s="520"/>
    </row>
    <row r="357" spans="1:69" s="69" customFormat="1" ht="18.75" customHeight="1">
      <c r="A357" s="520"/>
      <c r="B357" s="524"/>
      <c r="C357" s="520"/>
      <c r="D357" s="520"/>
      <c r="E357" s="520"/>
      <c r="F357" s="517"/>
      <c r="G357" s="520"/>
      <c r="H357" s="520"/>
      <c r="I357" s="521"/>
      <c r="J357" s="520"/>
      <c r="K357" s="522"/>
      <c r="L357" s="520"/>
      <c r="M357" s="569"/>
      <c r="N357" s="569"/>
      <c r="O357" s="569"/>
      <c r="P357" s="520"/>
      <c r="Q357" s="520"/>
      <c r="R357" s="520"/>
      <c r="S357" s="520"/>
      <c r="T357" s="520"/>
      <c r="U357" s="520"/>
      <c r="V357" s="520"/>
      <c r="W357" s="520"/>
      <c r="X357" s="520"/>
      <c r="Y357" s="520"/>
      <c r="Z357" s="520"/>
      <c r="AA357" s="520"/>
      <c r="AB357" s="520"/>
      <c r="AC357" s="520"/>
      <c r="AD357" s="520"/>
      <c r="AE357" s="520"/>
      <c r="AF357" s="520"/>
      <c r="AG357" s="520"/>
      <c r="AH357" s="520"/>
      <c r="AI357" s="520"/>
      <c r="AJ357" s="520"/>
      <c r="AK357" s="520"/>
      <c r="AL357" s="520"/>
      <c r="AM357" s="520"/>
      <c r="AN357" s="520"/>
      <c r="AO357" s="520"/>
      <c r="AP357" s="520"/>
      <c r="AQ357" s="520"/>
      <c r="AR357" s="520"/>
      <c r="AS357" s="520"/>
      <c r="AT357" s="520"/>
      <c r="AU357" s="520"/>
      <c r="AV357" s="520"/>
      <c r="AW357" s="520"/>
      <c r="AX357" s="520"/>
      <c r="AY357" s="520"/>
      <c r="AZ357" s="520"/>
      <c r="BA357" s="520"/>
      <c r="BB357" s="520"/>
      <c r="BC357" s="520"/>
      <c r="BD357" s="520"/>
      <c r="BE357" s="520"/>
      <c r="BF357" s="520"/>
      <c r="BG357" s="520"/>
      <c r="BH357" s="520"/>
      <c r="BI357" s="520"/>
      <c r="BJ357" s="520"/>
      <c r="BK357" s="520"/>
      <c r="BL357" s="520"/>
      <c r="BM357" s="520"/>
      <c r="BN357" s="520"/>
      <c r="BO357" s="520"/>
      <c r="BP357" s="520"/>
      <c r="BQ357" s="520"/>
    </row>
    <row r="358" spans="1:69" s="69" customFormat="1" ht="18.75" customHeight="1">
      <c r="A358" s="520"/>
      <c r="B358" s="524"/>
      <c r="C358" s="520"/>
      <c r="D358" s="520"/>
      <c r="E358" s="520"/>
      <c r="F358" s="517"/>
      <c r="G358" s="520"/>
      <c r="H358" s="520"/>
      <c r="I358" s="521"/>
      <c r="J358" s="520"/>
      <c r="K358" s="522"/>
      <c r="L358" s="520"/>
      <c r="M358" s="569"/>
      <c r="N358" s="569"/>
      <c r="O358" s="569"/>
      <c r="P358" s="520"/>
      <c r="Q358" s="520"/>
      <c r="R358" s="520"/>
      <c r="S358" s="520"/>
      <c r="T358" s="520"/>
      <c r="U358" s="520"/>
      <c r="V358" s="520"/>
      <c r="W358" s="520"/>
      <c r="X358" s="520"/>
      <c r="Y358" s="520"/>
      <c r="Z358" s="520"/>
      <c r="AA358" s="520"/>
      <c r="AB358" s="520"/>
      <c r="AC358" s="520"/>
      <c r="AD358" s="520"/>
      <c r="AE358" s="520"/>
      <c r="AF358" s="520"/>
      <c r="AG358" s="520"/>
      <c r="AH358" s="520"/>
      <c r="AI358" s="520"/>
      <c r="AJ358" s="520"/>
      <c r="AK358" s="520"/>
      <c r="AL358" s="520"/>
      <c r="AM358" s="520"/>
      <c r="AN358" s="520"/>
      <c r="AO358" s="520"/>
      <c r="AP358" s="520"/>
      <c r="AQ358" s="520"/>
      <c r="AR358" s="520"/>
      <c r="AS358" s="520"/>
      <c r="AT358" s="520"/>
      <c r="AU358" s="520"/>
      <c r="AV358" s="520"/>
      <c r="AW358" s="520"/>
      <c r="AX358" s="520"/>
      <c r="AY358" s="520"/>
      <c r="AZ358" s="520"/>
      <c r="BA358" s="520"/>
      <c r="BB358" s="520"/>
      <c r="BC358" s="520"/>
      <c r="BD358" s="520"/>
      <c r="BE358" s="520"/>
      <c r="BF358" s="520"/>
      <c r="BG358" s="520"/>
      <c r="BH358" s="520"/>
      <c r="BI358" s="520"/>
      <c r="BJ358" s="520"/>
      <c r="BK358" s="520"/>
      <c r="BL358" s="520"/>
      <c r="BM358" s="520"/>
      <c r="BN358" s="520"/>
      <c r="BO358" s="520"/>
      <c r="BP358" s="520"/>
      <c r="BQ358" s="520"/>
    </row>
    <row r="359" spans="1:69" s="69" customFormat="1" ht="18.75" customHeight="1">
      <c r="A359" s="520"/>
      <c r="B359" s="524"/>
      <c r="C359" s="520"/>
      <c r="D359" s="520"/>
      <c r="E359" s="520"/>
      <c r="F359" s="517"/>
      <c r="G359" s="520"/>
      <c r="H359" s="520"/>
      <c r="I359" s="521"/>
      <c r="J359" s="520"/>
      <c r="K359" s="522"/>
      <c r="L359" s="520"/>
      <c r="M359" s="569"/>
      <c r="N359" s="569"/>
      <c r="O359" s="569"/>
      <c r="P359" s="520"/>
      <c r="Q359" s="520"/>
      <c r="R359" s="520"/>
      <c r="S359" s="520"/>
      <c r="T359" s="520"/>
      <c r="U359" s="520"/>
      <c r="V359" s="520"/>
      <c r="W359" s="520"/>
      <c r="X359" s="520"/>
      <c r="Y359" s="520"/>
      <c r="Z359" s="520"/>
      <c r="AA359" s="520"/>
      <c r="AB359" s="520"/>
      <c r="AC359" s="520"/>
      <c r="AD359" s="520"/>
      <c r="AE359" s="520"/>
      <c r="AF359" s="520"/>
      <c r="AG359" s="520"/>
      <c r="AH359" s="520"/>
      <c r="AI359" s="520"/>
      <c r="AJ359" s="520"/>
      <c r="AK359" s="520"/>
      <c r="AL359" s="520"/>
      <c r="AM359" s="520"/>
      <c r="AN359" s="520"/>
      <c r="AO359" s="520"/>
      <c r="AP359" s="520"/>
      <c r="AQ359" s="520"/>
      <c r="AR359" s="520"/>
      <c r="AS359" s="520"/>
      <c r="AT359" s="520"/>
      <c r="AU359" s="520"/>
      <c r="AV359" s="520"/>
      <c r="AW359" s="520"/>
      <c r="AX359" s="520"/>
      <c r="AY359" s="520"/>
      <c r="AZ359" s="520"/>
      <c r="BA359" s="520"/>
      <c r="BB359" s="520"/>
      <c r="BC359" s="520"/>
      <c r="BD359" s="520"/>
      <c r="BE359" s="520"/>
      <c r="BF359" s="520"/>
      <c r="BG359" s="520"/>
      <c r="BH359" s="520"/>
      <c r="BI359" s="520"/>
      <c r="BJ359" s="520"/>
      <c r="BK359" s="520"/>
      <c r="BL359" s="520"/>
      <c r="BM359" s="520"/>
      <c r="BN359" s="520"/>
      <c r="BO359" s="520"/>
      <c r="BP359" s="520"/>
      <c r="BQ359" s="520"/>
    </row>
    <row r="360" spans="1:69" s="69" customFormat="1" ht="18.75" customHeight="1">
      <c r="A360" s="520"/>
      <c r="B360" s="524"/>
      <c r="C360" s="520"/>
      <c r="D360" s="520"/>
      <c r="E360" s="520"/>
      <c r="F360" s="517"/>
      <c r="G360" s="520"/>
      <c r="H360" s="520"/>
      <c r="I360" s="521"/>
      <c r="J360" s="520"/>
      <c r="K360" s="522"/>
      <c r="L360" s="520"/>
      <c r="M360" s="569"/>
      <c r="N360" s="569"/>
      <c r="O360" s="569"/>
      <c r="P360" s="520"/>
      <c r="Q360" s="520"/>
      <c r="R360" s="520"/>
      <c r="S360" s="520"/>
      <c r="T360" s="520"/>
      <c r="U360" s="520"/>
      <c r="V360" s="520"/>
      <c r="W360" s="520"/>
      <c r="X360" s="520"/>
      <c r="Y360" s="520"/>
      <c r="Z360" s="520"/>
      <c r="AA360" s="520"/>
      <c r="AB360" s="520"/>
      <c r="AC360" s="520"/>
      <c r="AD360" s="520"/>
      <c r="AE360" s="520"/>
      <c r="AF360" s="520"/>
      <c r="AG360" s="520"/>
      <c r="AH360" s="520"/>
      <c r="AI360" s="520"/>
      <c r="AJ360" s="520"/>
      <c r="AK360" s="520"/>
      <c r="AL360" s="520"/>
      <c r="AM360" s="520"/>
      <c r="AN360" s="520"/>
      <c r="AO360" s="520"/>
      <c r="AP360" s="520"/>
      <c r="AQ360" s="520"/>
      <c r="AR360" s="520"/>
      <c r="AS360" s="520"/>
      <c r="AT360" s="520"/>
      <c r="AU360" s="520"/>
      <c r="AV360" s="520"/>
      <c r="AW360" s="520"/>
      <c r="AX360" s="520"/>
      <c r="AY360" s="520"/>
      <c r="AZ360" s="520"/>
      <c r="BA360" s="520"/>
      <c r="BB360" s="520"/>
      <c r="BC360" s="520"/>
      <c r="BD360" s="520"/>
      <c r="BE360" s="520"/>
      <c r="BF360" s="520"/>
      <c r="BG360" s="520"/>
      <c r="BH360" s="520"/>
      <c r="BI360" s="520"/>
      <c r="BJ360" s="520"/>
      <c r="BK360" s="520"/>
      <c r="BL360" s="520"/>
      <c r="BM360" s="520"/>
      <c r="BN360" s="520"/>
      <c r="BO360" s="520"/>
      <c r="BP360" s="520"/>
      <c r="BQ360" s="520"/>
    </row>
    <row r="361" spans="1:69" s="69" customFormat="1" ht="18.75" customHeight="1">
      <c r="A361" s="520"/>
      <c r="B361" s="524"/>
      <c r="C361" s="520"/>
      <c r="D361" s="520"/>
      <c r="E361" s="520"/>
      <c r="F361" s="517"/>
      <c r="G361" s="520"/>
      <c r="H361" s="520"/>
      <c r="I361" s="521"/>
      <c r="J361" s="520"/>
      <c r="K361" s="522"/>
      <c r="L361" s="520"/>
      <c r="M361" s="569"/>
      <c r="N361" s="569"/>
      <c r="O361" s="569"/>
      <c r="P361" s="520"/>
      <c r="Q361" s="520"/>
      <c r="R361" s="520"/>
      <c r="S361" s="520"/>
      <c r="T361" s="520"/>
      <c r="U361" s="520"/>
      <c r="V361" s="520"/>
      <c r="W361" s="520"/>
      <c r="X361" s="520"/>
      <c r="Y361" s="520"/>
      <c r="Z361" s="520"/>
      <c r="AA361" s="520"/>
      <c r="AB361" s="520"/>
      <c r="AC361" s="520"/>
      <c r="AD361" s="520"/>
      <c r="AE361" s="520"/>
      <c r="AF361" s="520"/>
      <c r="AG361" s="520"/>
      <c r="AH361" s="520"/>
      <c r="AI361" s="520"/>
      <c r="AJ361" s="520"/>
      <c r="AK361" s="520"/>
      <c r="AL361" s="520"/>
      <c r="AM361" s="520"/>
      <c r="AN361" s="520"/>
      <c r="AO361" s="520"/>
      <c r="AP361" s="520"/>
      <c r="AQ361" s="520"/>
      <c r="AR361" s="520"/>
      <c r="AS361" s="520"/>
      <c r="AT361" s="520"/>
      <c r="AU361" s="520"/>
      <c r="AV361" s="520"/>
      <c r="AW361" s="520"/>
      <c r="AX361" s="520"/>
      <c r="AY361" s="520"/>
      <c r="AZ361" s="520"/>
      <c r="BA361" s="520"/>
      <c r="BB361" s="520"/>
      <c r="BC361" s="520"/>
      <c r="BD361" s="520"/>
      <c r="BE361" s="520"/>
      <c r="BF361" s="520"/>
      <c r="BG361" s="520"/>
      <c r="BH361" s="520"/>
      <c r="BI361" s="520"/>
      <c r="BJ361" s="520"/>
      <c r="BK361" s="520"/>
      <c r="BL361" s="520"/>
      <c r="BM361" s="520"/>
      <c r="BN361" s="520"/>
      <c r="BO361" s="520"/>
      <c r="BP361" s="520"/>
      <c r="BQ361" s="520"/>
    </row>
    <row r="362" spans="1:69" s="69" customFormat="1" ht="18.75" customHeight="1">
      <c r="A362" s="520"/>
      <c r="B362" s="524"/>
      <c r="C362" s="520"/>
      <c r="D362" s="520"/>
      <c r="E362" s="520"/>
      <c r="F362" s="517"/>
      <c r="G362" s="520"/>
      <c r="H362" s="520"/>
      <c r="I362" s="521"/>
      <c r="J362" s="520"/>
      <c r="K362" s="522"/>
      <c r="L362" s="520"/>
      <c r="M362" s="569"/>
      <c r="N362" s="569"/>
      <c r="O362" s="569"/>
      <c r="P362" s="520"/>
      <c r="Q362" s="520"/>
      <c r="R362" s="520"/>
      <c r="S362" s="520"/>
      <c r="T362" s="520"/>
      <c r="U362" s="520"/>
      <c r="V362" s="520"/>
      <c r="W362" s="520"/>
      <c r="X362" s="520"/>
      <c r="Y362" s="520"/>
      <c r="Z362" s="520"/>
      <c r="AA362" s="520"/>
      <c r="AB362" s="520"/>
      <c r="AC362" s="520"/>
      <c r="AD362" s="520"/>
      <c r="AE362" s="520"/>
      <c r="AF362" s="520"/>
      <c r="AG362" s="520"/>
      <c r="AH362" s="520"/>
      <c r="AI362" s="520"/>
      <c r="AJ362" s="520"/>
      <c r="AK362" s="520"/>
      <c r="AL362" s="520"/>
      <c r="AM362" s="520"/>
      <c r="AN362" s="520"/>
      <c r="AO362" s="520"/>
      <c r="AP362" s="520"/>
      <c r="AQ362" s="520"/>
      <c r="AR362" s="520"/>
      <c r="AS362" s="520"/>
      <c r="AT362" s="520"/>
      <c r="AU362" s="520"/>
      <c r="AV362" s="520"/>
      <c r="AW362" s="520"/>
      <c r="AX362" s="520"/>
      <c r="AY362" s="520"/>
      <c r="AZ362" s="520"/>
      <c r="BA362" s="520"/>
      <c r="BB362" s="520"/>
      <c r="BC362" s="520"/>
      <c r="BD362" s="520"/>
      <c r="BE362" s="520"/>
      <c r="BF362" s="520"/>
      <c r="BG362" s="520"/>
      <c r="BH362" s="520"/>
      <c r="BI362" s="520"/>
      <c r="BJ362" s="520"/>
      <c r="BK362" s="520"/>
      <c r="BL362" s="520"/>
      <c r="BM362" s="520"/>
      <c r="BN362" s="520"/>
      <c r="BO362" s="520"/>
      <c r="BP362" s="520"/>
      <c r="BQ362" s="520"/>
    </row>
    <row r="363" spans="1:69" s="69" customFormat="1" ht="18.75" customHeight="1">
      <c r="A363" s="520"/>
      <c r="B363" s="524"/>
      <c r="C363" s="520"/>
      <c r="D363" s="520"/>
      <c r="E363" s="520"/>
      <c r="F363" s="517"/>
      <c r="G363" s="520"/>
      <c r="H363" s="520"/>
      <c r="I363" s="521"/>
      <c r="J363" s="520"/>
      <c r="K363" s="522"/>
      <c r="L363" s="520"/>
      <c r="M363" s="569"/>
      <c r="N363" s="569"/>
      <c r="O363" s="569"/>
      <c r="P363" s="520"/>
      <c r="Q363" s="520"/>
      <c r="R363" s="520"/>
      <c r="S363" s="520"/>
      <c r="T363" s="520"/>
      <c r="U363" s="520"/>
      <c r="V363" s="520"/>
      <c r="W363" s="520"/>
      <c r="X363" s="520"/>
      <c r="Y363" s="520"/>
      <c r="Z363" s="520"/>
      <c r="AA363" s="520"/>
      <c r="AB363" s="520"/>
      <c r="AC363" s="520"/>
      <c r="AD363" s="520"/>
      <c r="AE363" s="520"/>
      <c r="AF363" s="520"/>
      <c r="AG363" s="520"/>
      <c r="AH363" s="520"/>
      <c r="AI363" s="520"/>
      <c r="AJ363" s="520"/>
      <c r="AK363" s="520"/>
      <c r="AL363" s="520"/>
      <c r="AM363" s="520"/>
      <c r="AN363" s="520"/>
      <c r="AO363" s="520"/>
      <c r="AP363" s="520"/>
      <c r="AQ363" s="520"/>
      <c r="AR363" s="520"/>
      <c r="AS363" s="520"/>
      <c r="AT363" s="520"/>
      <c r="AU363" s="520"/>
      <c r="AV363" s="520"/>
      <c r="AW363" s="520"/>
      <c r="AX363" s="520"/>
      <c r="AY363" s="520"/>
      <c r="AZ363" s="520"/>
      <c r="BA363" s="520"/>
      <c r="BB363" s="520"/>
      <c r="BC363" s="520"/>
      <c r="BD363" s="520"/>
      <c r="BE363" s="520"/>
      <c r="BF363" s="520"/>
      <c r="BG363" s="520"/>
      <c r="BH363" s="520"/>
      <c r="BI363" s="520"/>
      <c r="BJ363" s="520"/>
      <c r="BK363" s="520"/>
      <c r="BL363" s="520"/>
      <c r="BM363" s="520"/>
      <c r="BN363" s="520"/>
      <c r="BO363" s="520"/>
      <c r="BP363" s="520"/>
      <c r="BQ363" s="520"/>
    </row>
    <row r="364" spans="1:69" s="69" customFormat="1" ht="18.75" customHeight="1">
      <c r="A364" s="520"/>
      <c r="B364" s="524"/>
      <c r="C364" s="520"/>
      <c r="D364" s="520"/>
      <c r="E364" s="520"/>
      <c r="F364" s="517"/>
      <c r="G364" s="520"/>
      <c r="H364" s="520"/>
      <c r="I364" s="521"/>
      <c r="J364" s="520"/>
      <c r="K364" s="522"/>
      <c r="L364" s="520"/>
      <c r="M364" s="569"/>
      <c r="N364" s="569"/>
      <c r="O364" s="569"/>
      <c r="P364" s="520"/>
      <c r="Q364" s="520"/>
      <c r="R364" s="520"/>
      <c r="S364" s="520"/>
      <c r="T364" s="520"/>
      <c r="U364" s="520"/>
      <c r="V364" s="520"/>
      <c r="W364" s="520"/>
      <c r="X364" s="520"/>
      <c r="Y364" s="520"/>
      <c r="Z364" s="520"/>
      <c r="AA364" s="520"/>
      <c r="AB364" s="520"/>
      <c r="AC364" s="520"/>
      <c r="AD364" s="520"/>
      <c r="AE364" s="520"/>
      <c r="AF364" s="520"/>
      <c r="AG364" s="520"/>
      <c r="AH364" s="520"/>
      <c r="AI364" s="520"/>
      <c r="AJ364" s="520"/>
      <c r="AK364" s="520"/>
      <c r="AL364" s="520"/>
      <c r="AM364" s="520"/>
      <c r="AN364" s="520"/>
      <c r="AO364" s="520"/>
      <c r="AP364" s="520"/>
      <c r="AQ364" s="520"/>
      <c r="AR364" s="520"/>
      <c r="AS364" s="520"/>
      <c r="AT364" s="520"/>
      <c r="AU364" s="520"/>
      <c r="AV364" s="520"/>
      <c r="AW364" s="520"/>
      <c r="AX364" s="520"/>
      <c r="AY364" s="520"/>
      <c r="AZ364" s="520"/>
      <c r="BA364" s="520"/>
      <c r="BB364" s="520"/>
      <c r="BC364" s="520"/>
      <c r="BD364" s="520"/>
      <c r="BE364" s="520"/>
      <c r="BF364" s="520"/>
      <c r="BG364" s="520"/>
      <c r="BH364" s="520"/>
      <c r="BI364" s="520"/>
      <c r="BJ364" s="520"/>
      <c r="BK364" s="520"/>
      <c r="BL364" s="520"/>
      <c r="BM364" s="520"/>
      <c r="BN364" s="520"/>
      <c r="BO364" s="520"/>
      <c r="BP364" s="520"/>
      <c r="BQ364" s="520"/>
    </row>
    <row r="365" spans="1:69" s="69" customFormat="1" ht="18.75" customHeight="1">
      <c r="A365" s="520"/>
      <c r="B365" s="524"/>
      <c r="C365" s="520"/>
      <c r="D365" s="520"/>
      <c r="E365" s="520"/>
      <c r="F365" s="517"/>
      <c r="G365" s="520"/>
      <c r="H365" s="520"/>
      <c r="I365" s="521"/>
      <c r="J365" s="520"/>
      <c r="K365" s="522"/>
      <c r="L365" s="520"/>
      <c r="M365" s="569"/>
      <c r="N365" s="569"/>
      <c r="O365" s="569"/>
      <c r="P365" s="520"/>
      <c r="Q365" s="520"/>
      <c r="R365" s="520"/>
      <c r="S365" s="520"/>
      <c r="T365" s="520"/>
      <c r="U365" s="520"/>
      <c r="V365" s="520"/>
      <c r="W365" s="520"/>
      <c r="X365" s="520"/>
      <c r="Y365" s="520"/>
      <c r="Z365" s="520"/>
      <c r="AA365" s="520"/>
      <c r="AB365" s="520"/>
      <c r="AC365" s="520"/>
      <c r="AD365" s="520"/>
      <c r="AE365" s="520"/>
      <c r="AF365" s="520"/>
      <c r="AG365" s="520"/>
      <c r="AH365" s="520"/>
      <c r="AI365" s="520"/>
      <c r="AJ365" s="520"/>
      <c r="AK365" s="520"/>
      <c r="AL365" s="520"/>
      <c r="AM365" s="520"/>
      <c r="AN365" s="520"/>
      <c r="AO365" s="520"/>
      <c r="AP365" s="520"/>
      <c r="AQ365" s="520"/>
      <c r="AR365" s="520"/>
      <c r="AS365" s="520"/>
      <c r="AT365" s="520"/>
      <c r="AU365" s="520"/>
      <c r="AV365" s="520"/>
      <c r="AW365" s="520"/>
      <c r="AX365" s="520"/>
      <c r="AY365" s="520"/>
      <c r="AZ365" s="520"/>
      <c r="BA365" s="520"/>
      <c r="BB365" s="520"/>
      <c r="BC365" s="520"/>
      <c r="BD365" s="520"/>
      <c r="BE365" s="520"/>
      <c r="BF365" s="520"/>
      <c r="BG365" s="520"/>
      <c r="BH365" s="520"/>
      <c r="BI365" s="520"/>
      <c r="BJ365" s="520"/>
      <c r="BK365" s="520"/>
      <c r="BL365" s="520"/>
      <c r="BM365" s="520"/>
      <c r="BN365" s="520"/>
      <c r="BO365" s="520"/>
      <c r="BP365" s="520"/>
      <c r="BQ365" s="520"/>
    </row>
    <row r="366" spans="1:69" s="69" customFormat="1" ht="18.75" customHeight="1">
      <c r="A366" s="520"/>
      <c r="B366" s="524"/>
      <c r="C366" s="520"/>
      <c r="D366" s="520"/>
      <c r="E366" s="520"/>
      <c r="F366" s="517"/>
      <c r="G366" s="520"/>
      <c r="H366" s="520"/>
      <c r="I366" s="521"/>
      <c r="J366" s="520"/>
      <c r="K366" s="522"/>
      <c r="L366" s="520"/>
      <c r="M366" s="569"/>
      <c r="N366" s="569"/>
      <c r="O366" s="569"/>
      <c r="P366" s="520"/>
      <c r="Q366" s="520"/>
      <c r="R366" s="520"/>
      <c r="S366" s="520"/>
      <c r="T366" s="520"/>
      <c r="U366" s="520"/>
      <c r="V366" s="520"/>
      <c r="W366" s="520"/>
      <c r="X366" s="520"/>
      <c r="Y366" s="520"/>
      <c r="Z366" s="520"/>
      <c r="AA366" s="520"/>
      <c r="AB366" s="520"/>
      <c r="AC366" s="520"/>
      <c r="AD366" s="520"/>
      <c r="AE366" s="520"/>
      <c r="AF366" s="520"/>
      <c r="AG366" s="520"/>
      <c r="AH366" s="520"/>
      <c r="AI366" s="520"/>
      <c r="AJ366" s="520"/>
      <c r="AK366" s="520"/>
      <c r="AL366" s="520"/>
      <c r="AM366" s="520"/>
      <c r="AN366" s="520"/>
      <c r="AO366" s="520"/>
      <c r="AP366" s="520"/>
      <c r="AQ366" s="520"/>
      <c r="AR366" s="520"/>
      <c r="AS366" s="520"/>
      <c r="AT366" s="520"/>
      <c r="AU366" s="520"/>
      <c r="AV366" s="520"/>
      <c r="AW366" s="520"/>
      <c r="AX366" s="520"/>
      <c r="AY366" s="520"/>
      <c r="AZ366" s="520"/>
      <c r="BA366" s="520"/>
      <c r="BB366" s="520"/>
      <c r="BC366" s="520"/>
      <c r="BD366" s="520"/>
      <c r="BE366" s="520"/>
      <c r="BF366" s="520"/>
      <c r="BG366" s="520"/>
      <c r="BH366" s="520"/>
      <c r="BI366" s="520"/>
      <c r="BJ366" s="520"/>
      <c r="BK366" s="520"/>
      <c r="BL366" s="520"/>
      <c r="BM366" s="520"/>
      <c r="BN366" s="520"/>
      <c r="BO366" s="520"/>
      <c r="BP366" s="520"/>
      <c r="BQ366" s="520"/>
    </row>
    <row r="367" spans="1:69" s="69" customFormat="1" ht="18.75" customHeight="1">
      <c r="A367" s="520"/>
      <c r="B367" s="524"/>
      <c r="C367" s="520"/>
      <c r="D367" s="520"/>
      <c r="E367" s="520"/>
      <c r="F367" s="517"/>
      <c r="G367" s="520"/>
      <c r="H367" s="520"/>
      <c r="I367" s="521"/>
      <c r="J367" s="520"/>
      <c r="K367" s="522"/>
      <c r="L367" s="520"/>
      <c r="M367" s="569"/>
      <c r="N367" s="569"/>
      <c r="O367" s="569"/>
      <c r="P367" s="520"/>
      <c r="Q367" s="520"/>
      <c r="R367" s="520"/>
      <c r="S367" s="520"/>
      <c r="T367" s="520"/>
      <c r="U367" s="520"/>
      <c r="V367" s="520"/>
      <c r="W367" s="520"/>
      <c r="X367" s="520"/>
      <c r="Y367" s="520"/>
      <c r="Z367" s="520"/>
      <c r="AA367" s="520"/>
      <c r="AB367" s="520"/>
      <c r="AC367" s="520"/>
      <c r="AD367" s="520"/>
      <c r="AE367" s="520"/>
      <c r="AF367" s="520"/>
      <c r="AG367" s="520"/>
      <c r="AH367" s="520"/>
      <c r="AI367" s="520"/>
      <c r="AJ367" s="520"/>
      <c r="AK367" s="520"/>
      <c r="AL367" s="520"/>
      <c r="AM367" s="520"/>
      <c r="AN367" s="520"/>
      <c r="AO367" s="520"/>
      <c r="AP367" s="520"/>
      <c r="AQ367" s="520"/>
      <c r="AR367" s="520"/>
      <c r="AS367" s="520"/>
      <c r="AT367" s="520"/>
      <c r="AU367" s="520"/>
      <c r="AV367" s="520"/>
      <c r="AW367" s="520"/>
      <c r="AX367" s="520"/>
      <c r="AY367" s="520"/>
      <c r="AZ367" s="520"/>
      <c r="BA367" s="520"/>
      <c r="BB367" s="520"/>
      <c r="BC367" s="520"/>
      <c r="BD367" s="520"/>
      <c r="BE367" s="520"/>
      <c r="BF367" s="520"/>
      <c r="BG367" s="520"/>
      <c r="BH367" s="520"/>
      <c r="BI367" s="520"/>
      <c r="BJ367" s="520"/>
      <c r="BK367" s="520"/>
      <c r="BL367" s="520"/>
      <c r="BM367" s="520"/>
      <c r="BN367" s="520"/>
      <c r="BO367" s="520"/>
      <c r="BP367" s="520"/>
      <c r="BQ367" s="520"/>
    </row>
    <row r="368" spans="1:69" s="69" customFormat="1" ht="18.75" customHeight="1">
      <c r="A368" s="520"/>
      <c r="B368" s="524"/>
      <c r="C368" s="520"/>
      <c r="D368" s="520"/>
      <c r="E368" s="520"/>
      <c r="F368" s="517"/>
      <c r="G368" s="520"/>
      <c r="H368" s="520"/>
      <c r="I368" s="521"/>
      <c r="J368" s="520"/>
      <c r="K368" s="522"/>
      <c r="L368" s="520"/>
      <c r="M368" s="569"/>
      <c r="N368" s="569"/>
      <c r="O368" s="569"/>
      <c r="P368" s="520"/>
      <c r="Q368" s="520"/>
      <c r="R368" s="520"/>
      <c r="S368" s="520"/>
      <c r="T368" s="520"/>
      <c r="U368" s="520"/>
      <c r="V368" s="520"/>
      <c r="W368" s="520"/>
      <c r="X368" s="520"/>
      <c r="Y368" s="520"/>
      <c r="Z368" s="520"/>
      <c r="AA368" s="520"/>
      <c r="AB368" s="520"/>
      <c r="AC368" s="520"/>
      <c r="AD368" s="520"/>
      <c r="AE368" s="520"/>
      <c r="AF368" s="520"/>
      <c r="AG368" s="520"/>
      <c r="AH368" s="520"/>
      <c r="AI368" s="520"/>
      <c r="AJ368" s="520"/>
      <c r="AK368" s="520"/>
      <c r="AL368" s="520"/>
      <c r="AM368" s="520"/>
      <c r="AN368" s="520"/>
      <c r="AO368" s="520"/>
      <c r="AP368" s="520"/>
      <c r="AQ368" s="520"/>
      <c r="AR368" s="520"/>
      <c r="AS368" s="520"/>
      <c r="AT368" s="520"/>
      <c r="AU368" s="520"/>
      <c r="AV368" s="520"/>
      <c r="AW368" s="520"/>
      <c r="AX368" s="520"/>
      <c r="AY368" s="520"/>
      <c r="AZ368" s="520"/>
      <c r="BA368" s="520"/>
      <c r="BB368" s="520"/>
      <c r="BC368" s="520"/>
      <c r="BD368" s="520"/>
      <c r="BE368" s="520"/>
      <c r="BF368" s="520"/>
      <c r="BG368" s="520"/>
      <c r="BH368" s="520"/>
      <c r="BI368" s="520"/>
      <c r="BJ368" s="520"/>
      <c r="BK368" s="520"/>
      <c r="BL368" s="520"/>
      <c r="BM368" s="520"/>
      <c r="BN368" s="520"/>
      <c r="BO368" s="520"/>
      <c r="BP368" s="520"/>
      <c r="BQ368" s="520"/>
    </row>
    <row r="369" spans="1:69" s="69" customFormat="1" ht="18.75" customHeight="1">
      <c r="A369" s="520"/>
      <c r="B369" s="524"/>
      <c r="C369" s="520"/>
      <c r="D369" s="520"/>
      <c r="E369" s="520"/>
      <c r="F369" s="517"/>
      <c r="G369" s="520"/>
      <c r="H369" s="520"/>
      <c r="I369" s="521"/>
      <c r="J369" s="520"/>
      <c r="K369" s="522"/>
      <c r="L369" s="520"/>
      <c r="M369" s="569"/>
      <c r="N369" s="569"/>
      <c r="O369" s="569"/>
      <c r="P369" s="520"/>
      <c r="Q369" s="520"/>
      <c r="R369" s="520"/>
      <c r="S369" s="520"/>
      <c r="T369" s="520"/>
      <c r="U369" s="520"/>
      <c r="V369" s="520"/>
      <c r="W369" s="520"/>
      <c r="X369" s="520"/>
      <c r="Y369" s="520"/>
      <c r="Z369" s="520"/>
      <c r="AA369" s="520"/>
      <c r="AB369" s="520"/>
      <c r="AC369" s="520"/>
      <c r="AD369" s="520"/>
      <c r="AE369" s="520"/>
      <c r="AF369" s="520"/>
      <c r="AG369" s="520"/>
      <c r="AH369" s="520"/>
      <c r="AI369" s="520"/>
      <c r="AJ369" s="520"/>
      <c r="AK369" s="520"/>
      <c r="AL369" s="520"/>
      <c r="AM369" s="520"/>
      <c r="AN369" s="520"/>
      <c r="AO369" s="520"/>
      <c r="AP369" s="520"/>
      <c r="AQ369" s="520"/>
      <c r="AR369" s="520"/>
      <c r="AS369" s="520"/>
      <c r="AT369" s="520"/>
      <c r="AU369" s="520"/>
      <c r="AV369" s="520"/>
      <c r="AW369" s="520"/>
      <c r="AX369" s="520"/>
      <c r="AY369" s="520"/>
      <c r="AZ369" s="520"/>
      <c r="BA369" s="520"/>
      <c r="BB369" s="520"/>
      <c r="BC369" s="520"/>
      <c r="BD369" s="520"/>
      <c r="BE369" s="520"/>
      <c r="BF369" s="520"/>
      <c r="BG369" s="520"/>
      <c r="BH369" s="520"/>
      <c r="BI369" s="520"/>
      <c r="BJ369" s="520"/>
      <c r="BK369" s="520"/>
      <c r="BL369" s="520"/>
      <c r="BM369" s="520"/>
      <c r="BN369" s="520"/>
      <c r="BO369" s="520"/>
      <c r="BP369" s="520"/>
      <c r="BQ369" s="520"/>
    </row>
    <row r="370" spans="1:69" s="69" customFormat="1" ht="18.75" customHeight="1">
      <c r="A370" s="520"/>
      <c r="B370" s="524"/>
      <c r="C370" s="520"/>
      <c r="D370" s="520"/>
      <c r="E370" s="520"/>
      <c r="F370" s="517"/>
      <c r="G370" s="520"/>
      <c r="H370" s="520"/>
      <c r="I370" s="521"/>
      <c r="J370" s="520"/>
      <c r="K370" s="522"/>
      <c r="L370" s="520"/>
      <c r="M370" s="569"/>
      <c r="N370" s="569"/>
      <c r="O370" s="569"/>
      <c r="P370" s="520"/>
      <c r="Q370" s="520"/>
      <c r="R370" s="520"/>
      <c r="S370" s="520"/>
      <c r="T370" s="520"/>
      <c r="U370" s="520"/>
      <c r="V370" s="520"/>
      <c r="W370" s="520"/>
      <c r="X370" s="520"/>
      <c r="Y370" s="520"/>
      <c r="Z370" s="520"/>
      <c r="AA370" s="520"/>
      <c r="AB370" s="520"/>
      <c r="AC370" s="520"/>
      <c r="AD370" s="520"/>
      <c r="AE370" s="520"/>
      <c r="AF370" s="520"/>
      <c r="AG370" s="520"/>
      <c r="AH370" s="520"/>
      <c r="AI370" s="520"/>
      <c r="AJ370" s="520"/>
      <c r="AK370" s="520"/>
      <c r="AL370" s="520"/>
      <c r="AM370" s="520"/>
      <c r="AN370" s="520"/>
      <c r="AO370" s="520"/>
      <c r="AP370" s="520"/>
      <c r="AQ370" s="520"/>
      <c r="AR370" s="520"/>
      <c r="AS370" s="520"/>
      <c r="AT370" s="520"/>
      <c r="AU370" s="520"/>
      <c r="AV370" s="520"/>
      <c r="AW370" s="520"/>
      <c r="AX370" s="520"/>
      <c r="AY370" s="520"/>
      <c r="AZ370" s="520"/>
      <c r="BA370" s="520"/>
      <c r="BB370" s="520"/>
      <c r="BC370" s="520"/>
      <c r="BD370" s="520"/>
      <c r="BE370" s="520"/>
      <c r="BF370" s="520"/>
      <c r="BG370" s="520"/>
      <c r="BH370" s="520"/>
      <c r="BI370" s="520"/>
      <c r="BJ370" s="520"/>
      <c r="BK370" s="520"/>
      <c r="BL370" s="520"/>
      <c r="BM370" s="520"/>
      <c r="BN370" s="520"/>
      <c r="BO370" s="520"/>
      <c r="BP370" s="520"/>
      <c r="BQ370" s="520"/>
    </row>
    <row r="371" spans="1:69" s="69" customFormat="1" ht="18.75" customHeight="1">
      <c r="A371" s="520"/>
      <c r="B371" s="524"/>
      <c r="C371" s="520"/>
      <c r="D371" s="520"/>
      <c r="E371" s="520"/>
      <c r="F371" s="517"/>
      <c r="G371" s="520"/>
      <c r="H371" s="520"/>
      <c r="I371" s="521"/>
      <c r="J371" s="520"/>
      <c r="K371" s="522"/>
      <c r="L371" s="520"/>
      <c r="M371" s="569"/>
      <c r="N371" s="569"/>
      <c r="O371" s="569"/>
      <c r="P371" s="520"/>
      <c r="Q371" s="520"/>
      <c r="R371" s="520"/>
      <c r="S371" s="520"/>
      <c r="T371" s="520"/>
      <c r="U371" s="520"/>
      <c r="V371" s="520"/>
      <c r="W371" s="520"/>
      <c r="X371" s="520"/>
      <c r="Y371" s="520"/>
      <c r="Z371" s="520"/>
      <c r="AA371" s="520"/>
      <c r="AB371" s="520"/>
      <c r="AC371" s="520"/>
      <c r="AD371" s="520"/>
      <c r="AE371" s="520"/>
      <c r="AF371" s="520"/>
      <c r="AG371" s="520"/>
      <c r="AH371" s="520"/>
      <c r="AI371" s="520"/>
      <c r="AJ371" s="520"/>
      <c r="AK371" s="520"/>
      <c r="AL371" s="520"/>
      <c r="AM371" s="520"/>
      <c r="AN371" s="520"/>
      <c r="AO371" s="520"/>
      <c r="AP371" s="520"/>
      <c r="AQ371" s="520"/>
      <c r="AR371" s="520"/>
      <c r="AS371" s="520"/>
      <c r="AT371" s="520"/>
      <c r="AU371" s="520"/>
      <c r="AV371" s="520"/>
      <c r="AW371" s="520"/>
      <c r="AX371" s="520"/>
      <c r="AY371" s="520"/>
      <c r="AZ371" s="520"/>
      <c r="BA371" s="520"/>
      <c r="BB371" s="520"/>
      <c r="BC371" s="520"/>
      <c r="BD371" s="520"/>
      <c r="BE371" s="520"/>
      <c r="BF371" s="520"/>
      <c r="BG371" s="520"/>
      <c r="BH371" s="520"/>
      <c r="BI371" s="520"/>
      <c r="BJ371" s="520"/>
      <c r="BK371" s="520"/>
      <c r="BL371" s="520"/>
      <c r="BM371" s="520"/>
      <c r="BN371" s="520"/>
      <c r="BO371" s="520"/>
      <c r="BP371" s="520"/>
      <c r="BQ371" s="520"/>
    </row>
    <row r="372" spans="1:69" s="69" customFormat="1" ht="18.75" customHeight="1">
      <c r="A372" s="520"/>
      <c r="B372" s="524"/>
      <c r="C372" s="520"/>
      <c r="D372" s="520"/>
      <c r="E372" s="520"/>
      <c r="F372" s="517"/>
      <c r="G372" s="520"/>
      <c r="H372" s="520"/>
      <c r="I372" s="521"/>
      <c r="J372" s="520"/>
      <c r="K372" s="522"/>
      <c r="L372" s="520"/>
      <c r="M372" s="569"/>
      <c r="N372" s="569"/>
      <c r="O372" s="569"/>
      <c r="P372" s="520"/>
      <c r="Q372" s="520"/>
      <c r="R372" s="520"/>
      <c r="S372" s="520"/>
      <c r="T372" s="520"/>
      <c r="U372" s="520"/>
      <c r="V372" s="520"/>
      <c r="W372" s="520"/>
      <c r="X372" s="520"/>
      <c r="Y372" s="520"/>
      <c r="Z372" s="520"/>
      <c r="AA372" s="520"/>
      <c r="AB372" s="520"/>
      <c r="AC372" s="520"/>
      <c r="AD372" s="520"/>
      <c r="AE372" s="520"/>
      <c r="AF372" s="520"/>
      <c r="AG372" s="520"/>
      <c r="AH372" s="520"/>
      <c r="AI372" s="520"/>
      <c r="AJ372" s="520"/>
      <c r="AK372" s="520"/>
      <c r="AL372" s="520"/>
      <c r="AM372" s="520"/>
      <c r="AN372" s="520"/>
      <c r="AO372" s="520"/>
      <c r="AP372" s="520"/>
      <c r="AQ372" s="520"/>
      <c r="AR372" s="520"/>
      <c r="AS372" s="520"/>
      <c r="AT372" s="520"/>
      <c r="AU372" s="520"/>
      <c r="AV372" s="520"/>
      <c r="AW372" s="520"/>
      <c r="AX372" s="520"/>
      <c r="AY372" s="520"/>
      <c r="AZ372" s="520"/>
      <c r="BA372" s="520"/>
      <c r="BB372" s="520"/>
      <c r="BC372" s="520"/>
      <c r="BD372" s="520"/>
      <c r="BE372" s="520"/>
      <c r="BF372" s="520"/>
      <c r="BG372" s="520"/>
      <c r="BH372" s="520"/>
      <c r="BI372" s="520"/>
      <c r="BJ372" s="520"/>
      <c r="BK372" s="520"/>
      <c r="BL372" s="520"/>
      <c r="BM372" s="520"/>
      <c r="BN372" s="520"/>
      <c r="BO372" s="520"/>
      <c r="BP372" s="520"/>
      <c r="BQ372" s="520"/>
    </row>
    <row r="373" spans="1:69" s="69" customFormat="1" ht="18.75" customHeight="1">
      <c r="A373" s="520"/>
      <c r="B373" s="524"/>
      <c r="C373" s="520"/>
      <c r="D373" s="520"/>
      <c r="E373" s="520"/>
      <c r="F373" s="517"/>
      <c r="G373" s="520"/>
      <c r="H373" s="520"/>
      <c r="I373" s="521"/>
      <c r="J373" s="520"/>
      <c r="K373" s="522"/>
      <c r="L373" s="520"/>
      <c r="M373" s="569"/>
      <c r="N373" s="569"/>
      <c r="O373" s="569"/>
      <c r="P373" s="520"/>
      <c r="Q373" s="520"/>
      <c r="R373" s="520"/>
      <c r="S373" s="520"/>
      <c r="T373" s="520"/>
      <c r="U373" s="520"/>
      <c r="V373" s="520"/>
      <c r="W373" s="520"/>
      <c r="X373" s="520"/>
      <c r="Y373" s="520"/>
      <c r="Z373" s="520"/>
      <c r="AA373" s="520"/>
      <c r="AB373" s="520"/>
      <c r="AC373" s="520"/>
      <c r="AD373" s="520"/>
      <c r="AE373" s="520"/>
      <c r="AF373" s="520"/>
      <c r="AG373" s="520"/>
      <c r="AH373" s="520"/>
      <c r="AI373" s="520"/>
      <c r="AJ373" s="520"/>
      <c r="AK373" s="520"/>
      <c r="AL373" s="520"/>
      <c r="AM373" s="520"/>
      <c r="AN373" s="520"/>
      <c r="AO373" s="520"/>
      <c r="AP373" s="520"/>
      <c r="AQ373" s="520"/>
      <c r="AR373" s="520"/>
      <c r="AS373" s="520"/>
      <c r="AT373" s="520"/>
      <c r="AU373" s="520"/>
      <c r="AV373" s="520"/>
      <c r="AW373" s="520"/>
      <c r="AX373" s="520"/>
      <c r="AY373" s="520"/>
      <c r="AZ373" s="520"/>
      <c r="BA373" s="520"/>
      <c r="BB373" s="520"/>
      <c r="BC373" s="520"/>
      <c r="BD373" s="520"/>
      <c r="BE373" s="520"/>
      <c r="BF373" s="520"/>
      <c r="BG373" s="520"/>
      <c r="BH373" s="520"/>
      <c r="BI373" s="520"/>
      <c r="BJ373" s="520"/>
      <c r="BK373" s="520"/>
      <c r="BL373" s="520"/>
      <c r="BM373" s="520"/>
      <c r="BN373" s="520"/>
      <c r="BO373" s="520"/>
      <c r="BP373" s="520"/>
      <c r="BQ373" s="520"/>
    </row>
    <row r="374" spans="1:69" s="69" customFormat="1" ht="18.75" customHeight="1">
      <c r="A374" s="520"/>
      <c r="B374" s="524"/>
      <c r="C374" s="520"/>
      <c r="D374" s="520"/>
      <c r="E374" s="520"/>
      <c r="F374" s="517"/>
      <c r="G374" s="520"/>
      <c r="H374" s="520"/>
      <c r="I374" s="521"/>
      <c r="J374" s="520"/>
      <c r="K374" s="522"/>
      <c r="L374" s="520"/>
      <c r="M374" s="569"/>
      <c r="N374" s="569"/>
      <c r="O374" s="569"/>
      <c r="P374" s="520"/>
      <c r="Q374" s="520"/>
      <c r="R374" s="520"/>
      <c r="S374" s="520"/>
      <c r="T374" s="520"/>
      <c r="U374" s="520"/>
      <c r="V374" s="520"/>
      <c r="W374" s="520"/>
      <c r="X374" s="520"/>
      <c r="Y374" s="520"/>
      <c r="Z374" s="520"/>
      <c r="AA374" s="520"/>
      <c r="AB374" s="520"/>
      <c r="AC374" s="520"/>
      <c r="AD374" s="520"/>
      <c r="AE374" s="520"/>
      <c r="AF374" s="520"/>
      <c r="AG374" s="520"/>
      <c r="AH374" s="520"/>
      <c r="AI374" s="520"/>
      <c r="AJ374" s="520"/>
      <c r="AK374" s="520"/>
      <c r="AL374" s="520"/>
      <c r="AM374" s="520"/>
      <c r="AN374" s="520"/>
      <c r="AO374" s="520"/>
      <c r="AP374" s="520"/>
      <c r="AQ374" s="520"/>
      <c r="AR374" s="520"/>
      <c r="AS374" s="520"/>
      <c r="AT374" s="520"/>
      <c r="AU374" s="520"/>
      <c r="AV374" s="520"/>
      <c r="AW374" s="520"/>
      <c r="AX374" s="520"/>
      <c r="AY374" s="520"/>
      <c r="AZ374" s="520"/>
      <c r="BA374" s="520"/>
      <c r="BB374" s="520"/>
      <c r="BC374" s="520"/>
      <c r="BD374" s="520"/>
      <c r="BE374" s="520"/>
      <c r="BF374" s="520"/>
      <c r="BG374" s="520"/>
      <c r="BH374" s="520"/>
      <c r="BI374" s="520"/>
      <c r="BJ374" s="520"/>
      <c r="BK374" s="520"/>
      <c r="BL374" s="520"/>
      <c r="BM374" s="520"/>
      <c r="BN374" s="520"/>
      <c r="BO374" s="520"/>
      <c r="BP374" s="520"/>
      <c r="BQ374" s="520"/>
    </row>
    <row r="375" spans="1:69" s="69" customFormat="1" ht="18.75" customHeight="1">
      <c r="A375" s="520"/>
      <c r="B375" s="524"/>
      <c r="C375" s="520"/>
      <c r="D375" s="520"/>
      <c r="E375" s="520"/>
      <c r="F375" s="517"/>
      <c r="G375" s="520"/>
      <c r="H375" s="520"/>
      <c r="I375" s="521"/>
      <c r="J375" s="520"/>
      <c r="K375" s="522"/>
      <c r="L375" s="520"/>
      <c r="M375" s="569"/>
      <c r="N375" s="569"/>
      <c r="O375" s="569"/>
      <c r="P375" s="520"/>
      <c r="Q375" s="520"/>
      <c r="R375" s="520"/>
      <c r="S375" s="520"/>
      <c r="T375" s="520"/>
      <c r="U375" s="520"/>
      <c r="V375" s="520"/>
      <c r="W375" s="520"/>
      <c r="X375" s="520"/>
      <c r="Y375" s="520"/>
      <c r="Z375" s="520"/>
      <c r="AA375" s="520"/>
      <c r="AB375" s="520"/>
      <c r="AC375" s="520"/>
      <c r="AD375" s="520"/>
      <c r="AE375" s="520"/>
      <c r="AF375" s="520"/>
      <c r="AG375" s="520"/>
      <c r="AH375" s="520"/>
      <c r="AI375" s="520"/>
      <c r="AJ375" s="520"/>
      <c r="AK375" s="520"/>
      <c r="AL375" s="520"/>
      <c r="AM375" s="520"/>
      <c r="AN375" s="520"/>
      <c r="AO375" s="520"/>
      <c r="AP375" s="520"/>
      <c r="AQ375" s="520"/>
      <c r="AR375" s="520"/>
      <c r="AS375" s="520"/>
      <c r="AT375" s="520"/>
      <c r="AU375" s="520"/>
      <c r="AV375" s="520"/>
      <c r="AW375" s="520"/>
      <c r="AX375" s="520"/>
      <c r="AY375" s="520"/>
      <c r="AZ375" s="520"/>
      <c r="BA375" s="520"/>
      <c r="BB375" s="520"/>
      <c r="BC375" s="520"/>
      <c r="BD375" s="520"/>
      <c r="BE375" s="520"/>
      <c r="BF375" s="520"/>
      <c r="BG375" s="520"/>
      <c r="BH375" s="520"/>
      <c r="BI375" s="520"/>
      <c r="BJ375" s="520"/>
      <c r="BK375" s="520"/>
      <c r="BL375" s="520"/>
      <c r="BM375" s="520"/>
      <c r="BN375" s="520"/>
      <c r="BO375" s="520"/>
      <c r="BP375" s="520"/>
      <c r="BQ375" s="520"/>
    </row>
    <row r="376" spans="1:69" s="69" customFormat="1" ht="18.75" customHeight="1">
      <c r="A376" s="520"/>
      <c r="B376" s="524"/>
      <c r="C376" s="520"/>
      <c r="D376" s="520"/>
      <c r="E376" s="520"/>
      <c r="F376" s="517"/>
      <c r="G376" s="520"/>
      <c r="H376" s="520"/>
      <c r="I376" s="521"/>
      <c r="J376" s="520"/>
      <c r="K376" s="522"/>
      <c r="L376" s="520"/>
      <c r="M376" s="569"/>
      <c r="N376" s="569"/>
      <c r="O376" s="569"/>
      <c r="P376" s="520"/>
      <c r="Q376" s="520"/>
      <c r="R376" s="520"/>
      <c r="S376" s="520"/>
      <c r="T376" s="520"/>
      <c r="U376" s="520"/>
      <c r="V376" s="520"/>
      <c r="W376" s="520"/>
      <c r="X376" s="520"/>
      <c r="Y376" s="520"/>
      <c r="Z376" s="520"/>
      <c r="AA376" s="520"/>
      <c r="AB376" s="520"/>
      <c r="AC376" s="520"/>
      <c r="AD376" s="520"/>
      <c r="AE376" s="520"/>
      <c r="AF376" s="520"/>
      <c r="AG376" s="520"/>
      <c r="AH376" s="520"/>
      <c r="AI376" s="520"/>
      <c r="AJ376" s="520"/>
      <c r="AK376" s="520"/>
      <c r="AL376" s="520"/>
      <c r="AM376" s="520"/>
      <c r="AN376" s="520"/>
      <c r="AO376" s="520"/>
      <c r="AP376" s="520"/>
      <c r="AQ376" s="520"/>
      <c r="AR376" s="520"/>
      <c r="AS376" s="520"/>
      <c r="AT376" s="520"/>
      <c r="AU376" s="520"/>
      <c r="AV376" s="520"/>
      <c r="AW376" s="520"/>
      <c r="AX376" s="520"/>
      <c r="AY376" s="520"/>
      <c r="AZ376" s="520"/>
      <c r="BA376" s="520"/>
      <c r="BB376" s="520"/>
      <c r="BC376" s="520"/>
      <c r="BD376" s="520"/>
      <c r="BE376" s="520"/>
      <c r="BF376" s="520"/>
      <c r="BG376" s="520"/>
      <c r="BH376" s="520"/>
      <c r="BI376" s="520"/>
      <c r="BJ376" s="520"/>
      <c r="BK376" s="520"/>
      <c r="BL376" s="520"/>
      <c r="BM376" s="520"/>
      <c r="BN376" s="520"/>
      <c r="BO376" s="520"/>
      <c r="BP376" s="520"/>
      <c r="BQ376" s="520"/>
    </row>
    <row r="377" spans="1:69" s="69" customFormat="1" ht="18.75" customHeight="1">
      <c r="A377" s="520"/>
      <c r="B377" s="524"/>
      <c r="C377" s="520"/>
      <c r="D377" s="520"/>
      <c r="E377" s="520"/>
      <c r="F377" s="517"/>
      <c r="G377" s="520"/>
      <c r="H377" s="520"/>
      <c r="I377" s="521"/>
      <c r="J377" s="520"/>
      <c r="K377" s="522"/>
      <c r="L377" s="520"/>
      <c r="M377" s="569"/>
      <c r="N377" s="569"/>
      <c r="O377" s="569"/>
      <c r="P377" s="520"/>
      <c r="Q377" s="520"/>
      <c r="R377" s="520"/>
      <c r="S377" s="520"/>
      <c r="T377" s="520"/>
      <c r="U377" s="520"/>
      <c r="V377" s="520"/>
      <c r="W377" s="520"/>
      <c r="X377" s="520"/>
      <c r="Y377" s="520"/>
      <c r="Z377" s="520"/>
      <c r="AA377" s="520"/>
      <c r="AB377" s="520"/>
      <c r="AC377" s="520"/>
      <c r="AD377" s="520"/>
      <c r="AE377" s="520"/>
      <c r="AF377" s="520"/>
      <c r="AG377" s="520"/>
      <c r="AH377" s="520"/>
      <c r="AI377" s="520"/>
      <c r="AJ377" s="520"/>
      <c r="AK377" s="520"/>
      <c r="AL377" s="520"/>
      <c r="AM377" s="520"/>
      <c r="AN377" s="520"/>
      <c r="AO377" s="520"/>
      <c r="AP377" s="520"/>
      <c r="AQ377" s="520"/>
      <c r="AR377" s="520"/>
      <c r="AS377" s="520"/>
      <c r="AT377" s="520"/>
      <c r="AU377" s="520"/>
      <c r="AV377" s="520"/>
      <c r="AW377" s="520"/>
      <c r="AX377" s="520"/>
      <c r="AY377" s="520"/>
      <c r="AZ377" s="520"/>
      <c r="BA377" s="520"/>
      <c r="BB377" s="520"/>
      <c r="BC377" s="520"/>
      <c r="BD377" s="520"/>
      <c r="BE377" s="520"/>
      <c r="BF377" s="520"/>
      <c r="BG377" s="520"/>
      <c r="BH377" s="520"/>
      <c r="BI377" s="520"/>
      <c r="BJ377" s="520"/>
      <c r="BK377" s="520"/>
      <c r="BL377" s="520"/>
      <c r="BM377" s="520"/>
      <c r="BN377" s="520"/>
      <c r="BO377" s="520"/>
      <c r="BP377" s="520"/>
      <c r="BQ377" s="520"/>
    </row>
    <row r="378" spans="1:69" s="69" customFormat="1" ht="18.75" customHeight="1">
      <c r="A378" s="520"/>
      <c r="B378" s="524"/>
      <c r="C378" s="520"/>
      <c r="D378" s="520"/>
      <c r="E378" s="520"/>
      <c r="F378" s="517"/>
      <c r="G378" s="520"/>
      <c r="H378" s="520"/>
      <c r="I378" s="521"/>
      <c r="J378" s="520"/>
      <c r="K378" s="522"/>
      <c r="L378" s="520"/>
      <c r="M378" s="569"/>
      <c r="N378" s="569"/>
      <c r="O378" s="569"/>
      <c r="P378" s="520"/>
      <c r="Q378" s="520"/>
      <c r="R378" s="520"/>
      <c r="S378" s="520"/>
      <c r="T378" s="520"/>
      <c r="U378" s="520"/>
      <c r="V378" s="520"/>
      <c r="W378" s="520"/>
      <c r="X378" s="520"/>
      <c r="Y378" s="520"/>
      <c r="Z378" s="520"/>
      <c r="AA378" s="520"/>
      <c r="AB378" s="520"/>
      <c r="AC378" s="520"/>
      <c r="AD378" s="520"/>
      <c r="AE378" s="520"/>
      <c r="AF378" s="520"/>
      <c r="AG378" s="520"/>
      <c r="AH378" s="520"/>
      <c r="AI378" s="520"/>
      <c r="AJ378" s="520"/>
      <c r="AK378" s="520"/>
      <c r="AL378" s="520"/>
      <c r="AM378" s="520"/>
      <c r="AN378" s="520"/>
      <c r="AO378" s="520"/>
      <c r="AP378" s="520"/>
      <c r="AQ378" s="520"/>
      <c r="AR378" s="520"/>
      <c r="AS378" s="520"/>
      <c r="AT378" s="520"/>
      <c r="AU378" s="520"/>
      <c r="AV378" s="520"/>
      <c r="AW378" s="520"/>
      <c r="AX378" s="520"/>
      <c r="AY378" s="520"/>
      <c r="AZ378" s="520"/>
      <c r="BA378" s="520"/>
      <c r="BB378" s="520"/>
      <c r="BC378" s="520"/>
      <c r="BD378" s="520"/>
      <c r="BE378" s="520"/>
      <c r="BF378" s="520"/>
      <c r="BG378" s="520"/>
      <c r="BH378" s="520"/>
      <c r="BI378" s="520"/>
      <c r="BJ378" s="520"/>
      <c r="BK378" s="520"/>
      <c r="BL378" s="520"/>
      <c r="BM378" s="520"/>
      <c r="BN378" s="520"/>
      <c r="BO378" s="520"/>
      <c r="BP378" s="520"/>
      <c r="BQ378" s="520"/>
    </row>
    <row r="379" spans="1:69" s="69" customFormat="1" ht="18.75" customHeight="1">
      <c r="A379" s="520"/>
      <c r="B379" s="524"/>
      <c r="C379" s="520"/>
      <c r="D379" s="520"/>
      <c r="E379" s="520"/>
      <c r="F379" s="517"/>
      <c r="G379" s="520"/>
      <c r="H379" s="520"/>
      <c r="I379" s="521"/>
      <c r="J379" s="520"/>
      <c r="K379" s="522"/>
      <c r="L379" s="520"/>
      <c r="M379" s="569"/>
      <c r="N379" s="569"/>
      <c r="O379" s="569"/>
      <c r="P379" s="520"/>
      <c r="Q379" s="520"/>
      <c r="R379" s="520"/>
      <c r="S379" s="520"/>
      <c r="T379" s="520"/>
      <c r="U379" s="520"/>
      <c r="V379" s="520"/>
      <c r="W379" s="520"/>
      <c r="X379" s="520"/>
      <c r="Y379" s="520"/>
      <c r="Z379" s="520"/>
      <c r="AA379" s="520"/>
      <c r="AB379" s="520"/>
      <c r="AC379" s="520"/>
      <c r="AD379" s="520"/>
      <c r="AE379" s="520"/>
      <c r="AF379" s="520"/>
      <c r="AG379" s="520"/>
      <c r="AH379" s="520"/>
      <c r="AI379" s="520"/>
      <c r="AJ379" s="520"/>
      <c r="AK379" s="520"/>
      <c r="AL379" s="520"/>
      <c r="AM379" s="520"/>
      <c r="AN379" s="520"/>
      <c r="AO379" s="520"/>
      <c r="AP379" s="520"/>
      <c r="AQ379" s="520"/>
      <c r="AR379" s="520"/>
      <c r="AS379" s="520"/>
      <c r="AT379" s="520"/>
      <c r="AU379" s="520"/>
      <c r="AV379" s="520"/>
      <c r="AW379" s="520"/>
      <c r="AX379" s="520"/>
      <c r="AY379" s="520"/>
      <c r="AZ379" s="520"/>
      <c r="BA379" s="520"/>
      <c r="BB379" s="520"/>
      <c r="BC379" s="520"/>
      <c r="BD379" s="520"/>
      <c r="BE379" s="520"/>
      <c r="BF379" s="520"/>
      <c r="BG379" s="520"/>
      <c r="BH379" s="520"/>
      <c r="BI379" s="520"/>
      <c r="BJ379" s="520"/>
      <c r="BK379" s="520"/>
      <c r="BL379" s="520"/>
      <c r="BM379" s="520"/>
      <c r="BN379" s="520"/>
      <c r="BO379" s="520"/>
      <c r="BP379" s="520"/>
      <c r="BQ379" s="520"/>
    </row>
    <row r="380" spans="1:69" s="69" customFormat="1" ht="18.75" customHeight="1">
      <c r="A380" s="520"/>
      <c r="B380" s="524"/>
      <c r="C380" s="520"/>
      <c r="D380" s="520"/>
      <c r="E380" s="520"/>
      <c r="F380" s="517"/>
      <c r="G380" s="520"/>
      <c r="H380" s="520"/>
      <c r="I380" s="521"/>
      <c r="J380" s="520"/>
      <c r="K380" s="522"/>
      <c r="L380" s="520"/>
      <c r="M380" s="569"/>
      <c r="N380" s="569"/>
      <c r="O380" s="569"/>
      <c r="P380" s="520"/>
      <c r="Q380" s="520"/>
      <c r="R380" s="520"/>
      <c r="S380" s="520"/>
      <c r="T380" s="520"/>
      <c r="U380" s="520"/>
      <c r="V380" s="520"/>
      <c r="W380" s="520"/>
      <c r="X380" s="520"/>
      <c r="Y380" s="520"/>
      <c r="Z380" s="520"/>
      <c r="AA380" s="520"/>
      <c r="AB380" s="520"/>
      <c r="AC380" s="520"/>
      <c r="AD380" s="520"/>
      <c r="AE380" s="520"/>
      <c r="AF380" s="520"/>
      <c r="AG380" s="520"/>
      <c r="AH380" s="520"/>
      <c r="AI380" s="520"/>
      <c r="AJ380" s="520"/>
      <c r="AK380" s="520"/>
      <c r="AL380" s="520"/>
      <c r="AM380" s="520"/>
      <c r="AN380" s="520"/>
      <c r="AO380" s="520"/>
      <c r="AP380" s="520"/>
      <c r="AQ380" s="520"/>
      <c r="AR380" s="520"/>
      <c r="AS380" s="520"/>
      <c r="AT380" s="520"/>
      <c r="AU380" s="520"/>
      <c r="AV380" s="520"/>
      <c r="AW380" s="520"/>
      <c r="AX380" s="520"/>
      <c r="AY380" s="520"/>
      <c r="AZ380" s="520"/>
      <c r="BA380" s="520"/>
      <c r="BB380" s="520"/>
      <c r="BC380" s="520"/>
      <c r="BD380" s="520"/>
      <c r="BE380" s="520"/>
      <c r="BF380" s="520"/>
      <c r="BG380" s="520"/>
      <c r="BH380" s="520"/>
      <c r="BI380" s="520"/>
      <c r="BJ380" s="520"/>
      <c r="BK380" s="520"/>
      <c r="BL380" s="520"/>
      <c r="BM380" s="520"/>
      <c r="BN380" s="520"/>
      <c r="BO380" s="520"/>
      <c r="BP380" s="520"/>
      <c r="BQ380" s="520"/>
    </row>
    <row r="381" spans="1:69" s="69" customFormat="1" ht="18.75" customHeight="1">
      <c r="A381" s="520"/>
      <c r="B381" s="524"/>
      <c r="C381" s="520"/>
      <c r="D381" s="520"/>
      <c r="E381" s="520"/>
      <c r="F381" s="517"/>
      <c r="G381" s="520"/>
      <c r="H381" s="520"/>
      <c r="I381" s="521"/>
      <c r="J381" s="520"/>
      <c r="K381" s="522"/>
      <c r="L381" s="520"/>
      <c r="M381" s="569"/>
      <c r="N381" s="569"/>
      <c r="O381" s="569"/>
      <c r="P381" s="520"/>
      <c r="Q381" s="520"/>
      <c r="R381" s="520"/>
      <c r="S381" s="520"/>
      <c r="T381" s="520"/>
      <c r="U381" s="520"/>
      <c r="V381" s="520"/>
      <c r="W381" s="520"/>
      <c r="X381" s="520"/>
      <c r="Y381" s="520"/>
      <c r="Z381" s="520"/>
      <c r="AA381" s="520"/>
      <c r="AB381" s="520"/>
      <c r="AC381" s="520"/>
      <c r="AD381" s="520"/>
      <c r="AE381" s="520"/>
      <c r="AF381" s="520"/>
      <c r="AG381" s="520"/>
      <c r="AH381" s="520"/>
      <c r="AI381" s="520"/>
      <c r="AJ381" s="520"/>
      <c r="AK381" s="520"/>
      <c r="AL381" s="520"/>
      <c r="AM381" s="520"/>
      <c r="AN381" s="520"/>
      <c r="AO381" s="520"/>
      <c r="AP381" s="520"/>
      <c r="AQ381" s="520"/>
      <c r="AR381" s="520"/>
      <c r="AS381" s="520"/>
      <c r="AT381" s="520"/>
      <c r="AU381" s="520"/>
      <c r="AV381" s="520"/>
      <c r="AW381" s="520"/>
      <c r="AX381" s="520"/>
      <c r="AY381" s="520"/>
      <c r="AZ381" s="520"/>
      <c r="BA381" s="520"/>
      <c r="BB381" s="520"/>
      <c r="BC381" s="520"/>
      <c r="BD381" s="520"/>
      <c r="BE381" s="520"/>
      <c r="BF381" s="520"/>
      <c r="BG381" s="520"/>
      <c r="BH381" s="520"/>
      <c r="BI381" s="520"/>
      <c r="BJ381" s="520"/>
      <c r="BK381" s="520"/>
      <c r="BL381" s="520"/>
      <c r="BM381" s="520"/>
      <c r="BN381" s="520"/>
      <c r="BO381" s="520"/>
      <c r="BP381" s="520"/>
      <c r="BQ381" s="520"/>
    </row>
    <row r="382" spans="1:69" s="69" customFormat="1" ht="18.75" customHeight="1">
      <c r="A382" s="520"/>
      <c r="B382" s="524"/>
      <c r="C382" s="520"/>
      <c r="D382" s="520"/>
      <c r="E382" s="520"/>
      <c r="F382" s="517"/>
      <c r="G382" s="520"/>
      <c r="H382" s="520"/>
      <c r="I382" s="521"/>
      <c r="J382" s="520"/>
      <c r="K382" s="522"/>
      <c r="L382" s="520"/>
      <c r="M382" s="569"/>
      <c r="N382" s="569"/>
      <c r="O382" s="569"/>
      <c r="P382" s="520"/>
      <c r="Q382" s="520"/>
      <c r="R382" s="520"/>
      <c r="S382" s="520"/>
      <c r="T382" s="520"/>
      <c r="U382" s="520"/>
      <c r="V382" s="520"/>
      <c r="W382" s="520"/>
      <c r="X382" s="520"/>
      <c r="Y382" s="520"/>
      <c r="Z382" s="520"/>
      <c r="AA382" s="520"/>
      <c r="AB382" s="520"/>
      <c r="AC382" s="520"/>
      <c r="AD382" s="520"/>
      <c r="AE382" s="520"/>
      <c r="AF382" s="520"/>
      <c r="AG382" s="520"/>
      <c r="AH382" s="520"/>
      <c r="AI382" s="520"/>
      <c r="AJ382" s="520"/>
      <c r="AK382" s="520"/>
      <c r="AL382" s="520"/>
      <c r="AM382" s="520"/>
      <c r="AN382" s="520"/>
      <c r="AO382" s="520"/>
      <c r="AP382" s="520"/>
      <c r="AQ382" s="520"/>
      <c r="AR382" s="520"/>
      <c r="AS382" s="520"/>
      <c r="AT382" s="520"/>
      <c r="AU382" s="520"/>
      <c r="AV382" s="520"/>
      <c r="AW382" s="520"/>
      <c r="AX382" s="520"/>
      <c r="AY382" s="520"/>
      <c r="AZ382" s="520"/>
      <c r="BA382" s="520"/>
      <c r="BB382" s="520"/>
      <c r="BC382" s="520"/>
      <c r="BD382" s="520"/>
      <c r="BE382" s="520"/>
      <c r="BF382" s="520"/>
      <c r="BG382" s="520"/>
      <c r="BH382" s="520"/>
      <c r="BI382" s="520"/>
      <c r="BJ382" s="520"/>
      <c r="BK382" s="520"/>
      <c r="BL382" s="520"/>
      <c r="BM382" s="520"/>
      <c r="BN382" s="520"/>
      <c r="BO382" s="520"/>
      <c r="BP382" s="520"/>
      <c r="BQ382" s="520"/>
    </row>
    <row r="383" spans="1:69" s="69" customFormat="1" ht="18.75" customHeight="1">
      <c r="A383" s="520"/>
      <c r="B383" s="524"/>
      <c r="C383" s="520"/>
      <c r="D383" s="520"/>
      <c r="E383" s="520"/>
      <c r="F383" s="517"/>
      <c r="G383" s="520"/>
      <c r="H383" s="520"/>
      <c r="I383" s="521"/>
      <c r="J383" s="520"/>
      <c r="K383" s="522"/>
      <c r="L383" s="520"/>
      <c r="M383" s="569"/>
      <c r="N383" s="569"/>
      <c r="O383" s="569"/>
      <c r="P383" s="520"/>
      <c r="Q383" s="520"/>
      <c r="R383" s="520"/>
      <c r="S383" s="520"/>
      <c r="T383" s="520"/>
      <c r="U383" s="520"/>
      <c r="V383" s="520"/>
      <c r="W383" s="520"/>
      <c r="X383" s="520"/>
      <c r="Y383" s="520"/>
      <c r="Z383" s="520"/>
      <c r="AA383" s="520"/>
      <c r="AB383" s="520"/>
      <c r="AC383" s="520"/>
      <c r="AD383" s="520"/>
      <c r="AE383" s="520"/>
      <c r="AF383" s="520"/>
      <c r="AG383" s="520"/>
      <c r="AH383" s="520"/>
      <c r="AI383" s="520"/>
      <c r="AJ383" s="520"/>
      <c r="AK383" s="520"/>
      <c r="AL383" s="520"/>
      <c r="AM383" s="520"/>
      <c r="AN383" s="520"/>
      <c r="AO383" s="520"/>
      <c r="AP383" s="520"/>
      <c r="AQ383" s="520"/>
      <c r="AR383" s="520"/>
      <c r="AS383" s="520"/>
      <c r="AT383" s="520"/>
      <c r="AU383" s="520"/>
      <c r="AV383" s="520"/>
      <c r="AW383" s="520"/>
      <c r="AX383" s="520"/>
      <c r="AY383" s="520"/>
      <c r="AZ383" s="520"/>
      <c r="BA383" s="520"/>
      <c r="BB383" s="520"/>
      <c r="BC383" s="520"/>
      <c r="BD383" s="520"/>
      <c r="BE383" s="520"/>
      <c r="BF383" s="520"/>
      <c r="BG383" s="520"/>
      <c r="BH383" s="520"/>
      <c r="BI383" s="520"/>
      <c r="BJ383" s="520"/>
      <c r="BK383" s="520"/>
      <c r="BL383" s="520"/>
      <c r="BM383" s="520"/>
      <c r="BN383" s="520"/>
      <c r="BO383" s="520"/>
      <c r="BP383" s="520"/>
      <c r="BQ383" s="520"/>
    </row>
    <row r="384" spans="1:69" s="69" customFormat="1" ht="18.75" customHeight="1">
      <c r="A384" s="520"/>
      <c r="B384" s="524"/>
      <c r="C384" s="520"/>
      <c r="D384" s="520"/>
      <c r="E384" s="520"/>
      <c r="F384" s="517"/>
      <c r="G384" s="520"/>
      <c r="H384" s="520"/>
      <c r="I384" s="521"/>
      <c r="J384" s="520"/>
      <c r="K384" s="522"/>
      <c r="L384" s="520"/>
      <c r="M384" s="569"/>
      <c r="N384" s="569"/>
      <c r="O384" s="569"/>
      <c r="P384" s="520"/>
      <c r="Q384" s="520"/>
      <c r="R384" s="520"/>
      <c r="S384" s="520"/>
      <c r="T384" s="520"/>
      <c r="U384" s="520"/>
      <c r="V384" s="520"/>
      <c r="W384" s="520"/>
      <c r="X384" s="520"/>
      <c r="Y384" s="520"/>
      <c r="Z384" s="520"/>
      <c r="AA384" s="520"/>
      <c r="AB384" s="520"/>
      <c r="AC384" s="520"/>
      <c r="AD384" s="520"/>
      <c r="AE384" s="520"/>
      <c r="AF384" s="520"/>
      <c r="AG384" s="520"/>
      <c r="AH384" s="520"/>
      <c r="AI384" s="520"/>
      <c r="AJ384" s="520"/>
      <c r="AK384" s="520"/>
      <c r="AL384" s="520"/>
      <c r="AM384" s="520"/>
      <c r="AN384" s="520"/>
      <c r="AO384" s="520"/>
      <c r="AP384" s="520"/>
      <c r="AQ384" s="520"/>
      <c r="AR384" s="520"/>
      <c r="AS384" s="520"/>
      <c r="AT384" s="520"/>
      <c r="AU384" s="520"/>
      <c r="AV384" s="520"/>
      <c r="AW384" s="520"/>
      <c r="AX384" s="520"/>
      <c r="AY384" s="520"/>
      <c r="AZ384" s="520"/>
      <c r="BA384" s="520"/>
      <c r="BB384" s="520"/>
      <c r="BC384" s="520"/>
      <c r="BD384" s="520"/>
      <c r="BE384" s="520"/>
      <c r="BF384" s="520"/>
      <c r="BG384" s="520"/>
      <c r="BH384" s="520"/>
      <c r="BI384" s="520"/>
      <c r="BJ384" s="520"/>
      <c r="BK384" s="520"/>
      <c r="BL384" s="520"/>
      <c r="BM384" s="520"/>
      <c r="BN384" s="520"/>
      <c r="BO384" s="520"/>
      <c r="BP384" s="520"/>
      <c r="BQ384" s="520"/>
    </row>
    <row r="385" spans="1:69" s="69" customFormat="1" ht="18.75" customHeight="1">
      <c r="A385" s="520"/>
      <c r="B385" s="524"/>
      <c r="C385" s="520"/>
      <c r="D385" s="520"/>
      <c r="E385" s="520"/>
      <c r="F385" s="517"/>
      <c r="G385" s="520"/>
      <c r="H385" s="520"/>
      <c r="I385" s="521"/>
      <c r="J385" s="520"/>
      <c r="K385" s="522"/>
      <c r="L385" s="520"/>
      <c r="M385" s="569"/>
      <c r="N385" s="569"/>
      <c r="O385" s="569"/>
      <c r="P385" s="520"/>
      <c r="Q385" s="520"/>
      <c r="R385" s="520"/>
      <c r="S385" s="520"/>
      <c r="T385" s="520"/>
      <c r="U385" s="520"/>
      <c r="V385" s="520"/>
      <c r="W385" s="520"/>
      <c r="X385" s="520"/>
      <c r="Y385" s="520"/>
      <c r="Z385" s="520"/>
      <c r="AA385" s="520"/>
      <c r="AB385" s="520"/>
      <c r="AC385" s="520"/>
      <c r="AD385" s="520"/>
      <c r="AE385" s="520"/>
      <c r="AF385" s="520"/>
      <c r="AG385" s="520"/>
      <c r="AH385" s="520"/>
      <c r="AI385" s="520"/>
      <c r="AJ385" s="520"/>
      <c r="AK385" s="520"/>
      <c r="AL385" s="520"/>
      <c r="AM385" s="520"/>
      <c r="AN385" s="520"/>
      <c r="AO385" s="520"/>
      <c r="AP385" s="520"/>
      <c r="AQ385" s="520"/>
      <c r="AR385" s="520"/>
      <c r="AS385" s="520"/>
      <c r="AT385" s="520"/>
      <c r="AU385" s="520"/>
      <c r="AV385" s="520"/>
      <c r="AW385" s="520"/>
      <c r="AX385" s="520"/>
      <c r="AY385" s="520"/>
      <c r="AZ385" s="520"/>
      <c r="BA385" s="520"/>
      <c r="BB385" s="520"/>
      <c r="BC385" s="520"/>
      <c r="BD385" s="520"/>
      <c r="BE385" s="520"/>
      <c r="BF385" s="520"/>
      <c r="BG385" s="520"/>
      <c r="BH385" s="520"/>
      <c r="BI385" s="520"/>
      <c r="BJ385" s="520"/>
      <c r="BK385" s="520"/>
      <c r="BL385" s="520"/>
      <c r="BM385" s="520"/>
      <c r="BN385" s="520"/>
      <c r="BO385" s="520"/>
      <c r="BP385" s="520"/>
      <c r="BQ385" s="520"/>
    </row>
    <row r="386" spans="1:69" s="69" customFormat="1" ht="18.75" customHeight="1">
      <c r="A386" s="520"/>
      <c r="B386" s="524"/>
      <c r="C386" s="520"/>
      <c r="D386" s="520"/>
      <c r="E386" s="520"/>
      <c r="F386" s="517"/>
      <c r="G386" s="520"/>
      <c r="H386" s="520"/>
      <c r="I386" s="521"/>
      <c r="J386" s="520"/>
      <c r="K386" s="522"/>
      <c r="L386" s="520"/>
      <c r="M386" s="569"/>
      <c r="N386" s="569"/>
      <c r="O386" s="569"/>
      <c r="P386" s="520"/>
      <c r="Q386" s="520"/>
      <c r="R386" s="520"/>
      <c r="S386" s="520"/>
      <c r="T386" s="520"/>
      <c r="U386" s="520"/>
      <c r="V386" s="520"/>
      <c r="W386" s="520"/>
      <c r="X386" s="520"/>
      <c r="Y386" s="520"/>
      <c r="Z386" s="520"/>
      <c r="AA386" s="520"/>
      <c r="AB386" s="520"/>
      <c r="AC386" s="520"/>
      <c r="AD386" s="520"/>
      <c r="AE386" s="520"/>
      <c r="AF386" s="520"/>
      <c r="AG386" s="520"/>
      <c r="AH386" s="520"/>
      <c r="AI386" s="520"/>
      <c r="AJ386" s="520"/>
      <c r="AK386" s="520"/>
      <c r="AL386" s="520"/>
      <c r="AM386" s="520"/>
      <c r="AN386" s="520"/>
      <c r="AO386" s="520"/>
      <c r="AP386" s="520"/>
      <c r="AQ386" s="520"/>
      <c r="AR386" s="520"/>
      <c r="AS386" s="520"/>
      <c r="AT386" s="520"/>
      <c r="AU386" s="520"/>
      <c r="AV386" s="520"/>
      <c r="AW386" s="520"/>
      <c r="AX386" s="520"/>
      <c r="AY386" s="520"/>
      <c r="AZ386" s="520"/>
      <c r="BA386" s="520"/>
      <c r="BB386" s="520"/>
      <c r="BC386" s="520"/>
      <c r="BD386" s="520"/>
      <c r="BE386" s="520"/>
      <c r="BF386" s="520"/>
      <c r="BG386" s="520"/>
      <c r="BH386" s="520"/>
      <c r="BI386" s="520"/>
      <c r="BJ386" s="520"/>
      <c r="BK386" s="520"/>
      <c r="BL386" s="520"/>
      <c r="BM386" s="520"/>
      <c r="BN386" s="520"/>
      <c r="BO386" s="520"/>
      <c r="BP386" s="520"/>
      <c r="BQ386" s="520"/>
    </row>
    <row r="387" spans="1:69" s="69" customFormat="1" ht="18.75" customHeight="1">
      <c r="A387" s="520"/>
      <c r="B387" s="524"/>
      <c r="C387" s="520"/>
      <c r="D387" s="520"/>
      <c r="E387" s="520"/>
      <c r="F387" s="517"/>
      <c r="G387" s="520"/>
      <c r="H387" s="520"/>
      <c r="I387" s="521"/>
      <c r="J387" s="520"/>
      <c r="K387" s="522"/>
      <c r="L387" s="520"/>
      <c r="M387" s="569"/>
      <c r="N387" s="569"/>
      <c r="O387" s="569"/>
      <c r="P387" s="520"/>
      <c r="Q387" s="520"/>
      <c r="R387" s="520"/>
      <c r="S387" s="520"/>
      <c r="T387" s="520"/>
      <c r="U387" s="520"/>
      <c r="V387" s="520"/>
      <c r="W387" s="520"/>
      <c r="X387" s="520"/>
      <c r="Y387" s="520"/>
      <c r="Z387" s="520"/>
      <c r="AA387" s="520"/>
      <c r="AB387" s="520"/>
      <c r="AC387" s="520"/>
      <c r="AD387" s="520"/>
      <c r="AE387" s="520"/>
      <c r="AF387" s="520"/>
      <c r="AG387" s="520"/>
      <c r="AH387" s="520"/>
      <c r="AI387" s="520"/>
      <c r="AJ387" s="520"/>
      <c r="AK387" s="520"/>
      <c r="AL387" s="520"/>
      <c r="AM387" s="520"/>
      <c r="AN387" s="520"/>
      <c r="AO387" s="520"/>
      <c r="AP387" s="520"/>
      <c r="AQ387" s="520"/>
      <c r="AR387" s="520"/>
      <c r="AS387" s="520"/>
      <c r="AT387" s="520"/>
      <c r="AU387" s="520"/>
      <c r="AV387" s="520"/>
      <c r="AW387" s="520"/>
      <c r="AX387" s="520"/>
      <c r="AY387" s="520"/>
      <c r="AZ387" s="520"/>
      <c r="BA387" s="520"/>
      <c r="BB387" s="520"/>
      <c r="BC387" s="520"/>
      <c r="BD387" s="520"/>
      <c r="BE387" s="520"/>
      <c r="BF387" s="520"/>
      <c r="BG387" s="520"/>
      <c r="BH387" s="520"/>
      <c r="BI387" s="520"/>
      <c r="BJ387" s="520"/>
      <c r="BK387" s="520"/>
      <c r="BL387" s="520"/>
      <c r="BM387" s="520"/>
      <c r="BN387" s="520"/>
      <c r="BO387" s="520"/>
      <c r="BP387" s="520"/>
      <c r="BQ387" s="520"/>
    </row>
    <row r="388" spans="1:69" s="69" customFormat="1" ht="18.75" customHeight="1">
      <c r="A388" s="520"/>
      <c r="B388" s="524"/>
      <c r="C388" s="520"/>
      <c r="D388" s="520"/>
      <c r="E388" s="520"/>
      <c r="F388" s="517"/>
      <c r="G388" s="520"/>
      <c r="H388" s="520"/>
      <c r="I388" s="521"/>
      <c r="J388" s="520"/>
      <c r="K388" s="522"/>
      <c r="L388" s="520"/>
      <c r="M388" s="569"/>
      <c r="N388" s="569"/>
      <c r="O388" s="569"/>
      <c r="P388" s="520"/>
      <c r="Q388" s="520"/>
      <c r="R388" s="520"/>
      <c r="S388" s="520"/>
      <c r="T388" s="520"/>
      <c r="U388" s="520"/>
      <c r="V388" s="520"/>
      <c r="W388" s="520"/>
      <c r="X388" s="520"/>
      <c r="Y388" s="520"/>
      <c r="Z388" s="520"/>
      <c r="AA388" s="520"/>
      <c r="AB388" s="520"/>
      <c r="AC388" s="520"/>
      <c r="AD388" s="520"/>
      <c r="AE388" s="520"/>
      <c r="AF388" s="520"/>
      <c r="AG388" s="520"/>
      <c r="AH388" s="520"/>
      <c r="AI388" s="520"/>
      <c r="AJ388" s="520"/>
      <c r="AK388" s="520"/>
      <c r="AL388" s="520"/>
      <c r="AM388" s="520"/>
      <c r="AN388" s="520"/>
      <c r="AO388" s="520"/>
      <c r="AP388" s="520"/>
      <c r="AQ388" s="520"/>
      <c r="AR388" s="520"/>
      <c r="AS388" s="520"/>
      <c r="AT388" s="520"/>
      <c r="AU388" s="520"/>
      <c r="AV388" s="520"/>
      <c r="AW388" s="520"/>
      <c r="AX388" s="520"/>
      <c r="AY388" s="520"/>
      <c r="AZ388" s="520"/>
      <c r="BA388" s="520"/>
      <c r="BB388" s="520"/>
      <c r="BC388" s="520"/>
      <c r="BD388" s="520"/>
      <c r="BE388" s="520"/>
      <c r="BF388" s="520"/>
      <c r="BG388" s="520"/>
      <c r="BH388" s="520"/>
      <c r="BI388" s="520"/>
      <c r="BJ388" s="520"/>
      <c r="BK388" s="520"/>
      <c r="BL388" s="520"/>
      <c r="BM388" s="520"/>
      <c r="BN388" s="520"/>
      <c r="BO388" s="520"/>
      <c r="BP388" s="520"/>
      <c r="BQ388" s="520"/>
    </row>
    <row r="389" spans="1:69" s="69" customFormat="1" ht="18.75" customHeight="1">
      <c r="A389" s="520"/>
      <c r="B389" s="524"/>
      <c r="C389" s="520"/>
      <c r="D389" s="520"/>
      <c r="E389" s="520"/>
      <c r="F389" s="517"/>
      <c r="G389" s="520"/>
      <c r="H389" s="520"/>
      <c r="I389" s="521"/>
      <c r="J389" s="520"/>
      <c r="K389" s="522"/>
      <c r="L389" s="520"/>
      <c r="M389" s="569"/>
      <c r="N389" s="569"/>
      <c r="O389" s="569"/>
      <c r="P389" s="520"/>
      <c r="Q389" s="520"/>
      <c r="R389" s="520"/>
      <c r="S389" s="520"/>
      <c r="T389" s="520"/>
      <c r="U389" s="520"/>
      <c r="V389" s="520"/>
      <c r="W389" s="520"/>
      <c r="X389" s="520"/>
      <c r="Y389" s="520"/>
      <c r="Z389" s="520"/>
      <c r="AA389" s="520"/>
      <c r="AB389" s="520"/>
      <c r="AC389" s="520"/>
      <c r="AD389" s="520"/>
      <c r="AE389" s="520"/>
      <c r="AF389" s="520"/>
      <c r="AG389" s="520"/>
      <c r="AH389" s="520"/>
      <c r="AI389" s="520"/>
      <c r="AJ389" s="520"/>
      <c r="AK389" s="520"/>
      <c r="AL389" s="520"/>
      <c r="AM389" s="520"/>
      <c r="AN389" s="520"/>
      <c r="AO389" s="520"/>
      <c r="AP389" s="520"/>
      <c r="AQ389" s="520"/>
      <c r="AR389" s="520"/>
      <c r="AS389" s="520"/>
      <c r="AT389" s="520"/>
      <c r="AU389" s="520"/>
      <c r="AV389" s="520"/>
      <c r="AW389" s="520"/>
      <c r="AX389" s="520"/>
      <c r="AY389" s="520"/>
      <c r="AZ389" s="520"/>
      <c r="BA389" s="520"/>
      <c r="BB389" s="520"/>
      <c r="BC389" s="520"/>
      <c r="BD389" s="520"/>
      <c r="BE389" s="520"/>
      <c r="BF389" s="520"/>
      <c r="BG389" s="520"/>
      <c r="BH389" s="520"/>
      <c r="BI389" s="520"/>
      <c r="BJ389" s="520"/>
      <c r="BK389" s="520"/>
      <c r="BL389" s="520"/>
      <c r="BM389" s="520"/>
      <c r="BN389" s="520"/>
      <c r="BO389" s="520"/>
      <c r="BP389" s="520"/>
      <c r="BQ389" s="520"/>
    </row>
    <row r="390" spans="1:69" s="69" customFormat="1" ht="18.75" customHeight="1">
      <c r="A390" s="520"/>
      <c r="B390" s="524"/>
      <c r="C390" s="520"/>
      <c r="D390" s="520"/>
      <c r="E390" s="520"/>
      <c r="F390" s="517"/>
      <c r="G390" s="520"/>
      <c r="H390" s="520"/>
      <c r="I390" s="521"/>
      <c r="J390" s="520"/>
      <c r="K390" s="522"/>
      <c r="L390" s="520"/>
      <c r="M390" s="569"/>
      <c r="N390" s="569"/>
      <c r="O390" s="569"/>
      <c r="P390" s="520"/>
      <c r="Q390" s="520"/>
      <c r="R390" s="520"/>
      <c r="S390" s="520"/>
      <c r="T390" s="520"/>
      <c r="U390" s="520"/>
      <c r="V390" s="520"/>
      <c r="W390" s="520"/>
      <c r="X390" s="520"/>
      <c r="Y390" s="520"/>
      <c r="Z390" s="520"/>
      <c r="AA390" s="520"/>
      <c r="AB390" s="520"/>
      <c r="AC390" s="520"/>
      <c r="AD390" s="520"/>
      <c r="AE390" s="520"/>
      <c r="AF390" s="520"/>
      <c r="AG390" s="520"/>
      <c r="AH390" s="520"/>
      <c r="AI390" s="520"/>
      <c r="AJ390" s="520"/>
      <c r="AK390" s="520"/>
      <c r="AL390" s="520"/>
      <c r="AM390" s="520"/>
      <c r="AN390" s="520"/>
      <c r="AO390" s="520"/>
      <c r="AP390" s="520"/>
      <c r="AQ390" s="520"/>
      <c r="AR390" s="520"/>
      <c r="AS390" s="520"/>
      <c r="AT390" s="520"/>
      <c r="AU390" s="520"/>
      <c r="AV390" s="520"/>
      <c r="AW390" s="520"/>
      <c r="AX390" s="520"/>
      <c r="AY390" s="520"/>
      <c r="AZ390" s="520"/>
      <c r="BA390" s="520"/>
      <c r="BB390" s="520"/>
      <c r="BC390" s="520"/>
      <c r="BD390" s="520"/>
      <c r="BE390" s="520"/>
      <c r="BF390" s="520"/>
      <c r="BG390" s="520"/>
      <c r="BH390" s="520"/>
      <c r="BI390" s="520"/>
      <c r="BJ390" s="520"/>
      <c r="BK390" s="520"/>
      <c r="BL390" s="520"/>
      <c r="BM390" s="520"/>
      <c r="BN390" s="520"/>
      <c r="BO390" s="520"/>
      <c r="BP390" s="520"/>
      <c r="BQ390" s="520"/>
    </row>
    <row r="391" spans="1:69" s="69" customFormat="1" ht="18.75" customHeight="1">
      <c r="A391" s="520"/>
      <c r="B391" s="524"/>
      <c r="C391" s="520"/>
      <c r="D391" s="520"/>
      <c r="E391" s="520"/>
      <c r="F391" s="517"/>
      <c r="G391" s="520"/>
      <c r="H391" s="520"/>
      <c r="I391" s="521"/>
      <c r="J391" s="520"/>
      <c r="K391" s="522"/>
      <c r="L391" s="520"/>
      <c r="M391" s="569"/>
      <c r="N391" s="569"/>
      <c r="O391" s="569"/>
      <c r="P391" s="520"/>
      <c r="Q391" s="520"/>
      <c r="R391" s="520"/>
      <c r="S391" s="520"/>
      <c r="T391" s="520"/>
      <c r="U391" s="520"/>
      <c r="V391" s="520"/>
      <c r="W391" s="520"/>
      <c r="X391" s="520"/>
      <c r="Y391" s="520"/>
      <c r="Z391" s="520"/>
      <c r="AA391" s="520"/>
      <c r="AB391" s="520"/>
      <c r="AC391" s="520"/>
      <c r="AD391" s="520"/>
      <c r="AE391" s="520"/>
      <c r="AF391" s="520"/>
      <c r="AG391" s="520"/>
      <c r="AH391" s="520"/>
      <c r="AI391" s="520"/>
      <c r="AJ391" s="520"/>
      <c r="AK391" s="520"/>
      <c r="AL391" s="520"/>
      <c r="AM391" s="520"/>
      <c r="AN391" s="520"/>
      <c r="AO391" s="520"/>
      <c r="AP391" s="520"/>
      <c r="AQ391" s="520"/>
      <c r="AR391" s="520"/>
      <c r="AS391" s="520"/>
      <c r="AT391" s="520"/>
      <c r="AU391" s="520"/>
      <c r="AV391" s="520"/>
      <c r="AW391" s="520"/>
      <c r="AX391" s="520"/>
      <c r="AY391" s="520"/>
      <c r="AZ391" s="520"/>
      <c r="BA391" s="520"/>
      <c r="BB391" s="520"/>
      <c r="BC391" s="520"/>
      <c r="BD391" s="520"/>
      <c r="BE391" s="520"/>
      <c r="BF391" s="520"/>
      <c r="BG391" s="520"/>
      <c r="BH391" s="520"/>
      <c r="BI391" s="520"/>
      <c r="BJ391" s="520"/>
      <c r="BK391" s="520"/>
      <c r="BL391" s="520"/>
      <c r="BM391" s="520"/>
      <c r="BN391" s="520"/>
      <c r="BO391" s="520"/>
      <c r="BP391" s="520"/>
      <c r="BQ391" s="520"/>
    </row>
    <row r="392" spans="1:69" s="69" customFormat="1" ht="18.75" customHeight="1">
      <c r="A392" s="520"/>
      <c r="B392" s="524"/>
      <c r="C392" s="520"/>
      <c r="D392" s="520"/>
      <c r="E392" s="520"/>
      <c r="F392" s="517"/>
      <c r="G392" s="520"/>
      <c r="H392" s="520"/>
      <c r="I392" s="521"/>
      <c r="J392" s="520"/>
      <c r="K392" s="522"/>
      <c r="L392" s="520"/>
      <c r="M392" s="569"/>
      <c r="N392" s="569"/>
      <c r="O392" s="569"/>
      <c r="P392" s="520"/>
      <c r="Q392" s="520"/>
      <c r="R392" s="520"/>
      <c r="S392" s="520"/>
      <c r="T392" s="520"/>
      <c r="U392" s="520"/>
      <c r="V392" s="520"/>
      <c r="W392" s="520"/>
      <c r="X392" s="520"/>
      <c r="Y392" s="520"/>
      <c r="Z392" s="520"/>
      <c r="AA392" s="520"/>
      <c r="AB392" s="520"/>
      <c r="AC392" s="520"/>
      <c r="AD392" s="520"/>
      <c r="AE392" s="520"/>
      <c r="AF392" s="520"/>
      <c r="AG392" s="520"/>
      <c r="AH392" s="520"/>
      <c r="AI392" s="520"/>
      <c r="AJ392" s="520"/>
      <c r="AK392" s="520"/>
      <c r="AL392" s="520"/>
      <c r="AM392" s="520"/>
      <c r="AN392" s="520"/>
      <c r="AO392" s="520"/>
      <c r="AP392" s="520"/>
      <c r="AQ392" s="520"/>
      <c r="AR392" s="520"/>
      <c r="AS392" s="520"/>
      <c r="AT392" s="520"/>
      <c r="AU392" s="520"/>
      <c r="AV392" s="520"/>
      <c r="AW392" s="520"/>
      <c r="AX392" s="520"/>
      <c r="AY392" s="520"/>
      <c r="AZ392" s="520"/>
      <c r="BA392" s="520"/>
      <c r="BB392" s="520"/>
      <c r="BC392" s="520"/>
      <c r="BD392" s="520"/>
      <c r="BE392" s="520"/>
      <c r="BF392" s="520"/>
      <c r="BG392" s="520"/>
      <c r="BH392" s="520"/>
      <c r="BI392" s="520"/>
      <c r="BJ392" s="520"/>
      <c r="BK392" s="520"/>
      <c r="BL392" s="520"/>
      <c r="BM392" s="520"/>
      <c r="BN392" s="520"/>
      <c r="BO392" s="520"/>
      <c r="BP392" s="520"/>
      <c r="BQ392" s="520"/>
    </row>
    <row r="393" spans="1:69" s="69" customFormat="1" ht="18.75" customHeight="1">
      <c r="A393" s="520"/>
      <c r="B393" s="524"/>
      <c r="C393" s="520"/>
      <c r="D393" s="520"/>
      <c r="E393" s="520"/>
      <c r="F393" s="517"/>
      <c r="G393" s="520"/>
      <c r="H393" s="520"/>
      <c r="I393" s="521"/>
      <c r="J393" s="520"/>
      <c r="K393" s="522"/>
      <c r="L393" s="520"/>
      <c r="M393" s="569"/>
      <c r="N393" s="569"/>
      <c r="O393" s="569"/>
      <c r="P393" s="520"/>
      <c r="Q393" s="520"/>
      <c r="R393" s="520"/>
      <c r="S393" s="520"/>
      <c r="T393" s="520"/>
      <c r="U393" s="520"/>
      <c r="V393" s="520"/>
      <c r="W393" s="520"/>
      <c r="X393" s="520"/>
      <c r="Y393" s="520"/>
      <c r="Z393" s="520"/>
      <c r="AA393" s="520"/>
      <c r="AB393" s="520"/>
      <c r="AC393" s="520"/>
      <c r="AD393" s="520"/>
      <c r="AE393" s="520"/>
      <c r="AF393" s="520"/>
      <c r="AG393" s="520"/>
      <c r="AH393" s="520"/>
      <c r="AI393" s="520"/>
      <c r="AJ393" s="520"/>
      <c r="AK393" s="520"/>
      <c r="AL393" s="520"/>
      <c r="AM393" s="520"/>
      <c r="AN393" s="520"/>
      <c r="AO393" s="520"/>
      <c r="AP393" s="520"/>
      <c r="AQ393" s="520"/>
      <c r="AR393" s="520"/>
      <c r="AS393" s="520"/>
      <c r="AT393" s="520"/>
      <c r="AU393" s="520"/>
      <c r="AV393" s="520"/>
      <c r="AW393" s="520"/>
      <c r="AX393" s="520"/>
      <c r="AY393" s="520"/>
      <c r="AZ393" s="520"/>
      <c r="BA393" s="520"/>
      <c r="BB393" s="520"/>
      <c r="BC393" s="520"/>
      <c r="BD393" s="520"/>
      <c r="BE393" s="520"/>
      <c r="BF393" s="520"/>
      <c r="BG393" s="520"/>
      <c r="BH393" s="520"/>
      <c r="BI393" s="520"/>
      <c r="BJ393" s="520"/>
      <c r="BK393" s="520"/>
      <c r="BL393" s="520"/>
      <c r="BM393" s="520"/>
      <c r="BN393" s="520"/>
      <c r="BO393" s="520"/>
      <c r="BP393" s="520"/>
      <c r="BQ393" s="520"/>
    </row>
    <row r="394" spans="1:69" s="69" customFormat="1" ht="18.75" customHeight="1">
      <c r="A394" s="520"/>
      <c r="B394" s="524"/>
      <c r="C394" s="520"/>
      <c r="D394" s="520"/>
      <c r="E394" s="520"/>
      <c r="F394" s="517"/>
      <c r="G394" s="520"/>
      <c r="H394" s="520"/>
      <c r="I394" s="521"/>
      <c r="J394" s="520"/>
      <c r="K394" s="522"/>
      <c r="L394" s="520"/>
      <c r="M394" s="569"/>
      <c r="N394" s="569"/>
      <c r="O394" s="569"/>
      <c r="P394" s="520"/>
      <c r="Q394" s="520"/>
      <c r="R394" s="520"/>
      <c r="S394" s="520"/>
      <c r="T394" s="520"/>
      <c r="U394" s="520"/>
      <c r="V394" s="520"/>
      <c r="W394" s="520"/>
      <c r="X394" s="520"/>
      <c r="Y394" s="520"/>
      <c r="Z394" s="520"/>
      <c r="AA394" s="520"/>
      <c r="AB394" s="520"/>
      <c r="AC394" s="520"/>
      <c r="AD394" s="520"/>
      <c r="AE394" s="520"/>
      <c r="AF394" s="520"/>
      <c r="AG394" s="520"/>
      <c r="AH394" s="520"/>
      <c r="AI394" s="520"/>
      <c r="AJ394" s="520"/>
      <c r="AK394" s="520"/>
      <c r="AL394" s="520"/>
      <c r="AM394" s="520"/>
      <c r="AN394" s="520"/>
      <c r="AO394" s="520"/>
      <c r="AP394" s="520"/>
      <c r="AQ394" s="520"/>
      <c r="AR394" s="520"/>
      <c r="AS394" s="520"/>
      <c r="AT394" s="520"/>
      <c r="AU394" s="520"/>
      <c r="AV394" s="520"/>
      <c r="AW394" s="520"/>
      <c r="AX394" s="520"/>
      <c r="AY394" s="520"/>
      <c r="AZ394" s="520"/>
      <c r="BA394" s="520"/>
      <c r="BB394" s="520"/>
      <c r="BC394" s="520"/>
      <c r="BD394" s="520"/>
      <c r="BE394" s="520"/>
      <c r="BF394" s="520"/>
      <c r="BG394" s="520"/>
      <c r="BH394" s="520"/>
      <c r="BI394" s="520"/>
      <c r="BJ394" s="520"/>
      <c r="BK394" s="520"/>
      <c r="BL394" s="520"/>
      <c r="BM394" s="520"/>
      <c r="BN394" s="520"/>
      <c r="BO394" s="520"/>
      <c r="BP394" s="520"/>
      <c r="BQ394" s="520"/>
    </row>
    <row r="395" spans="1:69" s="69" customFormat="1" ht="18.75" customHeight="1">
      <c r="A395" s="520"/>
      <c r="B395" s="524"/>
      <c r="C395" s="520"/>
      <c r="D395" s="520"/>
      <c r="E395" s="520"/>
      <c r="F395" s="517"/>
      <c r="G395" s="520"/>
      <c r="H395" s="520"/>
      <c r="I395" s="521"/>
      <c r="J395" s="520"/>
      <c r="K395" s="522"/>
      <c r="L395" s="520"/>
      <c r="M395" s="569"/>
      <c r="N395" s="569"/>
      <c r="O395" s="569"/>
      <c r="P395" s="520"/>
      <c r="Q395" s="520"/>
      <c r="R395" s="520"/>
      <c r="S395" s="520"/>
      <c r="T395" s="520"/>
      <c r="U395" s="520"/>
      <c r="V395" s="520"/>
      <c r="W395" s="520"/>
      <c r="X395" s="520"/>
      <c r="Y395" s="520"/>
      <c r="Z395" s="520"/>
      <c r="AA395" s="520"/>
      <c r="AB395" s="520"/>
      <c r="AC395" s="520"/>
      <c r="AD395" s="520"/>
      <c r="AE395" s="520"/>
      <c r="AF395" s="520"/>
      <c r="AG395" s="520"/>
      <c r="AH395" s="520"/>
      <c r="AI395" s="520"/>
      <c r="AJ395" s="520"/>
      <c r="AK395" s="520"/>
      <c r="AL395" s="520"/>
      <c r="AM395" s="520"/>
      <c r="AN395" s="520"/>
      <c r="AO395" s="520"/>
      <c r="AP395" s="520"/>
      <c r="AQ395" s="520"/>
      <c r="AR395" s="520"/>
      <c r="AS395" s="520"/>
      <c r="AT395" s="520"/>
      <c r="AU395" s="520"/>
      <c r="AV395" s="520"/>
      <c r="AW395" s="520"/>
      <c r="AX395" s="520"/>
      <c r="AY395" s="520"/>
      <c r="AZ395" s="520"/>
      <c r="BA395" s="520"/>
      <c r="BB395" s="520"/>
      <c r="BC395" s="520"/>
      <c r="BD395" s="520"/>
      <c r="BE395" s="520"/>
      <c r="BF395" s="520"/>
      <c r="BG395" s="520"/>
      <c r="BH395" s="520"/>
      <c r="BI395" s="520"/>
      <c r="BJ395" s="520"/>
      <c r="BK395" s="520"/>
      <c r="BL395" s="520"/>
      <c r="BM395" s="520"/>
      <c r="BN395" s="520"/>
      <c r="BO395" s="520"/>
      <c r="BP395" s="520"/>
      <c r="BQ395" s="520"/>
    </row>
    <row r="396" spans="1:69" s="69" customFormat="1" ht="18.75" customHeight="1">
      <c r="A396" s="520"/>
      <c r="B396" s="524"/>
      <c r="C396" s="520"/>
      <c r="D396" s="520"/>
      <c r="E396" s="520"/>
      <c r="F396" s="517"/>
      <c r="G396" s="520"/>
      <c r="H396" s="520"/>
      <c r="I396" s="521"/>
      <c r="J396" s="520"/>
      <c r="K396" s="522"/>
      <c r="L396" s="520"/>
      <c r="M396" s="569"/>
      <c r="N396" s="569"/>
      <c r="O396" s="569"/>
      <c r="P396" s="520"/>
      <c r="Q396" s="520"/>
      <c r="R396" s="520"/>
      <c r="S396" s="520"/>
      <c r="T396" s="520"/>
      <c r="U396" s="520"/>
      <c r="V396" s="520"/>
      <c r="W396" s="520"/>
      <c r="X396" s="520"/>
      <c r="Y396" s="520"/>
      <c r="Z396" s="520"/>
      <c r="AA396" s="520"/>
      <c r="AB396" s="520"/>
      <c r="AC396" s="520"/>
      <c r="AD396" s="520"/>
      <c r="AE396" s="520"/>
      <c r="AF396" s="520"/>
      <c r="AG396" s="520"/>
      <c r="AH396" s="520"/>
      <c r="AI396" s="520"/>
      <c r="AJ396" s="520"/>
      <c r="AK396" s="520"/>
      <c r="AL396" s="520"/>
      <c r="AM396" s="520"/>
      <c r="AN396" s="520"/>
      <c r="AO396" s="520"/>
      <c r="AP396" s="520"/>
      <c r="AQ396" s="520"/>
      <c r="AR396" s="520"/>
      <c r="AS396" s="520"/>
      <c r="AT396" s="520"/>
      <c r="AU396" s="520"/>
      <c r="AV396" s="520"/>
      <c r="AW396" s="520"/>
      <c r="AX396" s="520"/>
      <c r="AY396" s="520"/>
      <c r="AZ396" s="520"/>
      <c r="BA396" s="520"/>
      <c r="BB396" s="520"/>
      <c r="BC396" s="520"/>
      <c r="BD396" s="520"/>
      <c r="BE396" s="520"/>
      <c r="BF396" s="520"/>
      <c r="BG396" s="520"/>
      <c r="BH396" s="520"/>
      <c r="BI396" s="520"/>
      <c r="BJ396" s="520"/>
      <c r="BK396" s="520"/>
      <c r="BL396" s="520"/>
      <c r="BM396" s="520"/>
      <c r="BN396" s="520"/>
      <c r="BO396" s="520"/>
      <c r="BP396" s="520"/>
      <c r="BQ396" s="520"/>
    </row>
    <row r="397" spans="1:69" s="69" customFormat="1" ht="18.75" customHeight="1">
      <c r="A397" s="520"/>
      <c r="B397" s="524"/>
      <c r="C397" s="520"/>
      <c r="D397" s="520"/>
      <c r="E397" s="520"/>
      <c r="F397" s="517"/>
      <c r="G397" s="520"/>
      <c r="H397" s="520"/>
      <c r="I397" s="521"/>
      <c r="J397" s="520"/>
      <c r="K397" s="522"/>
      <c r="L397" s="520"/>
      <c r="M397" s="569"/>
      <c r="N397" s="569"/>
      <c r="O397" s="569"/>
      <c r="P397" s="520"/>
      <c r="Q397" s="520"/>
      <c r="R397" s="520"/>
      <c r="S397" s="520"/>
      <c r="T397" s="520"/>
      <c r="U397" s="520"/>
      <c r="V397" s="520"/>
      <c r="W397" s="520"/>
      <c r="X397" s="520"/>
      <c r="Y397" s="520"/>
      <c r="Z397" s="520"/>
      <c r="AA397" s="520"/>
      <c r="AB397" s="520"/>
      <c r="AC397" s="520"/>
      <c r="AD397" s="520"/>
      <c r="AE397" s="520"/>
      <c r="AF397" s="520"/>
      <c r="AG397" s="520"/>
      <c r="AH397" s="520"/>
      <c r="AI397" s="520"/>
      <c r="AJ397" s="520"/>
      <c r="AK397" s="520"/>
      <c r="AL397" s="520"/>
      <c r="AM397" s="520"/>
      <c r="AN397" s="520"/>
      <c r="AO397" s="520"/>
      <c r="AP397" s="520"/>
      <c r="AQ397" s="520"/>
      <c r="AR397" s="520"/>
      <c r="AS397" s="520"/>
      <c r="AT397" s="520"/>
      <c r="AU397" s="520"/>
      <c r="AV397" s="520"/>
      <c r="AW397" s="520"/>
      <c r="AX397" s="520"/>
      <c r="AY397" s="520"/>
      <c r="AZ397" s="520"/>
      <c r="BA397" s="520"/>
      <c r="BB397" s="520"/>
      <c r="BC397" s="520"/>
      <c r="BD397" s="520"/>
      <c r="BE397" s="520"/>
      <c r="BF397" s="520"/>
      <c r="BG397" s="520"/>
      <c r="BH397" s="520"/>
      <c r="BI397" s="520"/>
      <c r="BJ397" s="520"/>
      <c r="BK397" s="520"/>
      <c r="BL397" s="520"/>
      <c r="BM397" s="520"/>
      <c r="BN397" s="520"/>
      <c r="BO397" s="520"/>
      <c r="BP397" s="520"/>
      <c r="BQ397" s="520"/>
    </row>
    <row r="398" spans="1:69" s="69" customFormat="1" ht="18.75" customHeight="1">
      <c r="A398" s="520"/>
      <c r="B398" s="524"/>
      <c r="C398" s="520"/>
      <c r="D398" s="520"/>
      <c r="E398" s="520"/>
      <c r="F398" s="517"/>
      <c r="G398" s="520"/>
      <c r="H398" s="520"/>
      <c r="I398" s="521"/>
      <c r="J398" s="520"/>
      <c r="K398" s="522"/>
      <c r="L398" s="520"/>
      <c r="M398" s="569"/>
      <c r="N398" s="569"/>
      <c r="O398" s="569"/>
      <c r="P398" s="520"/>
      <c r="Q398" s="520"/>
      <c r="R398" s="520"/>
      <c r="S398" s="520"/>
      <c r="T398" s="520"/>
      <c r="U398" s="520"/>
      <c r="V398" s="520"/>
      <c r="W398" s="520"/>
      <c r="X398" s="520"/>
      <c r="Y398" s="520"/>
      <c r="Z398" s="520"/>
      <c r="AA398" s="520"/>
      <c r="AB398" s="520"/>
      <c r="AC398" s="520"/>
      <c r="AD398" s="520"/>
      <c r="AE398" s="520"/>
      <c r="AF398" s="520"/>
      <c r="AG398" s="520"/>
      <c r="AH398" s="520"/>
      <c r="AI398" s="520"/>
      <c r="AJ398" s="520"/>
      <c r="AK398" s="520"/>
      <c r="AL398" s="520"/>
      <c r="AM398" s="520"/>
      <c r="AN398" s="520"/>
      <c r="AO398" s="520"/>
      <c r="AP398" s="520"/>
      <c r="AQ398" s="520"/>
      <c r="AR398" s="520"/>
      <c r="AS398" s="520"/>
      <c r="AT398" s="520"/>
      <c r="AU398" s="520"/>
      <c r="AV398" s="520"/>
      <c r="AW398" s="520"/>
      <c r="AX398" s="520"/>
      <c r="AY398" s="520"/>
      <c r="AZ398" s="520"/>
      <c r="BA398" s="520"/>
      <c r="BB398" s="520"/>
      <c r="BC398" s="520"/>
      <c r="BD398" s="520"/>
      <c r="BE398" s="520"/>
      <c r="BF398" s="520"/>
      <c r="BG398" s="520"/>
      <c r="BH398" s="520"/>
      <c r="BI398" s="520"/>
      <c r="BJ398" s="520"/>
      <c r="BK398" s="520"/>
      <c r="BL398" s="520"/>
      <c r="BM398" s="520"/>
      <c r="BN398" s="520"/>
      <c r="BO398" s="520"/>
      <c r="BP398" s="520"/>
      <c r="BQ398" s="520"/>
    </row>
    <row r="399" spans="1:69" s="69" customFormat="1" ht="18.75" customHeight="1">
      <c r="A399" s="520"/>
      <c r="B399" s="524"/>
      <c r="C399" s="520"/>
      <c r="D399" s="520"/>
      <c r="E399" s="520"/>
      <c r="F399" s="517"/>
      <c r="G399" s="520"/>
      <c r="H399" s="520"/>
      <c r="I399" s="521"/>
      <c r="J399" s="520"/>
      <c r="K399" s="522"/>
      <c r="L399" s="520"/>
      <c r="M399" s="569"/>
      <c r="N399" s="569"/>
      <c r="O399" s="569"/>
      <c r="P399" s="520"/>
      <c r="Q399" s="520"/>
      <c r="R399" s="520"/>
      <c r="S399" s="520"/>
      <c r="T399" s="520"/>
      <c r="U399" s="520"/>
      <c r="V399" s="520"/>
      <c r="W399" s="520"/>
      <c r="X399" s="520"/>
      <c r="Y399" s="520"/>
      <c r="Z399" s="520"/>
      <c r="AA399" s="520"/>
      <c r="AB399" s="520"/>
      <c r="AC399" s="520"/>
      <c r="AD399" s="520"/>
      <c r="AE399" s="520"/>
      <c r="AF399" s="520"/>
      <c r="AG399" s="520"/>
      <c r="AH399" s="520"/>
      <c r="AI399" s="520"/>
      <c r="AJ399" s="520"/>
      <c r="AK399" s="520"/>
      <c r="AL399" s="520"/>
      <c r="AM399" s="520"/>
      <c r="AN399" s="520"/>
      <c r="AO399" s="520"/>
      <c r="AP399" s="520"/>
      <c r="AQ399" s="520"/>
      <c r="AR399" s="520"/>
      <c r="AS399" s="520"/>
      <c r="AT399" s="520"/>
      <c r="AU399" s="520"/>
      <c r="AV399" s="520"/>
      <c r="AW399" s="520"/>
      <c r="AX399" s="520"/>
      <c r="AY399" s="520"/>
      <c r="AZ399" s="520"/>
      <c r="BA399" s="520"/>
      <c r="BB399" s="520"/>
      <c r="BC399" s="520"/>
      <c r="BD399" s="520"/>
      <c r="BE399" s="520"/>
      <c r="BF399" s="520"/>
      <c r="BG399" s="520"/>
      <c r="BH399" s="520"/>
      <c r="BI399" s="520"/>
      <c r="BJ399" s="520"/>
      <c r="BK399" s="520"/>
      <c r="BL399" s="520"/>
      <c r="BM399" s="520"/>
      <c r="BN399" s="520"/>
      <c r="BO399" s="520"/>
      <c r="BP399" s="520"/>
      <c r="BQ399" s="520"/>
    </row>
    <row r="400" spans="1:69" s="69" customFormat="1" ht="18.75" customHeight="1">
      <c r="A400" s="520"/>
      <c r="B400" s="524"/>
      <c r="C400" s="520"/>
      <c r="D400" s="520"/>
      <c r="E400" s="520"/>
      <c r="F400" s="517"/>
      <c r="G400" s="520"/>
      <c r="H400" s="520"/>
      <c r="I400" s="521"/>
      <c r="J400" s="520"/>
      <c r="K400" s="522"/>
      <c r="L400" s="520"/>
      <c r="M400" s="569"/>
      <c r="N400" s="569"/>
      <c r="O400" s="569"/>
      <c r="P400" s="520"/>
      <c r="Q400" s="520"/>
      <c r="R400" s="520"/>
      <c r="S400" s="520"/>
      <c r="T400" s="520"/>
      <c r="U400" s="520"/>
      <c r="V400" s="520"/>
      <c r="W400" s="520"/>
      <c r="X400" s="520"/>
      <c r="Y400" s="520"/>
      <c r="Z400" s="520"/>
      <c r="AA400" s="520"/>
      <c r="AB400" s="520"/>
      <c r="AC400" s="520"/>
      <c r="AD400" s="520"/>
      <c r="AE400" s="520"/>
      <c r="AF400" s="520"/>
      <c r="AG400" s="520"/>
      <c r="AH400" s="520"/>
      <c r="AI400" s="520"/>
      <c r="AJ400" s="520"/>
      <c r="AK400" s="520"/>
      <c r="AL400" s="520"/>
      <c r="AM400" s="520"/>
      <c r="AN400" s="520"/>
      <c r="AO400" s="520"/>
      <c r="AP400" s="520"/>
      <c r="AQ400" s="520"/>
      <c r="AR400" s="520"/>
      <c r="AS400" s="520"/>
      <c r="AT400" s="520"/>
      <c r="AU400" s="520"/>
      <c r="AV400" s="520"/>
      <c r="AW400" s="520"/>
      <c r="AX400" s="520"/>
      <c r="AY400" s="520"/>
      <c r="AZ400" s="520"/>
      <c r="BA400" s="520"/>
      <c r="BB400" s="520"/>
      <c r="BC400" s="520"/>
      <c r="BD400" s="520"/>
      <c r="BE400" s="520"/>
      <c r="BF400" s="520"/>
      <c r="BG400" s="520"/>
      <c r="BH400" s="520"/>
      <c r="BI400" s="520"/>
      <c r="BJ400" s="520"/>
      <c r="BK400" s="520"/>
      <c r="BL400" s="520"/>
      <c r="BM400" s="520"/>
      <c r="BN400" s="520"/>
      <c r="BO400" s="520"/>
      <c r="BP400" s="520"/>
      <c r="BQ400" s="520"/>
    </row>
    <row r="401" spans="1:69" s="69" customFormat="1" ht="18.75" customHeight="1">
      <c r="A401" s="520"/>
      <c r="B401" s="524"/>
      <c r="C401" s="520"/>
      <c r="D401" s="520"/>
      <c r="E401" s="520"/>
      <c r="F401" s="517"/>
      <c r="G401" s="520"/>
      <c r="H401" s="520"/>
      <c r="I401" s="521"/>
      <c r="J401" s="520"/>
      <c r="K401" s="522"/>
      <c r="L401" s="520"/>
      <c r="M401" s="569"/>
      <c r="N401" s="569"/>
      <c r="O401" s="569"/>
      <c r="P401" s="520"/>
      <c r="Q401" s="520"/>
      <c r="R401" s="520"/>
      <c r="S401" s="520"/>
      <c r="T401" s="520"/>
      <c r="U401" s="520"/>
      <c r="V401" s="520"/>
      <c r="W401" s="520"/>
      <c r="X401" s="520"/>
      <c r="Y401" s="520"/>
      <c r="Z401" s="520"/>
      <c r="AA401" s="520"/>
      <c r="AB401" s="520"/>
      <c r="AC401" s="520"/>
      <c r="AD401" s="520"/>
      <c r="AE401" s="520"/>
      <c r="AF401" s="520"/>
      <c r="AG401" s="520"/>
      <c r="AH401" s="520"/>
      <c r="AI401" s="520"/>
      <c r="AJ401" s="520"/>
      <c r="AK401" s="520"/>
      <c r="AL401" s="520"/>
      <c r="AM401" s="520"/>
      <c r="AN401" s="520"/>
      <c r="AO401" s="520"/>
      <c r="AP401" s="520"/>
      <c r="AQ401" s="520"/>
      <c r="AR401" s="520"/>
      <c r="AS401" s="520"/>
      <c r="AT401" s="520"/>
      <c r="AU401" s="520"/>
      <c r="AV401" s="520"/>
      <c r="AW401" s="520"/>
      <c r="AX401" s="520"/>
      <c r="AY401" s="520"/>
      <c r="AZ401" s="520"/>
      <c r="BA401" s="520"/>
      <c r="BB401" s="520"/>
      <c r="BC401" s="520"/>
      <c r="BD401" s="520"/>
      <c r="BE401" s="520"/>
      <c r="BF401" s="520"/>
      <c r="BG401" s="520"/>
      <c r="BH401" s="520"/>
      <c r="BI401" s="520"/>
      <c r="BJ401" s="520"/>
      <c r="BK401" s="520"/>
      <c r="BL401" s="520"/>
      <c r="BM401" s="520"/>
      <c r="BN401" s="520"/>
      <c r="BO401" s="520"/>
      <c r="BP401" s="520"/>
      <c r="BQ401" s="520"/>
    </row>
    <row r="402" spans="1:69" s="69" customFormat="1" ht="18.75" customHeight="1">
      <c r="A402" s="520"/>
      <c r="B402" s="524"/>
      <c r="C402" s="520"/>
      <c r="D402" s="520"/>
      <c r="E402" s="520"/>
      <c r="F402" s="517"/>
      <c r="G402" s="520"/>
      <c r="H402" s="520"/>
      <c r="I402" s="521"/>
      <c r="J402" s="520"/>
      <c r="K402" s="522"/>
      <c r="L402" s="520"/>
      <c r="M402" s="569"/>
      <c r="N402" s="569"/>
      <c r="O402" s="569"/>
      <c r="P402" s="520"/>
      <c r="Q402" s="520"/>
      <c r="R402" s="520"/>
      <c r="S402" s="520"/>
      <c r="T402" s="520"/>
      <c r="U402" s="520"/>
      <c r="V402" s="520"/>
      <c r="W402" s="520"/>
      <c r="X402" s="520"/>
      <c r="Y402" s="520"/>
      <c r="Z402" s="520"/>
      <c r="AA402" s="520"/>
      <c r="AB402" s="520"/>
      <c r="AC402" s="520"/>
      <c r="AD402" s="520"/>
      <c r="AE402" s="520"/>
      <c r="AF402" s="520"/>
      <c r="AG402" s="520"/>
      <c r="AH402" s="520"/>
      <c r="AI402" s="520"/>
      <c r="AJ402" s="520"/>
      <c r="AK402" s="520"/>
      <c r="AL402" s="520"/>
      <c r="AM402" s="520"/>
      <c r="AN402" s="520"/>
      <c r="AO402" s="520"/>
      <c r="AP402" s="520"/>
      <c r="AQ402" s="520"/>
      <c r="AR402" s="520"/>
      <c r="AS402" s="520"/>
      <c r="AT402" s="520"/>
      <c r="AU402" s="520"/>
      <c r="AV402" s="520"/>
      <c r="AW402" s="520"/>
      <c r="AX402" s="520"/>
      <c r="AY402" s="520"/>
      <c r="AZ402" s="520"/>
      <c r="BA402" s="520"/>
      <c r="BB402" s="520"/>
      <c r="BC402" s="520"/>
      <c r="BD402" s="520"/>
      <c r="BE402" s="520"/>
      <c r="BF402" s="520"/>
      <c r="BG402" s="520"/>
      <c r="BH402" s="520"/>
      <c r="BI402" s="520"/>
      <c r="BJ402" s="520"/>
      <c r="BK402" s="520"/>
      <c r="BL402" s="520"/>
      <c r="BM402" s="520"/>
      <c r="BN402" s="520"/>
      <c r="BO402" s="520"/>
      <c r="BP402" s="520"/>
      <c r="BQ402" s="520"/>
    </row>
    <row r="403" spans="1:69" s="69" customFormat="1" ht="18.75" customHeight="1">
      <c r="A403" s="520"/>
      <c r="B403" s="524"/>
      <c r="C403" s="520"/>
      <c r="D403" s="520"/>
      <c r="E403" s="520"/>
      <c r="F403" s="517"/>
      <c r="G403" s="520"/>
      <c r="H403" s="520"/>
      <c r="I403" s="521"/>
      <c r="J403" s="520"/>
      <c r="K403" s="522"/>
      <c r="L403" s="520"/>
      <c r="M403" s="569"/>
      <c r="N403" s="569"/>
      <c r="O403" s="569"/>
      <c r="P403" s="520"/>
      <c r="Q403" s="520"/>
      <c r="R403" s="520"/>
      <c r="S403" s="520"/>
      <c r="T403" s="520"/>
      <c r="U403" s="520"/>
      <c r="V403" s="520"/>
      <c r="W403" s="520"/>
      <c r="X403" s="520"/>
      <c r="Y403" s="520"/>
      <c r="Z403" s="520"/>
      <c r="AA403" s="520"/>
      <c r="AB403" s="520"/>
      <c r="AC403" s="520"/>
      <c r="AD403" s="520"/>
      <c r="AE403" s="520"/>
      <c r="AF403" s="520"/>
      <c r="AG403" s="520"/>
      <c r="AH403" s="520"/>
      <c r="AI403" s="520"/>
      <c r="AJ403" s="520"/>
      <c r="AK403" s="520"/>
      <c r="AL403" s="520"/>
      <c r="AM403" s="520"/>
      <c r="AN403" s="520"/>
      <c r="AO403" s="520"/>
      <c r="AP403" s="520"/>
      <c r="AQ403" s="520"/>
      <c r="AR403" s="520"/>
      <c r="AS403" s="520"/>
      <c r="AT403" s="520"/>
      <c r="AU403" s="520"/>
      <c r="AV403" s="520"/>
      <c r="AW403" s="520"/>
      <c r="AX403" s="520"/>
      <c r="AY403" s="520"/>
      <c r="AZ403" s="520"/>
      <c r="BA403" s="520"/>
      <c r="BB403" s="520"/>
      <c r="BC403" s="520"/>
      <c r="BD403" s="520"/>
      <c r="BE403" s="520"/>
      <c r="BF403" s="520"/>
      <c r="BG403" s="520"/>
      <c r="BH403" s="520"/>
      <c r="BI403" s="520"/>
      <c r="BJ403" s="520"/>
      <c r="BK403" s="520"/>
      <c r="BL403" s="520"/>
      <c r="BM403" s="520"/>
      <c r="BN403" s="520"/>
      <c r="BO403" s="520"/>
      <c r="BP403" s="520"/>
      <c r="BQ403" s="520"/>
    </row>
    <row r="404" spans="1:69" s="69" customFormat="1" ht="18.75" customHeight="1">
      <c r="A404" s="520"/>
      <c r="B404" s="524"/>
      <c r="C404" s="520"/>
      <c r="D404" s="520"/>
      <c r="E404" s="520"/>
      <c r="F404" s="517"/>
      <c r="G404" s="520"/>
      <c r="H404" s="520"/>
      <c r="I404" s="521"/>
      <c r="J404" s="520"/>
      <c r="K404" s="522"/>
      <c r="L404" s="520"/>
      <c r="M404" s="569"/>
      <c r="N404" s="569"/>
      <c r="O404" s="569"/>
      <c r="P404" s="520"/>
      <c r="Q404" s="520"/>
      <c r="R404" s="520"/>
      <c r="S404" s="520"/>
      <c r="T404" s="520"/>
      <c r="U404" s="520"/>
      <c r="V404" s="520"/>
      <c r="W404" s="520"/>
      <c r="X404" s="520"/>
      <c r="Y404" s="520"/>
      <c r="Z404" s="520"/>
      <c r="AA404" s="520"/>
      <c r="AB404" s="520"/>
      <c r="AC404" s="520"/>
      <c r="AD404" s="520"/>
      <c r="AE404" s="520"/>
      <c r="AF404" s="520"/>
      <c r="AG404" s="520"/>
      <c r="AH404" s="520"/>
      <c r="AI404" s="520"/>
      <c r="AJ404" s="520"/>
      <c r="AK404" s="520"/>
      <c r="AL404" s="520"/>
      <c r="AM404" s="520"/>
      <c r="AN404" s="520"/>
      <c r="AO404" s="520"/>
      <c r="AP404" s="520"/>
      <c r="AQ404" s="520"/>
      <c r="AR404" s="520"/>
      <c r="AS404" s="520"/>
      <c r="AT404" s="520"/>
      <c r="AU404" s="520"/>
      <c r="AV404" s="520"/>
      <c r="AW404" s="520"/>
      <c r="AX404" s="520"/>
      <c r="AY404" s="520"/>
      <c r="AZ404" s="520"/>
      <c r="BA404" s="520"/>
      <c r="BB404" s="520"/>
      <c r="BC404" s="520"/>
      <c r="BD404" s="520"/>
      <c r="BE404" s="520"/>
      <c r="BF404" s="520"/>
      <c r="BG404" s="520"/>
      <c r="BH404" s="520"/>
      <c r="BI404" s="520"/>
      <c r="BJ404" s="520"/>
      <c r="BK404" s="520"/>
      <c r="BL404" s="520"/>
      <c r="BM404" s="520"/>
      <c r="BN404" s="520"/>
      <c r="BO404" s="520"/>
      <c r="BP404" s="520"/>
      <c r="BQ404" s="520"/>
    </row>
    <row r="405" spans="1:69" s="69" customFormat="1" ht="18.75" customHeight="1">
      <c r="A405" s="520"/>
      <c r="B405" s="524"/>
      <c r="C405" s="520"/>
      <c r="D405" s="520"/>
      <c r="E405" s="520"/>
      <c r="F405" s="517"/>
      <c r="G405" s="520"/>
      <c r="H405" s="520"/>
      <c r="I405" s="521"/>
      <c r="J405" s="520"/>
      <c r="K405" s="522"/>
      <c r="L405" s="520"/>
      <c r="M405" s="569"/>
      <c r="N405" s="569"/>
      <c r="O405" s="569"/>
      <c r="P405" s="520"/>
      <c r="Q405" s="520"/>
      <c r="R405" s="520"/>
      <c r="S405" s="520"/>
      <c r="T405" s="520"/>
      <c r="U405" s="520"/>
      <c r="V405" s="520"/>
      <c r="W405" s="520"/>
      <c r="X405" s="520"/>
      <c r="Y405" s="520"/>
      <c r="Z405" s="520"/>
      <c r="AA405" s="520"/>
      <c r="AB405" s="520"/>
      <c r="AC405" s="520"/>
      <c r="AD405" s="520"/>
      <c r="AE405" s="520"/>
      <c r="AF405" s="520"/>
      <c r="AG405" s="520"/>
      <c r="AH405" s="520"/>
      <c r="AI405" s="520"/>
      <c r="AJ405" s="520"/>
      <c r="AK405" s="520"/>
      <c r="AL405" s="520"/>
      <c r="AM405" s="520"/>
      <c r="AN405" s="520"/>
      <c r="AO405" s="520"/>
      <c r="AP405" s="520"/>
      <c r="AQ405" s="520"/>
      <c r="AR405" s="520"/>
      <c r="AS405" s="520"/>
      <c r="AT405" s="520"/>
      <c r="AU405" s="520"/>
      <c r="AV405" s="520"/>
      <c r="AW405" s="520"/>
      <c r="AX405" s="520"/>
      <c r="AY405" s="520"/>
      <c r="AZ405" s="520"/>
      <c r="BA405" s="520"/>
      <c r="BB405" s="520"/>
      <c r="BC405" s="520"/>
      <c r="BD405" s="520"/>
      <c r="BE405" s="520"/>
      <c r="BF405" s="520"/>
      <c r="BG405" s="520"/>
      <c r="BH405" s="520"/>
      <c r="BI405" s="520"/>
      <c r="BJ405" s="520"/>
      <c r="BK405" s="520"/>
      <c r="BL405" s="520"/>
      <c r="BM405" s="520"/>
      <c r="BN405" s="520"/>
      <c r="BO405" s="520"/>
      <c r="BP405" s="520"/>
      <c r="BQ405" s="520"/>
    </row>
    <row r="406" spans="1:69" s="69" customFormat="1" ht="18.75" customHeight="1">
      <c r="A406" s="520"/>
      <c r="B406" s="524"/>
      <c r="C406" s="520"/>
      <c r="D406" s="520"/>
      <c r="E406" s="520"/>
      <c r="F406" s="517"/>
      <c r="G406" s="520"/>
      <c r="H406" s="520"/>
      <c r="I406" s="521"/>
      <c r="J406" s="520"/>
      <c r="K406" s="522"/>
      <c r="L406" s="520"/>
      <c r="M406" s="569"/>
      <c r="N406" s="569"/>
      <c r="O406" s="569"/>
      <c r="P406" s="520"/>
      <c r="Q406" s="520"/>
      <c r="R406" s="520"/>
      <c r="S406" s="520"/>
      <c r="T406" s="520"/>
      <c r="U406" s="520"/>
      <c r="V406" s="520"/>
      <c r="W406" s="520"/>
      <c r="X406" s="520"/>
      <c r="Y406" s="520"/>
      <c r="Z406" s="520"/>
      <c r="AA406" s="520"/>
      <c r="AB406" s="520"/>
      <c r="AC406" s="520"/>
      <c r="AD406" s="520"/>
      <c r="AE406" s="520"/>
      <c r="AF406" s="520"/>
      <c r="AG406" s="520"/>
      <c r="AH406" s="520"/>
      <c r="AI406" s="520"/>
      <c r="AJ406" s="520"/>
      <c r="AK406" s="520"/>
      <c r="AL406" s="520"/>
      <c r="AM406" s="520"/>
      <c r="AN406" s="520"/>
      <c r="AO406" s="520"/>
      <c r="AP406" s="520"/>
      <c r="AQ406" s="520"/>
      <c r="AR406" s="520"/>
      <c r="AS406" s="520"/>
      <c r="AT406" s="520"/>
      <c r="AU406" s="520"/>
      <c r="AV406" s="520"/>
      <c r="AW406" s="520"/>
      <c r="AX406" s="520"/>
      <c r="AY406" s="520"/>
      <c r="AZ406" s="520"/>
      <c r="BA406" s="520"/>
      <c r="BB406" s="520"/>
      <c r="BC406" s="520"/>
      <c r="BD406" s="520"/>
      <c r="BE406" s="520"/>
      <c r="BF406" s="520"/>
      <c r="BG406" s="520"/>
      <c r="BH406" s="520"/>
      <c r="BI406" s="520"/>
      <c r="BJ406" s="520"/>
      <c r="BK406" s="520"/>
      <c r="BL406" s="520"/>
      <c r="BM406" s="520"/>
      <c r="BN406" s="520"/>
      <c r="BO406" s="520"/>
      <c r="BP406" s="520"/>
      <c r="BQ406" s="520"/>
    </row>
    <row r="407" spans="1:69" s="69" customFormat="1" ht="18.75" customHeight="1">
      <c r="A407" s="520"/>
      <c r="B407" s="524"/>
      <c r="C407" s="520"/>
      <c r="D407" s="520"/>
      <c r="E407" s="520"/>
      <c r="F407" s="517"/>
      <c r="G407" s="520"/>
      <c r="H407" s="520"/>
      <c r="I407" s="521"/>
      <c r="J407" s="520"/>
      <c r="K407" s="522"/>
      <c r="L407" s="520"/>
      <c r="M407" s="569"/>
      <c r="N407" s="569"/>
      <c r="O407" s="569"/>
      <c r="P407" s="520"/>
      <c r="Q407" s="520"/>
      <c r="R407" s="520"/>
      <c r="S407" s="520"/>
      <c r="T407" s="520"/>
      <c r="U407" s="520"/>
      <c r="V407" s="520"/>
      <c r="W407" s="520"/>
      <c r="X407" s="520"/>
      <c r="Y407" s="520"/>
      <c r="Z407" s="520"/>
      <c r="AA407" s="520"/>
      <c r="AB407" s="520"/>
      <c r="AC407" s="520"/>
      <c r="AD407" s="520"/>
      <c r="AE407" s="520"/>
      <c r="AF407" s="520"/>
      <c r="AG407" s="520"/>
      <c r="AH407" s="520"/>
      <c r="AI407" s="520"/>
      <c r="AJ407" s="520"/>
      <c r="AK407" s="520"/>
      <c r="AL407" s="520"/>
      <c r="AM407" s="520"/>
      <c r="AN407" s="520"/>
      <c r="AO407" s="520"/>
      <c r="AP407" s="520"/>
      <c r="AQ407" s="520"/>
      <c r="AR407" s="520"/>
      <c r="AS407" s="520"/>
      <c r="AT407" s="520"/>
      <c r="AU407" s="520"/>
      <c r="AV407" s="520"/>
      <c r="AW407" s="520"/>
      <c r="AX407" s="520"/>
      <c r="AY407" s="520"/>
      <c r="AZ407" s="520"/>
      <c r="BA407" s="520"/>
      <c r="BB407" s="520"/>
      <c r="BC407" s="520"/>
      <c r="BD407" s="520"/>
      <c r="BE407" s="520"/>
      <c r="BF407" s="520"/>
      <c r="BG407" s="520"/>
      <c r="BH407" s="520"/>
      <c r="BI407" s="520"/>
      <c r="BJ407" s="520"/>
      <c r="BK407" s="520"/>
      <c r="BL407" s="520"/>
      <c r="BM407" s="520"/>
      <c r="BN407" s="520"/>
      <c r="BO407" s="520"/>
      <c r="BP407" s="520"/>
      <c r="BQ407" s="520"/>
    </row>
    <row r="408" spans="1:69" s="69" customFormat="1" ht="18.75" customHeight="1">
      <c r="A408" s="520"/>
      <c r="B408" s="524"/>
      <c r="C408" s="520"/>
      <c r="D408" s="520"/>
      <c r="E408" s="520"/>
      <c r="F408" s="517"/>
      <c r="G408" s="520"/>
      <c r="H408" s="520"/>
      <c r="I408" s="521"/>
      <c r="J408" s="520"/>
      <c r="K408" s="522"/>
      <c r="L408" s="520"/>
      <c r="M408" s="569"/>
      <c r="N408" s="569"/>
      <c r="O408" s="569"/>
      <c r="P408" s="520"/>
      <c r="Q408" s="520"/>
      <c r="R408" s="520"/>
      <c r="S408" s="520"/>
      <c r="T408" s="520"/>
      <c r="U408" s="520"/>
      <c r="V408" s="520"/>
      <c r="W408" s="520"/>
      <c r="X408" s="520"/>
      <c r="Y408" s="520"/>
      <c r="Z408" s="520"/>
      <c r="AA408" s="520"/>
      <c r="AB408" s="520"/>
      <c r="AC408" s="520"/>
      <c r="AD408" s="520"/>
      <c r="AE408" s="520"/>
      <c r="AF408" s="520"/>
      <c r="AG408" s="520"/>
      <c r="AH408" s="520"/>
      <c r="AI408" s="520"/>
      <c r="AJ408" s="520"/>
      <c r="AK408" s="520"/>
      <c r="AL408" s="520"/>
      <c r="AM408" s="520"/>
      <c r="AN408" s="520"/>
      <c r="AO408" s="520"/>
      <c r="AP408" s="520"/>
      <c r="AQ408" s="520"/>
      <c r="AR408" s="520"/>
      <c r="AS408" s="520"/>
      <c r="AT408" s="520"/>
      <c r="AU408" s="520"/>
      <c r="AV408" s="520"/>
      <c r="AW408" s="520"/>
      <c r="AX408" s="520"/>
      <c r="AY408" s="520"/>
      <c r="AZ408" s="520"/>
      <c r="BA408" s="520"/>
      <c r="BB408" s="520"/>
      <c r="BC408" s="520"/>
      <c r="BD408" s="520"/>
      <c r="BE408" s="520"/>
      <c r="BF408" s="520"/>
      <c r="BG408" s="520"/>
      <c r="BH408" s="520"/>
      <c r="BI408" s="520"/>
      <c r="BJ408" s="520"/>
      <c r="BK408" s="520"/>
      <c r="BL408" s="520"/>
      <c r="BM408" s="520"/>
      <c r="BN408" s="520"/>
      <c r="BO408" s="520"/>
      <c r="BP408" s="520"/>
      <c r="BQ408" s="520"/>
    </row>
    <row r="409" spans="1:69" s="69" customFormat="1" ht="18.75" customHeight="1">
      <c r="A409" s="520"/>
      <c r="B409" s="524"/>
      <c r="C409" s="520"/>
      <c r="D409" s="520"/>
      <c r="E409" s="520"/>
      <c r="F409" s="517"/>
      <c r="G409" s="520"/>
      <c r="H409" s="520"/>
      <c r="I409" s="521"/>
      <c r="J409" s="520"/>
      <c r="K409" s="522"/>
      <c r="L409" s="520"/>
      <c r="M409" s="569"/>
      <c r="N409" s="569"/>
      <c r="O409" s="569"/>
      <c r="P409" s="520"/>
      <c r="Q409" s="520"/>
      <c r="R409" s="520"/>
      <c r="S409" s="520"/>
      <c r="T409" s="520"/>
      <c r="U409" s="520"/>
      <c r="V409" s="520"/>
      <c r="W409" s="520"/>
      <c r="X409" s="520"/>
      <c r="Y409" s="520"/>
      <c r="Z409" s="520"/>
      <c r="AA409" s="520"/>
      <c r="AB409" s="520"/>
      <c r="AC409" s="520"/>
      <c r="AD409" s="520"/>
      <c r="AE409" s="520"/>
      <c r="AF409" s="520"/>
      <c r="AG409" s="520"/>
      <c r="AH409" s="520"/>
      <c r="AI409" s="520"/>
      <c r="AJ409" s="520"/>
      <c r="AK409" s="520"/>
      <c r="AL409" s="520"/>
      <c r="AM409" s="520"/>
      <c r="AN409" s="520"/>
      <c r="AO409" s="520"/>
      <c r="AP409" s="520"/>
      <c r="AQ409" s="520"/>
      <c r="AR409" s="520"/>
      <c r="AS409" s="520"/>
      <c r="AT409" s="520"/>
      <c r="AU409" s="520"/>
      <c r="AV409" s="520"/>
      <c r="AW409" s="520"/>
      <c r="AX409" s="520"/>
      <c r="AY409" s="520"/>
      <c r="AZ409" s="520"/>
      <c r="BA409" s="520"/>
      <c r="BB409" s="520"/>
      <c r="BC409" s="520"/>
      <c r="BD409" s="520"/>
      <c r="BE409" s="520"/>
      <c r="BF409" s="520"/>
      <c r="BG409" s="520"/>
      <c r="BH409" s="520"/>
      <c r="BI409" s="520"/>
      <c r="BJ409" s="520"/>
      <c r="BK409" s="520"/>
      <c r="BL409" s="520"/>
      <c r="BM409" s="520"/>
      <c r="BN409" s="520"/>
      <c r="BO409" s="520"/>
      <c r="BP409" s="520"/>
      <c r="BQ409" s="520"/>
    </row>
    <row r="410" spans="1:69" s="69" customFormat="1" ht="18.75" customHeight="1">
      <c r="A410" s="520"/>
      <c r="B410" s="524"/>
      <c r="C410" s="520"/>
      <c r="D410" s="520"/>
      <c r="E410" s="520"/>
      <c r="F410" s="517"/>
      <c r="G410" s="520"/>
      <c r="H410" s="520"/>
      <c r="I410" s="521"/>
      <c r="J410" s="520"/>
      <c r="K410" s="522"/>
      <c r="L410" s="520"/>
      <c r="M410" s="569"/>
      <c r="N410" s="569"/>
      <c r="O410" s="569"/>
      <c r="P410" s="520"/>
      <c r="Q410" s="520"/>
      <c r="R410" s="520"/>
      <c r="S410" s="520"/>
      <c r="T410" s="520"/>
      <c r="U410" s="520"/>
      <c r="V410" s="520"/>
      <c r="W410" s="520"/>
      <c r="X410" s="520"/>
      <c r="Y410" s="520"/>
      <c r="Z410" s="520"/>
      <c r="AA410" s="520"/>
      <c r="AB410" s="520"/>
      <c r="AC410" s="520"/>
      <c r="AD410" s="520"/>
      <c r="AE410" s="520"/>
      <c r="AF410" s="520"/>
      <c r="AG410" s="520"/>
      <c r="AH410" s="520"/>
      <c r="AI410" s="520"/>
      <c r="AJ410" s="520"/>
      <c r="AK410" s="520"/>
      <c r="AL410" s="520"/>
      <c r="AM410" s="520"/>
      <c r="AN410" s="520"/>
      <c r="AO410" s="520"/>
      <c r="AP410" s="520"/>
      <c r="AQ410" s="520"/>
      <c r="AR410" s="520"/>
      <c r="AS410" s="520"/>
      <c r="AT410" s="520"/>
      <c r="AU410" s="520"/>
      <c r="AV410" s="520"/>
      <c r="AW410" s="520"/>
      <c r="AX410" s="520"/>
      <c r="AY410" s="520"/>
      <c r="AZ410" s="520"/>
      <c r="BA410" s="520"/>
      <c r="BB410" s="520"/>
      <c r="BC410" s="520"/>
      <c r="BD410" s="520"/>
      <c r="BE410" s="520"/>
      <c r="BF410" s="520"/>
      <c r="BG410" s="520"/>
      <c r="BH410" s="520"/>
      <c r="BI410" s="520"/>
      <c r="BJ410" s="520"/>
      <c r="BK410" s="520"/>
      <c r="BL410" s="520"/>
      <c r="BM410" s="520"/>
      <c r="BN410" s="520"/>
      <c r="BO410" s="520"/>
      <c r="BP410" s="520"/>
      <c r="BQ410" s="520"/>
    </row>
    <row r="411" spans="1:69" s="69" customFormat="1" ht="18.75" customHeight="1">
      <c r="A411" s="520"/>
      <c r="B411" s="524"/>
      <c r="C411" s="520"/>
      <c r="D411" s="520"/>
      <c r="E411" s="520"/>
      <c r="F411" s="517"/>
      <c r="G411" s="520"/>
      <c r="H411" s="520"/>
      <c r="I411" s="521"/>
      <c r="J411" s="520"/>
      <c r="K411" s="522"/>
      <c r="L411" s="520"/>
      <c r="M411" s="569"/>
      <c r="N411" s="569"/>
      <c r="O411" s="569"/>
      <c r="P411" s="520"/>
      <c r="Q411" s="520"/>
      <c r="R411" s="520"/>
      <c r="S411" s="520"/>
      <c r="T411" s="520"/>
      <c r="U411" s="520"/>
      <c r="V411" s="520"/>
      <c r="W411" s="520"/>
      <c r="X411" s="520"/>
      <c r="Y411" s="520"/>
      <c r="Z411" s="520"/>
      <c r="AA411" s="520"/>
      <c r="AB411" s="520"/>
      <c r="AC411" s="520"/>
      <c r="AD411" s="520"/>
      <c r="AE411" s="520"/>
      <c r="AF411" s="520"/>
      <c r="AG411" s="520"/>
      <c r="AH411" s="520"/>
      <c r="AI411" s="520"/>
      <c r="AJ411" s="520"/>
      <c r="AK411" s="520"/>
      <c r="AL411" s="520"/>
      <c r="AM411" s="520"/>
      <c r="AN411" s="520"/>
      <c r="AO411" s="520"/>
      <c r="AP411" s="520"/>
      <c r="AQ411" s="520"/>
      <c r="AR411" s="520"/>
      <c r="AS411" s="520"/>
      <c r="AT411" s="520"/>
      <c r="AU411" s="520"/>
      <c r="AV411" s="520"/>
      <c r="AW411" s="520"/>
      <c r="AX411" s="520"/>
      <c r="AY411" s="520"/>
      <c r="AZ411" s="520"/>
      <c r="BA411" s="520"/>
      <c r="BB411" s="520"/>
      <c r="BC411" s="520"/>
      <c r="BD411" s="520"/>
      <c r="BE411" s="520"/>
      <c r="BF411" s="520"/>
      <c r="BG411" s="520"/>
      <c r="BH411" s="520"/>
      <c r="BI411" s="520"/>
      <c r="BJ411" s="520"/>
      <c r="BK411" s="520"/>
      <c r="BL411" s="520"/>
      <c r="BM411" s="520"/>
      <c r="BN411" s="520"/>
      <c r="BO411" s="520"/>
      <c r="BP411" s="520"/>
      <c r="BQ411" s="520"/>
    </row>
    <row r="412" spans="1:69" s="69" customFormat="1" ht="18.75" customHeight="1">
      <c r="A412" s="520"/>
      <c r="B412" s="524"/>
      <c r="C412" s="520"/>
      <c r="D412" s="520"/>
      <c r="E412" s="520"/>
      <c r="F412" s="517"/>
      <c r="G412" s="520"/>
      <c r="H412" s="520"/>
      <c r="I412" s="521"/>
      <c r="J412" s="520"/>
      <c r="K412" s="522"/>
      <c r="L412" s="520"/>
      <c r="M412" s="569"/>
      <c r="N412" s="569"/>
      <c r="O412" s="569"/>
      <c r="P412" s="520"/>
      <c r="Q412" s="520"/>
      <c r="R412" s="520"/>
      <c r="S412" s="520"/>
      <c r="T412" s="520"/>
      <c r="U412" s="520"/>
      <c r="V412" s="520"/>
      <c r="W412" s="520"/>
      <c r="X412" s="520"/>
      <c r="Y412" s="520"/>
      <c r="Z412" s="520"/>
      <c r="AA412" s="520"/>
      <c r="AB412" s="520"/>
      <c r="AC412" s="520"/>
      <c r="AD412" s="520"/>
      <c r="AE412" s="520"/>
      <c r="AF412" s="520"/>
      <c r="AG412" s="520"/>
      <c r="AH412" s="520"/>
      <c r="AI412" s="520"/>
      <c r="AJ412" s="520"/>
      <c r="AK412" s="520"/>
      <c r="AL412" s="520"/>
      <c r="AM412" s="520"/>
      <c r="AN412" s="520"/>
      <c r="AO412" s="520"/>
      <c r="AP412" s="520"/>
      <c r="AQ412" s="520"/>
      <c r="AR412" s="520"/>
      <c r="AS412" s="520"/>
      <c r="AT412" s="520"/>
      <c r="AU412" s="520"/>
      <c r="AV412" s="520"/>
      <c r="AW412" s="520"/>
      <c r="AX412" s="520"/>
      <c r="AY412" s="520"/>
      <c r="AZ412" s="520"/>
      <c r="BA412" s="520"/>
      <c r="BB412" s="520"/>
      <c r="BC412" s="520"/>
      <c r="BD412" s="520"/>
      <c r="BE412" s="520"/>
      <c r="BF412" s="520"/>
      <c r="BG412" s="520"/>
      <c r="BH412" s="520"/>
      <c r="BI412" s="520"/>
      <c r="BJ412" s="520"/>
      <c r="BK412" s="520"/>
      <c r="BL412" s="520"/>
      <c r="BM412" s="520"/>
      <c r="BN412" s="520"/>
      <c r="BO412" s="520"/>
      <c r="BP412" s="520"/>
      <c r="BQ412" s="520"/>
    </row>
    <row r="413" spans="1:69" s="69" customFormat="1" ht="18.75" customHeight="1">
      <c r="A413" s="520"/>
      <c r="B413" s="524"/>
      <c r="C413" s="520"/>
      <c r="D413" s="520"/>
      <c r="E413" s="520"/>
      <c r="F413" s="517"/>
      <c r="G413" s="520"/>
      <c r="H413" s="520"/>
      <c r="I413" s="521"/>
      <c r="J413" s="520"/>
      <c r="K413" s="522"/>
      <c r="L413" s="520"/>
      <c r="M413" s="569"/>
      <c r="N413" s="569"/>
      <c r="O413" s="569"/>
      <c r="P413" s="520"/>
      <c r="Q413" s="520"/>
      <c r="R413" s="520"/>
      <c r="S413" s="520"/>
      <c r="T413" s="520"/>
      <c r="U413" s="520"/>
      <c r="V413" s="520"/>
      <c r="W413" s="520"/>
      <c r="X413" s="520"/>
      <c r="Y413" s="520"/>
      <c r="Z413" s="520"/>
      <c r="AA413" s="520"/>
      <c r="AB413" s="520"/>
      <c r="AC413" s="520"/>
      <c r="AD413" s="520"/>
      <c r="AE413" s="520"/>
      <c r="AF413" s="520"/>
      <c r="AG413" s="520"/>
      <c r="AH413" s="520"/>
      <c r="AI413" s="520"/>
      <c r="AJ413" s="520"/>
      <c r="AK413" s="520"/>
      <c r="AL413" s="520"/>
      <c r="AM413" s="520"/>
      <c r="AN413" s="520"/>
      <c r="AO413" s="520"/>
      <c r="AP413" s="520"/>
      <c r="AQ413" s="520"/>
      <c r="AR413" s="520"/>
      <c r="AS413" s="520"/>
      <c r="AT413" s="520"/>
      <c r="AU413" s="520"/>
      <c r="AV413" s="520"/>
      <c r="AW413" s="520"/>
      <c r="AX413" s="520"/>
      <c r="AY413" s="520"/>
      <c r="AZ413" s="520"/>
      <c r="BA413" s="520"/>
      <c r="BB413" s="520"/>
      <c r="BC413" s="520"/>
      <c r="BD413" s="520"/>
      <c r="BE413" s="520"/>
      <c r="BF413" s="520"/>
      <c r="BG413" s="520"/>
      <c r="BH413" s="520"/>
      <c r="BI413" s="520"/>
      <c r="BJ413" s="520"/>
      <c r="BK413" s="520"/>
      <c r="BL413" s="520"/>
      <c r="BM413" s="520"/>
      <c r="BN413" s="520"/>
      <c r="BO413" s="520"/>
      <c r="BP413" s="520"/>
      <c r="BQ413" s="520"/>
    </row>
    <row r="417" spans="1:69" ht="18.75" customHeight="1">
      <c r="A417" s="50"/>
      <c r="B417" s="50"/>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c r="AA417" s="50"/>
      <c r="AB417" s="50"/>
      <c r="AC417" s="50"/>
      <c r="AD417" s="50"/>
      <c r="AE417" s="50"/>
      <c r="AF417" s="50"/>
      <c r="AG417" s="50"/>
      <c r="AH417" s="50"/>
      <c r="AI417" s="50"/>
      <c r="AJ417" s="50"/>
      <c r="AK417" s="50"/>
      <c r="AL417" s="50"/>
      <c r="AM417" s="50"/>
      <c r="AN417" s="50"/>
      <c r="AO417" s="50"/>
      <c r="AP417" s="50"/>
      <c r="AQ417" s="50"/>
      <c r="AR417" s="50"/>
      <c r="AS417" s="50"/>
      <c r="AT417" s="50"/>
      <c r="AU417" s="50"/>
      <c r="AV417" s="50"/>
      <c r="AW417" s="50"/>
      <c r="AX417" s="50"/>
      <c r="AY417" s="50"/>
      <c r="AZ417" s="50"/>
      <c r="BA417" s="50"/>
      <c r="BB417" s="50"/>
      <c r="BC417" s="50"/>
      <c r="BD417" s="50"/>
      <c r="BE417" s="50"/>
      <c r="BF417" s="50"/>
      <c r="BG417" s="50"/>
      <c r="BH417" s="50"/>
      <c r="BI417" s="50"/>
      <c r="BJ417" s="50"/>
      <c r="BK417" s="50"/>
      <c r="BL417" s="50"/>
      <c r="BM417" s="50"/>
      <c r="BN417" s="50"/>
      <c r="BO417" s="50"/>
      <c r="BP417" s="50"/>
      <c r="BQ417" s="50"/>
    </row>
    <row r="418" spans="1:69" ht="18.75" customHeight="1">
      <c r="A418" s="50"/>
      <c r="B418" s="50"/>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c r="AA418" s="50"/>
      <c r="AB418" s="50"/>
      <c r="AC418" s="50"/>
      <c r="AD418" s="50"/>
      <c r="AE418" s="50"/>
      <c r="AF418" s="50"/>
      <c r="AG418" s="50"/>
      <c r="AH418" s="50"/>
      <c r="AI418" s="50"/>
      <c r="AJ418" s="50"/>
      <c r="AK418" s="50"/>
      <c r="AL418" s="50"/>
      <c r="AM418" s="50"/>
      <c r="AN418" s="50"/>
      <c r="AO418" s="50"/>
      <c r="AP418" s="50"/>
      <c r="AQ418" s="50"/>
      <c r="AR418" s="50"/>
      <c r="AS418" s="50"/>
      <c r="AT418" s="50"/>
      <c r="AU418" s="50"/>
      <c r="AV418" s="50"/>
      <c r="AW418" s="50"/>
      <c r="AX418" s="50"/>
      <c r="AY418" s="50"/>
      <c r="AZ418" s="50"/>
      <c r="BA418" s="50"/>
      <c r="BB418" s="50"/>
      <c r="BC418" s="50"/>
      <c r="BD418" s="50"/>
      <c r="BE418" s="50"/>
      <c r="BF418" s="50"/>
      <c r="BG418" s="50"/>
      <c r="BH418" s="50"/>
      <c r="BI418" s="50"/>
      <c r="BJ418" s="50"/>
      <c r="BK418" s="50"/>
      <c r="BL418" s="50"/>
      <c r="BM418" s="50"/>
      <c r="BN418" s="50"/>
      <c r="BO418" s="50"/>
      <c r="BP418" s="50"/>
      <c r="BQ418" s="50"/>
    </row>
    <row r="419" spans="1:69" ht="18.75" customHeight="1">
      <c r="A419" s="50"/>
      <c r="B419" s="50"/>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c r="AA419" s="50"/>
      <c r="AB419" s="50"/>
      <c r="AC419" s="50"/>
      <c r="AD419" s="50"/>
      <c r="AE419" s="50"/>
      <c r="AF419" s="50"/>
      <c r="AG419" s="50"/>
      <c r="AH419" s="50"/>
      <c r="AI419" s="50"/>
      <c r="AJ419" s="50"/>
      <c r="AK419" s="50"/>
      <c r="AL419" s="50"/>
      <c r="AM419" s="50"/>
      <c r="AN419" s="50"/>
      <c r="AO419" s="50"/>
      <c r="AP419" s="50"/>
      <c r="AQ419" s="50"/>
      <c r="AR419" s="50"/>
      <c r="AS419" s="50"/>
      <c r="AT419" s="50"/>
      <c r="AU419" s="50"/>
      <c r="AV419" s="50"/>
      <c r="AW419" s="50"/>
      <c r="AX419" s="50"/>
      <c r="AY419" s="50"/>
      <c r="AZ419" s="50"/>
      <c r="BA419" s="50"/>
      <c r="BB419" s="50"/>
      <c r="BC419" s="50"/>
      <c r="BD419" s="50"/>
      <c r="BE419" s="50"/>
      <c r="BF419" s="50"/>
      <c r="BG419" s="50"/>
      <c r="BH419" s="50"/>
      <c r="BI419" s="50"/>
      <c r="BJ419" s="50"/>
      <c r="BK419" s="50"/>
      <c r="BL419" s="50"/>
      <c r="BM419" s="50"/>
      <c r="BN419" s="50"/>
      <c r="BO419" s="50"/>
      <c r="BP419" s="50"/>
      <c r="BQ419" s="50"/>
    </row>
  </sheetData>
  <mergeCells count="369">
    <mergeCell ref="I266:J266"/>
    <mergeCell ref="B270:C270"/>
    <mergeCell ref="I279:J279"/>
    <mergeCell ref="I280:J280"/>
    <mergeCell ref="B284:C284"/>
    <mergeCell ref="I290:J290"/>
    <mergeCell ref="I291:J291"/>
    <mergeCell ref="I293:J293"/>
    <mergeCell ref="I294:J294"/>
    <mergeCell ref="T223:U223"/>
    <mergeCell ref="T227:U227"/>
    <mergeCell ref="T228:U228"/>
    <mergeCell ref="B229:F230"/>
    <mergeCell ref="T231:U231"/>
    <mergeCell ref="I233:J233"/>
    <mergeCell ref="I234:J234"/>
    <mergeCell ref="B248:C248"/>
    <mergeCell ref="I265:J265"/>
    <mergeCell ref="I192:J192"/>
    <mergeCell ref="I193:J193"/>
    <mergeCell ref="B196:K196"/>
    <mergeCell ref="B198:C198"/>
    <mergeCell ref="D214:F214"/>
    <mergeCell ref="D215:F215"/>
    <mergeCell ref="D216:F216"/>
    <mergeCell ref="B217:C217"/>
    <mergeCell ref="D217:F217"/>
    <mergeCell ref="D207:F207"/>
    <mergeCell ref="D212:F212"/>
    <mergeCell ref="D213:F213"/>
    <mergeCell ref="D198:F198"/>
    <mergeCell ref="D209:F209"/>
    <mergeCell ref="D210:F210"/>
    <mergeCell ref="D200:F200"/>
    <mergeCell ref="D201:F201"/>
    <mergeCell ref="D206:F206"/>
    <mergeCell ref="D208:F208"/>
    <mergeCell ref="D202:F202"/>
    <mergeCell ref="D203:F203"/>
    <mergeCell ref="D204:F204"/>
    <mergeCell ref="D205:F205"/>
    <mergeCell ref="T170:U170"/>
    <mergeCell ref="B172:B173"/>
    <mergeCell ref="C172:C173"/>
    <mergeCell ref="E172:F172"/>
    <mergeCell ref="E173:F173"/>
    <mergeCell ref="I174:J174"/>
    <mergeCell ref="I175:J175"/>
    <mergeCell ref="Q179:R179"/>
    <mergeCell ref="Q180:R180"/>
    <mergeCell ref="D179:F179"/>
    <mergeCell ref="D180:F180"/>
    <mergeCell ref="B170:B171"/>
    <mergeCell ref="C170:C171"/>
    <mergeCell ref="E170:F170"/>
    <mergeCell ref="E171:F171"/>
    <mergeCell ref="T122:U122"/>
    <mergeCell ref="B124:F125"/>
    <mergeCell ref="T127:U127"/>
    <mergeCell ref="Q129:R129"/>
    <mergeCell ref="T129:U129"/>
    <mergeCell ref="B130:C130"/>
    <mergeCell ref="D130:F130"/>
    <mergeCell ref="Q132:R132"/>
    <mergeCell ref="T132:U132"/>
    <mergeCell ref="T126:U126"/>
    <mergeCell ref="T130:U130"/>
    <mergeCell ref="E112:E113"/>
    <mergeCell ref="D114:D118"/>
    <mergeCell ref="E114:E116"/>
    <mergeCell ref="E117:E118"/>
    <mergeCell ref="I119:J119"/>
    <mergeCell ref="I120:J120"/>
    <mergeCell ref="Q120:R120"/>
    <mergeCell ref="T120:U120"/>
    <mergeCell ref="T109:U109"/>
    <mergeCell ref="B221:F222"/>
    <mergeCell ref="B225:F226"/>
    <mergeCell ref="D211:F211"/>
    <mergeCell ref="T189:U189"/>
    <mergeCell ref="Q190:R190"/>
    <mergeCell ref="T190:U190"/>
    <mergeCell ref="T191:U191"/>
    <mergeCell ref="Q178:R178"/>
    <mergeCell ref="T178:U178"/>
    <mergeCell ref="T179:U179"/>
    <mergeCell ref="T180:U180"/>
    <mergeCell ref="Q188:R188"/>
    <mergeCell ref="T188:U188"/>
    <mergeCell ref="Q181:R181"/>
    <mergeCell ref="T181:U181"/>
    <mergeCell ref="Q182:R182"/>
    <mergeCell ref="T182:U182"/>
    <mergeCell ref="T183:U183"/>
    <mergeCell ref="Q184:R184"/>
    <mergeCell ref="T184:U184"/>
    <mergeCell ref="T185:U185"/>
    <mergeCell ref="Q186:R186"/>
    <mergeCell ref="T186:U186"/>
    <mergeCell ref="T187:U187"/>
    <mergeCell ref="E162:F162"/>
    <mergeCell ref="T162:U162"/>
    <mergeCell ref="E163:F163"/>
    <mergeCell ref="E164:F164"/>
    <mergeCell ref="E165:F165"/>
    <mergeCell ref="E166:F166"/>
    <mergeCell ref="E169:F169"/>
    <mergeCell ref="E167:F167"/>
    <mergeCell ref="E168:F168"/>
    <mergeCell ref="T168:U168"/>
    <mergeCell ref="Q162:R162"/>
    <mergeCell ref="T163:U163"/>
    <mergeCell ref="T164:U164"/>
    <mergeCell ref="E156:F156"/>
    <mergeCell ref="T156:U156"/>
    <mergeCell ref="E157:F157"/>
    <mergeCell ref="E158:F158"/>
    <mergeCell ref="E159:F159"/>
    <mergeCell ref="E160:F160"/>
    <mergeCell ref="E161:F161"/>
    <mergeCell ref="Q156:R156"/>
    <mergeCell ref="T157:U157"/>
    <mergeCell ref="T158:U158"/>
    <mergeCell ref="E152:F152"/>
    <mergeCell ref="T152:U152"/>
    <mergeCell ref="E153:F153"/>
    <mergeCell ref="T153:U153"/>
    <mergeCell ref="E154:F154"/>
    <mergeCell ref="T154:U154"/>
    <mergeCell ref="E155:F155"/>
    <mergeCell ref="T155:U155"/>
    <mergeCell ref="Q153:R153"/>
    <mergeCell ref="E148:F148"/>
    <mergeCell ref="T148:U148"/>
    <mergeCell ref="E149:F149"/>
    <mergeCell ref="T149:U149"/>
    <mergeCell ref="E150:F150"/>
    <mergeCell ref="T150:U150"/>
    <mergeCell ref="E151:F151"/>
    <mergeCell ref="T151:U151"/>
    <mergeCell ref="Q150:R150"/>
    <mergeCell ref="T143:U143"/>
    <mergeCell ref="E144:F144"/>
    <mergeCell ref="T144:U144"/>
    <mergeCell ref="E145:F145"/>
    <mergeCell ref="T145:U145"/>
    <mergeCell ref="E146:F146"/>
    <mergeCell ref="T146:U146"/>
    <mergeCell ref="E147:F147"/>
    <mergeCell ref="T147:U147"/>
    <mergeCell ref="E143:F143"/>
    <mergeCell ref="Q144:R144"/>
    <mergeCell ref="Q147:R147"/>
    <mergeCell ref="T138:U138"/>
    <mergeCell ref="E139:F139"/>
    <mergeCell ref="T139:U139"/>
    <mergeCell ref="E140:F140"/>
    <mergeCell ref="T140:U140"/>
    <mergeCell ref="T141:U141"/>
    <mergeCell ref="E142:F142"/>
    <mergeCell ref="T142:U142"/>
    <mergeCell ref="E138:F138"/>
    <mergeCell ref="E141:F141"/>
    <mergeCell ref="Q138:R138"/>
    <mergeCell ref="Q141:R141"/>
    <mergeCell ref="T133:U133"/>
    <mergeCell ref="B132:B134"/>
    <mergeCell ref="C132:C134"/>
    <mergeCell ref="D132:D134"/>
    <mergeCell ref="T134:U134"/>
    <mergeCell ref="E136:F136"/>
    <mergeCell ref="T136:U136"/>
    <mergeCell ref="E132:F132"/>
    <mergeCell ref="E133:F133"/>
    <mergeCell ref="E134:F134"/>
    <mergeCell ref="B135:B137"/>
    <mergeCell ref="C135:C137"/>
    <mergeCell ref="D135:D137"/>
    <mergeCell ref="E135:F135"/>
    <mergeCell ref="E137:F137"/>
    <mergeCell ref="T137:U137"/>
    <mergeCell ref="Q135:R135"/>
    <mergeCell ref="T135:U135"/>
    <mergeCell ref="B109:B118"/>
    <mergeCell ref="C109:C118"/>
    <mergeCell ref="D109:D113"/>
    <mergeCell ref="T83:U83"/>
    <mergeCell ref="T85:U85"/>
    <mergeCell ref="E85:E86"/>
    <mergeCell ref="E87:E89"/>
    <mergeCell ref="T97:U97"/>
    <mergeCell ref="Q83:R83"/>
    <mergeCell ref="T87:U87"/>
    <mergeCell ref="B97:B102"/>
    <mergeCell ref="C97:C102"/>
    <mergeCell ref="D97:D99"/>
    <mergeCell ref="E97:E99"/>
    <mergeCell ref="D100:D102"/>
    <mergeCell ref="E100:E102"/>
    <mergeCell ref="B103:B108"/>
    <mergeCell ref="C103:C108"/>
    <mergeCell ref="D103:D105"/>
    <mergeCell ref="E103:E105"/>
    <mergeCell ref="T103:U103"/>
    <mergeCell ref="D106:D108"/>
    <mergeCell ref="E106:E108"/>
    <mergeCell ref="E109:E111"/>
    <mergeCell ref="T73:U73"/>
    <mergeCell ref="E45:E46"/>
    <mergeCell ref="T45:U45"/>
    <mergeCell ref="E47:E48"/>
    <mergeCell ref="T47:U47"/>
    <mergeCell ref="E49:E50"/>
    <mergeCell ref="T49:U49"/>
    <mergeCell ref="E51:E52"/>
    <mergeCell ref="T51:U51"/>
    <mergeCell ref="Q47:R47"/>
    <mergeCell ref="T53:U53"/>
    <mergeCell ref="T55:U55"/>
    <mergeCell ref="E69:E70"/>
    <mergeCell ref="T69:U69"/>
    <mergeCell ref="T71:U71"/>
    <mergeCell ref="E66:E68"/>
    <mergeCell ref="Q53:R53"/>
    <mergeCell ref="T57:U57"/>
    <mergeCell ref="Q62:R62"/>
    <mergeCell ref="T62:U62"/>
    <mergeCell ref="T64:U64"/>
    <mergeCell ref="T66:U66"/>
    <mergeCell ref="Q69:R69"/>
    <mergeCell ref="E37:E38"/>
    <mergeCell ref="T37:U37"/>
    <mergeCell ref="E39:E40"/>
    <mergeCell ref="T39:U39"/>
    <mergeCell ref="E41:E42"/>
    <mergeCell ref="T41:U41"/>
    <mergeCell ref="E43:E44"/>
    <mergeCell ref="T43:U43"/>
    <mergeCell ref="Q41:R41"/>
    <mergeCell ref="E29:E30"/>
    <mergeCell ref="T29:U29"/>
    <mergeCell ref="E31:E32"/>
    <mergeCell ref="T31:U31"/>
    <mergeCell ref="E33:E34"/>
    <mergeCell ref="T33:U33"/>
    <mergeCell ref="E35:E36"/>
    <mergeCell ref="T35:U35"/>
    <mergeCell ref="Q29:R29"/>
    <mergeCell ref="Q35:R35"/>
    <mergeCell ref="T17:U17"/>
    <mergeCell ref="B15:C15"/>
    <mergeCell ref="D15:F15"/>
    <mergeCell ref="B17:B22"/>
    <mergeCell ref="T19:U19"/>
    <mergeCell ref="E21:E22"/>
    <mergeCell ref="T21:U21"/>
    <mergeCell ref="E23:E24"/>
    <mergeCell ref="T23:U23"/>
    <mergeCell ref="C17:C22"/>
    <mergeCell ref="D17:D22"/>
    <mergeCell ref="B23:B28"/>
    <mergeCell ref="C23:C28"/>
    <mergeCell ref="D23:D28"/>
    <mergeCell ref="E19:E20"/>
    <mergeCell ref="E25:E26"/>
    <mergeCell ref="E17:E18"/>
    <mergeCell ref="T25:U25"/>
    <mergeCell ref="E27:E28"/>
    <mergeCell ref="T27:U27"/>
    <mergeCell ref="Q17:R17"/>
    <mergeCell ref="Q23:R23"/>
    <mergeCell ref="J1:L1"/>
    <mergeCell ref="Q3:R3"/>
    <mergeCell ref="T3:U3"/>
    <mergeCell ref="B5:F6"/>
    <mergeCell ref="B8:F9"/>
    <mergeCell ref="T10:U10"/>
    <mergeCell ref="T15:U15"/>
    <mergeCell ref="A1:B1"/>
    <mergeCell ref="C1:F1"/>
    <mergeCell ref="B41:B46"/>
    <mergeCell ref="C41:C46"/>
    <mergeCell ref="D41:D46"/>
    <mergeCell ref="B47:B52"/>
    <mergeCell ref="C47:C52"/>
    <mergeCell ref="D47:D52"/>
    <mergeCell ref="B29:B34"/>
    <mergeCell ref="C29:C34"/>
    <mergeCell ref="D29:D34"/>
    <mergeCell ref="B35:B40"/>
    <mergeCell ref="C35:C40"/>
    <mergeCell ref="D35:D40"/>
    <mergeCell ref="B53:B59"/>
    <mergeCell ref="C53:C59"/>
    <mergeCell ref="D53:D59"/>
    <mergeCell ref="E55:E56"/>
    <mergeCell ref="E57:E59"/>
    <mergeCell ref="D62:D68"/>
    <mergeCell ref="E62:E63"/>
    <mergeCell ref="E64:E65"/>
    <mergeCell ref="E53:E54"/>
    <mergeCell ref="B62:B68"/>
    <mergeCell ref="C62:C68"/>
    <mergeCell ref="B69:B82"/>
    <mergeCell ref="C69:C82"/>
    <mergeCell ref="D90:D96"/>
    <mergeCell ref="E92:E93"/>
    <mergeCell ref="E94:E96"/>
    <mergeCell ref="D69:D75"/>
    <mergeCell ref="E71:E72"/>
    <mergeCell ref="E73:E75"/>
    <mergeCell ref="D76:D82"/>
    <mergeCell ref="E78:E79"/>
    <mergeCell ref="E80:E82"/>
    <mergeCell ref="D83:D89"/>
    <mergeCell ref="E76:E77"/>
    <mergeCell ref="E90:E91"/>
    <mergeCell ref="E83:E84"/>
    <mergeCell ref="B83:B96"/>
    <mergeCell ref="C83:C96"/>
    <mergeCell ref="B144:B146"/>
    <mergeCell ref="C144:C146"/>
    <mergeCell ref="D144:D146"/>
    <mergeCell ref="B147:B149"/>
    <mergeCell ref="C147:C149"/>
    <mergeCell ref="D147:D149"/>
    <mergeCell ref="B138:B140"/>
    <mergeCell ref="C138:C140"/>
    <mergeCell ref="D138:D140"/>
    <mergeCell ref="B141:B143"/>
    <mergeCell ref="C141:C143"/>
    <mergeCell ref="D141:D143"/>
    <mergeCell ref="B162:B167"/>
    <mergeCell ref="C162:C167"/>
    <mergeCell ref="D162:D164"/>
    <mergeCell ref="D165:D167"/>
    <mergeCell ref="B168:B169"/>
    <mergeCell ref="C168:C169"/>
    <mergeCell ref="D150:D152"/>
    <mergeCell ref="D153:D155"/>
    <mergeCell ref="B156:B161"/>
    <mergeCell ref="C156:C161"/>
    <mergeCell ref="D156:D158"/>
    <mergeCell ref="D159:D161"/>
    <mergeCell ref="B150:B152"/>
    <mergeCell ref="C150:C152"/>
    <mergeCell ref="B153:B155"/>
    <mergeCell ref="C153:C155"/>
    <mergeCell ref="B190:B191"/>
    <mergeCell ref="C190:C191"/>
    <mergeCell ref="D190:F190"/>
    <mergeCell ref="D185:F185"/>
    <mergeCell ref="D186:F186"/>
    <mergeCell ref="D187:F187"/>
    <mergeCell ref="D188:F188"/>
    <mergeCell ref="D181:F181"/>
    <mergeCell ref="D182:F182"/>
    <mergeCell ref="D183:F183"/>
    <mergeCell ref="D184:F184"/>
    <mergeCell ref="B182:B183"/>
    <mergeCell ref="C182:C183"/>
    <mergeCell ref="B184:B185"/>
    <mergeCell ref="C184:C185"/>
    <mergeCell ref="B186:B187"/>
    <mergeCell ref="C186:C187"/>
    <mergeCell ref="B188:B189"/>
    <mergeCell ref="C188:C189"/>
    <mergeCell ref="D189:F189"/>
    <mergeCell ref="D191:F191"/>
  </mergeCells>
  <phoneticPr fontId="2"/>
  <pageMargins left="0.78740157480314965" right="0.78740157480314965" top="0.78740157480314965" bottom="0.39370078740157483" header="0.51181102362204722" footer="0.51181102362204722"/>
  <pageSetup paperSize="9" scale="86" orientation="portrait" r:id="rId1"/>
  <headerFooter alignWithMargins="0"/>
  <rowBreaks count="3" manualBreakCount="3">
    <brk id="59" max="11" man="1"/>
    <brk id="118" max="11" man="1"/>
    <brk id="174"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Q74"/>
  <sheetViews>
    <sheetView view="pageBreakPreview" topLeftCell="A25" zoomScaleNormal="100" zoomScaleSheetLayoutView="100" workbookViewId="0">
      <selection activeCell="L22" sqref="L22"/>
    </sheetView>
  </sheetViews>
  <sheetFormatPr defaultRowHeight="13.2"/>
  <cols>
    <col min="1" max="3" width="8.88671875" style="389"/>
    <col min="4" max="4" width="28.44140625" style="389" customWidth="1"/>
    <col min="5" max="5" width="7.44140625" style="389" customWidth="1"/>
    <col min="6" max="6" width="9.33203125" style="389" customWidth="1"/>
    <col min="7" max="7" width="7.33203125" style="389" customWidth="1"/>
    <col min="8" max="69" width="8.88671875" style="389"/>
    <col min="70" max="259" width="8.88671875" style="285"/>
    <col min="260" max="260" width="28.44140625" style="285" customWidth="1"/>
    <col min="261" max="261" width="7.44140625" style="285" customWidth="1"/>
    <col min="262" max="262" width="9.33203125" style="285" customWidth="1"/>
    <col min="263" max="263" width="7.33203125" style="285" customWidth="1"/>
    <col min="264" max="515" width="8.88671875" style="285"/>
    <col min="516" max="516" width="28.44140625" style="285" customWidth="1"/>
    <col min="517" max="517" width="7.44140625" style="285" customWidth="1"/>
    <col min="518" max="518" width="9.33203125" style="285" customWidth="1"/>
    <col min="519" max="519" width="7.33203125" style="285" customWidth="1"/>
    <col min="520" max="771" width="8.88671875" style="285"/>
    <col min="772" max="772" width="28.44140625" style="285" customWidth="1"/>
    <col min="773" max="773" width="7.44140625" style="285" customWidth="1"/>
    <col min="774" max="774" width="9.33203125" style="285" customWidth="1"/>
    <col min="775" max="775" width="7.33203125" style="285" customWidth="1"/>
    <col min="776" max="1027" width="8.88671875" style="285"/>
    <col min="1028" max="1028" width="28.44140625" style="285" customWidth="1"/>
    <col min="1029" max="1029" width="7.44140625" style="285" customWidth="1"/>
    <col min="1030" max="1030" width="9.33203125" style="285" customWidth="1"/>
    <col min="1031" max="1031" width="7.33203125" style="285" customWidth="1"/>
    <col min="1032" max="1283" width="8.88671875" style="285"/>
    <col min="1284" max="1284" width="28.44140625" style="285" customWidth="1"/>
    <col min="1285" max="1285" width="7.44140625" style="285" customWidth="1"/>
    <col min="1286" max="1286" width="9.33203125" style="285" customWidth="1"/>
    <col min="1287" max="1287" width="7.33203125" style="285" customWidth="1"/>
    <col min="1288" max="1539" width="8.88671875" style="285"/>
    <col min="1540" max="1540" width="28.44140625" style="285" customWidth="1"/>
    <col min="1541" max="1541" width="7.44140625" style="285" customWidth="1"/>
    <col min="1542" max="1542" width="9.33203125" style="285" customWidth="1"/>
    <col min="1543" max="1543" width="7.33203125" style="285" customWidth="1"/>
    <col min="1544" max="1795" width="8.88671875" style="285"/>
    <col min="1796" max="1796" width="28.44140625" style="285" customWidth="1"/>
    <col min="1797" max="1797" width="7.44140625" style="285" customWidth="1"/>
    <col min="1798" max="1798" width="9.33203125" style="285" customWidth="1"/>
    <col min="1799" max="1799" width="7.33203125" style="285" customWidth="1"/>
    <col min="1800" max="2051" width="8.88671875" style="285"/>
    <col min="2052" max="2052" width="28.44140625" style="285" customWidth="1"/>
    <col min="2053" max="2053" width="7.44140625" style="285" customWidth="1"/>
    <col min="2054" max="2054" width="9.33203125" style="285" customWidth="1"/>
    <col min="2055" max="2055" width="7.33203125" style="285" customWidth="1"/>
    <col min="2056" max="2307" width="8.88671875" style="285"/>
    <col min="2308" max="2308" width="28.44140625" style="285" customWidth="1"/>
    <col min="2309" max="2309" width="7.44140625" style="285" customWidth="1"/>
    <col min="2310" max="2310" width="9.33203125" style="285" customWidth="1"/>
    <col min="2311" max="2311" width="7.33203125" style="285" customWidth="1"/>
    <col min="2312" max="2563" width="8.88671875" style="285"/>
    <col min="2564" max="2564" width="28.44140625" style="285" customWidth="1"/>
    <col min="2565" max="2565" width="7.44140625" style="285" customWidth="1"/>
    <col min="2566" max="2566" width="9.33203125" style="285" customWidth="1"/>
    <col min="2567" max="2567" width="7.33203125" style="285" customWidth="1"/>
    <col min="2568" max="2819" width="8.88671875" style="285"/>
    <col min="2820" max="2820" width="28.44140625" style="285" customWidth="1"/>
    <col min="2821" max="2821" width="7.44140625" style="285" customWidth="1"/>
    <col min="2822" max="2822" width="9.33203125" style="285" customWidth="1"/>
    <col min="2823" max="2823" width="7.33203125" style="285" customWidth="1"/>
    <col min="2824" max="3075" width="8.88671875" style="285"/>
    <col min="3076" max="3076" width="28.44140625" style="285" customWidth="1"/>
    <col min="3077" max="3077" width="7.44140625" style="285" customWidth="1"/>
    <col min="3078" max="3078" width="9.33203125" style="285" customWidth="1"/>
    <col min="3079" max="3079" width="7.33203125" style="285" customWidth="1"/>
    <col min="3080" max="3331" width="8.88671875" style="285"/>
    <col min="3332" max="3332" width="28.44140625" style="285" customWidth="1"/>
    <col min="3333" max="3333" width="7.44140625" style="285" customWidth="1"/>
    <col min="3334" max="3334" width="9.33203125" style="285" customWidth="1"/>
    <col min="3335" max="3335" width="7.33203125" style="285" customWidth="1"/>
    <col min="3336" max="3587" width="8.88671875" style="285"/>
    <col min="3588" max="3588" width="28.44140625" style="285" customWidth="1"/>
    <col min="3589" max="3589" width="7.44140625" style="285" customWidth="1"/>
    <col min="3590" max="3590" width="9.33203125" style="285" customWidth="1"/>
    <col min="3591" max="3591" width="7.33203125" style="285" customWidth="1"/>
    <col min="3592" max="3843" width="8.88671875" style="285"/>
    <col min="3844" max="3844" width="28.44140625" style="285" customWidth="1"/>
    <col min="3845" max="3845" width="7.44140625" style="285" customWidth="1"/>
    <col min="3846" max="3846" width="9.33203125" style="285" customWidth="1"/>
    <col min="3847" max="3847" width="7.33203125" style="285" customWidth="1"/>
    <col min="3848" max="4099" width="8.88671875" style="285"/>
    <col min="4100" max="4100" width="28.44140625" style="285" customWidth="1"/>
    <col min="4101" max="4101" width="7.44140625" style="285" customWidth="1"/>
    <col min="4102" max="4102" width="9.33203125" style="285" customWidth="1"/>
    <col min="4103" max="4103" width="7.33203125" style="285" customWidth="1"/>
    <col min="4104" max="4355" width="8.88671875" style="285"/>
    <col min="4356" max="4356" width="28.44140625" style="285" customWidth="1"/>
    <col min="4357" max="4357" width="7.44140625" style="285" customWidth="1"/>
    <col min="4358" max="4358" width="9.33203125" style="285" customWidth="1"/>
    <col min="4359" max="4359" width="7.33203125" style="285" customWidth="1"/>
    <col min="4360" max="4611" width="8.88671875" style="285"/>
    <col min="4612" max="4612" width="28.44140625" style="285" customWidth="1"/>
    <col min="4613" max="4613" width="7.44140625" style="285" customWidth="1"/>
    <col min="4614" max="4614" width="9.33203125" style="285" customWidth="1"/>
    <col min="4615" max="4615" width="7.33203125" style="285" customWidth="1"/>
    <col min="4616" max="4867" width="8.88671875" style="285"/>
    <col min="4868" max="4868" width="28.44140625" style="285" customWidth="1"/>
    <col min="4869" max="4869" width="7.44140625" style="285" customWidth="1"/>
    <col min="4870" max="4870" width="9.33203125" style="285" customWidth="1"/>
    <col min="4871" max="4871" width="7.33203125" style="285" customWidth="1"/>
    <col min="4872" max="5123" width="8.88671875" style="285"/>
    <col min="5124" max="5124" width="28.44140625" style="285" customWidth="1"/>
    <col min="5125" max="5125" width="7.44140625" style="285" customWidth="1"/>
    <col min="5126" max="5126" width="9.33203125" style="285" customWidth="1"/>
    <col min="5127" max="5127" width="7.33203125" style="285" customWidth="1"/>
    <col min="5128" max="5379" width="8.88671875" style="285"/>
    <col min="5380" max="5380" width="28.44140625" style="285" customWidth="1"/>
    <col min="5381" max="5381" width="7.44140625" style="285" customWidth="1"/>
    <col min="5382" max="5382" width="9.33203125" style="285" customWidth="1"/>
    <col min="5383" max="5383" width="7.33203125" style="285" customWidth="1"/>
    <col min="5384" max="5635" width="8.88671875" style="285"/>
    <col min="5636" max="5636" width="28.44140625" style="285" customWidth="1"/>
    <col min="5637" max="5637" width="7.44140625" style="285" customWidth="1"/>
    <col min="5638" max="5638" width="9.33203125" style="285" customWidth="1"/>
    <col min="5639" max="5639" width="7.33203125" style="285" customWidth="1"/>
    <col min="5640" max="5891" width="8.88671875" style="285"/>
    <col min="5892" max="5892" width="28.44140625" style="285" customWidth="1"/>
    <col min="5893" max="5893" width="7.44140625" style="285" customWidth="1"/>
    <col min="5894" max="5894" width="9.33203125" style="285" customWidth="1"/>
    <col min="5895" max="5895" width="7.33203125" style="285" customWidth="1"/>
    <col min="5896" max="6147" width="8.88671875" style="285"/>
    <col min="6148" max="6148" width="28.44140625" style="285" customWidth="1"/>
    <col min="6149" max="6149" width="7.44140625" style="285" customWidth="1"/>
    <col min="6150" max="6150" width="9.33203125" style="285" customWidth="1"/>
    <col min="6151" max="6151" width="7.33203125" style="285" customWidth="1"/>
    <col min="6152" max="6403" width="8.88671875" style="285"/>
    <col min="6404" max="6404" width="28.44140625" style="285" customWidth="1"/>
    <col min="6405" max="6405" width="7.44140625" style="285" customWidth="1"/>
    <col min="6406" max="6406" width="9.33203125" style="285" customWidth="1"/>
    <col min="6407" max="6407" width="7.33203125" style="285" customWidth="1"/>
    <col min="6408" max="6659" width="8.88671875" style="285"/>
    <col min="6660" max="6660" width="28.44140625" style="285" customWidth="1"/>
    <col min="6661" max="6661" width="7.44140625" style="285" customWidth="1"/>
    <col min="6662" max="6662" width="9.33203125" style="285" customWidth="1"/>
    <col min="6663" max="6663" width="7.33203125" style="285" customWidth="1"/>
    <col min="6664" max="6915" width="8.88671875" style="285"/>
    <col min="6916" max="6916" width="28.44140625" style="285" customWidth="1"/>
    <col min="6917" max="6917" width="7.44140625" style="285" customWidth="1"/>
    <col min="6918" max="6918" width="9.33203125" style="285" customWidth="1"/>
    <col min="6919" max="6919" width="7.33203125" style="285" customWidth="1"/>
    <col min="6920" max="7171" width="8.88671875" style="285"/>
    <col min="7172" max="7172" width="28.44140625" style="285" customWidth="1"/>
    <col min="7173" max="7173" width="7.44140625" style="285" customWidth="1"/>
    <col min="7174" max="7174" width="9.33203125" style="285" customWidth="1"/>
    <col min="7175" max="7175" width="7.33203125" style="285" customWidth="1"/>
    <col min="7176" max="7427" width="8.88671875" style="285"/>
    <col min="7428" max="7428" width="28.44140625" style="285" customWidth="1"/>
    <col min="7429" max="7429" width="7.44140625" style="285" customWidth="1"/>
    <col min="7430" max="7430" width="9.33203125" style="285" customWidth="1"/>
    <col min="7431" max="7431" width="7.33203125" style="285" customWidth="1"/>
    <col min="7432" max="7683" width="8.88671875" style="285"/>
    <col min="7684" max="7684" width="28.44140625" style="285" customWidth="1"/>
    <col min="7685" max="7685" width="7.44140625" style="285" customWidth="1"/>
    <col min="7686" max="7686" width="9.33203125" style="285" customWidth="1"/>
    <col min="7687" max="7687" width="7.33203125" style="285" customWidth="1"/>
    <col min="7688" max="7939" width="8.88671875" style="285"/>
    <col min="7940" max="7940" width="28.44140625" style="285" customWidth="1"/>
    <col min="7941" max="7941" width="7.44140625" style="285" customWidth="1"/>
    <col min="7942" max="7942" width="9.33203125" style="285" customWidth="1"/>
    <col min="7943" max="7943" width="7.33203125" style="285" customWidth="1"/>
    <col min="7944" max="8195" width="8.88671875" style="285"/>
    <col min="8196" max="8196" width="28.44140625" style="285" customWidth="1"/>
    <col min="8197" max="8197" width="7.44140625" style="285" customWidth="1"/>
    <col min="8198" max="8198" width="9.33203125" style="285" customWidth="1"/>
    <col min="8199" max="8199" width="7.33203125" style="285" customWidth="1"/>
    <col min="8200" max="8451" width="8.88671875" style="285"/>
    <col min="8452" max="8452" width="28.44140625" style="285" customWidth="1"/>
    <col min="8453" max="8453" width="7.44140625" style="285" customWidth="1"/>
    <col min="8454" max="8454" width="9.33203125" style="285" customWidth="1"/>
    <col min="8455" max="8455" width="7.33203125" style="285" customWidth="1"/>
    <col min="8456" max="8707" width="8.88671875" style="285"/>
    <col min="8708" max="8708" width="28.44140625" style="285" customWidth="1"/>
    <col min="8709" max="8709" width="7.44140625" style="285" customWidth="1"/>
    <col min="8710" max="8710" width="9.33203125" style="285" customWidth="1"/>
    <col min="8711" max="8711" width="7.33203125" style="285" customWidth="1"/>
    <col min="8712" max="8963" width="8.88671875" style="285"/>
    <col min="8964" max="8964" width="28.44140625" style="285" customWidth="1"/>
    <col min="8965" max="8965" width="7.44140625" style="285" customWidth="1"/>
    <col min="8966" max="8966" width="9.33203125" style="285" customWidth="1"/>
    <col min="8967" max="8967" width="7.33203125" style="285" customWidth="1"/>
    <col min="8968" max="9219" width="8.88671875" style="285"/>
    <col min="9220" max="9220" width="28.44140625" style="285" customWidth="1"/>
    <col min="9221" max="9221" width="7.44140625" style="285" customWidth="1"/>
    <col min="9222" max="9222" width="9.33203125" style="285" customWidth="1"/>
    <col min="9223" max="9223" width="7.33203125" style="285" customWidth="1"/>
    <col min="9224" max="9475" width="8.88671875" style="285"/>
    <col min="9476" max="9476" width="28.44140625" style="285" customWidth="1"/>
    <col min="9477" max="9477" width="7.44140625" style="285" customWidth="1"/>
    <col min="9478" max="9478" width="9.33203125" style="285" customWidth="1"/>
    <col min="9479" max="9479" width="7.33203125" style="285" customWidth="1"/>
    <col min="9480" max="9731" width="8.88671875" style="285"/>
    <col min="9732" max="9732" width="28.44140625" style="285" customWidth="1"/>
    <col min="9733" max="9733" width="7.44140625" style="285" customWidth="1"/>
    <col min="9734" max="9734" width="9.33203125" style="285" customWidth="1"/>
    <col min="9735" max="9735" width="7.33203125" style="285" customWidth="1"/>
    <col min="9736" max="9987" width="8.88671875" style="285"/>
    <col min="9988" max="9988" width="28.44140625" style="285" customWidth="1"/>
    <col min="9989" max="9989" width="7.44140625" style="285" customWidth="1"/>
    <col min="9990" max="9990" width="9.33203125" style="285" customWidth="1"/>
    <col min="9991" max="9991" width="7.33203125" style="285" customWidth="1"/>
    <col min="9992" max="10243" width="8.88671875" style="285"/>
    <col min="10244" max="10244" width="28.44140625" style="285" customWidth="1"/>
    <col min="10245" max="10245" width="7.44140625" style="285" customWidth="1"/>
    <col min="10246" max="10246" width="9.33203125" style="285" customWidth="1"/>
    <col min="10247" max="10247" width="7.33203125" style="285" customWidth="1"/>
    <col min="10248" max="10499" width="8.88671875" style="285"/>
    <col min="10500" max="10500" width="28.44140625" style="285" customWidth="1"/>
    <col min="10501" max="10501" width="7.44140625" style="285" customWidth="1"/>
    <col min="10502" max="10502" width="9.33203125" style="285" customWidth="1"/>
    <col min="10503" max="10503" width="7.33203125" style="285" customWidth="1"/>
    <col min="10504" max="10755" width="8.88671875" style="285"/>
    <col min="10756" max="10756" width="28.44140625" style="285" customWidth="1"/>
    <col min="10757" max="10757" width="7.44140625" style="285" customWidth="1"/>
    <col min="10758" max="10758" width="9.33203125" style="285" customWidth="1"/>
    <col min="10759" max="10759" width="7.33203125" style="285" customWidth="1"/>
    <col min="10760" max="11011" width="8.88671875" style="285"/>
    <col min="11012" max="11012" width="28.44140625" style="285" customWidth="1"/>
    <col min="11013" max="11013" width="7.44140625" style="285" customWidth="1"/>
    <col min="11014" max="11014" width="9.33203125" style="285" customWidth="1"/>
    <col min="11015" max="11015" width="7.33203125" style="285" customWidth="1"/>
    <col min="11016" max="11267" width="8.88671875" style="285"/>
    <col min="11268" max="11268" width="28.44140625" style="285" customWidth="1"/>
    <col min="11269" max="11269" width="7.44140625" style="285" customWidth="1"/>
    <col min="11270" max="11270" width="9.33203125" style="285" customWidth="1"/>
    <col min="11271" max="11271" width="7.33203125" style="285" customWidth="1"/>
    <col min="11272" max="11523" width="8.88671875" style="285"/>
    <col min="11524" max="11524" width="28.44140625" style="285" customWidth="1"/>
    <col min="11525" max="11525" width="7.44140625" style="285" customWidth="1"/>
    <col min="11526" max="11526" width="9.33203125" style="285" customWidth="1"/>
    <col min="11527" max="11527" width="7.33203125" style="285" customWidth="1"/>
    <col min="11528" max="11779" width="8.88671875" style="285"/>
    <col min="11780" max="11780" width="28.44140625" style="285" customWidth="1"/>
    <col min="11781" max="11781" width="7.44140625" style="285" customWidth="1"/>
    <col min="11782" max="11782" width="9.33203125" style="285" customWidth="1"/>
    <col min="11783" max="11783" width="7.33203125" style="285" customWidth="1"/>
    <col min="11784" max="12035" width="8.88671875" style="285"/>
    <col min="12036" max="12036" width="28.44140625" style="285" customWidth="1"/>
    <col min="12037" max="12037" width="7.44140625" style="285" customWidth="1"/>
    <col min="12038" max="12038" width="9.33203125" style="285" customWidth="1"/>
    <col min="12039" max="12039" width="7.33203125" style="285" customWidth="1"/>
    <col min="12040" max="12291" width="8.88671875" style="285"/>
    <col min="12292" max="12292" width="28.44140625" style="285" customWidth="1"/>
    <col min="12293" max="12293" width="7.44140625" style="285" customWidth="1"/>
    <col min="12294" max="12294" width="9.33203125" style="285" customWidth="1"/>
    <col min="12295" max="12295" width="7.33203125" style="285" customWidth="1"/>
    <col min="12296" max="12547" width="8.88671875" style="285"/>
    <col min="12548" max="12548" width="28.44140625" style="285" customWidth="1"/>
    <col min="12549" max="12549" width="7.44140625" style="285" customWidth="1"/>
    <col min="12550" max="12550" width="9.33203125" style="285" customWidth="1"/>
    <col min="12551" max="12551" width="7.33203125" style="285" customWidth="1"/>
    <col min="12552" max="12803" width="8.88671875" style="285"/>
    <col min="12804" max="12804" width="28.44140625" style="285" customWidth="1"/>
    <col min="12805" max="12805" width="7.44140625" style="285" customWidth="1"/>
    <col min="12806" max="12806" width="9.33203125" style="285" customWidth="1"/>
    <col min="12807" max="12807" width="7.33203125" style="285" customWidth="1"/>
    <col min="12808" max="13059" width="8.88671875" style="285"/>
    <col min="13060" max="13060" width="28.44140625" style="285" customWidth="1"/>
    <col min="13061" max="13061" width="7.44140625" style="285" customWidth="1"/>
    <col min="13062" max="13062" width="9.33203125" style="285" customWidth="1"/>
    <col min="13063" max="13063" width="7.33203125" style="285" customWidth="1"/>
    <col min="13064" max="13315" width="8.88671875" style="285"/>
    <col min="13316" max="13316" width="28.44140625" style="285" customWidth="1"/>
    <col min="13317" max="13317" width="7.44140625" style="285" customWidth="1"/>
    <col min="13318" max="13318" width="9.33203125" style="285" customWidth="1"/>
    <col min="13319" max="13319" width="7.33203125" style="285" customWidth="1"/>
    <col min="13320" max="13571" width="8.88671875" style="285"/>
    <col min="13572" max="13572" width="28.44140625" style="285" customWidth="1"/>
    <col min="13573" max="13573" width="7.44140625" style="285" customWidth="1"/>
    <col min="13574" max="13574" width="9.33203125" style="285" customWidth="1"/>
    <col min="13575" max="13575" width="7.33203125" style="285" customWidth="1"/>
    <col min="13576" max="13827" width="8.88671875" style="285"/>
    <col min="13828" max="13828" width="28.44140625" style="285" customWidth="1"/>
    <col min="13829" max="13829" width="7.44140625" style="285" customWidth="1"/>
    <col min="13830" max="13830" width="9.33203125" style="285" customWidth="1"/>
    <col min="13831" max="13831" width="7.33203125" style="285" customWidth="1"/>
    <col min="13832" max="14083" width="8.88671875" style="285"/>
    <col min="14084" max="14084" width="28.44140625" style="285" customWidth="1"/>
    <col min="14085" max="14085" width="7.44140625" style="285" customWidth="1"/>
    <col min="14086" max="14086" width="9.33203125" style="285" customWidth="1"/>
    <col min="14087" max="14087" width="7.33203125" style="285" customWidth="1"/>
    <col min="14088" max="14339" width="8.88671875" style="285"/>
    <col min="14340" max="14340" width="28.44140625" style="285" customWidth="1"/>
    <col min="14341" max="14341" width="7.44140625" style="285" customWidth="1"/>
    <col min="14342" max="14342" width="9.33203125" style="285" customWidth="1"/>
    <col min="14343" max="14343" width="7.33203125" style="285" customWidth="1"/>
    <col min="14344" max="14595" width="8.88671875" style="285"/>
    <col min="14596" max="14596" width="28.44140625" style="285" customWidth="1"/>
    <col min="14597" max="14597" width="7.44140625" style="285" customWidth="1"/>
    <col min="14598" max="14598" width="9.33203125" style="285" customWidth="1"/>
    <col min="14599" max="14599" width="7.33203125" style="285" customWidth="1"/>
    <col min="14600" max="14851" width="8.88671875" style="285"/>
    <col min="14852" max="14852" width="28.44140625" style="285" customWidth="1"/>
    <col min="14853" max="14853" width="7.44140625" style="285" customWidth="1"/>
    <col min="14854" max="14854" width="9.33203125" style="285" customWidth="1"/>
    <col min="14855" max="14855" width="7.33203125" style="285" customWidth="1"/>
    <col min="14856" max="15107" width="8.88671875" style="285"/>
    <col min="15108" max="15108" width="28.44140625" style="285" customWidth="1"/>
    <col min="15109" max="15109" width="7.44140625" style="285" customWidth="1"/>
    <col min="15110" max="15110" width="9.33203125" style="285" customWidth="1"/>
    <col min="15111" max="15111" width="7.33203125" style="285" customWidth="1"/>
    <col min="15112" max="15363" width="8.88671875" style="285"/>
    <col min="15364" max="15364" width="28.44140625" style="285" customWidth="1"/>
    <col min="15365" max="15365" width="7.44140625" style="285" customWidth="1"/>
    <col min="15366" max="15366" width="9.33203125" style="285" customWidth="1"/>
    <col min="15367" max="15367" width="7.33203125" style="285" customWidth="1"/>
    <col min="15368" max="15619" width="8.88671875" style="285"/>
    <col min="15620" max="15620" width="28.44140625" style="285" customWidth="1"/>
    <col min="15621" max="15621" width="7.44140625" style="285" customWidth="1"/>
    <col min="15622" max="15622" width="9.33203125" style="285" customWidth="1"/>
    <col min="15623" max="15623" width="7.33203125" style="285" customWidth="1"/>
    <col min="15624" max="15875" width="8.88671875" style="285"/>
    <col min="15876" max="15876" width="28.44140625" style="285" customWidth="1"/>
    <col min="15877" max="15877" width="7.44140625" style="285" customWidth="1"/>
    <col min="15878" max="15878" width="9.33203125" style="285" customWidth="1"/>
    <col min="15879" max="15879" width="7.33203125" style="285" customWidth="1"/>
    <col min="15880" max="16131" width="8.88671875" style="285"/>
    <col min="16132" max="16132" width="28.44140625" style="285" customWidth="1"/>
    <col min="16133" max="16133" width="7.44140625" style="285" customWidth="1"/>
    <col min="16134" max="16134" width="9.33203125" style="285" customWidth="1"/>
    <col min="16135" max="16135" width="7.33203125" style="285" customWidth="1"/>
    <col min="16136" max="16384" width="8.88671875" style="285"/>
  </cols>
  <sheetData>
    <row r="1" spans="1:7" s="285" customFormat="1" ht="16.5" customHeight="1">
      <c r="A1" s="389" t="s">
        <v>234</v>
      </c>
      <c r="B1" s="389"/>
      <c r="C1" s="389"/>
      <c r="D1" s="389"/>
      <c r="E1" s="389"/>
      <c r="F1" s="389"/>
      <c r="G1" s="389"/>
    </row>
    <row r="2" spans="1:7" s="285" customFormat="1" ht="16.5" customHeight="1">
      <c r="A2" s="389"/>
      <c r="B2" s="389"/>
      <c r="C2" s="389"/>
      <c r="D2" s="415"/>
      <c r="E2" s="417" t="s">
        <v>95</v>
      </c>
      <c r="F2" s="416">
        <f>●総括表!H4</f>
        <v>0</v>
      </c>
      <c r="G2" s="416"/>
    </row>
    <row r="3" spans="1:7" s="285" customFormat="1" ht="16.5" customHeight="1">
      <c r="A3" s="389"/>
      <c r="B3" s="389"/>
      <c r="C3" s="389"/>
      <c r="D3" s="415"/>
      <c r="E3" s="415"/>
      <c r="F3" s="415"/>
      <c r="G3" s="415"/>
    </row>
    <row r="4" spans="1:7" s="285" customFormat="1" ht="16.5" customHeight="1">
      <c r="A4" s="389" t="s">
        <v>1452</v>
      </c>
      <c r="B4" s="389"/>
      <c r="C4" s="389"/>
      <c r="D4" s="415"/>
      <c r="E4" s="415"/>
      <c r="F4" s="415"/>
      <c r="G4" s="415"/>
    </row>
    <row r="5" spans="1:7" s="285" customFormat="1" ht="16.5" customHeight="1">
      <c r="A5" s="389"/>
      <c r="B5" s="389"/>
      <c r="C5" s="389"/>
      <c r="D5" s="389"/>
      <c r="E5" s="389"/>
      <c r="F5" s="389"/>
      <c r="G5" s="390" t="s">
        <v>230</v>
      </c>
    </row>
    <row r="6" spans="1:7" s="285" customFormat="1" ht="16.5" customHeight="1">
      <c r="A6" s="412" t="s">
        <v>229</v>
      </c>
      <c r="B6" s="917" t="s">
        <v>233</v>
      </c>
      <c r="C6" s="918"/>
      <c r="D6" s="919"/>
      <c r="E6" s="920" t="s">
        <v>225</v>
      </c>
      <c r="F6" s="921"/>
      <c r="G6" s="922"/>
    </row>
    <row r="7" spans="1:7" s="285" customFormat="1" ht="16.5" customHeight="1">
      <c r="A7" s="407" t="s">
        <v>224</v>
      </c>
      <c r="B7" s="923" t="s">
        <v>1453</v>
      </c>
      <c r="C7" s="924"/>
      <c r="D7" s="925"/>
      <c r="E7" s="923" t="s">
        <v>1454</v>
      </c>
      <c r="F7" s="924"/>
      <c r="G7" s="925"/>
    </row>
    <row r="8" spans="1:7" s="285" customFormat="1" ht="16.5" customHeight="1">
      <c r="A8" s="403" t="s">
        <v>220</v>
      </c>
      <c r="B8" s="926" t="s">
        <v>1455</v>
      </c>
      <c r="C8" s="927"/>
      <c r="D8" s="928"/>
      <c r="E8" s="926" t="s">
        <v>1456</v>
      </c>
      <c r="F8" s="927"/>
      <c r="G8" s="928"/>
    </row>
    <row r="9" spans="1:7" s="285" customFormat="1" ht="16.5" customHeight="1">
      <c r="A9" s="399"/>
      <c r="B9" s="929"/>
      <c r="C9" s="930"/>
      <c r="D9" s="931"/>
      <c r="E9" s="929"/>
      <c r="F9" s="930"/>
      <c r="G9" s="931"/>
    </row>
    <row r="10" spans="1:7" s="285" customFormat="1" ht="16.5" customHeight="1" thickBot="1">
      <c r="A10" s="395"/>
      <c r="B10" s="932"/>
      <c r="C10" s="933"/>
      <c r="D10" s="934"/>
      <c r="E10" s="935"/>
      <c r="F10" s="936"/>
      <c r="G10" s="937"/>
    </row>
    <row r="11" spans="1:7" s="285" customFormat="1" ht="16.5" customHeight="1" thickTop="1" thickBot="1">
      <c r="A11" s="393"/>
      <c r="B11" s="938"/>
      <c r="C11" s="939"/>
      <c r="D11" s="940"/>
      <c r="E11" s="941">
        <f>SUM(E9:G10)</f>
        <v>0</v>
      </c>
      <c r="F11" s="942"/>
      <c r="G11" s="943"/>
    </row>
    <row r="12" spans="1:7" s="285" customFormat="1" ht="16.5" customHeight="1" thickTop="1">
      <c r="A12" s="389"/>
      <c r="B12" s="389"/>
      <c r="C12" s="389"/>
      <c r="D12" s="389"/>
      <c r="E12" s="389"/>
      <c r="F12" s="389"/>
      <c r="G12" s="390" t="s">
        <v>1457</v>
      </c>
    </row>
    <row r="13" spans="1:7" s="285" customFormat="1" ht="16.5" customHeight="1">
      <c r="A13" s="389" t="s">
        <v>1458</v>
      </c>
      <c r="B13" s="389"/>
      <c r="C13" s="389"/>
      <c r="D13" s="389"/>
      <c r="E13" s="389"/>
      <c r="F13" s="389"/>
      <c r="G13" s="389"/>
    </row>
    <row r="14" spans="1:7" s="285" customFormat="1" ht="16.5" customHeight="1">
      <c r="A14" s="389"/>
      <c r="B14" s="389"/>
      <c r="C14" s="389"/>
      <c r="D14" s="389"/>
      <c r="E14" s="389"/>
      <c r="F14" s="389"/>
      <c r="G14" s="390" t="s">
        <v>230</v>
      </c>
    </row>
    <row r="15" spans="1:7" s="285" customFormat="1" ht="16.5" customHeight="1">
      <c r="A15" s="412" t="s">
        <v>229</v>
      </c>
      <c r="B15" s="917" t="s">
        <v>233</v>
      </c>
      <c r="C15" s="918"/>
      <c r="D15" s="919"/>
      <c r="E15" s="920" t="s">
        <v>225</v>
      </c>
      <c r="F15" s="921"/>
      <c r="G15" s="922"/>
    </row>
    <row r="16" spans="1:7" s="285" customFormat="1" ht="16.5" customHeight="1">
      <c r="A16" s="407" t="s">
        <v>224</v>
      </c>
      <c r="B16" s="923" t="s">
        <v>1453</v>
      </c>
      <c r="C16" s="924"/>
      <c r="D16" s="925"/>
      <c r="E16" s="923" t="s">
        <v>1459</v>
      </c>
      <c r="F16" s="924"/>
      <c r="G16" s="925"/>
    </row>
    <row r="17" spans="1:7" s="285" customFormat="1" ht="16.5" customHeight="1">
      <c r="A17" s="403" t="s">
        <v>220</v>
      </c>
      <c r="B17" s="926" t="s">
        <v>1460</v>
      </c>
      <c r="C17" s="927"/>
      <c r="D17" s="928"/>
      <c r="E17" s="926" t="s">
        <v>1461</v>
      </c>
      <c r="F17" s="927"/>
      <c r="G17" s="928"/>
    </row>
    <row r="18" spans="1:7" s="285" customFormat="1" ht="16.5" customHeight="1">
      <c r="A18" s="399"/>
      <c r="B18" s="929"/>
      <c r="C18" s="930"/>
      <c r="D18" s="931"/>
      <c r="E18" s="929"/>
      <c r="F18" s="930"/>
      <c r="G18" s="931"/>
    </row>
    <row r="19" spans="1:7" s="285" customFormat="1" ht="16.5" customHeight="1" thickBot="1">
      <c r="A19" s="395"/>
      <c r="B19" s="932"/>
      <c r="C19" s="933"/>
      <c r="D19" s="934"/>
      <c r="E19" s="935"/>
      <c r="F19" s="936"/>
      <c r="G19" s="937"/>
    </row>
    <row r="20" spans="1:7" s="285" customFormat="1" ht="16.5" customHeight="1" thickTop="1" thickBot="1">
      <c r="A20" s="393"/>
      <c r="B20" s="938"/>
      <c r="C20" s="939"/>
      <c r="D20" s="940"/>
      <c r="E20" s="941">
        <f>SUM(E18:G19)</f>
        <v>0</v>
      </c>
      <c r="F20" s="942"/>
      <c r="G20" s="943"/>
    </row>
    <row r="21" spans="1:7" s="285" customFormat="1" ht="16.5" customHeight="1" thickTop="1">
      <c r="A21" s="389"/>
      <c r="B21" s="389"/>
      <c r="C21" s="389"/>
      <c r="D21" s="389"/>
      <c r="E21" s="389"/>
      <c r="F21" s="389"/>
      <c r="G21" s="390" t="s">
        <v>1462</v>
      </c>
    </row>
    <row r="22" spans="1:7" s="285" customFormat="1" ht="16.5" customHeight="1">
      <c r="A22" s="389" t="s">
        <v>1463</v>
      </c>
      <c r="B22" s="389"/>
      <c r="C22" s="389"/>
      <c r="D22" s="389"/>
      <c r="E22" s="389"/>
      <c r="F22" s="389"/>
      <c r="G22" s="389"/>
    </row>
    <row r="23" spans="1:7" s="285" customFormat="1" ht="16.5" customHeight="1">
      <c r="A23" s="389"/>
      <c r="B23" s="389"/>
      <c r="C23" s="389"/>
      <c r="D23" s="389"/>
      <c r="E23" s="389"/>
      <c r="F23" s="389"/>
      <c r="G23" s="390" t="s">
        <v>230</v>
      </c>
    </row>
    <row r="24" spans="1:7" s="285" customFormat="1" ht="16.5" customHeight="1">
      <c r="A24" s="412" t="s">
        <v>229</v>
      </c>
      <c r="B24" s="412" t="s">
        <v>228</v>
      </c>
      <c r="C24" s="412" t="s">
        <v>232</v>
      </c>
      <c r="D24" s="411" t="s">
        <v>231</v>
      </c>
      <c r="E24" s="920" t="s">
        <v>225</v>
      </c>
      <c r="F24" s="921"/>
      <c r="G24" s="922"/>
    </row>
    <row r="25" spans="1:7" s="285" customFormat="1" ht="16.5" customHeight="1">
      <c r="A25" s="407" t="s">
        <v>224</v>
      </c>
      <c r="B25" s="407" t="s">
        <v>223</v>
      </c>
      <c r="C25" s="407" t="s">
        <v>222</v>
      </c>
      <c r="D25" s="407" t="s">
        <v>1453</v>
      </c>
      <c r="E25" s="410" t="s">
        <v>221</v>
      </c>
      <c r="F25" s="409" t="s">
        <v>1464</v>
      </c>
      <c r="G25" s="408"/>
    </row>
    <row r="26" spans="1:7" s="285" customFormat="1" ht="16.5" customHeight="1">
      <c r="A26" s="407" t="s">
        <v>220</v>
      </c>
      <c r="B26" s="407"/>
      <c r="C26" s="407"/>
      <c r="D26" s="407"/>
      <c r="E26" s="406"/>
      <c r="F26" s="405" t="s">
        <v>219</v>
      </c>
      <c r="G26" s="404" t="s">
        <v>1465</v>
      </c>
    </row>
    <row r="27" spans="1:7" s="285" customFormat="1" ht="16.5" customHeight="1">
      <c r="A27" s="403"/>
      <c r="B27" s="403" t="s">
        <v>1466</v>
      </c>
      <c r="C27" s="403" t="s">
        <v>1467</v>
      </c>
      <c r="D27" s="402" t="s">
        <v>1468</v>
      </c>
      <c r="E27" s="645" t="s">
        <v>1469</v>
      </c>
      <c r="F27" s="402" t="s">
        <v>1470</v>
      </c>
      <c r="G27" s="414"/>
    </row>
    <row r="28" spans="1:7" s="285" customFormat="1" ht="16.5" customHeight="1">
      <c r="A28" s="399"/>
      <c r="B28" s="399"/>
      <c r="C28" s="399"/>
      <c r="D28" s="401"/>
      <c r="E28" s="400"/>
      <c r="F28" s="399"/>
      <c r="G28" s="398">
        <f>E28-F28</f>
        <v>0</v>
      </c>
    </row>
    <row r="29" spans="1:7" s="285" customFormat="1" ht="16.5" customHeight="1" thickBot="1">
      <c r="A29" s="395"/>
      <c r="B29" s="395"/>
      <c r="C29" s="395"/>
      <c r="D29" s="397"/>
      <c r="E29" s="396"/>
      <c r="F29" s="395"/>
      <c r="G29" s="394">
        <f>E29-F29</f>
        <v>0</v>
      </c>
    </row>
    <row r="30" spans="1:7" s="285" customFormat="1" ht="16.5" customHeight="1" thickTop="1" thickBot="1">
      <c r="A30" s="393"/>
      <c r="B30" s="393"/>
      <c r="C30" s="393"/>
      <c r="D30" s="393"/>
      <c r="E30" s="392"/>
      <c r="F30" s="391"/>
      <c r="G30" s="644">
        <f>SUM(G28:G29)</f>
        <v>0</v>
      </c>
    </row>
    <row r="31" spans="1:7" s="285" customFormat="1" ht="16.5" customHeight="1" thickTop="1">
      <c r="A31" s="389"/>
      <c r="B31" s="389"/>
      <c r="C31" s="389"/>
      <c r="D31" s="389"/>
      <c r="E31" s="389"/>
      <c r="F31" s="389"/>
      <c r="G31" s="413" t="s">
        <v>1471</v>
      </c>
    </row>
    <row r="32" spans="1:7" s="285" customFormat="1" ht="16.5" customHeight="1">
      <c r="A32" s="389" t="s">
        <v>1472</v>
      </c>
      <c r="B32" s="389"/>
      <c r="C32" s="389"/>
      <c r="D32" s="389"/>
      <c r="E32" s="389"/>
      <c r="F32" s="389"/>
      <c r="G32" s="389"/>
    </row>
    <row r="33" spans="1:69" ht="16.5" customHeight="1">
      <c r="G33" s="390" t="s">
        <v>230</v>
      </c>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5"/>
      <c r="AW33" s="285"/>
      <c r="AX33" s="285"/>
      <c r="AY33" s="285"/>
      <c r="AZ33" s="285"/>
      <c r="BA33" s="285"/>
      <c r="BB33" s="285"/>
      <c r="BC33" s="285"/>
      <c r="BD33" s="285"/>
      <c r="BE33" s="285"/>
      <c r="BF33" s="285"/>
      <c r="BG33" s="285"/>
      <c r="BH33" s="285"/>
      <c r="BI33" s="285"/>
      <c r="BJ33" s="285"/>
      <c r="BK33" s="285"/>
      <c r="BL33" s="285"/>
      <c r="BM33" s="285"/>
      <c r="BN33" s="285"/>
      <c r="BO33" s="285"/>
      <c r="BP33" s="285"/>
      <c r="BQ33" s="285"/>
    </row>
    <row r="34" spans="1:69" ht="16.5" customHeight="1">
      <c r="A34" s="412" t="s">
        <v>229</v>
      </c>
      <c r="B34" s="412" t="s">
        <v>228</v>
      </c>
      <c r="C34" s="412" t="s">
        <v>227</v>
      </c>
      <c r="D34" s="411" t="s">
        <v>226</v>
      </c>
      <c r="E34" s="920" t="s">
        <v>225</v>
      </c>
      <c r="F34" s="921"/>
      <c r="G34" s="922"/>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285"/>
      <c r="AM34" s="285"/>
      <c r="AN34" s="285"/>
      <c r="AO34" s="285"/>
      <c r="AP34" s="285"/>
      <c r="AQ34" s="285"/>
      <c r="AR34" s="285"/>
      <c r="AS34" s="285"/>
      <c r="AT34" s="285"/>
      <c r="AU34" s="285"/>
      <c r="AV34" s="285"/>
      <c r="AW34" s="285"/>
      <c r="AX34" s="285"/>
      <c r="AY34" s="285"/>
      <c r="AZ34" s="285"/>
      <c r="BA34" s="285"/>
      <c r="BB34" s="285"/>
      <c r="BC34" s="285"/>
      <c r="BD34" s="285"/>
      <c r="BE34" s="285"/>
      <c r="BF34" s="285"/>
      <c r="BG34" s="285"/>
      <c r="BH34" s="285"/>
      <c r="BI34" s="285"/>
      <c r="BJ34" s="285"/>
      <c r="BK34" s="285"/>
      <c r="BL34" s="285"/>
      <c r="BM34" s="285"/>
      <c r="BN34" s="285"/>
      <c r="BO34" s="285"/>
      <c r="BP34" s="285"/>
      <c r="BQ34" s="285"/>
    </row>
    <row r="35" spans="1:69" ht="16.5" customHeight="1">
      <c r="A35" s="407" t="s">
        <v>224</v>
      </c>
      <c r="B35" s="407" t="s">
        <v>223</v>
      </c>
      <c r="C35" s="407" t="s">
        <v>222</v>
      </c>
      <c r="D35" s="407" t="s">
        <v>1453</v>
      </c>
      <c r="E35" s="410" t="s">
        <v>221</v>
      </c>
      <c r="F35" s="409" t="s">
        <v>1473</v>
      </c>
      <c r="G35" s="408"/>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85"/>
      <c r="BG35" s="285"/>
      <c r="BH35" s="285"/>
      <c r="BI35" s="285"/>
      <c r="BJ35" s="285"/>
      <c r="BK35" s="285"/>
      <c r="BL35" s="285"/>
      <c r="BM35" s="285"/>
      <c r="BN35" s="285"/>
      <c r="BO35" s="285"/>
      <c r="BP35" s="285"/>
      <c r="BQ35" s="285"/>
    </row>
    <row r="36" spans="1:69" ht="16.5" customHeight="1">
      <c r="A36" s="407" t="s">
        <v>220</v>
      </c>
      <c r="B36" s="407"/>
      <c r="C36" s="407"/>
      <c r="D36" s="407"/>
      <c r="E36" s="406"/>
      <c r="F36" s="405" t="s">
        <v>219</v>
      </c>
      <c r="G36" s="404" t="s">
        <v>1474</v>
      </c>
      <c r="H36" s="285"/>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5"/>
    </row>
    <row r="37" spans="1:69" ht="16.5" customHeight="1">
      <c r="A37" s="403"/>
      <c r="B37" s="403" t="s">
        <v>1475</v>
      </c>
      <c r="C37" s="403" t="s">
        <v>1476</v>
      </c>
      <c r="D37" s="402" t="s">
        <v>1477</v>
      </c>
      <c r="E37" s="645" t="s">
        <v>1478</v>
      </c>
      <c r="F37" s="645" t="s">
        <v>1479</v>
      </c>
      <c r="G37" s="402"/>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5"/>
      <c r="AY37" s="285"/>
      <c r="AZ37" s="285"/>
      <c r="BA37" s="285"/>
      <c r="BB37" s="285"/>
      <c r="BC37" s="285"/>
      <c r="BD37" s="285"/>
      <c r="BE37" s="285"/>
      <c r="BF37" s="285"/>
      <c r="BG37" s="285"/>
      <c r="BH37" s="285"/>
      <c r="BI37" s="285"/>
      <c r="BJ37" s="285"/>
      <c r="BK37" s="285"/>
      <c r="BL37" s="285"/>
      <c r="BM37" s="285"/>
      <c r="BN37" s="285"/>
      <c r="BO37" s="285"/>
      <c r="BP37" s="285"/>
      <c r="BQ37" s="285"/>
    </row>
    <row r="38" spans="1:69" ht="16.5" customHeight="1">
      <c r="A38" s="399"/>
      <c r="B38" s="399"/>
      <c r="C38" s="399"/>
      <c r="D38" s="401"/>
      <c r="E38" s="400"/>
      <c r="F38" s="399"/>
      <c r="G38" s="398">
        <f>E38-F38</f>
        <v>0</v>
      </c>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5"/>
      <c r="AK38" s="285"/>
      <c r="AL38" s="285"/>
      <c r="AM38" s="285"/>
      <c r="AN38" s="285"/>
      <c r="AO38" s="285"/>
      <c r="AP38" s="285"/>
      <c r="AQ38" s="285"/>
      <c r="AR38" s="285"/>
      <c r="AS38" s="285"/>
      <c r="AT38" s="285"/>
      <c r="AU38" s="285"/>
      <c r="AV38" s="285"/>
      <c r="AW38" s="285"/>
      <c r="AX38" s="285"/>
      <c r="AY38" s="285"/>
      <c r="AZ38" s="285"/>
      <c r="BA38" s="285"/>
      <c r="BB38" s="285"/>
      <c r="BC38" s="285"/>
      <c r="BD38" s="285"/>
      <c r="BE38" s="285"/>
      <c r="BF38" s="285"/>
      <c r="BG38" s="285"/>
      <c r="BH38" s="285"/>
      <c r="BI38" s="285"/>
      <c r="BJ38" s="285"/>
      <c r="BK38" s="285"/>
      <c r="BL38" s="285"/>
      <c r="BM38" s="285"/>
      <c r="BN38" s="285"/>
      <c r="BO38" s="285"/>
      <c r="BP38" s="285"/>
      <c r="BQ38" s="285"/>
    </row>
    <row r="39" spans="1:69" ht="16.5" customHeight="1" thickBot="1">
      <c r="A39" s="395"/>
      <c r="B39" s="395"/>
      <c r="C39" s="395"/>
      <c r="D39" s="397"/>
      <c r="E39" s="396"/>
      <c r="F39" s="395"/>
      <c r="G39" s="394">
        <f>E39-F39</f>
        <v>0</v>
      </c>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5"/>
      <c r="AY39" s="285"/>
      <c r="AZ39" s="285"/>
      <c r="BA39" s="285"/>
      <c r="BB39" s="285"/>
      <c r="BC39" s="285"/>
      <c r="BD39" s="285"/>
      <c r="BE39" s="285"/>
      <c r="BF39" s="285"/>
      <c r="BG39" s="285"/>
      <c r="BH39" s="285"/>
      <c r="BI39" s="285"/>
      <c r="BJ39" s="285"/>
      <c r="BK39" s="285"/>
      <c r="BL39" s="285"/>
      <c r="BM39" s="285"/>
      <c r="BN39" s="285"/>
      <c r="BO39" s="285"/>
      <c r="BP39" s="285"/>
      <c r="BQ39" s="285"/>
    </row>
    <row r="40" spans="1:69" ht="16.5" customHeight="1" thickTop="1" thickBot="1">
      <c r="A40" s="393"/>
      <c r="B40" s="393"/>
      <c r="C40" s="393"/>
      <c r="D40" s="393"/>
      <c r="E40" s="392"/>
      <c r="F40" s="391"/>
      <c r="G40" s="644">
        <f>SUM(G38:G39)</f>
        <v>0</v>
      </c>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285"/>
      <c r="AZ40" s="285"/>
      <c r="BA40" s="285"/>
      <c r="BB40" s="285"/>
      <c r="BC40" s="285"/>
      <c r="BD40" s="285"/>
      <c r="BE40" s="285"/>
      <c r="BF40" s="285"/>
      <c r="BG40" s="285"/>
      <c r="BH40" s="285"/>
      <c r="BI40" s="285"/>
      <c r="BJ40" s="285"/>
      <c r="BK40" s="285"/>
      <c r="BL40" s="285"/>
      <c r="BM40" s="285"/>
      <c r="BN40" s="285"/>
      <c r="BO40" s="285"/>
      <c r="BP40" s="285"/>
      <c r="BQ40" s="285"/>
    </row>
    <row r="41" spans="1:69" ht="16.5" customHeight="1" thickTop="1">
      <c r="G41" s="390" t="s">
        <v>1480</v>
      </c>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5"/>
      <c r="AO41" s="285"/>
      <c r="AP41" s="285"/>
      <c r="AQ41" s="285"/>
      <c r="AR41" s="285"/>
      <c r="AS41" s="285"/>
      <c r="AT41" s="285"/>
      <c r="AU41" s="285"/>
      <c r="AV41" s="285"/>
      <c r="AW41" s="285"/>
      <c r="AX41" s="285"/>
      <c r="AY41" s="285"/>
      <c r="AZ41" s="285"/>
      <c r="BA41" s="285"/>
      <c r="BB41" s="285"/>
      <c r="BC41" s="285"/>
      <c r="BD41" s="285"/>
      <c r="BE41" s="285"/>
      <c r="BF41" s="285"/>
      <c r="BG41" s="285"/>
      <c r="BH41" s="285"/>
      <c r="BI41" s="285"/>
      <c r="BJ41" s="285"/>
      <c r="BK41" s="285"/>
      <c r="BL41" s="285"/>
      <c r="BM41" s="285"/>
      <c r="BN41" s="285"/>
      <c r="BO41" s="285"/>
      <c r="BP41" s="285"/>
      <c r="BQ41" s="285"/>
    </row>
    <row r="45" spans="1:69" ht="16.5" customHeight="1">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285"/>
      <c r="AR45" s="285"/>
      <c r="AS45" s="285"/>
      <c r="AT45" s="285"/>
      <c r="AU45" s="285"/>
      <c r="AV45" s="285"/>
      <c r="AW45" s="285"/>
      <c r="AX45" s="285"/>
      <c r="AY45" s="285"/>
      <c r="AZ45" s="285"/>
      <c r="BA45" s="285"/>
      <c r="BB45" s="285"/>
      <c r="BC45" s="285"/>
      <c r="BD45" s="285"/>
      <c r="BE45" s="285"/>
      <c r="BF45" s="285"/>
      <c r="BG45" s="285"/>
      <c r="BH45" s="285"/>
      <c r="BI45" s="285"/>
      <c r="BJ45" s="285"/>
      <c r="BK45" s="285"/>
      <c r="BL45" s="285"/>
      <c r="BM45" s="285"/>
      <c r="BN45" s="285"/>
      <c r="BO45" s="285"/>
      <c r="BP45" s="285"/>
      <c r="BQ45" s="285"/>
    </row>
    <row r="46" spans="1:69" ht="16.5" customHeight="1">
      <c r="A46" s="647"/>
      <c r="B46" s="647"/>
      <c r="C46" s="647"/>
      <c r="D46" s="647"/>
      <c r="E46" s="647"/>
      <c r="F46" s="647"/>
      <c r="G46" s="647"/>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5"/>
      <c r="AH46" s="285"/>
      <c r="AI46" s="285"/>
      <c r="AJ46" s="285"/>
      <c r="AK46" s="285"/>
      <c r="AL46" s="285"/>
      <c r="AM46" s="285"/>
      <c r="AN46" s="285"/>
      <c r="AO46" s="285"/>
      <c r="AP46" s="285"/>
      <c r="AQ46" s="285"/>
      <c r="AR46" s="285"/>
      <c r="AS46" s="285"/>
      <c r="AT46" s="285"/>
      <c r="AU46" s="285"/>
      <c r="AV46" s="285"/>
      <c r="AW46" s="285"/>
      <c r="AX46" s="285"/>
      <c r="AY46" s="285"/>
      <c r="AZ46" s="285"/>
      <c r="BA46" s="285"/>
      <c r="BB46" s="285"/>
      <c r="BC46" s="285"/>
      <c r="BD46" s="285"/>
      <c r="BE46" s="285"/>
      <c r="BF46" s="285"/>
      <c r="BG46" s="285"/>
      <c r="BH46" s="285"/>
      <c r="BI46" s="285"/>
      <c r="BJ46" s="285"/>
      <c r="BK46" s="285"/>
      <c r="BL46" s="285"/>
      <c r="BM46" s="285"/>
      <c r="BN46" s="285"/>
      <c r="BO46" s="285"/>
      <c r="BP46" s="285"/>
      <c r="BQ46" s="285"/>
    </row>
    <row r="47" spans="1:69" ht="16.5" customHeight="1">
      <c r="A47" s="647"/>
      <c r="B47" s="647"/>
      <c r="C47" s="647"/>
      <c r="D47" s="647"/>
      <c r="E47" s="647"/>
      <c r="F47" s="647"/>
      <c r="G47" s="647"/>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85"/>
      <c r="AP47" s="285"/>
      <c r="AQ47" s="285"/>
      <c r="AR47" s="285"/>
      <c r="AS47" s="285"/>
      <c r="AT47" s="285"/>
      <c r="AU47" s="285"/>
      <c r="AV47" s="285"/>
      <c r="AW47" s="285"/>
      <c r="AX47" s="285"/>
      <c r="AY47" s="285"/>
      <c r="AZ47" s="285"/>
      <c r="BA47" s="285"/>
      <c r="BB47" s="285"/>
      <c r="BC47" s="285"/>
      <c r="BD47" s="285"/>
      <c r="BE47" s="285"/>
      <c r="BF47" s="285"/>
      <c r="BG47" s="285"/>
      <c r="BH47" s="285"/>
      <c r="BI47" s="285"/>
      <c r="BJ47" s="285"/>
      <c r="BK47" s="285"/>
      <c r="BL47" s="285"/>
      <c r="BM47" s="285"/>
      <c r="BN47" s="285"/>
      <c r="BO47" s="285"/>
      <c r="BP47" s="285"/>
      <c r="BQ47" s="285"/>
    </row>
    <row r="48" spans="1:69" ht="16.5" customHeight="1">
      <c r="A48" s="647"/>
      <c r="B48" s="647"/>
      <c r="C48" s="647"/>
      <c r="D48" s="647"/>
      <c r="E48" s="647"/>
      <c r="F48" s="647"/>
      <c r="G48" s="647"/>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5"/>
      <c r="AH48" s="285"/>
      <c r="AI48" s="285"/>
      <c r="AJ48" s="285"/>
      <c r="AK48" s="285"/>
      <c r="AL48" s="285"/>
      <c r="AM48" s="285"/>
      <c r="AN48" s="285"/>
      <c r="AO48" s="285"/>
      <c r="AP48" s="285"/>
      <c r="AQ48" s="285"/>
      <c r="AR48" s="285"/>
      <c r="AS48" s="285"/>
      <c r="AT48" s="285"/>
      <c r="AU48" s="285"/>
      <c r="AV48" s="285"/>
      <c r="AW48" s="285"/>
      <c r="AX48" s="285"/>
      <c r="AY48" s="285"/>
      <c r="AZ48" s="285"/>
      <c r="BA48" s="285"/>
      <c r="BB48" s="285"/>
      <c r="BC48" s="285"/>
      <c r="BD48" s="285"/>
      <c r="BE48" s="285"/>
      <c r="BF48" s="285"/>
      <c r="BG48" s="285"/>
      <c r="BH48" s="285"/>
      <c r="BI48" s="285"/>
      <c r="BJ48" s="285"/>
      <c r="BK48" s="285"/>
      <c r="BL48" s="285"/>
      <c r="BM48" s="285"/>
      <c r="BN48" s="285"/>
      <c r="BO48" s="285"/>
      <c r="BP48" s="285"/>
      <c r="BQ48" s="285"/>
    </row>
    <row r="49" spans="1:7" s="285" customFormat="1" ht="16.5" customHeight="1">
      <c r="A49" s="647"/>
      <c r="B49" s="647"/>
      <c r="C49" s="647"/>
      <c r="D49" s="647"/>
      <c r="E49" s="647"/>
      <c r="F49" s="647"/>
      <c r="G49" s="647"/>
    </row>
    <row r="50" spans="1:7" s="285" customFormat="1" ht="16.5" customHeight="1">
      <c r="A50" s="647"/>
      <c r="B50" s="647"/>
      <c r="C50" s="647"/>
      <c r="D50" s="647"/>
      <c r="E50" s="647"/>
      <c r="F50" s="647"/>
      <c r="G50" s="647"/>
    </row>
    <row r="51" spans="1:7" s="285" customFormat="1" ht="16.5" customHeight="1">
      <c r="A51" s="389"/>
      <c r="B51" s="647"/>
      <c r="C51" s="647"/>
      <c r="D51" s="647"/>
      <c r="E51" s="647"/>
      <c r="F51" s="647"/>
      <c r="G51" s="647"/>
    </row>
    <row r="52" spans="1:7" s="285" customFormat="1" ht="16.5" customHeight="1">
      <c r="A52" s="389"/>
      <c r="B52" s="647"/>
      <c r="C52" s="647"/>
      <c r="D52" s="647"/>
      <c r="E52" s="647"/>
      <c r="F52" s="647"/>
      <c r="G52" s="647"/>
    </row>
    <row r="53" spans="1:7" s="285" customFormat="1" ht="16.5" customHeight="1">
      <c r="A53" s="389"/>
      <c r="B53" s="647"/>
      <c r="C53" s="647"/>
      <c r="D53" s="647"/>
      <c r="E53" s="647"/>
      <c r="F53" s="647"/>
      <c r="G53" s="647"/>
    </row>
    <row r="54" spans="1:7" s="285" customFormat="1" ht="16.5" customHeight="1">
      <c r="A54" s="647"/>
      <c r="B54" s="647"/>
      <c r="C54" s="647"/>
      <c r="D54" s="647"/>
      <c r="E54" s="647"/>
      <c r="F54" s="647"/>
      <c r="G54" s="647"/>
    </row>
    <row r="55" spans="1:7" s="285" customFormat="1" ht="16.5" customHeight="1">
      <c r="A55" s="647"/>
      <c r="B55" s="647"/>
      <c r="C55" s="647"/>
      <c r="D55" s="647"/>
      <c r="E55" s="647"/>
      <c r="F55" s="647"/>
      <c r="G55" s="647"/>
    </row>
    <row r="56" spans="1:7" s="285" customFormat="1" ht="16.5" customHeight="1">
      <c r="A56" s="647"/>
      <c r="B56" s="647"/>
      <c r="C56" s="647"/>
      <c r="D56" s="647"/>
      <c r="E56" s="647"/>
      <c r="F56" s="647"/>
      <c r="G56" s="647"/>
    </row>
    <row r="57" spans="1:7" s="285" customFormat="1" ht="16.5" customHeight="1">
      <c r="A57" s="647"/>
      <c r="B57" s="647"/>
      <c r="C57" s="647"/>
      <c r="D57" s="647"/>
      <c r="E57" s="647"/>
      <c r="F57" s="647"/>
      <c r="G57" s="647"/>
    </row>
    <row r="58" spans="1:7" s="285" customFormat="1" ht="16.5" customHeight="1">
      <c r="A58" s="647"/>
      <c r="B58" s="647"/>
      <c r="C58" s="647"/>
      <c r="D58" s="647"/>
      <c r="E58" s="647"/>
      <c r="F58" s="647"/>
      <c r="G58" s="647"/>
    </row>
    <row r="59" spans="1:7" s="285" customFormat="1" ht="16.5" customHeight="1">
      <c r="A59" s="647"/>
      <c r="B59" s="647"/>
      <c r="C59" s="647"/>
      <c r="D59" s="647"/>
      <c r="E59" s="647"/>
      <c r="F59" s="647"/>
      <c r="G59" s="647"/>
    </row>
    <row r="60" spans="1:7" s="285" customFormat="1" ht="16.5" customHeight="1">
      <c r="A60" s="646"/>
      <c r="B60" s="646"/>
      <c r="C60" s="646"/>
      <c r="D60" s="646"/>
      <c r="E60" s="646"/>
      <c r="F60" s="646"/>
      <c r="G60" s="646"/>
    </row>
    <row r="61" spans="1:7" s="285" customFormat="1" ht="16.5" customHeight="1">
      <c r="A61" s="647"/>
      <c r="B61" s="647"/>
      <c r="C61" s="647"/>
      <c r="D61" s="647"/>
      <c r="E61" s="647"/>
      <c r="F61" s="647"/>
      <c r="G61" s="647"/>
    </row>
    <row r="62" spans="1:7" s="285" customFormat="1" ht="16.5" customHeight="1">
      <c r="A62" s="647"/>
      <c r="B62" s="647"/>
      <c r="C62" s="647"/>
      <c r="D62" s="647"/>
      <c r="E62" s="647"/>
      <c r="F62" s="647"/>
      <c r="G62" s="647"/>
    </row>
    <row r="63" spans="1:7" s="285" customFormat="1" ht="16.5" customHeight="1">
      <c r="A63" s="389"/>
      <c r="B63" s="389"/>
      <c r="C63" s="389"/>
      <c r="D63" s="389"/>
      <c r="E63" s="389"/>
      <c r="F63" s="389"/>
      <c r="G63" s="389"/>
    </row>
    <row r="64" spans="1:7" s="285" customFormat="1" ht="16.5" customHeight="1">
      <c r="A64" s="389"/>
      <c r="B64" s="389"/>
      <c r="C64" s="389"/>
      <c r="D64" s="389"/>
      <c r="E64" s="389"/>
      <c r="F64" s="389"/>
      <c r="G64" s="389"/>
    </row>
    <row r="65" spans="1:7" s="285" customFormat="1" ht="16.5" customHeight="1">
      <c r="A65" s="389"/>
      <c r="B65" s="389"/>
      <c r="C65" s="389"/>
      <c r="D65" s="389"/>
      <c r="E65" s="389"/>
      <c r="F65" s="389"/>
      <c r="G65" s="389"/>
    </row>
    <row r="66" spans="1:7" s="285" customFormat="1" ht="16.5" customHeight="1">
      <c r="A66" s="389"/>
      <c r="B66" s="389"/>
      <c r="C66" s="389"/>
      <c r="D66" s="389"/>
      <c r="E66" s="389"/>
      <c r="F66" s="389"/>
      <c r="G66" s="389"/>
    </row>
    <row r="67" spans="1:7" s="285" customFormat="1" ht="16.5" customHeight="1">
      <c r="A67" s="389"/>
      <c r="B67" s="389"/>
      <c r="C67" s="389"/>
      <c r="D67" s="389"/>
      <c r="E67" s="389"/>
      <c r="F67" s="389"/>
      <c r="G67" s="389"/>
    </row>
    <row r="68" spans="1:7" s="285" customFormat="1" ht="16.5" customHeight="1">
      <c r="A68" s="389"/>
      <c r="B68" s="389"/>
      <c r="C68" s="389"/>
      <c r="D68" s="389"/>
      <c r="E68" s="389"/>
      <c r="F68" s="389"/>
      <c r="G68" s="389"/>
    </row>
    <row r="69" spans="1:7" s="285" customFormat="1" ht="16.5" customHeight="1">
      <c r="A69" s="647"/>
      <c r="B69" s="647"/>
      <c r="C69" s="647"/>
      <c r="D69" s="647"/>
      <c r="E69" s="647"/>
      <c r="F69" s="647"/>
      <c r="G69" s="647"/>
    </row>
    <row r="70" spans="1:7" s="285" customFormat="1" ht="16.5" customHeight="1">
      <c r="A70" s="389"/>
      <c r="B70" s="389"/>
      <c r="C70" s="389"/>
      <c r="D70" s="389"/>
      <c r="E70" s="389"/>
      <c r="F70" s="389"/>
      <c r="G70" s="389"/>
    </row>
    <row r="71" spans="1:7" s="285" customFormat="1" ht="16.5" customHeight="1">
      <c r="A71" s="389"/>
      <c r="B71" s="389"/>
      <c r="C71" s="389"/>
      <c r="D71" s="389"/>
      <c r="E71" s="389"/>
      <c r="F71" s="389"/>
      <c r="G71" s="389"/>
    </row>
    <row r="72" spans="1:7" s="285" customFormat="1" ht="16.5" customHeight="1">
      <c r="A72" s="389"/>
      <c r="B72" s="389"/>
      <c r="C72" s="389"/>
      <c r="D72" s="389"/>
      <c r="E72" s="389"/>
      <c r="F72" s="389"/>
      <c r="G72" s="389"/>
    </row>
    <row r="73" spans="1:7" s="285" customFormat="1" ht="16.5" customHeight="1">
      <c r="A73" s="647"/>
      <c r="B73" s="647"/>
      <c r="C73" s="647"/>
      <c r="D73" s="647"/>
      <c r="E73" s="647"/>
      <c r="F73" s="647"/>
      <c r="G73" s="647"/>
    </row>
    <row r="74" spans="1:7" s="285" customFormat="1" ht="16.5" customHeight="1">
      <c r="A74" s="389"/>
      <c r="B74" s="389"/>
      <c r="C74" s="389"/>
      <c r="D74" s="389"/>
      <c r="E74" s="389"/>
      <c r="F74" s="389"/>
      <c r="G74" s="389"/>
    </row>
  </sheetData>
  <mergeCells count="26">
    <mergeCell ref="E24:G24"/>
    <mergeCell ref="E34:G34"/>
    <mergeCell ref="B18:D18"/>
    <mergeCell ref="E18:G18"/>
    <mergeCell ref="B19:D19"/>
    <mergeCell ref="E19:G19"/>
    <mergeCell ref="B20:D20"/>
    <mergeCell ref="E20:G20"/>
    <mergeCell ref="B15:D15"/>
    <mergeCell ref="E15:G15"/>
    <mergeCell ref="B16:D16"/>
    <mergeCell ref="E16:G16"/>
    <mergeCell ref="B17:D17"/>
    <mergeCell ref="E17:G17"/>
    <mergeCell ref="B9:D9"/>
    <mergeCell ref="E9:G9"/>
    <mergeCell ref="B10:D10"/>
    <mergeCell ref="E10:G10"/>
    <mergeCell ref="B11:D11"/>
    <mergeCell ref="E11:G11"/>
    <mergeCell ref="B6:D6"/>
    <mergeCell ref="E6:G6"/>
    <mergeCell ref="B7:D7"/>
    <mergeCell ref="E7:G7"/>
    <mergeCell ref="B8:D8"/>
    <mergeCell ref="E8:G8"/>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20</vt:i4>
      </vt:variant>
    </vt:vector>
  </HeadingPairs>
  <TitlesOfParts>
    <vt:vector size="50" baseType="lpstr">
      <vt:lpstr>●総括表</vt:lpstr>
      <vt:lpstr>●財政力附表</vt:lpstr>
      <vt:lpstr>●道路橋りょう費</vt:lpstr>
      <vt:lpstr>●河川費</vt:lpstr>
      <vt:lpstr>●港湾費（港湾）</vt:lpstr>
      <vt:lpstr>●港湾費（漁港）</vt:lpstr>
      <vt:lpstr>●高等学校費</vt:lpstr>
      <vt:lpstr>●衛生費</vt:lpstr>
      <vt:lpstr>●附表</vt:lpstr>
      <vt:lpstr>●注</vt:lpstr>
      <vt:lpstr>●高齢者保健福祉費</vt:lpstr>
      <vt:lpstr>●農業行政費(1)</vt:lpstr>
      <vt:lpstr>●農業行政費(2)</vt:lpstr>
      <vt:lpstr>●林野行政費</vt:lpstr>
      <vt:lpstr>●地域振興費・その１</vt:lpstr>
      <vt:lpstr>●地域振興費・その２ </vt:lpstr>
      <vt:lpstr>●地域振興費・その３</vt:lpstr>
      <vt:lpstr>●附表１（財政力補正係数）</vt:lpstr>
      <vt:lpstr>●附表２（新幹線割増）</vt:lpstr>
      <vt:lpstr>●標準財政規模</vt:lpstr>
      <vt:lpstr>●災害復旧費</vt:lpstr>
      <vt:lpstr>●補正（10以前）</vt:lpstr>
      <vt:lpstr>●補正（11以降）</vt:lpstr>
      <vt:lpstr>●減収補填債</vt:lpstr>
      <vt:lpstr>●臨時財政特例</vt:lpstr>
      <vt:lpstr>●財源対策債</vt:lpstr>
      <vt:lpstr>●減税補填債</vt:lpstr>
      <vt:lpstr>●臨時税収補填・臨時財政対策</vt:lpstr>
      <vt:lpstr>●緊防債</vt:lpstr>
      <vt:lpstr>●その他公債費</vt:lpstr>
      <vt:lpstr>●衛生費!Print_Area</vt:lpstr>
      <vt:lpstr>●河川費!Print_Area</vt:lpstr>
      <vt:lpstr>●高齢者保健福祉費!Print_Area</vt:lpstr>
      <vt:lpstr>●災害復旧費!Print_Area</vt:lpstr>
      <vt:lpstr>●財政力附表!Print_Area</vt:lpstr>
      <vt:lpstr>●総括表!Print_Area</vt:lpstr>
      <vt:lpstr>●地域振興費・その１!Print_Area</vt:lpstr>
      <vt:lpstr>'●地域振興費・その２ '!Print_Area</vt:lpstr>
      <vt:lpstr>●地域振興費・その３!Print_Area</vt:lpstr>
      <vt:lpstr>●注!Print_Area</vt:lpstr>
      <vt:lpstr>●道路橋りょう費!Print_Area</vt:lpstr>
      <vt:lpstr>'●農業行政費(1)'!Print_Area</vt:lpstr>
      <vt:lpstr>'●農業行政費(2)'!Print_Area</vt:lpstr>
      <vt:lpstr>●標準財政規模!Print_Area</vt:lpstr>
      <vt:lpstr>'●附表１（財政力補正係数）'!Print_Area</vt:lpstr>
      <vt:lpstr>'●附表２（新幹線割増）'!Print_Area</vt:lpstr>
      <vt:lpstr>●林野行政費!Print_Area</vt:lpstr>
      <vt:lpstr>●標準財政規模!Print_Titles</vt:lpstr>
      <vt:lpstr>'●附表１（財政力補正係数）'!三枚目</vt:lpstr>
      <vt:lpstr>'●附表２（新幹線割増）'!三枚目</vt:lpstr>
    </vt:vector>
  </TitlesOfParts>
  <Company>武井</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武井　康典</dc:creator>
  <cp:lastModifiedBy>総務省</cp:lastModifiedBy>
  <cp:lastPrinted>2016-05-21T09:28:58Z</cp:lastPrinted>
  <dcterms:created xsi:type="dcterms:W3CDTF">2006-04-22T12:59:30Z</dcterms:created>
  <dcterms:modified xsi:type="dcterms:W3CDTF">2016-11-28T02:08:58Z</dcterms:modified>
</cp:coreProperties>
</file>