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48" windowWidth="5460" windowHeight="5052" tabRatio="899"/>
  </bookViews>
  <sheets>
    <sheet name="●総括表" sheetId="1" r:id="rId1"/>
    <sheet name="●財政力附表" sheetId="70" r:id="rId2"/>
    <sheet name="●消防費" sheetId="120" r:id="rId3"/>
    <sheet name="●道路橋りょう費" sheetId="50" r:id="rId4"/>
    <sheet name="●港湾費（港湾）" sheetId="83" r:id="rId5"/>
    <sheet name="●港湾費（漁港） " sheetId="84" r:id="rId6"/>
    <sheet name="●都市計画費" sheetId="121" r:id="rId7"/>
    <sheet name="●公園費" sheetId="122" r:id="rId8"/>
    <sheet name="●下水道費" sheetId="55" r:id="rId9"/>
    <sheet name="●下水道費２" sheetId="56" r:id="rId10"/>
    <sheet name="●下水道費附表" sheetId="57" r:id="rId11"/>
    <sheet name="●その他の土木費" sheetId="116" r:id="rId12"/>
    <sheet name="●附表１（財政力補正係数）" sheetId="102" r:id="rId13"/>
    <sheet name="●小学校費" sheetId="58" r:id="rId14"/>
    <sheet name="●中学校費" sheetId="59" r:id="rId15"/>
    <sheet name="●高等学校費" sheetId="60" r:id="rId16"/>
    <sheet name="●その他教育費" sheetId="85" r:id="rId17"/>
    <sheet name="●社会福祉費" sheetId="118" r:id="rId18"/>
    <sheet name="●保健衛生費 " sheetId="110" r:id="rId19"/>
    <sheet name="●保健衛生費附表 " sheetId="111" r:id="rId20"/>
    <sheet name="●注 " sheetId="112" r:id="rId21"/>
    <sheet name="●高齢者保健福祉費" sheetId="119" r:id="rId22"/>
    <sheet name="●清掃費" sheetId="109" r:id="rId23"/>
    <sheet name="●農業行政費(1)" sheetId="64" r:id="rId24"/>
    <sheet name="●農業行政費(2)" sheetId="65" r:id="rId25"/>
    <sheet name="●林野水産行政費" sheetId="117" r:id="rId26"/>
    <sheet name="●地域振興費・市（人口）その１" sheetId="96" r:id="rId27"/>
    <sheet name="●地域振興費（人口）その２" sheetId="106" r:id="rId28"/>
    <sheet name="●地域振興費・面積" sheetId="98" r:id="rId29"/>
    <sheet name="●災害復旧費" sheetId="71" r:id="rId30"/>
    <sheet name="●補正（10以前）" sheetId="72" r:id="rId31"/>
    <sheet name="●補正（11以降）" sheetId="73" r:id="rId32"/>
    <sheet name="●減収補填債" sheetId="74" r:id="rId33"/>
    <sheet name="●臨時財政特例" sheetId="75" r:id="rId34"/>
    <sheet name="●財源対策債" sheetId="76" r:id="rId35"/>
    <sheet name="●減税補填債" sheetId="77" r:id="rId36"/>
    <sheet name="●臨時税収補補填・臨時財政対策" sheetId="78" r:id="rId37"/>
    <sheet name="●緊防債" sheetId="95" r:id="rId38"/>
    <sheet name="●その他公債費" sheetId="79" r:id="rId39"/>
  </sheets>
  <definedNames>
    <definedName name="_xlnm._FilterDatabase" localSheetId="11" hidden="1">●その他の土木費!$L$1:$L$2</definedName>
    <definedName name="_xlnm._FilterDatabase" localSheetId="34" hidden="1">●財源対策債!$A$6:$BL$6</definedName>
    <definedName name="_xlnm._FilterDatabase" localSheetId="31" hidden="1">'●補正（11以降）'!$A$6:$BL$6</definedName>
    <definedName name="_xlnm._FilterDatabase" localSheetId="36" hidden="1">●臨時税収補補填・臨時財政対策!$A$17:$BL$49</definedName>
    <definedName name="_xlnm.Print_Area" localSheetId="11">●その他の土木費!$A$1:$K$346</definedName>
    <definedName name="_xlnm.Print_Area" localSheetId="8">●下水道費!$A$1:$K$230</definedName>
    <definedName name="_xlnm.Print_Area" localSheetId="9">●下水道費２!$A$1:$K$175</definedName>
    <definedName name="_xlnm.Print_Area" localSheetId="10">●下水道費附表!$A$1:$G$35</definedName>
    <definedName name="_xlnm.Print_Area" localSheetId="7">●公園費!$A$1:$L$23</definedName>
    <definedName name="_xlnm.Print_Area" localSheetId="5">'●港湾費（漁港） '!$A$1:$K$51</definedName>
    <definedName name="_xlnm.Print_Area" localSheetId="4">'●港湾費（港湾）'!$A$1:$K$51</definedName>
    <definedName name="_xlnm.Print_Area" localSheetId="29">●災害復旧費!$A$1:$AN$46</definedName>
    <definedName name="_xlnm.Print_Area" localSheetId="34">●財源対策債!$A$1:$K$121</definedName>
    <definedName name="_xlnm.Print_Area" localSheetId="1">●財政力附表!$A$1:$AM$64</definedName>
    <definedName name="_xlnm.Print_Area" localSheetId="13">●小学校費!$A$1:$K$215</definedName>
    <definedName name="_xlnm.Print_Area" localSheetId="2">●消防費!$A$1:$K$31</definedName>
    <definedName name="_xlnm.Print_Area" localSheetId="22">●清掃費!$A$1:$K$99</definedName>
    <definedName name="_xlnm.Print_Area" localSheetId="0">●総括表!$A$1:$O$52</definedName>
    <definedName name="_xlnm.Print_Area" localSheetId="27">'●地域振興費（人口）その２'!$A$1:$L$407</definedName>
    <definedName name="_xlnm.Print_Area" localSheetId="26">'●地域振興費・市（人口）その１'!$A$1:$K$264</definedName>
    <definedName name="_xlnm.Print_Area" localSheetId="28">●地域振興費・面積!$A$1:$K$136</definedName>
    <definedName name="_xlnm.Print_Area" localSheetId="14">●中学校費!$A$1:$K$229</definedName>
    <definedName name="_xlnm.Print_Area" localSheetId="20">'●注 '!$A$1:$I$34</definedName>
    <definedName name="_xlnm.Print_Area" localSheetId="6">●都市計画費!$A$1:$K$453</definedName>
    <definedName name="_xlnm.Print_Area" localSheetId="3">●道路橋りょう費!$A$1:$K$263</definedName>
    <definedName name="_xlnm.Print_Area" localSheetId="23">'●農業行政費(1)'!$A$1:$M$102</definedName>
    <definedName name="_xlnm.Print_Area" localSheetId="24">'●農業行政費(2)'!$A$1:$L$170</definedName>
    <definedName name="_xlnm.Print_Area" localSheetId="12">'●附表１（財政力補正係数）'!$A$1:$AK$72</definedName>
    <definedName name="_xlnm.Print_Area" localSheetId="18">'●保健衛生費 '!$A$1:$L$427</definedName>
    <definedName name="_xlnm.Print_Area" localSheetId="25">●林野水産行政費!$A$1:$L$99</definedName>
    <definedName name="Z_1947FFE7_8D82_4F09_9510_9A27BB54E34B_.wvu.FilterData" localSheetId="31" hidden="1">'●補正（11以降）'!$A$6:$K$79</definedName>
    <definedName name="Z_1947FFE7_8D82_4F09_9510_9A27BB54E34B_.wvu.PrintArea" localSheetId="8" hidden="1">●下水道費!$A$1:$K$230</definedName>
    <definedName name="Z_1947FFE7_8D82_4F09_9510_9A27BB54E34B_.wvu.PrintArea" localSheetId="9" hidden="1">●下水道費２!$A$1:$K$175</definedName>
    <definedName name="Z_1947FFE7_8D82_4F09_9510_9A27BB54E34B_.wvu.PrintArea" localSheetId="10" hidden="1">●下水道費附表!$A$1:$G$38</definedName>
    <definedName name="Z_1947FFE7_8D82_4F09_9510_9A27BB54E34B_.wvu.PrintArea" localSheetId="29" hidden="1">●災害復旧費!$A$1:$AN$46</definedName>
    <definedName name="Z_1947FFE7_8D82_4F09_9510_9A27BB54E34B_.wvu.PrintArea" localSheetId="1" hidden="1">●財政力附表!$A$1:$AM$64</definedName>
    <definedName name="Z_1947FFE7_8D82_4F09_9510_9A27BB54E34B_.wvu.PrintArea" localSheetId="20" hidden="1">'●注 '!$A$1:$I$34</definedName>
    <definedName name="Z_1947FFE7_8D82_4F09_9510_9A27BB54E34B_.wvu.PrintArea" localSheetId="3" hidden="1">●道路橋りょう費!$A$1:$K$263</definedName>
    <definedName name="Z_1947FFE7_8D82_4F09_9510_9A27BB54E34B_.wvu.PrintArea" localSheetId="18" hidden="1">'●保健衛生費 '!$A$1:$L$427</definedName>
    <definedName name="Z_1947FFE7_8D82_4F09_9510_9A27BB54E34B_.wvu.PrintArea" localSheetId="25" hidden="1">●林野水産行政費!$A$1:$L$99</definedName>
    <definedName name="Z_1947FFE7_8D82_4F09_9510_9A27BB54E34B_.wvu.Rows" localSheetId="0" hidden="1">●総括表!#REF!</definedName>
    <definedName name="Z_3440C0F6_9CA9_4EA5_9903_1F2301F788AC_.wvu.FilterData" localSheetId="31" hidden="1">'●補正（11以降）'!$A$6:$K$79</definedName>
    <definedName name="Z_3440C0F6_9CA9_4EA5_9903_1F2301F788AC_.wvu.PrintArea" localSheetId="8" hidden="1">●下水道費!$A$1:$K$230</definedName>
    <definedName name="Z_3440C0F6_9CA9_4EA5_9903_1F2301F788AC_.wvu.PrintArea" localSheetId="9" hidden="1">●下水道費２!$A$1:$K$175</definedName>
    <definedName name="Z_3440C0F6_9CA9_4EA5_9903_1F2301F788AC_.wvu.PrintArea" localSheetId="10" hidden="1">●下水道費附表!$A$1:$G$38</definedName>
    <definedName name="Z_3440C0F6_9CA9_4EA5_9903_1F2301F788AC_.wvu.PrintArea" localSheetId="29" hidden="1">●災害復旧費!$A$1:$AN$46</definedName>
    <definedName name="Z_3440C0F6_9CA9_4EA5_9903_1F2301F788AC_.wvu.PrintArea" localSheetId="1" hidden="1">●財政力附表!$A$1:$AM$64</definedName>
    <definedName name="Z_3440C0F6_9CA9_4EA5_9903_1F2301F788AC_.wvu.PrintArea" localSheetId="20" hidden="1">'●注 '!$A$1:$I$34</definedName>
    <definedName name="Z_3440C0F6_9CA9_4EA5_9903_1F2301F788AC_.wvu.PrintArea" localSheetId="6" hidden="1">●都市計画費!$A$1:$K$453</definedName>
    <definedName name="Z_3440C0F6_9CA9_4EA5_9903_1F2301F788AC_.wvu.PrintArea" localSheetId="3" hidden="1">●道路橋りょう費!$A$1:$K$263</definedName>
    <definedName name="Z_3440C0F6_9CA9_4EA5_9903_1F2301F788AC_.wvu.PrintArea" localSheetId="18" hidden="1">'●保健衛生費 '!$A$1:$L$427</definedName>
    <definedName name="Z_3440C0F6_9CA9_4EA5_9903_1F2301F788AC_.wvu.PrintArea" localSheetId="25" hidden="1">●林野水産行政費!$A$1:$L$99</definedName>
    <definedName name="Z_3440C0F6_9CA9_4EA5_9903_1F2301F788AC_.wvu.Rows" localSheetId="0" hidden="1">●総括表!#REF!</definedName>
    <definedName name="Z_42F2F959_EC3E_49AA_9D91_9629A96700BE_.wvu.PrintArea" localSheetId="20" hidden="1">'●注 '!$A$1:$I$34</definedName>
    <definedName name="Z_42F2F959_EC3E_49AA_9D91_9629A96700BE_.wvu.PrintArea" localSheetId="18" hidden="1">'●保健衛生費 '!$A$1:$L$427</definedName>
    <definedName name="Z_60164960_A02C_4B81_A042_4F7F421EC2AD_.wvu.FilterData" localSheetId="31" hidden="1">'●補正（11以降）'!$A$6:$K$79</definedName>
    <definedName name="Z_60164960_A02C_4B81_A042_4F7F421EC2AD_.wvu.PrintArea" localSheetId="8" hidden="1">●下水道費!$A$1:$K$230</definedName>
    <definedName name="Z_60164960_A02C_4B81_A042_4F7F421EC2AD_.wvu.PrintArea" localSheetId="9" hidden="1">●下水道費２!$A$1:$K$175</definedName>
    <definedName name="Z_60164960_A02C_4B81_A042_4F7F421EC2AD_.wvu.PrintArea" localSheetId="10" hidden="1">●下水道費附表!$A$1:$G$38</definedName>
    <definedName name="Z_60164960_A02C_4B81_A042_4F7F421EC2AD_.wvu.PrintArea" localSheetId="29" hidden="1">●災害復旧費!$A$1:$AN$46</definedName>
    <definedName name="Z_60164960_A02C_4B81_A042_4F7F421EC2AD_.wvu.PrintArea" localSheetId="1" hidden="1">●財政力附表!$A$1:$AM$64</definedName>
    <definedName name="Z_60164960_A02C_4B81_A042_4F7F421EC2AD_.wvu.PrintArea" localSheetId="20" hidden="1">'●注 '!$A$1:$I$34</definedName>
    <definedName name="Z_60164960_A02C_4B81_A042_4F7F421EC2AD_.wvu.PrintArea" localSheetId="3" hidden="1">●道路橋りょう費!$A$1:$K$263</definedName>
    <definedName name="Z_60164960_A02C_4B81_A042_4F7F421EC2AD_.wvu.PrintArea" localSheetId="18" hidden="1">'●保健衛生費 '!$A$1:$L$427</definedName>
    <definedName name="Z_60164960_A02C_4B81_A042_4F7F421EC2AD_.wvu.PrintArea" localSheetId="25" hidden="1">●林野水産行政費!$A$1:$L$99</definedName>
    <definedName name="Z_60164960_A02C_4B81_A042_4F7F421EC2AD_.wvu.Rows" localSheetId="0" hidden="1">●総括表!#REF!</definedName>
    <definedName name="Z_6BA8A50B_56F5_4A82_A2F9_F3001B2C1B67_.wvu.FilterData" localSheetId="11" hidden="1">●その他の土木費!$L$1:$L$2</definedName>
    <definedName name="Z_6BA8A50B_56F5_4A82_A2F9_F3001B2C1B67_.wvu.FilterData" localSheetId="31" hidden="1">'●補正（11以降）'!$A$6:$K$79</definedName>
    <definedName name="Z_6BA8A50B_56F5_4A82_A2F9_F3001B2C1B67_.wvu.PrintArea" localSheetId="11" hidden="1">●その他の土木費!$A$1:$K$346</definedName>
    <definedName name="Z_6BA8A50B_56F5_4A82_A2F9_F3001B2C1B67_.wvu.PrintArea" localSheetId="8" hidden="1">●下水道費!$A$1:$K$230</definedName>
    <definedName name="Z_6BA8A50B_56F5_4A82_A2F9_F3001B2C1B67_.wvu.PrintArea" localSheetId="9" hidden="1">●下水道費２!$A$1:$K$175</definedName>
    <definedName name="Z_6BA8A50B_56F5_4A82_A2F9_F3001B2C1B67_.wvu.PrintArea" localSheetId="10" hidden="1">●下水道費附表!$A$1:$G$38</definedName>
    <definedName name="Z_6BA8A50B_56F5_4A82_A2F9_F3001B2C1B67_.wvu.PrintArea" localSheetId="29" hidden="1">●災害復旧費!$A$1:$AN$46</definedName>
    <definedName name="Z_6BA8A50B_56F5_4A82_A2F9_F3001B2C1B67_.wvu.PrintArea" localSheetId="1" hidden="1">●財政力附表!$A$1:$AM$64</definedName>
    <definedName name="Z_6BA8A50B_56F5_4A82_A2F9_F3001B2C1B67_.wvu.PrintArea" localSheetId="6" hidden="1">●都市計画費!$A$1:$K$453</definedName>
    <definedName name="Z_6BA8A50B_56F5_4A82_A2F9_F3001B2C1B67_.wvu.PrintArea" localSheetId="3" hidden="1">●道路橋りょう費!$A$1:$K$263</definedName>
    <definedName name="Z_6BA8A50B_56F5_4A82_A2F9_F3001B2C1B67_.wvu.PrintArea" localSheetId="12" hidden="1">'●附表１（財政力補正係数）'!$A$1:$AK$72</definedName>
    <definedName name="Z_6BA8A50B_56F5_4A82_A2F9_F3001B2C1B67_.wvu.PrintArea" localSheetId="25" hidden="1">●林野水産行政費!$A$1:$L$99</definedName>
    <definedName name="Z_6BA8A50B_56F5_4A82_A2F9_F3001B2C1B67_.wvu.Rows" localSheetId="0" hidden="1">●総括表!#REF!</definedName>
    <definedName name="Z_7ECC69F7_CC97_4F9B_B486_7318BE064811_.wvu.FilterData" localSheetId="31" hidden="1">'●補正（11以降）'!$A$6:$K$79</definedName>
    <definedName name="Z_7ECC69F7_CC97_4F9B_B486_7318BE064811_.wvu.PrintArea" localSheetId="8" hidden="1">●下水道費!$A$1:$K$230</definedName>
    <definedName name="Z_7ECC69F7_CC97_4F9B_B486_7318BE064811_.wvu.PrintArea" localSheetId="9" hidden="1">●下水道費２!$A$1:$K$175</definedName>
    <definedName name="Z_7ECC69F7_CC97_4F9B_B486_7318BE064811_.wvu.PrintArea" localSheetId="10" hidden="1">●下水道費附表!$A$1:$G$38</definedName>
    <definedName name="Z_7ECC69F7_CC97_4F9B_B486_7318BE064811_.wvu.PrintArea" localSheetId="29" hidden="1">●災害復旧費!$A$1:$AN$46</definedName>
    <definedName name="Z_7ECC69F7_CC97_4F9B_B486_7318BE064811_.wvu.PrintArea" localSheetId="1" hidden="1">●財政力附表!$A$1:$AM$64</definedName>
    <definedName name="Z_7ECC69F7_CC97_4F9B_B486_7318BE064811_.wvu.PrintArea" localSheetId="20" hidden="1">'●注 '!$A$1:$I$34</definedName>
    <definedName name="Z_7ECC69F7_CC97_4F9B_B486_7318BE064811_.wvu.PrintArea" localSheetId="6" hidden="1">●都市計画費!$A$1:$K$453</definedName>
    <definedName name="Z_7ECC69F7_CC97_4F9B_B486_7318BE064811_.wvu.PrintArea" localSheetId="3" hidden="1">●道路橋りょう費!$A$1:$K$263</definedName>
    <definedName name="Z_7ECC69F7_CC97_4F9B_B486_7318BE064811_.wvu.PrintArea" localSheetId="18" hidden="1">'●保健衛生費 '!$A$1:$L$427</definedName>
    <definedName name="Z_7ECC69F7_CC97_4F9B_B486_7318BE064811_.wvu.PrintArea" localSheetId="25" hidden="1">●林野水産行政費!$A$1:$L$99</definedName>
    <definedName name="Z_7ECC69F7_CC97_4F9B_B486_7318BE064811_.wvu.Rows" localSheetId="0" hidden="1">●総括表!#REF!</definedName>
    <definedName name="Z_A5A20B3D_D424_4261_8AB6_D1F1115C976B_.wvu.FilterData" localSheetId="31" hidden="1">'●補正（11以降）'!$A$6:$K$79</definedName>
    <definedName name="Z_A5A20B3D_D424_4261_8AB6_D1F1115C976B_.wvu.PrintArea" localSheetId="8" hidden="1">●下水道費!$A$1:$K$230</definedName>
    <definedName name="Z_A5A20B3D_D424_4261_8AB6_D1F1115C976B_.wvu.PrintArea" localSheetId="9" hidden="1">●下水道費２!$A$1:$K$175</definedName>
    <definedName name="Z_A5A20B3D_D424_4261_8AB6_D1F1115C976B_.wvu.PrintArea" localSheetId="10" hidden="1">●下水道費附表!$A$1:$G$38</definedName>
    <definedName name="Z_A5A20B3D_D424_4261_8AB6_D1F1115C976B_.wvu.PrintArea" localSheetId="29" hidden="1">●災害復旧費!$A$1:$AN$46</definedName>
    <definedName name="Z_A5A20B3D_D424_4261_8AB6_D1F1115C976B_.wvu.PrintArea" localSheetId="1" hidden="1">●財政力附表!$A$1:$AM$64</definedName>
    <definedName name="Z_A5A20B3D_D424_4261_8AB6_D1F1115C976B_.wvu.PrintArea" localSheetId="20" hidden="1">'●注 '!$A$1:$I$34</definedName>
    <definedName name="Z_A5A20B3D_D424_4261_8AB6_D1F1115C976B_.wvu.PrintArea" localSheetId="3" hidden="1">●道路橋りょう費!$A$1:$K$263</definedName>
    <definedName name="Z_A5A20B3D_D424_4261_8AB6_D1F1115C976B_.wvu.PrintArea" localSheetId="18" hidden="1">'●保健衛生費 '!$A$1:$L$427</definedName>
    <definedName name="Z_A5A20B3D_D424_4261_8AB6_D1F1115C976B_.wvu.PrintArea" localSheetId="25" hidden="1">●林野水産行政費!$A$1:$L$99</definedName>
    <definedName name="Z_A5A20B3D_D424_4261_8AB6_D1F1115C976B_.wvu.Rows" localSheetId="0" hidden="1">●総括表!#REF!</definedName>
    <definedName name="Z_B277AE7E_1032_4305_910D_1C8A935181B3_.wvu.FilterData" localSheetId="31" hidden="1">'●補正（11以降）'!$A$6:$K$79</definedName>
    <definedName name="Z_B277AE7E_1032_4305_910D_1C8A935181B3_.wvu.PrintArea" localSheetId="8" hidden="1">●下水道費!$A$1:$K$230</definedName>
    <definedName name="Z_B277AE7E_1032_4305_910D_1C8A935181B3_.wvu.PrintArea" localSheetId="9" hidden="1">●下水道費２!$A$1:$K$175</definedName>
    <definedName name="Z_B277AE7E_1032_4305_910D_1C8A935181B3_.wvu.PrintArea" localSheetId="10" hidden="1">●下水道費附表!$A$1:$G$38</definedName>
    <definedName name="Z_B277AE7E_1032_4305_910D_1C8A935181B3_.wvu.PrintArea" localSheetId="29" hidden="1">●災害復旧費!$A$1:$AN$46</definedName>
    <definedName name="Z_B277AE7E_1032_4305_910D_1C8A935181B3_.wvu.PrintArea" localSheetId="1" hidden="1">●財政力附表!$A$1:$AM$64</definedName>
    <definedName name="Z_B277AE7E_1032_4305_910D_1C8A935181B3_.wvu.PrintArea" localSheetId="20" hidden="1">'●注 '!$A$1:$I$34</definedName>
    <definedName name="Z_B277AE7E_1032_4305_910D_1C8A935181B3_.wvu.PrintArea" localSheetId="3" hidden="1">●道路橋りょう費!$A$1:$K$263</definedName>
    <definedName name="Z_B277AE7E_1032_4305_910D_1C8A935181B3_.wvu.PrintArea" localSheetId="18" hidden="1">'●保健衛生費 '!$A$1:$L$427</definedName>
    <definedName name="Z_B277AE7E_1032_4305_910D_1C8A935181B3_.wvu.PrintArea" localSheetId="25" hidden="1">●林野水産行政費!$A$1:$L$99</definedName>
    <definedName name="Z_B277AE7E_1032_4305_910D_1C8A935181B3_.wvu.Rows" localSheetId="0" hidden="1">●総括表!#REF!</definedName>
    <definedName name="Z_BF35C5C6_A3C6_42F7_8627_51C970A332A1_.wvu.FilterData" localSheetId="31" hidden="1">'●補正（11以降）'!$A$6:$K$79</definedName>
    <definedName name="Z_BF35C5C6_A3C6_42F7_8627_51C970A332A1_.wvu.PrintArea" localSheetId="8" hidden="1">●下水道費!$A$1:$K$230</definedName>
    <definedName name="Z_BF35C5C6_A3C6_42F7_8627_51C970A332A1_.wvu.PrintArea" localSheetId="9" hidden="1">●下水道費２!$A$1:$K$175</definedName>
    <definedName name="Z_BF35C5C6_A3C6_42F7_8627_51C970A332A1_.wvu.PrintArea" localSheetId="10" hidden="1">●下水道費附表!$A$1:$G$38</definedName>
    <definedName name="Z_BF35C5C6_A3C6_42F7_8627_51C970A332A1_.wvu.PrintArea" localSheetId="29" hidden="1">●災害復旧費!$A$1:$AN$46</definedName>
    <definedName name="Z_BF35C5C6_A3C6_42F7_8627_51C970A332A1_.wvu.PrintArea" localSheetId="1" hidden="1">●財政力附表!$A$1:$AM$64</definedName>
    <definedName name="Z_BF35C5C6_A3C6_42F7_8627_51C970A332A1_.wvu.PrintArea" localSheetId="6" hidden="1">●都市計画費!$A$1:$K$453</definedName>
    <definedName name="Z_BF35C5C6_A3C6_42F7_8627_51C970A332A1_.wvu.PrintArea" localSheetId="3" hidden="1">●道路橋りょう費!$A$1:$K$263</definedName>
    <definedName name="Z_BF35C5C6_A3C6_42F7_8627_51C970A332A1_.wvu.PrintArea" localSheetId="25" hidden="1">●林野水産行政費!$A$1:$L$99</definedName>
    <definedName name="Z_BF35C5C6_A3C6_42F7_8627_51C970A332A1_.wvu.Rows" localSheetId="0" hidden="1">●総括表!#REF!</definedName>
    <definedName name="Z_C21E437E_A9AE_4D92_B0B3_1AE7931C1507_.wvu.FilterData" localSheetId="31" hidden="1">'●補正（11以降）'!$A$6:$K$79</definedName>
    <definedName name="Z_C21E437E_A9AE_4D92_B0B3_1AE7931C1507_.wvu.PrintArea" localSheetId="8" hidden="1">●下水道費!$A$1:$K$230</definedName>
    <definedName name="Z_C21E437E_A9AE_4D92_B0B3_1AE7931C1507_.wvu.PrintArea" localSheetId="9" hidden="1">●下水道費２!$A$1:$K$175</definedName>
    <definedName name="Z_C21E437E_A9AE_4D92_B0B3_1AE7931C1507_.wvu.PrintArea" localSheetId="10" hidden="1">●下水道費附表!$A$1:$G$38</definedName>
    <definedName name="Z_C21E437E_A9AE_4D92_B0B3_1AE7931C1507_.wvu.PrintArea" localSheetId="29" hidden="1">●災害復旧費!$A$1:$AN$46</definedName>
    <definedName name="Z_C21E437E_A9AE_4D92_B0B3_1AE7931C1507_.wvu.PrintArea" localSheetId="1" hidden="1">●財政力附表!$A$1:$AM$64</definedName>
    <definedName name="Z_C21E437E_A9AE_4D92_B0B3_1AE7931C1507_.wvu.PrintArea" localSheetId="20" hidden="1">'●注 '!$A$1:$I$34</definedName>
    <definedName name="Z_C21E437E_A9AE_4D92_B0B3_1AE7931C1507_.wvu.PrintArea" localSheetId="3" hidden="1">●道路橋りょう費!$A$1:$K$263</definedName>
    <definedName name="Z_C21E437E_A9AE_4D92_B0B3_1AE7931C1507_.wvu.PrintArea" localSheetId="18" hidden="1">'●保健衛生費 '!$A$1:$L$427</definedName>
    <definedName name="Z_C21E437E_A9AE_4D92_B0B3_1AE7931C1507_.wvu.PrintArea" localSheetId="25" hidden="1">●林野水産行政費!$A$1:$L$99</definedName>
    <definedName name="Z_C21E437E_A9AE_4D92_B0B3_1AE7931C1507_.wvu.Rows" localSheetId="0" hidden="1">●総括表!#REF!</definedName>
    <definedName name="Z_C30AA9B7_41F3_42AD_9B8E_7396EE9C2375_.wvu.FilterData" localSheetId="31" hidden="1">'●補正（11以降）'!$A$6:$K$79</definedName>
    <definedName name="Z_C30AA9B7_41F3_42AD_9B8E_7396EE9C2375_.wvu.PrintArea" localSheetId="8" hidden="1">●下水道費!$A$1:$K$230</definedName>
    <definedName name="Z_C30AA9B7_41F3_42AD_9B8E_7396EE9C2375_.wvu.PrintArea" localSheetId="9" hidden="1">●下水道費２!$A$1:$K$175</definedName>
    <definedName name="Z_C30AA9B7_41F3_42AD_9B8E_7396EE9C2375_.wvu.PrintArea" localSheetId="10" hidden="1">●下水道費附表!$A$1:$G$38</definedName>
    <definedName name="Z_C30AA9B7_41F3_42AD_9B8E_7396EE9C2375_.wvu.PrintArea" localSheetId="29" hidden="1">●災害復旧費!$A$1:$AN$46</definedName>
    <definedName name="Z_C30AA9B7_41F3_42AD_9B8E_7396EE9C2375_.wvu.PrintArea" localSheetId="1" hidden="1">●財政力附表!$A$1:$AM$64</definedName>
    <definedName name="Z_C30AA9B7_41F3_42AD_9B8E_7396EE9C2375_.wvu.PrintArea" localSheetId="20" hidden="1">'●注 '!$A$1:$I$34</definedName>
    <definedName name="Z_C30AA9B7_41F3_42AD_9B8E_7396EE9C2375_.wvu.PrintArea" localSheetId="3" hidden="1">●道路橋りょう費!$A$1:$K$263</definedName>
    <definedName name="Z_C30AA9B7_41F3_42AD_9B8E_7396EE9C2375_.wvu.PrintArea" localSheetId="18" hidden="1">'●保健衛生費 '!$A$1:$L$427</definedName>
    <definedName name="Z_C30AA9B7_41F3_42AD_9B8E_7396EE9C2375_.wvu.PrintArea" localSheetId="25" hidden="1">●林野水産行政費!$A$1:$L$99</definedName>
    <definedName name="Z_C30AA9B7_41F3_42AD_9B8E_7396EE9C2375_.wvu.Rows" localSheetId="0" hidden="1">●総括表!#REF!</definedName>
    <definedName name="Z_EC46CD94_62E4_4462_A1B3_5E8509EFFCDA_.wvu.FilterData" localSheetId="11" hidden="1">●その他の土木費!$L$1:$L$2</definedName>
    <definedName name="Z_EC46CD94_62E4_4462_A1B3_5E8509EFFCDA_.wvu.FilterData" localSheetId="31" hidden="1">'●補正（11以降）'!$A$6:$K$79</definedName>
    <definedName name="Z_EC46CD94_62E4_4462_A1B3_5E8509EFFCDA_.wvu.PrintArea" localSheetId="11" hidden="1">●その他の土木費!$A$1:$K$346</definedName>
    <definedName name="Z_EC46CD94_62E4_4462_A1B3_5E8509EFFCDA_.wvu.PrintArea" localSheetId="8" hidden="1">●下水道費!$A$1:$K$230</definedName>
    <definedName name="Z_EC46CD94_62E4_4462_A1B3_5E8509EFFCDA_.wvu.PrintArea" localSheetId="9" hidden="1">●下水道費２!$A$1:$K$175</definedName>
    <definedName name="Z_EC46CD94_62E4_4462_A1B3_5E8509EFFCDA_.wvu.PrintArea" localSheetId="10" hidden="1">●下水道費附表!$A$1:$G$38</definedName>
    <definedName name="Z_EC46CD94_62E4_4462_A1B3_5E8509EFFCDA_.wvu.PrintArea" localSheetId="29" hidden="1">●災害復旧費!$A$1:$AN$46</definedName>
    <definedName name="Z_EC46CD94_62E4_4462_A1B3_5E8509EFFCDA_.wvu.PrintArea" localSheetId="1" hidden="1">●財政力附表!$A$1:$AM$64</definedName>
    <definedName name="Z_EC46CD94_62E4_4462_A1B3_5E8509EFFCDA_.wvu.PrintArea" localSheetId="6" hidden="1">●都市計画費!$A$1:$K$453</definedName>
    <definedName name="Z_EC46CD94_62E4_4462_A1B3_5E8509EFFCDA_.wvu.PrintArea" localSheetId="3" hidden="1">●道路橋りょう費!$A$1:$K$263</definedName>
    <definedName name="Z_EC46CD94_62E4_4462_A1B3_5E8509EFFCDA_.wvu.PrintArea" localSheetId="12" hidden="1">'●附表１（財政力補正係数）'!$A$1:$AK$72</definedName>
    <definedName name="Z_EC46CD94_62E4_4462_A1B3_5E8509EFFCDA_.wvu.PrintArea" localSheetId="25" hidden="1">●林野水産行政費!$A$1:$L$99</definedName>
    <definedName name="Z_EC46CD94_62E4_4462_A1B3_5E8509EFFCDA_.wvu.Rows" localSheetId="0" hidden="1">●総括表!#REF!</definedName>
    <definedName name="Z_F99C1ACD_12A1_4398_A75C_0C6FF506F0BD_.wvu.PrintArea" localSheetId="20" hidden="1">'●注 '!$A$1:$I$34</definedName>
    <definedName name="Z_F99C1ACD_12A1_4398_A75C_0C6FF506F0BD_.wvu.PrintArea" localSheetId="18" hidden="1">'●保健衛生費 '!$A$1:$L$427</definedName>
  </definedNames>
  <calcPr calcId="145621" iterate="1" iterateCount="1" iterateDelta="0"/>
  <customWorkbookViews>
    <customWorkbookView name="交付税課 - 個人用ビュー" guid="{EC46CD94-62E4-4462-A1B3-5E8509EFFCDA}" mergeInterval="0" personalView="1" maximized="1" xWindow="1" yWindow="1" windowWidth="1436" windowHeight="632" tabRatio="885" activeSheetId="3"/>
    <customWorkbookView name="906013 - 個人用ビュー" guid="{BF35C5C6-A3C6-42F7-8627-51C970A332A1}" mergeInterval="0" personalView="1" maximized="1" xWindow="1" yWindow="1" windowWidth="1396" windowHeight="824" tabRatio="885" activeSheetId="26"/>
    <customWorkbookView name="010937 - 個人用ビュー" guid="{7ECC69F7-CC97-4F9B-B486-7318BE064811}" mergeInterval="0" personalView="1" maximized="1" xWindow="1" yWindow="1" windowWidth="1396" windowHeight="824" tabRatio="885" activeSheetId="1"/>
    <customWorkbookView name="007169 - 個人用ビュー" guid="{1947FFE7-8D82-4F09-9510-9A27BB54E34B}" mergeInterval="0" personalView="1" maximized="1" xWindow="1" yWindow="1" windowWidth="1396" windowHeight="824" tabRatio="885" activeSheetId="1"/>
    <customWorkbookView name="010347 - 個人用ビュー" guid="{C30AA9B7-41F3-42AD-9B8E-7396EE9C2375}" mergeInterval="0" personalView="1" maximized="1" xWindow="1" yWindow="1" windowWidth="1396" windowHeight="824" tabRatio="885" activeSheetId="22"/>
    <customWorkbookView name="009231 - 個人用ビュー" guid="{B277AE7E-1032-4305-910D-1C8A935181B3}" mergeInterval="0" personalView="1" maximized="1" xWindow="1" yWindow="1" windowWidth="1396" windowHeight="828" tabRatio="885" activeSheetId="18"/>
    <customWorkbookView name="和田克彦 - 個人用ビュー" guid="{C21E437E-A9AE-4D92-B0B3-1AE7931C1507}" mergeInterval="0" personalView="1" maximized="1" xWindow="1" yWindow="1" windowWidth="1042" windowHeight="530" tabRatio="885" activeSheetId="15"/>
    <customWorkbookView name="kijimatakeyuki - 個人用ビュー" guid="{60164960-A02C-4B81-A042-4F7F421EC2AD}" mergeInterval="0" personalView="1" maximized="1" xWindow="1" yWindow="1" windowWidth="1396" windowHeight="824" tabRatio="885" activeSheetId="17" showComments="commIndAndComment"/>
    <customWorkbookView name="008417 - 個人用ビュー" guid="{A5A20B3D-D424-4261-8AB6-D1F1115C976B}" mergeInterval="0" personalView="1" maximized="1" xWindow="1" yWindow="1" windowWidth="1396" windowHeight="833" tabRatio="885" activeSheetId="3"/>
    <customWorkbookView name="905543 - 個人用ビュー" guid="{3440C0F6-9CA9-4EA5-9903-1F2301F788AC}" mergeInterval="0" personalView="1" maximized="1" xWindow="1" yWindow="1" windowWidth="1396" windowHeight="811" tabRatio="885" activeSheetId="1"/>
    <customWorkbookView name="905544 - 個人用ビュー" guid="{6BA8A50B-56F5-4A82-A2F9-F3001B2C1B67}" mergeInterval="0" personalView="1" maximized="1" xWindow="1" yWindow="1" windowWidth="1396" windowHeight="862" tabRatio="885" activeSheetId="12"/>
  </customWorkbookViews>
</workbook>
</file>

<file path=xl/calcChain.xml><?xml version="1.0" encoding="utf-8"?>
<calcChain xmlns="http://schemas.openxmlformats.org/spreadsheetml/2006/main">
  <c r="K296" i="110" l="1"/>
  <c r="J175" i="56" l="1"/>
  <c r="L294" i="110" l="1"/>
  <c r="L293" i="110"/>
  <c r="L284" i="110"/>
  <c r="L283" i="110"/>
  <c r="K294" i="110"/>
  <c r="K293" i="110"/>
  <c r="K284" i="110"/>
  <c r="K283" i="110"/>
  <c r="K328" i="110" l="1"/>
  <c r="E32" i="111" l="1"/>
  <c r="G93" i="110" l="1"/>
  <c r="G90" i="110"/>
  <c r="J121" i="76" l="1"/>
  <c r="J159" i="65"/>
  <c r="J88" i="109"/>
  <c r="K424" i="110"/>
  <c r="J346" i="116"/>
  <c r="J249" i="50"/>
  <c r="I1" i="119"/>
  <c r="F2" i="111"/>
  <c r="J1" i="110"/>
  <c r="J142" i="55" l="1"/>
  <c r="J48" i="55"/>
  <c r="J57" i="55"/>
  <c r="J140" i="55" l="1"/>
  <c r="J138" i="55"/>
  <c r="J137" i="55"/>
  <c r="J63" i="55"/>
  <c r="J56" i="55"/>
  <c r="J55" i="55"/>
  <c r="K12" i="95" l="1"/>
  <c r="K13" i="95"/>
  <c r="K14" i="95"/>
  <c r="K15" i="95"/>
  <c r="K16" i="95"/>
  <c r="K17" i="95"/>
  <c r="K18" i="95"/>
  <c r="K19" i="95"/>
  <c r="K20" i="95"/>
  <c r="K21" i="95"/>
  <c r="J33" i="74"/>
  <c r="J34" i="74"/>
  <c r="J35" i="74"/>
  <c r="J50" i="56"/>
  <c r="J49" i="56"/>
  <c r="I83" i="110" l="1"/>
  <c r="K83" i="110" s="1"/>
  <c r="I82" i="110"/>
  <c r="K82" i="110" s="1"/>
  <c r="L289" i="110" l="1"/>
  <c r="L288" i="110"/>
  <c r="L287" i="110"/>
  <c r="L286" i="110"/>
  <c r="L285" i="110"/>
  <c r="L282" i="110"/>
  <c r="L281" i="110"/>
  <c r="L280" i="110"/>
  <c r="L279" i="110"/>
  <c r="L278" i="110"/>
  <c r="K289" i="110"/>
  <c r="K288" i="110"/>
  <c r="K279" i="110"/>
  <c r="K278" i="110"/>
  <c r="K93" i="110" l="1"/>
  <c r="K90" i="110"/>
  <c r="G9" i="110"/>
  <c r="K9" i="110" s="1"/>
  <c r="G6" i="110"/>
  <c r="E41" i="111"/>
  <c r="G21" i="111"/>
  <c r="G20" i="111"/>
  <c r="G22" i="111" s="1"/>
  <c r="G12" i="111"/>
  <c r="G11" i="111"/>
  <c r="G10" i="111"/>
  <c r="L422" i="110"/>
  <c r="K422" i="110"/>
  <c r="L421" i="110"/>
  <c r="K421" i="110"/>
  <c r="L420" i="110"/>
  <c r="K420" i="110"/>
  <c r="L419" i="110"/>
  <c r="K419" i="110"/>
  <c r="L418" i="110"/>
  <c r="K418" i="110"/>
  <c r="L417" i="110"/>
  <c r="K417" i="110"/>
  <c r="L416" i="110"/>
  <c r="K416" i="110"/>
  <c r="L415" i="110"/>
  <c r="K415" i="110"/>
  <c r="L414" i="110"/>
  <c r="K414" i="110"/>
  <c r="L413" i="110"/>
  <c r="K413" i="110"/>
  <c r="L412" i="110"/>
  <c r="K412" i="110"/>
  <c r="L411" i="110"/>
  <c r="K411" i="110"/>
  <c r="L410" i="110"/>
  <c r="K410" i="110"/>
  <c r="L409" i="110"/>
  <c r="K409" i="110"/>
  <c r="L408" i="110"/>
  <c r="K408" i="110"/>
  <c r="L407" i="110"/>
  <c r="K407" i="110"/>
  <c r="L406" i="110"/>
  <c r="K406" i="110"/>
  <c r="L405" i="110"/>
  <c r="K405" i="110"/>
  <c r="L404" i="110"/>
  <c r="K404" i="110"/>
  <c r="L403" i="110"/>
  <c r="K403" i="110"/>
  <c r="L402" i="110"/>
  <c r="K402" i="110"/>
  <c r="L401" i="110"/>
  <c r="K401" i="110"/>
  <c r="L400" i="110"/>
  <c r="K400" i="110"/>
  <c r="L399" i="110"/>
  <c r="K399" i="110"/>
  <c r="L398" i="110"/>
  <c r="K398" i="110"/>
  <c r="L397" i="110"/>
  <c r="K397" i="110"/>
  <c r="L396" i="110"/>
  <c r="K396" i="110"/>
  <c r="L395" i="110"/>
  <c r="K395" i="110"/>
  <c r="L394" i="110"/>
  <c r="K394" i="110"/>
  <c r="L393" i="110"/>
  <c r="K393" i="110"/>
  <c r="L392" i="110"/>
  <c r="K392" i="110"/>
  <c r="L391" i="110"/>
  <c r="K391" i="110"/>
  <c r="L390" i="110"/>
  <c r="K390" i="110"/>
  <c r="L389" i="110"/>
  <c r="K389" i="110"/>
  <c r="L388" i="110"/>
  <c r="K388" i="110"/>
  <c r="L387" i="110"/>
  <c r="K387" i="110"/>
  <c r="L386" i="110"/>
  <c r="K386" i="110"/>
  <c r="L385" i="110"/>
  <c r="K385" i="110"/>
  <c r="L384" i="110"/>
  <c r="K384" i="110"/>
  <c r="L383" i="110"/>
  <c r="K383" i="110"/>
  <c r="L382" i="110"/>
  <c r="K382" i="110"/>
  <c r="L381" i="110"/>
  <c r="K381" i="110"/>
  <c r="L380" i="110"/>
  <c r="K380" i="110"/>
  <c r="L379" i="110"/>
  <c r="K379" i="110"/>
  <c r="L378" i="110"/>
  <c r="K378" i="110"/>
  <c r="L377" i="110"/>
  <c r="K377" i="110"/>
  <c r="L376" i="110"/>
  <c r="K376" i="110"/>
  <c r="L375" i="110"/>
  <c r="K375" i="110"/>
  <c r="L374" i="110"/>
  <c r="K374" i="110"/>
  <c r="L373" i="110"/>
  <c r="K373" i="110"/>
  <c r="L372" i="110"/>
  <c r="K372" i="110"/>
  <c r="L371" i="110"/>
  <c r="K371" i="110"/>
  <c r="L370" i="110"/>
  <c r="K370" i="110"/>
  <c r="L369" i="110"/>
  <c r="K369" i="110"/>
  <c r="L368" i="110"/>
  <c r="K368" i="110"/>
  <c r="L367" i="110"/>
  <c r="K367" i="110"/>
  <c r="L366" i="110"/>
  <c r="K366" i="110"/>
  <c r="L361" i="110"/>
  <c r="K361" i="110"/>
  <c r="L360" i="110"/>
  <c r="K360" i="110"/>
  <c r="L359" i="110"/>
  <c r="K359" i="110"/>
  <c r="L358" i="110"/>
  <c r="K358" i="110"/>
  <c r="L357" i="110"/>
  <c r="K357" i="110"/>
  <c r="L356" i="110"/>
  <c r="K356" i="110"/>
  <c r="L355" i="110"/>
  <c r="K355" i="110"/>
  <c r="L354" i="110"/>
  <c r="K354" i="110"/>
  <c r="L353" i="110"/>
  <c r="K353" i="110"/>
  <c r="L352" i="110"/>
  <c r="K352" i="110"/>
  <c r="L351" i="110"/>
  <c r="K351" i="110"/>
  <c r="L350" i="110"/>
  <c r="K350" i="110"/>
  <c r="L349" i="110"/>
  <c r="K349" i="110"/>
  <c r="L348" i="110"/>
  <c r="K348" i="110"/>
  <c r="L347" i="110"/>
  <c r="K347" i="110"/>
  <c r="L346" i="110"/>
  <c r="K346" i="110"/>
  <c r="L345" i="110"/>
  <c r="K345" i="110"/>
  <c r="L344" i="110"/>
  <c r="K344" i="110"/>
  <c r="L343" i="110"/>
  <c r="K343" i="110"/>
  <c r="L342" i="110"/>
  <c r="K342" i="110"/>
  <c r="L341" i="110"/>
  <c r="K341" i="110"/>
  <c r="K334" i="110"/>
  <c r="L326" i="110"/>
  <c r="K326" i="110"/>
  <c r="L325" i="110"/>
  <c r="K325" i="110"/>
  <c r="L324" i="110"/>
  <c r="K324" i="110"/>
  <c r="L323" i="110"/>
  <c r="K323" i="110"/>
  <c r="L322" i="110"/>
  <c r="K322" i="110"/>
  <c r="L321" i="110"/>
  <c r="K321" i="110"/>
  <c r="L320" i="110"/>
  <c r="K320" i="110"/>
  <c r="L319" i="110"/>
  <c r="K319" i="110"/>
  <c r="L318" i="110"/>
  <c r="K318" i="110"/>
  <c r="L317" i="110"/>
  <c r="K317" i="110"/>
  <c r="L316" i="110"/>
  <c r="K316" i="110"/>
  <c r="L315" i="110"/>
  <c r="K315" i="110"/>
  <c r="L314" i="110"/>
  <c r="K314" i="110"/>
  <c r="L313" i="110"/>
  <c r="K313" i="110"/>
  <c r="L312" i="110"/>
  <c r="K312" i="110"/>
  <c r="L311" i="110"/>
  <c r="K311" i="110"/>
  <c r="L310" i="110"/>
  <c r="K310" i="110"/>
  <c r="L309" i="110"/>
  <c r="K309" i="110"/>
  <c r="L308" i="110"/>
  <c r="K308" i="110"/>
  <c r="L307" i="110"/>
  <c r="K307" i="110"/>
  <c r="L306" i="110"/>
  <c r="K306" i="110"/>
  <c r="L305" i="110"/>
  <c r="K305" i="110"/>
  <c r="L304" i="110"/>
  <c r="K304" i="110"/>
  <c r="L303" i="110"/>
  <c r="K303" i="110"/>
  <c r="L302" i="110"/>
  <c r="K302" i="110"/>
  <c r="L301" i="110"/>
  <c r="K301" i="110"/>
  <c r="L292" i="110"/>
  <c r="K292" i="110"/>
  <c r="L291" i="110"/>
  <c r="K291" i="110"/>
  <c r="L290" i="110"/>
  <c r="K290" i="110"/>
  <c r="K287" i="110"/>
  <c r="K286" i="110"/>
  <c r="K285" i="110"/>
  <c r="K282" i="110"/>
  <c r="K281" i="110"/>
  <c r="K280" i="110"/>
  <c r="L277" i="110"/>
  <c r="K277" i="110"/>
  <c r="L276" i="110"/>
  <c r="K276" i="110"/>
  <c r="L275" i="110"/>
  <c r="K275" i="110"/>
  <c r="L274" i="110"/>
  <c r="K274" i="110"/>
  <c r="L273" i="110"/>
  <c r="K273" i="110"/>
  <c r="L272" i="110"/>
  <c r="K272" i="110"/>
  <c r="L271" i="110"/>
  <c r="K271" i="110"/>
  <c r="L270" i="110"/>
  <c r="K270" i="110"/>
  <c r="L269" i="110"/>
  <c r="K269" i="110"/>
  <c r="L268" i="110"/>
  <c r="K268" i="110"/>
  <c r="L267" i="110"/>
  <c r="K267" i="110"/>
  <c r="L266" i="110"/>
  <c r="K266" i="110"/>
  <c r="L265" i="110"/>
  <c r="K265" i="110"/>
  <c r="L264" i="110"/>
  <c r="K264" i="110"/>
  <c r="L263" i="110"/>
  <c r="K263" i="110"/>
  <c r="L262" i="110"/>
  <c r="K262" i="110"/>
  <c r="L261" i="110"/>
  <c r="K261" i="110"/>
  <c r="L260" i="110"/>
  <c r="K260" i="110"/>
  <c r="L259" i="110"/>
  <c r="K259" i="110"/>
  <c r="L258" i="110"/>
  <c r="K258" i="110"/>
  <c r="L257" i="110"/>
  <c r="K257" i="110"/>
  <c r="L256" i="110"/>
  <c r="K256" i="110"/>
  <c r="L255" i="110"/>
  <c r="K255" i="110"/>
  <c r="L254" i="110"/>
  <c r="K254" i="110"/>
  <c r="L253" i="110"/>
  <c r="K253" i="110"/>
  <c r="L252" i="110"/>
  <c r="K252" i="110"/>
  <c r="L251" i="110"/>
  <c r="K251" i="110"/>
  <c r="L250" i="110"/>
  <c r="K250" i="110"/>
  <c r="L249" i="110"/>
  <c r="K249" i="110"/>
  <c r="L248" i="110"/>
  <c r="K248" i="110"/>
  <c r="L247" i="110"/>
  <c r="K247" i="110"/>
  <c r="L246" i="110"/>
  <c r="K246" i="110"/>
  <c r="L245" i="110"/>
  <c r="K245" i="110"/>
  <c r="L244" i="110"/>
  <c r="K244" i="110"/>
  <c r="L243" i="110"/>
  <c r="K243" i="110"/>
  <c r="L242" i="110"/>
  <c r="K242" i="110"/>
  <c r="L241" i="110"/>
  <c r="K241" i="110"/>
  <c r="L240" i="110"/>
  <c r="K240" i="110"/>
  <c r="L239" i="110"/>
  <c r="K239" i="110"/>
  <c r="L238" i="110"/>
  <c r="K238" i="110"/>
  <c r="L237" i="110"/>
  <c r="K237" i="110"/>
  <c r="L236" i="110"/>
  <c r="K236" i="110"/>
  <c r="L235" i="110"/>
  <c r="K235" i="110"/>
  <c r="L234" i="110"/>
  <c r="K234" i="110"/>
  <c r="L233" i="110"/>
  <c r="K233" i="110"/>
  <c r="L232" i="110"/>
  <c r="K232" i="110"/>
  <c r="L231" i="110"/>
  <c r="K231" i="110"/>
  <c r="L230" i="110"/>
  <c r="K230" i="110"/>
  <c r="L229" i="110"/>
  <c r="K229" i="110"/>
  <c r="L228" i="110"/>
  <c r="K228" i="110"/>
  <c r="L227" i="110"/>
  <c r="K227" i="110"/>
  <c r="L226" i="110"/>
  <c r="K226" i="110"/>
  <c r="L225" i="110"/>
  <c r="K225" i="110"/>
  <c r="L224" i="110"/>
  <c r="K224" i="110"/>
  <c r="L223" i="110"/>
  <c r="K223" i="110"/>
  <c r="L219" i="110"/>
  <c r="K219" i="110"/>
  <c r="L218" i="110"/>
  <c r="K218" i="110"/>
  <c r="L217" i="110"/>
  <c r="K217" i="110"/>
  <c r="L216" i="110"/>
  <c r="K216" i="110"/>
  <c r="L215" i="110"/>
  <c r="K215" i="110"/>
  <c r="L214" i="110"/>
  <c r="K214" i="110"/>
  <c r="L213" i="110"/>
  <c r="K213" i="110"/>
  <c r="L212" i="110"/>
  <c r="K212" i="110"/>
  <c r="L211" i="110"/>
  <c r="K211" i="110"/>
  <c r="L210" i="110"/>
  <c r="K210" i="110"/>
  <c r="L209" i="110"/>
  <c r="K209" i="110"/>
  <c r="L208" i="110"/>
  <c r="K208" i="110"/>
  <c r="L207" i="110"/>
  <c r="K207" i="110"/>
  <c r="L206" i="110"/>
  <c r="K206" i="110"/>
  <c r="L205" i="110"/>
  <c r="K205" i="110"/>
  <c r="L204" i="110"/>
  <c r="K204" i="110"/>
  <c r="L203" i="110"/>
  <c r="K203" i="110"/>
  <c r="L202" i="110"/>
  <c r="K202" i="110"/>
  <c r="L201" i="110"/>
  <c r="K201" i="110"/>
  <c r="L200" i="110"/>
  <c r="K200" i="110"/>
  <c r="L199" i="110"/>
  <c r="K199" i="110"/>
  <c r="L198" i="110"/>
  <c r="K198" i="110"/>
  <c r="L197" i="110"/>
  <c r="K197" i="110"/>
  <c r="L196" i="110"/>
  <c r="K196" i="110"/>
  <c r="L195" i="110"/>
  <c r="K195" i="110"/>
  <c r="L194" i="110"/>
  <c r="K194" i="110"/>
  <c r="L193" i="110"/>
  <c r="K193" i="110"/>
  <c r="L192" i="110"/>
  <c r="K192" i="110"/>
  <c r="L191" i="110"/>
  <c r="K191" i="110"/>
  <c r="L190" i="110"/>
  <c r="K190" i="110"/>
  <c r="L189" i="110"/>
  <c r="K189" i="110"/>
  <c r="L188" i="110"/>
  <c r="K188" i="110"/>
  <c r="L187" i="110"/>
  <c r="K187" i="110"/>
  <c r="L186" i="110"/>
  <c r="K186" i="110"/>
  <c r="L185" i="110"/>
  <c r="K185" i="110"/>
  <c r="L184" i="110"/>
  <c r="K184" i="110"/>
  <c r="L183" i="110"/>
  <c r="K183" i="110"/>
  <c r="L182" i="110"/>
  <c r="K182" i="110"/>
  <c r="L181" i="110"/>
  <c r="K181" i="110"/>
  <c r="L180" i="110"/>
  <c r="K180" i="110"/>
  <c r="L179" i="110"/>
  <c r="K179" i="110"/>
  <c r="L178" i="110"/>
  <c r="K178" i="110"/>
  <c r="L177" i="110"/>
  <c r="K177" i="110"/>
  <c r="L176" i="110"/>
  <c r="K176" i="110"/>
  <c r="L175" i="110"/>
  <c r="K175" i="110"/>
  <c r="L174" i="110"/>
  <c r="K174" i="110"/>
  <c r="L173" i="110"/>
  <c r="K173" i="110"/>
  <c r="L172" i="110"/>
  <c r="K172" i="110"/>
  <c r="L171" i="110"/>
  <c r="K171" i="110"/>
  <c r="L170" i="110"/>
  <c r="K170" i="110"/>
  <c r="L169" i="110"/>
  <c r="K169" i="110"/>
  <c r="L168" i="110"/>
  <c r="K168" i="110"/>
  <c r="L167" i="110"/>
  <c r="K167" i="110"/>
  <c r="L166" i="110"/>
  <c r="K166" i="110"/>
  <c r="L165" i="110"/>
  <c r="K165" i="110"/>
  <c r="L164" i="110"/>
  <c r="K164" i="110"/>
  <c r="L160" i="110"/>
  <c r="K160" i="110"/>
  <c r="L159" i="110"/>
  <c r="K159" i="110"/>
  <c r="L158" i="110"/>
  <c r="K158" i="110"/>
  <c r="L157" i="110"/>
  <c r="K157" i="110"/>
  <c r="L156" i="110"/>
  <c r="K156" i="110"/>
  <c r="L155" i="110"/>
  <c r="K155" i="110"/>
  <c r="L154" i="110"/>
  <c r="K154" i="110"/>
  <c r="L153" i="110"/>
  <c r="K153" i="110"/>
  <c r="L152" i="110"/>
  <c r="K152" i="110"/>
  <c r="L151" i="110"/>
  <c r="K151" i="110"/>
  <c r="L150" i="110"/>
  <c r="K150" i="110"/>
  <c r="L149" i="110"/>
  <c r="K149" i="110"/>
  <c r="L148" i="110"/>
  <c r="K148" i="110"/>
  <c r="L147" i="110"/>
  <c r="K147" i="110"/>
  <c r="L146" i="110"/>
  <c r="K146" i="110"/>
  <c r="L145" i="110"/>
  <c r="K145" i="110"/>
  <c r="L144" i="110"/>
  <c r="K144" i="110"/>
  <c r="L143" i="110"/>
  <c r="K143" i="110"/>
  <c r="L142" i="110"/>
  <c r="K142" i="110"/>
  <c r="L141" i="110"/>
  <c r="K141" i="110"/>
  <c r="L140" i="110"/>
  <c r="K140" i="110"/>
  <c r="L139" i="110"/>
  <c r="K139" i="110"/>
  <c r="L138" i="110"/>
  <c r="K138" i="110"/>
  <c r="L137" i="110"/>
  <c r="K137" i="110"/>
  <c r="L136" i="110"/>
  <c r="K136" i="110"/>
  <c r="L135" i="110"/>
  <c r="K135" i="110"/>
  <c r="L134" i="110"/>
  <c r="K134" i="110"/>
  <c r="L133" i="110"/>
  <c r="K133" i="110"/>
  <c r="L132" i="110"/>
  <c r="K132" i="110"/>
  <c r="L131" i="110"/>
  <c r="K131" i="110"/>
  <c r="L130" i="110"/>
  <c r="K130" i="110"/>
  <c r="L129" i="110"/>
  <c r="K129" i="110"/>
  <c r="L128" i="110"/>
  <c r="K128" i="110"/>
  <c r="L127" i="110"/>
  <c r="K127" i="110"/>
  <c r="L126" i="110"/>
  <c r="K126" i="110"/>
  <c r="L125" i="110"/>
  <c r="K125" i="110"/>
  <c r="L124" i="110"/>
  <c r="K124" i="110"/>
  <c r="L123" i="110"/>
  <c r="K123" i="110"/>
  <c r="L122" i="110"/>
  <c r="K122" i="110"/>
  <c r="L121" i="110"/>
  <c r="K121" i="110"/>
  <c r="L120" i="110"/>
  <c r="K120" i="110"/>
  <c r="L119" i="110"/>
  <c r="K119" i="110"/>
  <c r="L118" i="110"/>
  <c r="K118" i="110"/>
  <c r="L117" i="110"/>
  <c r="K117" i="110"/>
  <c r="L116" i="110"/>
  <c r="K116" i="110"/>
  <c r="L115" i="110"/>
  <c r="K115" i="110"/>
  <c r="L114" i="110"/>
  <c r="K114" i="110"/>
  <c r="L113" i="110"/>
  <c r="K113" i="110"/>
  <c r="L112" i="110"/>
  <c r="K112" i="110"/>
  <c r="L111" i="110"/>
  <c r="K111" i="110"/>
  <c r="L110" i="110"/>
  <c r="K110" i="110"/>
  <c r="L109" i="110"/>
  <c r="K109" i="110"/>
  <c r="L108" i="110"/>
  <c r="K108" i="110"/>
  <c r="L107" i="110"/>
  <c r="K107" i="110"/>
  <c r="L106" i="110"/>
  <c r="K106" i="110"/>
  <c r="L105" i="110"/>
  <c r="K105" i="110"/>
  <c r="L104" i="110"/>
  <c r="K104" i="110"/>
  <c r="L103" i="110"/>
  <c r="K103" i="110"/>
  <c r="L102" i="110"/>
  <c r="K102" i="110"/>
  <c r="L101" i="110"/>
  <c r="K101" i="110"/>
  <c r="L100" i="110"/>
  <c r="K100" i="110"/>
  <c r="I81" i="110"/>
  <c r="K81" i="110" s="1"/>
  <c r="I80" i="110"/>
  <c r="K80" i="110" s="1"/>
  <c r="I79" i="110"/>
  <c r="K79" i="110" s="1"/>
  <c r="I78" i="110"/>
  <c r="K78" i="110" s="1"/>
  <c r="I77" i="110"/>
  <c r="K77" i="110" s="1"/>
  <c r="I76" i="110"/>
  <c r="K76" i="110" s="1"/>
  <c r="I75" i="110"/>
  <c r="K75" i="110" s="1"/>
  <c r="I74" i="110"/>
  <c r="K74" i="110" s="1"/>
  <c r="I73" i="110"/>
  <c r="K73" i="110" s="1"/>
  <c r="I72" i="110"/>
  <c r="K72" i="110" s="1"/>
  <c r="I71" i="110"/>
  <c r="K71" i="110" s="1"/>
  <c r="I70" i="110"/>
  <c r="K70" i="110" s="1"/>
  <c r="I69" i="110"/>
  <c r="K69" i="110" s="1"/>
  <c r="I68" i="110"/>
  <c r="K68" i="110" s="1"/>
  <c r="I67" i="110"/>
  <c r="K67" i="110" s="1"/>
  <c r="I66" i="110"/>
  <c r="K66" i="110" s="1"/>
  <c r="I65" i="110"/>
  <c r="K65" i="110" s="1"/>
  <c r="I64" i="110"/>
  <c r="K64" i="110" s="1"/>
  <c r="K56" i="110"/>
  <c r="K52" i="110"/>
  <c r="K46" i="110"/>
  <c r="K45" i="110"/>
  <c r="K44" i="110"/>
  <c r="K43" i="110"/>
  <c r="K42" i="110"/>
  <c r="K41" i="110"/>
  <c r="K40" i="110"/>
  <c r="K39" i="110"/>
  <c r="K38" i="110"/>
  <c r="K37" i="110"/>
  <c r="K36" i="110"/>
  <c r="K35" i="110"/>
  <c r="K34" i="110"/>
  <c r="K33" i="110"/>
  <c r="K32" i="110"/>
  <c r="K31" i="110"/>
  <c r="K30" i="110"/>
  <c r="K29" i="110"/>
  <c r="K28" i="110"/>
  <c r="K27" i="110"/>
  <c r="K26" i="110"/>
  <c r="K25" i="110"/>
  <c r="K24" i="110"/>
  <c r="K23" i="110"/>
  <c r="K22" i="110"/>
  <c r="K21" i="110"/>
  <c r="K47" i="110" s="1"/>
  <c r="K20" i="110"/>
  <c r="K12" i="110"/>
  <c r="K6" i="110"/>
  <c r="K84" i="110" l="1"/>
  <c r="K427" i="110" l="1"/>
  <c r="K26" i="1"/>
  <c r="K23" i="1"/>
  <c r="K21" i="1"/>
  <c r="K14" i="1"/>
  <c r="K13" i="1"/>
  <c r="K9" i="1"/>
  <c r="I1" i="122" l="1"/>
  <c r="I1" i="121"/>
  <c r="O17" i="122" l="1"/>
  <c r="J17" i="122"/>
  <c r="O16" i="122"/>
  <c r="J16" i="122"/>
  <c r="O15" i="122"/>
  <c r="J15" i="122"/>
  <c r="O14" i="122"/>
  <c r="J14" i="122"/>
  <c r="J19" i="122" s="1"/>
  <c r="J7" i="122"/>
  <c r="J23" i="122" s="1"/>
  <c r="J449" i="121"/>
  <c r="J448" i="121"/>
  <c r="J447" i="121"/>
  <c r="J446" i="121"/>
  <c r="J445" i="121"/>
  <c r="J444" i="121"/>
  <c r="N443" i="121"/>
  <c r="J443" i="121"/>
  <c r="N442" i="121"/>
  <c r="J442" i="121"/>
  <c r="N441" i="121"/>
  <c r="J441" i="121"/>
  <c r="N440" i="121"/>
  <c r="J440" i="121"/>
  <c r="N439" i="121"/>
  <c r="J439" i="121"/>
  <c r="N438" i="121"/>
  <c r="J438" i="121"/>
  <c r="N437" i="121"/>
  <c r="J437" i="121"/>
  <c r="N436" i="121"/>
  <c r="J436" i="121"/>
  <c r="N435" i="121"/>
  <c r="J435" i="121"/>
  <c r="N434" i="121"/>
  <c r="J434" i="121"/>
  <c r="N433" i="121"/>
  <c r="J433" i="121"/>
  <c r="N432" i="121"/>
  <c r="J432" i="121"/>
  <c r="N431" i="121"/>
  <c r="J431" i="121"/>
  <c r="N430" i="121"/>
  <c r="J430" i="121"/>
  <c r="N429" i="121"/>
  <c r="J429" i="121"/>
  <c r="N428" i="121"/>
  <c r="J428" i="121"/>
  <c r="N427" i="121"/>
  <c r="J427" i="121"/>
  <c r="N426" i="121"/>
  <c r="J426" i="121"/>
  <c r="N425" i="121"/>
  <c r="J425" i="121"/>
  <c r="N424" i="121"/>
  <c r="J424" i="121"/>
  <c r="N423" i="121"/>
  <c r="J423" i="121"/>
  <c r="N422" i="121"/>
  <c r="J422" i="121"/>
  <c r="N421" i="121"/>
  <c r="J421" i="121"/>
  <c r="N420" i="121"/>
  <c r="J420" i="121"/>
  <c r="N419" i="121"/>
  <c r="J419" i="121"/>
  <c r="J450" i="121" s="1"/>
  <c r="N412" i="121"/>
  <c r="J412" i="121"/>
  <c r="N411" i="121"/>
  <c r="J411" i="121"/>
  <c r="N410" i="121"/>
  <c r="J410" i="121"/>
  <c r="N409" i="121"/>
  <c r="J409" i="121"/>
  <c r="N408" i="121"/>
  <c r="J408" i="121"/>
  <c r="N407" i="121"/>
  <c r="J407" i="121"/>
  <c r="N406" i="121"/>
  <c r="J406" i="121"/>
  <c r="N405" i="121"/>
  <c r="J405" i="121"/>
  <c r="N404" i="121"/>
  <c r="J404" i="121"/>
  <c r="N403" i="121"/>
  <c r="J403" i="121"/>
  <c r="N402" i="121"/>
  <c r="J402" i="121"/>
  <c r="N401" i="121"/>
  <c r="J401" i="121"/>
  <c r="N400" i="121"/>
  <c r="J400" i="121"/>
  <c r="N399" i="121"/>
  <c r="J399" i="121"/>
  <c r="N398" i="121"/>
  <c r="J398" i="121"/>
  <c r="N397" i="121"/>
  <c r="J397" i="121"/>
  <c r="N396" i="121"/>
  <c r="J396" i="121"/>
  <c r="N395" i="121"/>
  <c r="J395" i="121"/>
  <c r="N394" i="121"/>
  <c r="J394" i="121"/>
  <c r="J413" i="121" s="1"/>
  <c r="N386" i="121"/>
  <c r="J386" i="121"/>
  <c r="N385" i="121"/>
  <c r="J385" i="121"/>
  <c r="N384" i="121"/>
  <c r="J384" i="121"/>
  <c r="N383" i="121"/>
  <c r="J383" i="121"/>
  <c r="N382" i="121"/>
  <c r="J382" i="121"/>
  <c r="N381" i="121"/>
  <c r="J381" i="121"/>
  <c r="N380" i="121"/>
  <c r="J380" i="121"/>
  <c r="N379" i="121"/>
  <c r="J379" i="121"/>
  <c r="N378" i="121"/>
  <c r="J378" i="121"/>
  <c r="N377" i="121"/>
  <c r="J377" i="121"/>
  <c r="N376" i="121"/>
  <c r="J376" i="121"/>
  <c r="N375" i="121"/>
  <c r="J375" i="121"/>
  <c r="N374" i="121"/>
  <c r="J374" i="121"/>
  <c r="N373" i="121"/>
  <c r="J373" i="121"/>
  <c r="N372" i="121"/>
  <c r="J372" i="121"/>
  <c r="N371" i="121"/>
  <c r="J371" i="121"/>
  <c r="N367" i="121"/>
  <c r="J367" i="121"/>
  <c r="N366" i="121"/>
  <c r="J366" i="121"/>
  <c r="N365" i="121"/>
  <c r="J365" i="121"/>
  <c r="N364" i="121"/>
  <c r="J364" i="121"/>
  <c r="N363" i="121"/>
  <c r="J363" i="121"/>
  <c r="N362" i="121"/>
  <c r="J362" i="121"/>
  <c r="N361" i="121"/>
  <c r="J361" i="121"/>
  <c r="N360" i="121"/>
  <c r="J360" i="121"/>
  <c r="N359" i="121"/>
  <c r="J359" i="121"/>
  <c r="N358" i="121"/>
  <c r="J358" i="121"/>
  <c r="N357" i="121"/>
  <c r="J357" i="121"/>
  <c r="N356" i="121"/>
  <c r="J356" i="121"/>
  <c r="N355" i="121"/>
  <c r="J355" i="121"/>
  <c r="N354" i="121"/>
  <c r="J354" i="121"/>
  <c r="N353" i="121"/>
  <c r="J353" i="121"/>
  <c r="N352" i="121"/>
  <c r="J352" i="121"/>
  <c r="N351" i="121"/>
  <c r="J351" i="121"/>
  <c r="N350" i="121"/>
  <c r="J350" i="121"/>
  <c r="N349" i="121"/>
  <c r="J349" i="121"/>
  <c r="N348" i="121"/>
  <c r="J348" i="121"/>
  <c r="N347" i="121"/>
  <c r="J347" i="121"/>
  <c r="N346" i="121"/>
  <c r="J346" i="121"/>
  <c r="N345" i="121"/>
  <c r="J345" i="121"/>
  <c r="N344" i="121"/>
  <c r="J344" i="121"/>
  <c r="N343" i="121"/>
  <c r="J343" i="121"/>
  <c r="N342" i="121"/>
  <c r="J342" i="121"/>
  <c r="N341" i="121"/>
  <c r="J341" i="121"/>
  <c r="N340" i="121"/>
  <c r="J340" i="121"/>
  <c r="N339" i="121"/>
  <c r="J339" i="121"/>
  <c r="N338" i="121"/>
  <c r="J338" i="121"/>
  <c r="N337" i="121"/>
  <c r="J337" i="121"/>
  <c r="N336" i="121"/>
  <c r="J336" i="121"/>
  <c r="N335" i="121"/>
  <c r="J335" i="121"/>
  <c r="N334" i="121"/>
  <c r="J334" i="121"/>
  <c r="N333" i="121"/>
  <c r="J333" i="121"/>
  <c r="B333" i="121"/>
  <c r="B335" i="121" s="1"/>
  <c r="B336" i="121" s="1"/>
  <c r="B338" i="121" s="1"/>
  <c r="B339" i="121" s="1"/>
  <c r="B340" i="121" s="1"/>
  <c r="B342" i="121" s="1"/>
  <c r="B344" i="121" s="1"/>
  <c r="B346" i="121" s="1"/>
  <c r="B348" i="121" s="1"/>
  <c r="B350" i="121" s="1"/>
  <c r="B352" i="121" s="1"/>
  <c r="B354" i="121" s="1"/>
  <c r="B356" i="121" s="1"/>
  <c r="B358" i="121" s="1"/>
  <c r="B360" i="121" s="1"/>
  <c r="B362" i="121" s="1"/>
  <c r="B364" i="121" s="1"/>
  <c r="B366" i="121" s="1"/>
  <c r="B371" i="121" s="1"/>
  <c r="B373" i="121" s="1"/>
  <c r="B375" i="121" s="1"/>
  <c r="B377" i="121" s="1"/>
  <c r="B379" i="121" s="1"/>
  <c r="B381" i="121" s="1"/>
  <c r="B383" i="121" s="1"/>
  <c r="B385" i="121" s="1"/>
  <c r="N332" i="121"/>
  <c r="J332" i="121"/>
  <c r="N331" i="121"/>
  <c r="J331" i="121"/>
  <c r="N330" i="121"/>
  <c r="J330" i="121"/>
  <c r="N329" i="121"/>
  <c r="J329" i="121"/>
  <c r="N328" i="121"/>
  <c r="J328" i="121"/>
  <c r="N327" i="121"/>
  <c r="J327" i="121"/>
  <c r="N326" i="121"/>
  <c r="J326" i="121"/>
  <c r="N325" i="121"/>
  <c r="J325" i="121"/>
  <c r="N324" i="121"/>
  <c r="J324" i="121"/>
  <c r="J387" i="121" s="1"/>
  <c r="N317" i="121"/>
  <c r="J317" i="121"/>
  <c r="N316" i="121"/>
  <c r="J316" i="121"/>
  <c r="N315" i="121"/>
  <c r="J315" i="121"/>
  <c r="N314" i="121"/>
  <c r="J314" i="121"/>
  <c r="N313" i="121"/>
  <c r="J313" i="121"/>
  <c r="N312" i="121"/>
  <c r="J312" i="121"/>
  <c r="N311" i="121"/>
  <c r="J311" i="121"/>
  <c r="N310" i="121"/>
  <c r="J310" i="121"/>
  <c r="N309" i="121"/>
  <c r="J309" i="121"/>
  <c r="N308" i="121"/>
  <c r="J308" i="121"/>
  <c r="N307" i="121"/>
  <c r="J307" i="121"/>
  <c r="N306" i="121"/>
  <c r="J306" i="121"/>
  <c r="N305" i="121"/>
  <c r="J305" i="121"/>
  <c r="N304" i="121"/>
  <c r="J304" i="121"/>
  <c r="N303" i="121"/>
  <c r="J303" i="121"/>
  <c r="N302" i="121"/>
  <c r="J302" i="121"/>
  <c r="N301" i="121"/>
  <c r="J301" i="121"/>
  <c r="N300" i="121"/>
  <c r="J300" i="121"/>
  <c r="N299" i="121"/>
  <c r="J299" i="121"/>
  <c r="N298" i="121"/>
  <c r="J298" i="121"/>
  <c r="N297" i="121"/>
  <c r="J297" i="121"/>
  <c r="N296" i="121"/>
  <c r="J296" i="121"/>
  <c r="N295" i="121"/>
  <c r="J295" i="121"/>
  <c r="N294" i="121"/>
  <c r="J294" i="121"/>
  <c r="N293" i="121"/>
  <c r="J293" i="121"/>
  <c r="N292" i="121"/>
  <c r="J292" i="121"/>
  <c r="N291" i="121"/>
  <c r="J291" i="121"/>
  <c r="N290" i="121"/>
  <c r="J290" i="121"/>
  <c r="N289" i="121"/>
  <c r="J289" i="121"/>
  <c r="N288" i="121"/>
  <c r="J288" i="121"/>
  <c r="N287" i="121"/>
  <c r="J287" i="121"/>
  <c r="N286" i="121"/>
  <c r="J286" i="121"/>
  <c r="N285" i="121"/>
  <c r="J285" i="121"/>
  <c r="N284" i="121"/>
  <c r="J284" i="121"/>
  <c r="N283" i="121"/>
  <c r="J283" i="121"/>
  <c r="N282" i="121"/>
  <c r="J282" i="121"/>
  <c r="N281" i="121"/>
  <c r="J281" i="121"/>
  <c r="N280" i="121"/>
  <c r="J280" i="121"/>
  <c r="N279" i="121"/>
  <c r="J279" i="121"/>
  <c r="N278" i="121"/>
  <c r="J278" i="121"/>
  <c r="N277" i="121"/>
  <c r="J277" i="121"/>
  <c r="J318" i="121" s="1"/>
  <c r="N269" i="121"/>
  <c r="J269" i="121"/>
  <c r="N268" i="121"/>
  <c r="J268" i="121"/>
  <c r="N267" i="121"/>
  <c r="J267" i="121"/>
  <c r="N266" i="121"/>
  <c r="J266" i="121"/>
  <c r="N265" i="121"/>
  <c r="J265" i="121"/>
  <c r="N264" i="121"/>
  <c r="J264" i="121"/>
  <c r="N263" i="121"/>
  <c r="J263" i="121"/>
  <c r="N262" i="121"/>
  <c r="J262" i="121"/>
  <c r="N261" i="121"/>
  <c r="J261" i="121"/>
  <c r="N260" i="121"/>
  <c r="J260" i="121"/>
  <c r="N259" i="121"/>
  <c r="J259" i="121"/>
  <c r="N258" i="121"/>
  <c r="J258" i="121"/>
  <c r="N257" i="121"/>
  <c r="J257" i="121"/>
  <c r="N256" i="121"/>
  <c r="J256" i="121"/>
  <c r="N255" i="121"/>
  <c r="J255" i="121"/>
  <c r="N254" i="121"/>
  <c r="J254" i="121"/>
  <c r="J270" i="121" s="1"/>
  <c r="N253" i="121"/>
  <c r="J253" i="121"/>
  <c r="N246" i="121"/>
  <c r="J246" i="121"/>
  <c r="N245" i="121"/>
  <c r="J245" i="121"/>
  <c r="N244" i="121"/>
  <c r="J244" i="121"/>
  <c r="N243" i="121"/>
  <c r="J243" i="121"/>
  <c r="N242" i="121"/>
  <c r="J242" i="121"/>
  <c r="N241" i="121"/>
  <c r="J241" i="121"/>
  <c r="N240" i="121"/>
  <c r="J240" i="121"/>
  <c r="N239" i="121"/>
  <c r="J239" i="121"/>
  <c r="N238" i="121"/>
  <c r="J238" i="121"/>
  <c r="N237" i="121"/>
  <c r="J237" i="121"/>
  <c r="N236" i="121"/>
  <c r="J236" i="121"/>
  <c r="N235" i="121"/>
  <c r="J235" i="121"/>
  <c r="N234" i="121"/>
  <c r="J234" i="121"/>
  <c r="N233" i="121"/>
  <c r="J233" i="121"/>
  <c r="N232" i="121"/>
  <c r="J232" i="121"/>
  <c r="N231" i="121"/>
  <c r="J231" i="121"/>
  <c r="J247" i="121" s="1"/>
  <c r="N230" i="121"/>
  <c r="J230" i="121"/>
  <c r="J223" i="121"/>
  <c r="J218" i="121"/>
  <c r="J213" i="121"/>
  <c r="J212" i="121"/>
  <c r="J211" i="121"/>
  <c r="J210" i="121"/>
  <c r="J209" i="121"/>
  <c r="J208" i="121"/>
  <c r="N207" i="121"/>
  <c r="J207" i="121"/>
  <c r="N206" i="121"/>
  <c r="J206" i="121"/>
  <c r="N205" i="121"/>
  <c r="J205" i="121"/>
  <c r="N204" i="121"/>
  <c r="J204" i="121"/>
  <c r="N203" i="121"/>
  <c r="J203" i="121"/>
  <c r="N202" i="121"/>
  <c r="J202" i="121"/>
  <c r="N201" i="121"/>
  <c r="J201" i="121"/>
  <c r="N200" i="121"/>
  <c r="J200" i="121"/>
  <c r="N199" i="121"/>
  <c r="J199" i="121"/>
  <c r="N198" i="121"/>
  <c r="J198" i="121"/>
  <c r="N197" i="121"/>
  <c r="J197" i="121"/>
  <c r="N196" i="121"/>
  <c r="J196" i="121"/>
  <c r="N195" i="121"/>
  <c r="J195" i="121"/>
  <c r="J214" i="121" s="1"/>
  <c r="N194" i="121"/>
  <c r="J194" i="121"/>
  <c r="J188" i="121"/>
  <c r="N187" i="121"/>
  <c r="J187" i="121"/>
  <c r="N186" i="121"/>
  <c r="J186" i="121"/>
  <c r="N185" i="121"/>
  <c r="J185" i="121"/>
  <c r="N178" i="121"/>
  <c r="J178" i="121"/>
  <c r="N177" i="121"/>
  <c r="J177" i="121"/>
  <c r="N176" i="121"/>
  <c r="J176" i="121"/>
  <c r="N175" i="121"/>
  <c r="J175" i="121"/>
  <c r="N174" i="121"/>
  <c r="J174" i="121"/>
  <c r="N173" i="121"/>
  <c r="J173" i="121"/>
  <c r="J179" i="121" s="1"/>
  <c r="N166" i="121"/>
  <c r="J166" i="121"/>
  <c r="N165" i="121"/>
  <c r="J165" i="121"/>
  <c r="J167" i="121" s="1"/>
  <c r="J158" i="121"/>
  <c r="N153" i="121"/>
  <c r="J153" i="121"/>
  <c r="N152" i="121"/>
  <c r="J152" i="121"/>
  <c r="N151" i="121"/>
  <c r="J151" i="121"/>
  <c r="N150" i="121"/>
  <c r="J150" i="121"/>
  <c r="N149" i="121"/>
  <c r="J149" i="121"/>
  <c r="N148" i="121"/>
  <c r="J148" i="121"/>
  <c r="N147" i="121"/>
  <c r="J147" i="121"/>
  <c r="N146" i="121"/>
  <c r="J146" i="121"/>
  <c r="N145" i="121"/>
  <c r="J145" i="121"/>
  <c r="N144" i="121"/>
  <c r="J144" i="121"/>
  <c r="N143" i="121"/>
  <c r="J143" i="121"/>
  <c r="N142" i="121"/>
  <c r="J142" i="121"/>
  <c r="N141" i="121"/>
  <c r="J141" i="121"/>
  <c r="N140" i="121"/>
  <c r="J140" i="121"/>
  <c r="N139" i="121"/>
  <c r="J139" i="121"/>
  <c r="N138" i="121"/>
  <c r="J138" i="121"/>
  <c r="N137" i="121"/>
  <c r="J137" i="121"/>
  <c r="J154" i="121" s="1"/>
  <c r="J130" i="121"/>
  <c r="J121" i="121"/>
  <c r="N115" i="121"/>
  <c r="J115" i="121"/>
  <c r="N114" i="121"/>
  <c r="J114" i="121"/>
  <c r="N113" i="121"/>
  <c r="J113" i="121"/>
  <c r="N112" i="121"/>
  <c r="J112" i="121"/>
  <c r="N111" i="121"/>
  <c r="J111" i="121"/>
  <c r="N110" i="121"/>
  <c r="J110" i="121"/>
  <c r="N109" i="121"/>
  <c r="J109" i="121"/>
  <c r="N108" i="121"/>
  <c r="J108" i="121"/>
  <c r="N107" i="121"/>
  <c r="J107" i="121"/>
  <c r="N106" i="121"/>
  <c r="J106" i="121"/>
  <c r="N105" i="121"/>
  <c r="J105" i="121"/>
  <c r="N104" i="121"/>
  <c r="J104" i="121"/>
  <c r="N103" i="121"/>
  <c r="J103" i="121"/>
  <c r="N102" i="121"/>
  <c r="J102" i="121"/>
  <c r="N101" i="121"/>
  <c r="J101" i="121"/>
  <c r="N100" i="121"/>
  <c r="J100" i="121"/>
  <c r="N99" i="121"/>
  <c r="J99" i="121"/>
  <c r="J116" i="121" s="1"/>
  <c r="J92" i="121"/>
  <c r="J86" i="121"/>
  <c r="J85" i="121"/>
  <c r="J84" i="121"/>
  <c r="J83" i="121"/>
  <c r="J82" i="121"/>
  <c r="J81" i="121"/>
  <c r="N80" i="121"/>
  <c r="J80" i="121"/>
  <c r="N79" i="121"/>
  <c r="J79" i="121"/>
  <c r="N78" i="121"/>
  <c r="J78" i="121"/>
  <c r="N77" i="121"/>
  <c r="J77" i="121"/>
  <c r="N76" i="121"/>
  <c r="J76" i="121"/>
  <c r="N75" i="121"/>
  <c r="J75" i="121"/>
  <c r="N74" i="121"/>
  <c r="J74" i="121"/>
  <c r="N73" i="121"/>
  <c r="J73" i="121"/>
  <c r="N72" i="121"/>
  <c r="J72" i="121"/>
  <c r="N71" i="121"/>
  <c r="J71" i="121"/>
  <c r="N70" i="121"/>
  <c r="J70" i="121"/>
  <c r="N69" i="121"/>
  <c r="J69" i="121"/>
  <c r="N68" i="121"/>
  <c r="J68" i="121"/>
  <c r="N67" i="121"/>
  <c r="J67" i="121"/>
  <c r="N66" i="121"/>
  <c r="J66" i="121"/>
  <c r="N65" i="121"/>
  <c r="J65" i="121"/>
  <c r="N64" i="121"/>
  <c r="J64" i="121"/>
  <c r="N63" i="121"/>
  <c r="J63" i="121"/>
  <c r="N62" i="121"/>
  <c r="J62" i="121"/>
  <c r="N61" i="121"/>
  <c r="J61" i="121"/>
  <c r="N60" i="121"/>
  <c r="J60" i="121"/>
  <c r="J87" i="121" s="1"/>
  <c r="J53" i="121"/>
  <c r="J48" i="121"/>
  <c r="J47" i="121"/>
  <c r="J46" i="121"/>
  <c r="J39" i="121"/>
  <c r="J36" i="121"/>
  <c r="J32" i="121"/>
  <c r="J31" i="121"/>
  <c r="J30" i="121"/>
  <c r="J29" i="121"/>
  <c r="J28" i="121"/>
  <c r="J27" i="121"/>
  <c r="J26" i="121"/>
  <c r="J25" i="121"/>
  <c r="N24" i="121"/>
  <c r="J24" i="121"/>
  <c r="N23" i="121"/>
  <c r="J23" i="121"/>
  <c r="N22" i="121"/>
  <c r="J22" i="121"/>
  <c r="N21" i="121"/>
  <c r="J21" i="121"/>
  <c r="N20" i="121"/>
  <c r="J20" i="121"/>
  <c r="N19" i="121"/>
  <c r="J19" i="121"/>
  <c r="N18" i="121"/>
  <c r="J18" i="121"/>
  <c r="N17" i="121"/>
  <c r="J17" i="121"/>
  <c r="N16" i="121"/>
  <c r="J16" i="121"/>
  <c r="N15" i="121"/>
  <c r="J15" i="121"/>
  <c r="N14" i="121"/>
  <c r="J14" i="121"/>
  <c r="N13" i="121"/>
  <c r="J13" i="121"/>
  <c r="N12" i="121"/>
  <c r="J12" i="121"/>
  <c r="N11" i="121"/>
  <c r="J11" i="121"/>
  <c r="N10" i="121"/>
  <c r="J10" i="121"/>
  <c r="N9" i="121"/>
  <c r="J9" i="121"/>
  <c r="N8" i="121"/>
  <c r="J8" i="121"/>
  <c r="N7" i="121"/>
  <c r="J7" i="121"/>
  <c r="J33" i="121" s="1"/>
  <c r="J453" i="121" s="1"/>
  <c r="I1" i="117" l="1"/>
  <c r="I1" i="118"/>
  <c r="I1" i="120" l="1"/>
  <c r="J26" i="120"/>
  <c r="J25" i="120"/>
  <c r="J24" i="120"/>
  <c r="J23" i="120"/>
  <c r="J22" i="120"/>
  <c r="J21" i="120"/>
  <c r="J20" i="120"/>
  <c r="J19" i="120"/>
  <c r="J18" i="120"/>
  <c r="J17" i="120"/>
  <c r="J16" i="120"/>
  <c r="J15" i="120"/>
  <c r="J14" i="120"/>
  <c r="J13" i="120"/>
  <c r="J12" i="120"/>
  <c r="J11" i="120"/>
  <c r="J10" i="120"/>
  <c r="J9" i="120"/>
  <c r="J8" i="120"/>
  <c r="J7" i="120"/>
  <c r="J28" i="120" s="1"/>
  <c r="J31" i="120" s="1"/>
  <c r="J26" i="119" l="1"/>
  <c r="J25" i="119"/>
  <c r="J24" i="119"/>
  <c r="J23" i="119"/>
  <c r="J22" i="119"/>
  <c r="J21" i="119"/>
  <c r="J20" i="119"/>
  <c r="J19" i="119"/>
  <c r="J18" i="119"/>
  <c r="J17" i="119"/>
  <c r="J16" i="119"/>
  <c r="J15" i="119"/>
  <c r="J14" i="119"/>
  <c r="J13" i="119"/>
  <c r="J12" i="119"/>
  <c r="J11" i="119"/>
  <c r="J10" i="119"/>
  <c r="J9" i="119"/>
  <c r="J8" i="119"/>
  <c r="J7" i="119"/>
  <c r="J27" i="119" s="1"/>
  <c r="J30" i="119" s="1"/>
  <c r="J263" i="50" l="1"/>
  <c r="J260" i="50"/>
  <c r="J258" i="50"/>
  <c r="J257" i="50"/>
  <c r="J256" i="50"/>
  <c r="J255" i="50"/>
  <c r="J247" i="50"/>
  <c r="J99" i="50"/>
  <c r="J207" i="50"/>
  <c r="J205" i="50"/>
  <c r="B106" i="50"/>
  <c r="B107" i="50" s="1"/>
  <c r="B108" i="50" s="1"/>
  <c r="B109" i="50" s="1"/>
  <c r="B110" i="50" s="1"/>
  <c r="B111" i="50" s="1"/>
  <c r="B112" i="50" s="1"/>
  <c r="B113" i="50" s="1"/>
  <c r="B114" i="50" s="1"/>
  <c r="B115" i="50" s="1"/>
  <c r="B116" i="50" s="1"/>
  <c r="B40" i="50"/>
  <c r="B42" i="50" s="1"/>
  <c r="B44" i="50" s="1"/>
  <c r="B46" i="50" s="1"/>
  <c r="B48" i="50" s="1"/>
  <c r="B54" i="50" s="1"/>
  <c r="B56" i="50" s="1"/>
  <c r="B57" i="50" s="1"/>
  <c r="B58" i="50" s="1"/>
  <c r="B60" i="50" s="1"/>
  <c r="B62" i="50" s="1"/>
  <c r="B64" i="50" s="1"/>
  <c r="B9" i="50"/>
  <c r="B11" i="50" s="1"/>
  <c r="B13" i="50" s="1"/>
  <c r="B15" i="50" s="1"/>
  <c r="B17" i="50" s="1"/>
  <c r="B19" i="50" s="1"/>
  <c r="B21" i="50" s="1"/>
  <c r="B22" i="50" s="1"/>
  <c r="B23" i="50" s="1"/>
  <c r="B25" i="50" s="1"/>
  <c r="B27" i="50" s="1"/>
  <c r="B29" i="50" s="1"/>
  <c r="J229" i="59" l="1"/>
  <c r="J226" i="59"/>
  <c r="J212" i="58"/>
  <c r="J188" i="58"/>
  <c r="J160" i="58"/>
  <c r="J52" i="118" l="1"/>
  <c r="J51" i="118"/>
  <c r="J50" i="118"/>
  <c r="J49" i="118"/>
  <c r="J48" i="118"/>
  <c r="J47" i="118"/>
  <c r="J46" i="118"/>
  <c r="J45" i="118"/>
  <c r="J44" i="118"/>
  <c r="J43" i="118"/>
  <c r="J42" i="118"/>
  <c r="J41" i="118"/>
  <c r="J40" i="118"/>
  <c r="J39" i="118"/>
  <c r="J38" i="118"/>
  <c r="J37" i="118"/>
  <c r="J36" i="118"/>
  <c r="J35" i="118"/>
  <c r="J34" i="118"/>
  <c r="J33" i="118"/>
  <c r="J53" i="118" s="1"/>
  <c r="J26" i="118"/>
  <c r="J25" i="118"/>
  <c r="J24" i="118"/>
  <c r="J23" i="118"/>
  <c r="J22" i="118"/>
  <c r="J21" i="118"/>
  <c r="J20" i="118"/>
  <c r="J19" i="118"/>
  <c r="J18" i="118"/>
  <c r="J17" i="118"/>
  <c r="J16" i="118"/>
  <c r="J15" i="118"/>
  <c r="J14" i="118"/>
  <c r="J13" i="118"/>
  <c r="J12" i="118"/>
  <c r="J11" i="118"/>
  <c r="J10" i="118"/>
  <c r="J9" i="118"/>
  <c r="J8" i="118"/>
  <c r="J7" i="118"/>
  <c r="J27" i="118" s="1"/>
  <c r="J56" i="118" s="1"/>
  <c r="J89" i="116" l="1"/>
  <c r="J46" i="116"/>
  <c r="J264" i="106" l="1"/>
  <c r="J271" i="106" s="1"/>
  <c r="J333" i="116" l="1"/>
  <c r="J331" i="116"/>
  <c r="J330" i="116"/>
  <c r="J320" i="116"/>
  <c r="J318" i="116"/>
  <c r="J317" i="116"/>
  <c r="J288" i="116"/>
  <c r="J286" i="116"/>
  <c r="J285" i="116"/>
  <c r="J256" i="116"/>
  <c r="J254" i="116"/>
  <c r="J253" i="116"/>
  <c r="J232" i="116"/>
  <c r="J230" i="116"/>
  <c r="J229" i="116"/>
  <c r="J204" i="116"/>
  <c r="J191" i="116"/>
  <c r="J177" i="116"/>
  <c r="J176" i="116"/>
  <c r="J168" i="116"/>
  <c r="J167" i="116"/>
  <c r="J87" i="116"/>
  <c r="J86" i="116"/>
  <c r="J44" i="116"/>
  <c r="J43" i="116"/>
  <c r="J136" i="98" l="1"/>
  <c r="J133" i="98"/>
  <c r="J116" i="98"/>
  <c r="J104" i="98"/>
  <c r="J88" i="98"/>
  <c r="J61" i="98"/>
  <c r="J131" i="98"/>
  <c r="J130" i="98"/>
  <c r="J129" i="98"/>
  <c r="J399" i="106"/>
  <c r="J397" i="106"/>
  <c r="J396" i="106"/>
  <c r="J388" i="106"/>
  <c r="J387" i="106"/>
  <c r="J386" i="106"/>
  <c r="J385" i="106"/>
  <c r="J377" i="106"/>
  <c r="J376" i="106"/>
  <c r="J368" i="106"/>
  <c r="J367" i="106"/>
  <c r="J353" i="106"/>
  <c r="J269" i="106"/>
  <c r="J268" i="106"/>
  <c r="J214" i="106"/>
  <c r="J215" i="106" s="1"/>
  <c r="J201" i="106"/>
  <c r="J202" i="106" s="1"/>
  <c r="J155" i="106"/>
  <c r="J117" i="106"/>
  <c r="J116" i="106"/>
  <c r="J115" i="106"/>
  <c r="J114" i="106"/>
  <c r="J71" i="106"/>
  <c r="J70" i="106"/>
  <c r="J42" i="106"/>
  <c r="J41" i="106"/>
  <c r="J264" i="96"/>
  <c r="J233" i="96"/>
  <c r="J206" i="96"/>
  <c r="J174" i="96"/>
  <c r="J142" i="96"/>
  <c r="H85" i="96"/>
  <c r="J390" i="106" l="1"/>
  <c r="J379" i="106"/>
  <c r="J258" i="96"/>
  <c r="J257" i="96"/>
  <c r="J231" i="96"/>
  <c r="J230" i="96"/>
  <c r="J204" i="96"/>
  <c r="J203" i="96"/>
  <c r="J140" i="96"/>
  <c r="J139" i="96"/>
  <c r="J65" i="96"/>
  <c r="J64" i="96"/>
  <c r="J33" i="96"/>
  <c r="J32" i="96"/>
  <c r="J47" i="84" l="1"/>
  <c r="J44" i="84"/>
  <c r="J45" i="84"/>
  <c r="J44" i="83"/>
  <c r="J45" i="83"/>
  <c r="J224" i="59" l="1"/>
  <c r="J223" i="59"/>
  <c r="J200" i="59"/>
  <c r="J199" i="59"/>
  <c r="J172" i="59"/>
  <c r="J171" i="59"/>
  <c r="J170" i="59"/>
  <c r="J169" i="59"/>
  <c r="J168" i="59"/>
  <c r="J167" i="59"/>
  <c r="J166" i="59"/>
  <c r="J165" i="59"/>
  <c r="J164" i="59"/>
  <c r="J163" i="59"/>
  <c r="J215" i="58"/>
  <c r="J210" i="58"/>
  <c r="J209" i="58"/>
  <c r="J186" i="58" l="1"/>
  <c r="J185" i="58"/>
  <c r="J154" i="58"/>
  <c r="J158" i="58"/>
  <c r="J157" i="58"/>
  <c r="J156" i="58"/>
  <c r="J155" i="58"/>
  <c r="J153" i="58"/>
  <c r="J152" i="58"/>
  <c r="J151" i="58"/>
  <c r="J7" i="60" l="1"/>
  <c r="J84" i="109" l="1"/>
  <c r="J83" i="109"/>
  <c r="J86" i="109"/>
  <c r="J85" i="109"/>
  <c r="J170" i="65" l="1"/>
  <c r="J156" i="65"/>
  <c r="J155" i="65"/>
  <c r="J125" i="65"/>
  <c r="J124" i="65"/>
  <c r="J74" i="65"/>
  <c r="J5" i="65"/>
  <c r="H16" i="117" l="1"/>
  <c r="J93" i="117"/>
  <c r="J92" i="117"/>
  <c r="J91" i="117"/>
  <c r="J90" i="117"/>
  <c r="J95" i="117" s="1"/>
  <c r="J89" i="117"/>
  <c r="J88" i="117"/>
  <c r="J81" i="117"/>
  <c r="J80" i="117"/>
  <c r="J79" i="117"/>
  <c r="J78" i="117"/>
  <c r="J77" i="117"/>
  <c r="J76" i="117"/>
  <c r="J83" i="117" s="1"/>
  <c r="J68" i="117"/>
  <c r="J67" i="117"/>
  <c r="J66" i="117"/>
  <c r="J65" i="117"/>
  <c r="J64" i="117"/>
  <c r="J63" i="117"/>
  <c r="J62" i="117"/>
  <c r="J61" i="117"/>
  <c r="J60" i="117"/>
  <c r="J59" i="117"/>
  <c r="J58" i="117"/>
  <c r="J57" i="117"/>
  <c r="J56" i="117"/>
  <c r="J55" i="117"/>
  <c r="J54" i="117"/>
  <c r="J53" i="117"/>
  <c r="J52" i="117"/>
  <c r="J51" i="117"/>
  <c r="J50" i="117"/>
  <c r="J49" i="117"/>
  <c r="J48" i="117"/>
  <c r="J47" i="117"/>
  <c r="J46" i="117"/>
  <c r="J45" i="117"/>
  <c r="J70" i="117" s="1"/>
  <c r="J44" i="117"/>
  <c r="J36" i="117"/>
  <c r="J35" i="117"/>
  <c r="J34" i="117"/>
  <c r="J33" i="117"/>
  <c r="J32" i="117"/>
  <c r="J31" i="117"/>
  <c r="J30" i="117"/>
  <c r="J29" i="117"/>
  <c r="J28" i="117"/>
  <c r="J27" i="117"/>
  <c r="J26" i="117"/>
  <c r="J25" i="117"/>
  <c r="J24" i="117"/>
  <c r="J23" i="117"/>
  <c r="J22" i="117"/>
  <c r="J21" i="117"/>
  <c r="J20" i="117"/>
  <c r="J19" i="117"/>
  <c r="J18" i="117"/>
  <c r="J13" i="117"/>
  <c r="J12" i="117"/>
  <c r="J11" i="117"/>
  <c r="J10" i="117"/>
  <c r="J9" i="117"/>
  <c r="J8" i="117"/>
  <c r="J14" i="117" s="1"/>
  <c r="F16" i="117" s="1"/>
  <c r="J16" i="117" l="1"/>
  <c r="J38" i="117" s="1"/>
  <c r="J99" i="117"/>
  <c r="K8" i="95"/>
  <c r="K9" i="95"/>
  <c r="K10" i="95"/>
  <c r="K11" i="95"/>
  <c r="J45" i="78"/>
  <c r="J44" i="78"/>
  <c r="J113" i="76"/>
  <c r="J112" i="76"/>
  <c r="J111" i="76"/>
  <c r="J110" i="76"/>
  <c r="J109" i="76"/>
  <c r="J108" i="76"/>
  <c r="J75" i="73"/>
  <c r="J74" i="73"/>
  <c r="J73" i="73"/>
  <c r="J72" i="73"/>
  <c r="H158" i="56" l="1"/>
  <c r="J158" i="56" s="1"/>
  <c r="H159" i="56"/>
  <c r="H160" i="56"/>
  <c r="H161" i="56"/>
  <c r="H162" i="56"/>
  <c r="H157" i="56"/>
  <c r="J157" i="56" s="1"/>
  <c r="F159" i="56"/>
  <c r="F160" i="56" s="1"/>
  <c r="J46" i="56"/>
  <c r="J45" i="56"/>
  <c r="J216" i="55"/>
  <c r="J215" i="55"/>
  <c r="J182" i="55"/>
  <c r="J181" i="55"/>
  <c r="J128" i="55"/>
  <c r="J127" i="55"/>
  <c r="J45" i="55"/>
  <c r="J44" i="55"/>
  <c r="E52" i="70"/>
  <c r="J160" i="56" l="1"/>
  <c r="F161" i="56"/>
  <c r="J159" i="56"/>
  <c r="I1" i="116"/>
  <c r="O63" i="70"/>
  <c r="E61" i="70"/>
  <c r="E43" i="70"/>
  <c r="K49" i="1"/>
  <c r="J364" i="106"/>
  <c r="J363" i="106"/>
  <c r="J351" i="106"/>
  <c r="J267" i="106"/>
  <c r="J266" i="106"/>
  <c r="J265" i="106"/>
  <c r="J153" i="106"/>
  <c r="J109" i="106"/>
  <c r="J108" i="106"/>
  <c r="J107" i="106"/>
  <c r="J106" i="106"/>
  <c r="J67" i="106"/>
  <c r="J66" i="106"/>
  <c r="J38" i="106"/>
  <c r="J37" i="106"/>
  <c r="J254" i="96"/>
  <c r="J253" i="96"/>
  <c r="J227" i="96"/>
  <c r="J226" i="96"/>
  <c r="J200" i="96"/>
  <c r="J199" i="96"/>
  <c r="J136" i="96"/>
  <c r="J135" i="96"/>
  <c r="J61" i="96"/>
  <c r="J60" i="96"/>
  <c r="J29" i="96"/>
  <c r="J28" i="96"/>
  <c r="J11" i="102"/>
  <c r="J342" i="116"/>
  <c r="J336" i="116"/>
  <c r="J329" i="116"/>
  <c r="J328" i="116"/>
  <c r="J327" i="116"/>
  <c r="J326" i="116"/>
  <c r="J316" i="116"/>
  <c r="J315" i="116"/>
  <c r="J314" i="116"/>
  <c r="J313" i="116"/>
  <c r="J312" i="116"/>
  <c r="J311" i="116"/>
  <c r="J310" i="116"/>
  <c r="J309" i="116"/>
  <c r="J308" i="116"/>
  <c r="J307" i="116"/>
  <c r="J306" i="116"/>
  <c r="J305" i="116"/>
  <c r="J304" i="116"/>
  <c r="J303" i="116"/>
  <c r="J302" i="116"/>
  <c r="J301" i="116"/>
  <c r="J300" i="116"/>
  <c r="J299" i="116"/>
  <c r="J298" i="116"/>
  <c r="J297" i="116"/>
  <c r="J296" i="116"/>
  <c r="J295" i="116"/>
  <c r="J294" i="116"/>
  <c r="J284" i="116"/>
  <c r="J283" i="116"/>
  <c r="J282" i="116"/>
  <c r="J281" i="116"/>
  <c r="J280" i="116"/>
  <c r="J279" i="116"/>
  <c r="J278" i="116"/>
  <c r="J277" i="116"/>
  <c r="J276" i="116"/>
  <c r="J275" i="116"/>
  <c r="J274" i="116"/>
  <c r="J273" i="116"/>
  <c r="J272" i="116"/>
  <c r="J271" i="116"/>
  <c r="J270" i="116"/>
  <c r="J269" i="116"/>
  <c r="J268" i="116"/>
  <c r="J267" i="116"/>
  <c r="J266" i="116"/>
  <c r="J265" i="116"/>
  <c r="J264" i="116"/>
  <c r="J263" i="116"/>
  <c r="J262" i="116"/>
  <c r="J252" i="116"/>
  <c r="J251" i="116"/>
  <c r="J250" i="116"/>
  <c r="J249" i="116"/>
  <c r="J248" i="116"/>
  <c r="J247" i="116"/>
  <c r="J246" i="116"/>
  <c r="J245" i="116"/>
  <c r="J244" i="116"/>
  <c r="J243" i="116"/>
  <c r="J242" i="116"/>
  <c r="J241" i="116"/>
  <c r="J240" i="116"/>
  <c r="J239" i="116"/>
  <c r="J228" i="116"/>
  <c r="J227" i="116"/>
  <c r="J226" i="116"/>
  <c r="J225" i="116"/>
  <c r="J224" i="116"/>
  <c r="J223" i="116"/>
  <c r="J222" i="116"/>
  <c r="J221" i="116"/>
  <c r="J220" i="116"/>
  <c r="J219" i="116"/>
  <c r="J218" i="116"/>
  <c r="J217" i="116"/>
  <c r="J216" i="116"/>
  <c r="J215" i="116"/>
  <c r="J214" i="116"/>
  <c r="J213" i="116"/>
  <c r="J212" i="116"/>
  <c r="J211" i="116"/>
  <c r="J202" i="116"/>
  <c r="J201" i="116"/>
  <c r="J200" i="116"/>
  <c r="J199" i="116"/>
  <c r="J198" i="116"/>
  <c r="J197" i="116"/>
  <c r="J189" i="116"/>
  <c r="J188" i="116"/>
  <c r="J187" i="116"/>
  <c r="J186" i="116"/>
  <c r="J185" i="116"/>
  <c r="J184" i="116"/>
  <c r="J183" i="116"/>
  <c r="J166" i="116"/>
  <c r="J165" i="116"/>
  <c r="J164" i="116"/>
  <c r="J163" i="116"/>
  <c r="J162" i="116"/>
  <c r="J161" i="116"/>
  <c r="J160" i="116"/>
  <c r="J159" i="116"/>
  <c r="J158" i="116"/>
  <c r="J157" i="116"/>
  <c r="J156" i="116"/>
  <c r="J155" i="116"/>
  <c r="J154" i="116"/>
  <c r="J153" i="116"/>
  <c r="J152" i="116"/>
  <c r="J151" i="116"/>
  <c r="J150" i="116"/>
  <c r="J149" i="116"/>
  <c r="J148" i="116"/>
  <c r="J147" i="116"/>
  <c r="J146" i="116"/>
  <c r="J145" i="116"/>
  <c r="J144" i="116"/>
  <c r="J143" i="116"/>
  <c r="J142" i="116"/>
  <c r="J141" i="116"/>
  <c r="J140" i="116"/>
  <c r="J139" i="116"/>
  <c r="J138" i="116"/>
  <c r="J137" i="116"/>
  <c r="J136" i="116"/>
  <c r="J170" i="116" s="1"/>
  <c r="J128" i="116"/>
  <c r="J127" i="116"/>
  <c r="J126" i="116"/>
  <c r="J125" i="116"/>
  <c r="J124" i="116"/>
  <c r="J123" i="116"/>
  <c r="J122" i="116"/>
  <c r="J121" i="116"/>
  <c r="J120" i="116"/>
  <c r="J119" i="116"/>
  <c r="J118" i="116"/>
  <c r="J117" i="116"/>
  <c r="J116" i="116"/>
  <c r="J115" i="116"/>
  <c r="J114" i="116"/>
  <c r="J113" i="116"/>
  <c r="J112" i="116"/>
  <c r="J111" i="116"/>
  <c r="J102" i="116"/>
  <c r="J101" i="116"/>
  <c r="J100" i="116"/>
  <c r="J99" i="116"/>
  <c r="J98" i="116"/>
  <c r="J97" i="116"/>
  <c r="J96" i="116"/>
  <c r="J95" i="116"/>
  <c r="J85" i="116"/>
  <c r="J84" i="116"/>
  <c r="J83" i="116"/>
  <c r="J82" i="116"/>
  <c r="J81" i="116"/>
  <c r="J80" i="116"/>
  <c r="J79" i="116"/>
  <c r="J78" i="116"/>
  <c r="J77" i="116"/>
  <c r="J76" i="116"/>
  <c r="J75" i="116"/>
  <c r="J74" i="116"/>
  <c r="J73" i="116"/>
  <c r="J72" i="116"/>
  <c r="J71" i="116"/>
  <c r="J70" i="116"/>
  <c r="J69" i="116"/>
  <c r="J68" i="116"/>
  <c r="J67" i="116"/>
  <c r="J66" i="116"/>
  <c r="J65" i="116"/>
  <c r="J64" i="116"/>
  <c r="J63" i="116"/>
  <c r="J62" i="116"/>
  <c r="J61" i="116"/>
  <c r="J60" i="116"/>
  <c r="J59" i="116"/>
  <c r="J52" i="116"/>
  <c r="J42" i="116"/>
  <c r="J41" i="116"/>
  <c r="J40" i="116"/>
  <c r="J39" i="116"/>
  <c r="J38" i="116"/>
  <c r="J37" i="116"/>
  <c r="J36" i="116"/>
  <c r="J35" i="116"/>
  <c r="J34" i="116"/>
  <c r="J33" i="116"/>
  <c r="J32" i="116"/>
  <c r="J31" i="116"/>
  <c r="J30" i="116"/>
  <c r="J29" i="116"/>
  <c r="J28" i="116"/>
  <c r="J27" i="116"/>
  <c r="J26" i="116"/>
  <c r="J25" i="116"/>
  <c r="J24" i="116"/>
  <c r="J23" i="116"/>
  <c r="J22" i="116"/>
  <c r="J21" i="116"/>
  <c r="J20" i="116"/>
  <c r="J19" i="116"/>
  <c r="J18" i="116"/>
  <c r="J17" i="116"/>
  <c r="J16" i="116"/>
  <c r="J15" i="116"/>
  <c r="J8" i="116"/>
  <c r="J222" i="59"/>
  <c r="J221" i="59"/>
  <c r="J198" i="59"/>
  <c r="J197" i="59"/>
  <c r="J162" i="59"/>
  <c r="J161" i="59"/>
  <c r="J160" i="59"/>
  <c r="J159" i="59"/>
  <c r="J158" i="59"/>
  <c r="J157" i="59"/>
  <c r="J156" i="59"/>
  <c r="J155" i="59"/>
  <c r="J154" i="59"/>
  <c r="J153" i="59"/>
  <c r="J208" i="58"/>
  <c r="J207" i="58"/>
  <c r="J184" i="58"/>
  <c r="J183" i="58"/>
  <c r="J150" i="58"/>
  <c r="J149" i="58"/>
  <c r="J148" i="58"/>
  <c r="J147" i="58"/>
  <c r="J146" i="58"/>
  <c r="J145" i="58"/>
  <c r="J144" i="58"/>
  <c r="J143" i="58"/>
  <c r="J25" i="84"/>
  <c r="J24" i="84"/>
  <c r="J40" i="84"/>
  <c r="J41" i="84"/>
  <c r="J40" i="83"/>
  <c r="J43" i="83"/>
  <c r="J41" i="83"/>
  <c r="J7" i="73"/>
  <c r="J246" i="50"/>
  <c r="J245" i="50"/>
  <c r="J235" i="50"/>
  <c r="J234" i="50"/>
  <c r="J233" i="50"/>
  <c r="J232" i="50"/>
  <c r="J218" i="50"/>
  <c r="J217" i="50"/>
  <c r="J203" i="50"/>
  <c r="J146" i="56"/>
  <c r="F148" i="56"/>
  <c r="F149" i="56" s="1"/>
  <c r="J147" i="56"/>
  <c r="J48" i="56"/>
  <c r="J47" i="56"/>
  <c r="J44" i="56"/>
  <c r="J43" i="56"/>
  <c r="J218" i="55"/>
  <c r="J217" i="55"/>
  <c r="J184" i="55"/>
  <c r="J183" i="55"/>
  <c r="J130" i="55"/>
  <c r="J129" i="55"/>
  <c r="J47" i="55"/>
  <c r="J46" i="55"/>
  <c r="K22" i="95"/>
  <c r="J47" i="78"/>
  <c r="J46" i="78"/>
  <c r="J119" i="76"/>
  <c r="J118" i="76"/>
  <c r="J117" i="76"/>
  <c r="J116" i="76"/>
  <c r="J115" i="76"/>
  <c r="J114" i="76"/>
  <c r="J37" i="74"/>
  <c r="J36" i="74"/>
  <c r="J77" i="73"/>
  <c r="J76" i="73"/>
  <c r="J71" i="73"/>
  <c r="J70" i="73"/>
  <c r="J73" i="65"/>
  <c r="J77" i="109"/>
  <c r="J74" i="109"/>
  <c r="J76" i="109"/>
  <c r="J82" i="109"/>
  <c r="J81" i="109"/>
  <c r="J80" i="109"/>
  <c r="J154" i="65"/>
  <c r="J123" i="65"/>
  <c r="J45" i="109"/>
  <c r="J44" i="109"/>
  <c r="J43" i="109"/>
  <c r="J79" i="109"/>
  <c r="J150" i="65"/>
  <c r="J263" i="106"/>
  <c r="J262" i="106"/>
  <c r="J91" i="65"/>
  <c r="J72" i="65"/>
  <c r="J53" i="65"/>
  <c r="J36" i="65"/>
  <c r="J14" i="65"/>
  <c r="AC9" i="71"/>
  <c r="AC6" i="71"/>
  <c r="G9" i="64"/>
  <c r="G17" i="64"/>
  <c r="G25" i="64"/>
  <c r="G35" i="64"/>
  <c r="G43" i="64"/>
  <c r="G53" i="64"/>
  <c r="G61" i="64"/>
  <c r="G69" i="64"/>
  <c r="G81" i="64"/>
  <c r="G97" i="64"/>
  <c r="G89" i="64"/>
  <c r="K97" i="64"/>
  <c r="I1" i="109"/>
  <c r="K100" i="64"/>
  <c r="K92" i="64"/>
  <c r="K89" i="64"/>
  <c r="K84" i="64"/>
  <c r="K81" i="64"/>
  <c r="J152" i="65"/>
  <c r="J121" i="65"/>
  <c r="J220" i="106"/>
  <c r="J207" i="106"/>
  <c r="J194" i="106"/>
  <c r="J94" i="109"/>
  <c r="J27" i="109"/>
  <c r="J22" i="109"/>
  <c r="J17" i="109"/>
  <c r="J12" i="109"/>
  <c r="J7" i="109"/>
  <c r="J78" i="109"/>
  <c r="J75" i="109"/>
  <c r="J73" i="109"/>
  <c r="J72" i="109"/>
  <c r="J71" i="109"/>
  <c r="J70" i="109"/>
  <c r="J69" i="109"/>
  <c r="J68" i="109"/>
  <c r="J67" i="109"/>
  <c r="J66" i="109"/>
  <c r="J65" i="109"/>
  <c r="J64" i="109"/>
  <c r="J63" i="109"/>
  <c r="J62" i="109"/>
  <c r="J61" i="109"/>
  <c r="J60" i="109"/>
  <c r="J59" i="109"/>
  <c r="J58" i="109"/>
  <c r="J57" i="109"/>
  <c r="J56" i="109"/>
  <c r="J55" i="109"/>
  <c r="J54" i="109"/>
  <c r="J53" i="109"/>
  <c r="J52" i="109"/>
  <c r="J51" i="109"/>
  <c r="J50" i="109"/>
  <c r="J49" i="109"/>
  <c r="J48" i="109"/>
  <c r="J47" i="109"/>
  <c r="J46" i="109"/>
  <c r="J42" i="109"/>
  <c r="J41" i="109"/>
  <c r="J40" i="109"/>
  <c r="J39" i="109"/>
  <c r="J38" i="109"/>
  <c r="J37" i="109"/>
  <c r="J36" i="109"/>
  <c r="J35" i="109"/>
  <c r="J34" i="109"/>
  <c r="J244" i="50"/>
  <c r="J231" i="50"/>
  <c r="J230" i="50"/>
  <c r="J216" i="50"/>
  <c r="J215" i="50"/>
  <c r="J202" i="50"/>
  <c r="J128" i="98"/>
  <c r="J366" i="106"/>
  <c r="J365" i="106"/>
  <c r="J362" i="106"/>
  <c r="J361" i="106"/>
  <c r="J350" i="106"/>
  <c r="J352" i="106"/>
  <c r="J152" i="106"/>
  <c r="J105" i="106"/>
  <c r="J104" i="106"/>
  <c r="J103" i="106"/>
  <c r="J102" i="106"/>
  <c r="J65" i="106"/>
  <c r="J64" i="106"/>
  <c r="J36" i="106"/>
  <c r="J35" i="106"/>
  <c r="J252" i="96"/>
  <c r="J251" i="96"/>
  <c r="J225" i="96"/>
  <c r="J224" i="96"/>
  <c r="J198" i="96"/>
  <c r="J197" i="96"/>
  <c r="J134" i="96"/>
  <c r="J133" i="96"/>
  <c r="J59" i="96"/>
  <c r="J58" i="96"/>
  <c r="J27" i="96"/>
  <c r="J26" i="96"/>
  <c r="J42" i="84"/>
  <c r="J43" i="84"/>
  <c r="J39" i="83"/>
  <c r="J42" i="83"/>
  <c r="J220" i="59"/>
  <c r="J219" i="59"/>
  <c r="J196" i="59"/>
  <c r="J195" i="59"/>
  <c r="J152" i="59"/>
  <c r="J151" i="59"/>
  <c r="J150" i="59"/>
  <c r="J149" i="59"/>
  <c r="J148" i="59"/>
  <c r="J147" i="59"/>
  <c r="J146" i="59"/>
  <c r="J145" i="59"/>
  <c r="J144" i="59"/>
  <c r="J143" i="59"/>
  <c r="J174" i="58"/>
  <c r="J173" i="58"/>
  <c r="J172" i="58"/>
  <c r="J171" i="58"/>
  <c r="J170" i="58"/>
  <c r="J169" i="58"/>
  <c r="J168" i="58"/>
  <c r="J167" i="58"/>
  <c r="J181" i="58"/>
  <c r="J180" i="58"/>
  <c r="J182" i="58"/>
  <c r="J142" i="58"/>
  <c r="J141" i="58"/>
  <c r="J140" i="58"/>
  <c r="J139" i="58"/>
  <c r="J138" i="58"/>
  <c r="J137" i="58"/>
  <c r="J136" i="58"/>
  <c r="J135" i="58"/>
  <c r="J58" i="58"/>
  <c r="J57" i="58"/>
  <c r="J56" i="58"/>
  <c r="J55" i="58"/>
  <c r="J54" i="58"/>
  <c r="J53" i="58"/>
  <c r="J52" i="58"/>
  <c r="J51" i="58"/>
  <c r="J50" i="58"/>
  <c r="J49" i="58"/>
  <c r="J48" i="58"/>
  <c r="J47" i="58"/>
  <c r="J46" i="58"/>
  <c r="J45" i="58"/>
  <c r="J44" i="58"/>
  <c r="J43" i="58"/>
  <c r="J42" i="58"/>
  <c r="J41" i="58"/>
  <c r="J40" i="58"/>
  <c r="J39" i="58"/>
  <c r="J38" i="58"/>
  <c r="J29" i="58"/>
  <c r="J25" i="58"/>
  <c r="J21" i="58"/>
  <c r="J14" i="58"/>
  <c r="J7" i="58"/>
  <c r="J218" i="59"/>
  <c r="J217" i="59"/>
  <c r="J216" i="59"/>
  <c r="J215" i="59"/>
  <c r="J214" i="59"/>
  <c r="J213" i="59"/>
  <c r="J212" i="59"/>
  <c r="J211" i="59"/>
  <c r="J210" i="59"/>
  <c r="J209" i="59"/>
  <c r="J194" i="59"/>
  <c r="J193" i="59"/>
  <c r="J192" i="59"/>
  <c r="J191" i="59"/>
  <c r="J190" i="59"/>
  <c r="J189" i="59"/>
  <c r="J188" i="59"/>
  <c r="J187" i="59"/>
  <c r="J186" i="59"/>
  <c r="J185" i="59"/>
  <c r="J184" i="59"/>
  <c r="J183" i="59"/>
  <c r="J182" i="59"/>
  <c r="J181" i="59"/>
  <c r="J202" i="59" s="1"/>
  <c r="J142" i="59"/>
  <c r="J141" i="59"/>
  <c r="J140" i="59"/>
  <c r="J139" i="59"/>
  <c r="J138" i="59"/>
  <c r="J137" i="59"/>
  <c r="J136" i="59"/>
  <c r="J135" i="59"/>
  <c r="J134" i="59"/>
  <c r="J133" i="59"/>
  <c r="J132" i="59"/>
  <c r="J131" i="59"/>
  <c r="J130" i="59"/>
  <c r="J129" i="59"/>
  <c r="J128" i="59"/>
  <c r="J127" i="59"/>
  <c r="J126" i="59"/>
  <c r="J125" i="59"/>
  <c r="J124" i="59"/>
  <c r="J123" i="59"/>
  <c r="J122" i="59"/>
  <c r="J121" i="59"/>
  <c r="J120" i="59"/>
  <c r="J119" i="59"/>
  <c r="J118" i="59"/>
  <c r="J117" i="59"/>
  <c r="J116" i="59"/>
  <c r="J115" i="59"/>
  <c r="J114" i="59"/>
  <c r="J113" i="59"/>
  <c r="J112" i="59"/>
  <c r="J111" i="59"/>
  <c r="J110" i="59"/>
  <c r="J109" i="59"/>
  <c r="J108" i="59"/>
  <c r="J107" i="59"/>
  <c r="J106" i="59"/>
  <c r="J105" i="59"/>
  <c r="J104" i="59"/>
  <c r="J103" i="59"/>
  <c r="J102" i="59"/>
  <c r="J101" i="59"/>
  <c r="J100" i="59"/>
  <c r="J99" i="59"/>
  <c r="J98" i="59"/>
  <c r="J97" i="59"/>
  <c r="J96" i="59"/>
  <c r="J95" i="59"/>
  <c r="J94" i="59"/>
  <c r="J93" i="59"/>
  <c r="J92" i="59"/>
  <c r="J91" i="59"/>
  <c r="J90" i="59"/>
  <c r="J89" i="59"/>
  <c r="J88" i="59"/>
  <c r="J87" i="59"/>
  <c r="J86" i="59"/>
  <c r="J85" i="59"/>
  <c r="J84" i="59"/>
  <c r="J83" i="59"/>
  <c r="J82" i="59"/>
  <c r="J81" i="59"/>
  <c r="J80" i="59"/>
  <c r="J79" i="59"/>
  <c r="J78" i="59"/>
  <c r="J77" i="59"/>
  <c r="J76" i="59"/>
  <c r="J75" i="59"/>
  <c r="J74" i="59"/>
  <c r="J73" i="59"/>
  <c r="J72" i="59"/>
  <c r="J71" i="59"/>
  <c r="J70" i="59"/>
  <c r="J69" i="59"/>
  <c r="J68" i="59"/>
  <c r="J67" i="59"/>
  <c r="J66" i="59"/>
  <c r="J65" i="59"/>
  <c r="J64" i="59"/>
  <c r="J63" i="59"/>
  <c r="J62" i="59"/>
  <c r="J61" i="59"/>
  <c r="J60" i="59"/>
  <c r="J59" i="59"/>
  <c r="J58" i="59"/>
  <c r="J57" i="59"/>
  <c r="J56" i="59"/>
  <c r="J55" i="59"/>
  <c r="J54" i="59"/>
  <c r="J53" i="59"/>
  <c r="J52" i="59"/>
  <c r="J51" i="59"/>
  <c r="J50" i="59"/>
  <c r="J49" i="59"/>
  <c r="J48" i="59"/>
  <c r="J47" i="59"/>
  <c r="J46" i="59"/>
  <c r="J45" i="59"/>
  <c r="J44" i="59"/>
  <c r="J43" i="59"/>
  <c r="J42" i="59"/>
  <c r="J41" i="59"/>
  <c r="J40" i="59"/>
  <c r="J39" i="59"/>
  <c r="J38" i="59"/>
  <c r="J206" i="58"/>
  <c r="J205" i="58"/>
  <c r="J204" i="58"/>
  <c r="J203" i="58"/>
  <c r="J202" i="58"/>
  <c r="J201" i="58"/>
  <c r="J200" i="58"/>
  <c r="J199" i="58"/>
  <c r="J198" i="58"/>
  <c r="J197" i="58"/>
  <c r="J196" i="58"/>
  <c r="J195" i="58"/>
  <c r="J179" i="58"/>
  <c r="J178" i="58"/>
  <c r="J177" i="58"/>
  <c r="J176" i="58"/>
  <c r="J175" i="58"/>
  <c r="J134" i="58"/>
  <c r="J133" i="58"/>
  <c r="J132" i="58"/>
  <c r="J131" i="58"/>
  <c r="J130" i="58"/>
  <c r="J129" i="58"/>
  <c r="J128" i="58"/>
  <c r="J127" i="58"/>
  <c r="J126" i="58"/>
  <c r="J125" i="58"/>
  <c r="J124" i="58"/>
  <c r="J123" i="58"/>
  <c r="J122" i="58"/>
  <c r="J121" i="58"/>
  <c r="J120" i="58"/>
  <c r="J119" i="58"/>
  <c r="J118" i="58"/>
  <c r="J117" i="58"/>
  <c r="J116" i="58"/>
  <c r="J115" i="58"/>
  <c r="J114" i="58"/>
  <c r="J113" i="58"/>
  <c r="J112" i="58"/>
  <c r="J111" i="58"/>
  <c r="J110" i="58"/>
  <c r="J109" i="58"/>
  <c r="J108" i="58"/>
  <c r="J107" i="58"/>
  <c r="J106" i="58"/>
  <c r="J105" i="58"/>
  <c r="J104" i="58"/>
  <c r="J103" i="58"/>
  <c r="J102" i="58"/>
  <c r="J101" i="58"/>
  <c r="J100" i="58"/>
  <c r="J99" i="58"/>
  <c r="J98" i="58"/>
  <c r="J97" i="58"/>
  <c r="J96" i="58"/>
  <c r="J95" i="58"/>
  <c r="J94" i="58"/>
  <c r="J93" i="58"/>
  <c r="J92" i="58"/>
  <c r="J91" i="58"/>
  <c r="J90" i="58"/>
  <c r="J89" i="58"/>
  <c r="J88" i="58"/>
  <c r="J87" i="58"/>
  <c r="J86" i="58"/>
  <c r="J85" i="58"/>
  <c r="J84" i="58"/>
  <c r="J83" i="58"/>
  <c r="J82" i="58"/>
  <c r="J81" i="58"/>
  <c r="J80" i="58"/>
  <c r="J79" i="58"/>
  <c r="J78" i="58"/>
  <c r="J77" i="58"/>
  <c r="J76" i="58"/>
  <c r="J75" i="58"/>
  <c r="J74" i="58"/>
  <c r="J73" i="58"/>
  <c r="J72" i="58"/>
  <c r="J71" i="58"/>
  <c r="J70" i="58"/>
  <c r="J69" i="58"/>
  <c r="J68" i="58"/>
  <c r="J67" i="58"/>
  <c r="J66" i="58"/>
  <c r="J65" i="58"/>
  <c r="J64" i="58"/>
  <c r="J63" i="58"/>
  <c r="J62" i="58"/>
  <c r="J61" i="58"/>
  <c r="J60" i="58"/>
  <c r="J59" i="58"/>
  <c r="E7" i="57"/>
  <c r="F126" i="56"/>
  <c r="J126" i="56" s="1"/>
  <c r="J125" i="56"/>
  <c r="J124" i="56"/>
  <c r="J38" i="56"/>
  <c r="J37" i="56"/>
  <c r="J36" i="56"/>
  <c r="J35" i="56"/>
  <c r="J212" i="55"/>
  <c r="J211" i="55"/>
  <c r="J41" i="55"/>
  <c r="J40" i="55"/>
  <c r="J178" i="55"/>
  <c r="J177" i="55"/>
  <c r="J124" i="55"/>
  <c r="J123" i="55"/>
  <c r="J41" i="78"/>
  <c r="J40" i="78"/>
  <c r="J101" i="76"/>
  <c r="J100" i="76"/>
  <c r="J99" i="76"/>
  <c r="J98" i="76"/>
  <c r="J97" i="76"/>
  <c r="J96" i="76"/>
  <c r="J31" i="74"/>
  <c r="J30" i="74"/>
  <c r="J65" i="73"/>
  <c r="J64" i="73"/>
  <c r="J63" i="73"/>
  <c r="J62" i="73"/>
  <c r="J38" i="83"/>
  <c r="J38" i="84"/>
  <c r="J39" i="84"/>
  <c r="J1" i="95"/>
  <c r="I1" i="98"/>
  <c r="I1" i="106"/>
  <c r="I1" i="96"/>
  <c r="AD3" i="102"/>
  <c r="J8" i="106"/>
  <c r="J9" i="106"/>
  <c r="J10" i="106"/>
  <c r="J18" i="106"/>
  <c r="J19" i="106"/>
  <c r="J20" i="106"/>
  <c r="J21" i="106"/>
  <c r="J22" i="106"/>
  <c r="J23" i="106"/>
  <c r="J24" i="106"/>
  <c r="J25" i="106"/>
  <c r="J26" i="106"/>
  <c r="J27" i="106"/>
  <c r="J28" i="106"/>
  <c r="J29" i="106"/>
  <c r="J30" i="106"/>
  <c r="J31" i="106"/>
  <c r="J32" i="106"/>
  <c r="J33" i="106"/>
  <c r="J34" i="106"/>
  <c r="J39" i="106"/>
  <c r="J40" i="106"/>
  <c r="J50" i="106"/>
  <c r="J51" i="106"/>
  <c r="J52" i="106"/>
  <c r="J53" i="106"/>
  <c r="J54" i="106"/>
  <c r="J55" i="106"/>
  <c r="J56" i="106"/>
  <c r="J57" i="106"/>
  <c r="J58" i="106"/>
  <c r="J59" i="106"/>
  <c r="J60" i="106"/>
  <c r="J61" i="106"/>
  <c r="J62" i="106"/>
  <c r="J63" i="106"/>
  <c r="J68" i="106"/>
  <c r="J69" i="106"/>
  <c r="J79" i="106"/>
  <c r="J80" i="106"/>
  <c r="J81" i="106"/>
  <c r="J82" i="106"/>
  <c r="J83" i="106"/>
  <c r="J84" i="106"/>
  <c r="J85" i="106"/>
  <c r="J86" i="106"/>
  <c r="J87" i="106"/>
  <c r="J88" i="106"/>
  <c r="J89" i="106"/>
  <c r="J90" i="106"/>
  <c r="J91" i="106"/>
  <c r="J92" i="106"/>
  <c r="J93" i="106"/>
  <c r="J94" i="106"/>
  <c r="J95" i="106"/>
  <c r="J96" i="106"/>
  <c r="J97" i="106"/>
  <c r="J98" i="106"/>
  <c r="J99" i="106"/>
  <c r="J100" i="106"/>
  <c r="J101" i="106"/>
  <c r="J110" i="106"/>
  <c r="J111" i="106"/>
  <c r="J112" i="106"/>
  <c r="J113" i="106"/>
  <c r="J125" i="106"/>
  <c r="J126" i="106"/>
  <c r="J127" i="106"/>
  <c r="J128" i="106"/>
  <c r="J129" i="106"/>
  <c r="J137" i="106"/>
  <c r="J138" i="106"/>
  <c r="J139" i="106"/>
  <c r="J140" i="106"/>
  <c r="J141" i="106"/>
  <c r="J142" i="106"/>
  <c r="J143" i="106"/>
  <c r="J144" i="106"/>
  <c r="J145" i="106"/>
  <c r="J146" i="106"/>
  <c r="J147" i="106"/>
  <c r="J148" i="106"/>
  <c r="J149" i="106"/>
  <c r="J150" i="106"/>
  <c r="J151" i="106"/>
  <c r="J154" i="106"/>
  <c r="J163" i="106"/>
  <c r="J164" i="106"/>
  <c r="J165" i="106"/>
  <c r="J166" i="106"/>
  <c r="J167" i="106"/>
  <c r="J168" i="106"/>
  <c r="J169" i="106"/>
  <c r="J170" i="106"/>
  <c r="J171" i="106"/>
  <c r="J172" i="106"/>
  <c r="J179" i="106"/>
  <c r="J186" i="106"/>
  <c r="J187" i="106"/>
  <c r="J227" i="106"/>
  <c r="J228" i="106" s="1"/>
  <c r="J235" i="106"/>
  <c r="J236" i="106"/>
  <c r="J237" i="106"/>
  <c r="J238" i="106"/>
  <c r="J239" i="106"/>
  <c r="J240" i="106"/>
  <c r="J241" i="106"/>
  <c r="J242" i="106"/>
  <c r="J243" i="106"/>
  <c r="J244" i="106"/>
  <c r="J245" i="106"/>
  <c r="J246" i="106"/>
  <c r="J247" i="106"/>
  <c r="J248" i="106"/>
  <c r="J249" i="106"/>
  <c r="J250" i="106"/>
  <c r="J251" i="106"/>
  <c r="J252" i="106"/>
  <c r="J253" i="106"/>
  <c r="J254" i="106"/>
  <c r="J255" i="106"/>
  <c r="J256" i="106"/>
  <c r="J257" i="106"/>
  <c r="J258" i="106"/>
  <c r="J259" i="106"/>
  <c r="J260" i="106"/>
  <c r="J261" i="106"/>
  <c r="J282" i="106"/>
  <c r="J283" i="106"/>
  <c r="J284" i="106"/>
  <c r="J285" i="106"/>
  <c r="J286" i="106"/>
  <c r="J287" i="106"/>
  <c r="J288" i="106"/>
  <c r="J289" i="106"/>
  <c r="J290" i="106"/>
  <c r="J291" i="106"/>
  <c r="J299" i="106"/>
  <c r="J300" i="106"/>
  <c r="J301" i="106"/>
  <c r="J302" i="106"/>
  <c r="J303" i="106"/>
  <c r="J304" i="106"/>
  <c r="J305" i="106"/>
  <c r="J306" i="106"/>
  <c r="J307" i="106"/>
  <c r="J308" i="106"/>
  <c r="J309" i="106"/>
  <c r="J310" i="106"/>
  <c r="J318" i="106"/>
  <c r="J319" i="106"/>
  <c r="J320" i="106"/>
  <c r="J321" i="106"/>
  <c r="J322" i="106"/>
  <c r="J323" i="106"/>
  <c r="J324" i="106"/>
  <c r="J325" i="106"/>
  <c r="J326" i="106"/>
  <c r="J327" i="106"/>
  <c r="J328" i="106"/>
  <c r="J329" i="106"/>
  <c r="J337" i="106"/>
  <c r="J338" i="106"/>
  <c r="J339" i="106"/>
  <c r="J340" i="106"/>
  <c r="J341" i="106"/>
  <c r="J342" i="106"/>
  <c r="J157" i="65"/>
  <c r="J153" i="65"/>
  <c r="J151" i="65"/>
  <c r="J149" i="65"/>
  <c r="J148" i="65"/>
  <c r="J147" i="65"/>
  <c r="J146" i="65"/>
  <c r="J145" i="65"/>
  <c r="J144" i="65"/>
  <c r="J143" i="65"/>
  <c r="J142" i="65"/>
  <c r="J141" i="65"/>
  <c r="J140" i="65"/>
  <c r="J139" i="65"/>
  <c r="J138" i="65"/>
  <c r="J137" i="65"/>
  <c r="J136" i="65"/>
  <c r="J135" i="65"/>
  <c r="J134" i="65"/>
  <c r="J126" i="65"/>
  <c r="J122" i="65"/>
  <c r="J120" i="65"/>
  <c r="J119" i="65"/>
  <c r="J118" i="65"/>
  <c r="J117" i="65"/>
  <c r="J116" i="65"/>
  <c r="J115" i="65"/>
  <c r="J114" i="65"/>
  <c r="J113" i="65"/>
  <c r="J112" i="65"/>
  <c r="J111" i="65"/>
  <c r="J110" i="65"/>
  <c r="J109" i="65"/>
  <c r="J90" i="65"/>
  <c r="J89" i="65"/>
  <c r="J88" i="65"/>
  <c r="J87" i="65"/>
  <c r="J86" i="65"/>
  <c r="J85" i="65"/>
  <c r="J84" i="65"/>
  <c r="J83" i="65"/>
  <c r="J82" i="65"/>
  <c r="J71" i="65"/>
  <c r="J70" i="65"/>
  <c r="J69" i="65"/>
  <c r="J68" i="65"/>
  <c r="J67" i="65"/>
  <c r="J66" i="65"/>
  <c r="J65" i="65"/>
  <c r="J64" i="65"/>
  <c r="J63" i="65"/>
  <c r="J62" i="65"/>
  <c r="J61" i="65"/>
  <c r="J35" i="65"/>
  <c r="J34" i="65"/>
  <c r="J33" i="65"/>
  <c r="J32" i="65"/>
  <c r="J31" i="65"/>
  <c r="J30" i="65"/>
  <c r="J29" i="65"/>
  <c r="J28" i="65"/>
  <c r="J27" i="65"/>
  <c r="J26" i="65"/>
  <c r="J25" i="65"/>
  <c r="J24" i="65"/>
  <c r="J23" i="65"/>
  <c r="J22" i="65"/>
  <c r="J13" i="65"/>
  <c r="J12" i="65"/>
  <c r="J11" i="65"/>
  <c r="J10" i="65"/>
  <c r="J9" i="65"/>
  <c r="J8" i="65"/>
  <c r="J7" i="65"/>
  <c r="J6" i="65"/>
  <c r="K72" i="64"/>
  <c r="K69" i="64"/>
  <c r="K64" i="64"/>
  <c r="K61" i="64"/>
  <c r="K56" i="64"/>
  <c r="K53" i="64"/>
  <c r="K46" i="64"/>
  <c r="K43" i="64"/>
  <c r="K38" i="64"/>
  <c r="K35" i="64"/>
  <c r="K28" i="64"/>
  <c r="K25" i="64"/>
  <c r="K20" i="64"/>
  <c r="K17" i="64"/>
  <c r="K12" i="64"/>
  <c r="K9" i="64"/>
  <c r="F137" i="56"/>
  <c r="F138" i="56" s="1"/>
  <c r="J42" i="56"/>
  <c r="J41" i="56"/>
  <c r="J40" i="56"/>
  <c r="J39" i="56"/>
  <c r="J214" i="55"/>
  <c r="J213" i="55"/>
  <c r="J180" i="55"/>
  <c r="J179" i="55"/>
  <c r="J126" i="55"/>
  <c r="J125" i="55"/>
  <c r="J43" i="55"/>
  <c r="J42" i="55"/>
  <c r="J43" i="78"/>
  <c r="J42" i="78"/>
  <c r="J107" i="76"/>
  <c r="J106" i="76"/>
  <c r="J105" i="76"/>
  <c r="J104" i="76"/>
  <c r="J103" i="76"/>
  <c r="J102" i="76"/>
  <c r="J32" i="74"/>
  <c r="J69" i="73"/>
  <c r="J68" i="73"/>
  <c r="J67" i="73"/>
  <c r="J66" i="73"/>
  <c r="J13" i="102"/>
  <c r="J15" i="102"/>
  <c r="T17" i="102"/>
  <c r="T19" i="102"/>
  <c r="T21" i="102"/>
  <c r="V24" i="102"/>
  <c r="N19" i="102"/>
  <c r="O21" i="102"/>
  <c r="O22" i="102"/>
  <c r="P24" i="102"/>
  <c r="O40" i="102"/>
  <c r="O41" i="102"/>
  <c r="J127" i="98"/>
  <c r="J250" i="96"/>
  <c r="J249" i="96"/>
  <c r="J255" i="96"/>
  <c r="J256" i="96"/>
  <c r="J223" i="96"/>
  <c r="J222" i="96"/>
  <c r="J196" i="96"/>
  <c r="J195" i="96"/>
  <c r="J132" i="96"/>
  <c r="J131" i="96"/>
  <c r="J57" i="96"/>
  <c r="J56" i="96"/>
  <c r="J25" i="96"/>
  <c r="J24" i="96"/>
  <c r="J243" i="50"/>
  <c r="J229" i="50"/>
  <c r="J228" i="50"/>
  <c r="J214" i="50"/>
  <c r="J213" i="50"/>
  <c r="J201" i="50"/>
  <c r="J175" i="50"/>
  <c r="J174" i="50"/>
  <c r="J160" i="50"/>
  <c r="J159" i="50"/>
  <c r="J7" i="77"/>
  <c r="J90" i="55"/>
  <c r="E55" i="70"/>
  <c r="E46" i="70"/>
  <c r="E37" i="70"/>
  <c r="K23" i="71"/>
  <c r="W22" i="71" s="1"/>
  <c r="D50" i="71" s="1"/>
  <c r="J126" i="98"/>
  <c r="J125" i="98"/>
  <c r="J124" i="98"/>
  <c r="J123" i="98"/>
  <c r="J122" i="98"/>
  <c r="J114" i="98"/>
  <c r="J113" i="98"/>
  <c r="J112" i="98"/>
  <c r="J111" i="98"/>
  <c r="J110" i="98"/>
  <c r="J102" i="98"/>
  <c r="J101" i="98"/>
  <c r="J100" i="98"/>
  <c r="J99" i="98"/>
  <c r="J98" i="98"/>
  <c r="J97" i="98"/>
  <c r="J96" i="98"/>
  <c r="J95" i="98"/>
  <c r="J94" i="98"/>
  <c r="J86" i="98"/>
  <c r="J85" i="98"/>
  <c r="J84" i="98"/>
  <c r="J83" i="98"/>
  <c r="J82" i="98"/>
  <c r="J81" i="98"/>
  <c r="J80" i="98"/>
  <c r="J79" i="98"/>
  <c r="J78" i="98"/>
  <c r="J77" i="98"/>
  <c r="J76" i="98"/>
  <c r="J75" i="98"/>
  <c r="J74" i="98"/>
  <c r="J73" i="98"/>
  <c r="J72" i="98"/>
  <c r="J71" i="98"/>
  <c r="J70" i="98"/>
  <c r="J69" i="98"/>
  <c r="J68" i="98"/>
  <c r="J67" i="98"/>
  <c r="J59" i="98"/>
  <c r="J58" i="98"/>
  <c r="J57" i="98"/>
  <c r="J56" i="98"/>
  <c r="J55" i="98"/>
  <c r="J54" i="98"/>
  <c r="J53" i="98"/>
  <c r="J52" i="98"/>
  <c r="J41" i="98"/>
  <c r="J40" i="98"/>
  <c r="J39" i="98"/>
  <c r="J38" i="98"/>
  <c r="J37" i="98"/>
  <c r="J36" i="98"/>
  <c r="J35" i="98"/>
  <c r="J34" i="98"/>
  <c r="J33" i="98"/>
  <c r="J32" i="98"/>
  <c r="J31" i="98"/>
  <c r="J30" i="98"/>
  <c r="J22" i="98"/>
  <c r="J21" i="98"/>
  <c r="J20" i="98"/>
  <c r="J19" i="98"/>
  <c r="J18" i="98"/>
  <c r="J17" i="98"/>
  <c r="J16" i="98"/>
  <c r="J15" i="98"/>
  <c r="J14" i="98"/>
  <c r="J13" i="98"/>
  <c r="J12" i="98"/>
  <c r="J11" i="98"/>
  <c r="J10" i="98"/>
  <c r="J9" i="98"/>
  <c r="J8" i="98"/>
  <c r="J7" i="98"/>
  <c r="J248" i="96"/>
  <c r="J247" i="96"/>
  <c r="J246" i="96"/>
  <c r="J245" i="96"/>
  <c r="J244" i="96"/>
  <c r="J243" i="96"/>
  <c r="J260" i="96" s="1"/>
  <c r="J242" i="96"/>
  <c r="J241" i="96"/>
  <c r="J240" i="96"/>
  <c r="J239" i="96"/>
  <c r="J229" i="96"/>
  <c r="J228" i="96"/>
  <c r="J221" i="96"/>
  <c r="J220" i="96"/>
  <c r="J219" i="96"/>
  <c r="J218" i="96"/>
  <c r="J217" i="96"/>
  <c r="J216" i="96"/>
  <c r="J215" i="96"/>
  <c r="J214" i="96"/>
  <c r="J213" i="96"/>
  <c r="J212" i="96"/>
  <c r="J202" i="96"/>
  <c r="J201" i="96"/>
  <c r="J194" i="96"/>
  <c r="J193" i="96"/>
  <c r="J192" i="96"/>
  <c r="J191" i="96"/>
  <c r="J190" i="96"/>
  <c r="J189" i="96"/>
  <c r="J188" i="96"/>
  <c r="J187" i="96"/>
  <c r="J186" i="96"/>
  <c r="J185" i="96"/>
  <c r="J184" i="96"/>
  <c r="J183" i="96"/>
  <c r="J182" i="96"/>
  <c r="J181" i="96"/>
  <c r="J180" i="96"/>
  <c r="J172" i="96"/>
  <c r="J171" i="96"/>
  <c r="J170" i="96"/>
  <c r="J169" i="96"/>
  <c r="J168" i="96"/>
  <c r="J167" i="96"/>
  <c r="J166" i="96"/>
  <c r="J165" i="96"/>
  <c r="J164" i="96"/>
  <c r="J163" i="96"/>
  <c r="J162" i="96"/>
  <c r="J161" i="96"/>
  <c r="J160" i="96"/>
  <c r="J159" i="96"/>
  <c r="J158" i="96"/>
  <c r="J150" i="96"/>
  <c r="J149" i="96"/>
  <c r="J148" i="96"/>
  <c r="J138" i="96"/>
  <c r="J137" i="96"/>
  <c r="J130" i="96"/>
  <c r="J129" i="96"/>
  <c r="J128" i="96"/>
  <c r="J127" i="96"/>
  <c r="J126" i="96"/>
  <c r="J125" i="96"/>
  <c r="J124" i="96"/>
  <c r="J123" i="96"/>
  <c r="J122" i="96"/>
  <c r="J121" i="96"/>
  <c r="J120" i="96"/>
  <c r="J119" i="96"/>
  <c r="J118" i="96"/>
  <c r="J117" i="96"/>
  <c r="J116" i="96"/>
  <c r="J109" i="96"/>
  <c r="J110" i="96" s="1"/>
  <c r="J101" i="96"/>
  <c r="J100" i="96"/>
  <c r="J99" i="96"/>
  <c r="J98" i="96"/>
  <c r="J97" i="96"/>
  <c r="J96" i="96"/>
  <c r="J95" i="96"/>
  <c r="J94" i="96"/>
  <c r="J93" i="96"/>
  <c r="J92" i="96"/>
  <c r="J82" i="96"/>
  <c r="J81" i="96"/>
  <c r="J80" i="96"/>
  <c r="J79" i="96"/>
  <c r="J78" i="96"/>
  <c r="J77" i="96"/>
  <c r="J76" i="96"/>
  <c r="J75" i="96"/>
  <c r="J74" i="96"/>
  <c r="J73" i="96"/>
  <c r="J63" i="96"/>
  <c r="J62" i="96"/>
  <c r="J55" i="96"/>
  <c r="J54" i="96"/>
  <c r="J53" i="96"/>
  <c r="J52" i="96"/>
  <c r="J51" i="96"/>
  <c r="J50" i="96"/>
  <c r="J49" i="96"/>
  <c r="J48" i="96"/>
  <c r="J47" i="96"/>
  <c r="J46" i="96"/>
  <c r="J45" i="96"/>
  <c r="J44" i="96"/>
  <c r="J43" i="96"/>
  <c r="J42" i="96"/>
  <c r="J41" i="96"/>
  <c r="J31" i="96"/>
  <c r="J30" i="96"/>
  <c r="J23" i="96"/>
  <c r="J22" i="96"/>
  <c r="J21" i="96"/>
  <c r="J20" i="96"/>
  <c r="J19" i="96"/>
  <c r="J18" i="96"/>
  <c r="J17" i="96"/>
  <c r="J16" i="96"/>
  <c r="J15" i="96"/>
  <c r="J14" i="96"/>
  <c r="J13" i="96"/>
  <c r="J12" i="96"/>
  <c r="J11" i="96"/>
  <c r="J10" i="96"/>
  <c r="J9" i="96"/>
  <c r="J8" i="96"/>
  <c r="J7" i="96"/>
  <c r="J170" i="50"/>
  <c r="K7" i="95"/>
  <c r="J37" i="78"/>
  <c r="J36" i="78"/>
  <c r="J87" i="76"/>
  <c r="J86" i="76"/>
  <c r="J85" i="76"/>
  <c r="J84" i="76"/>
  <c r="J83" i="76"/>
  <c r="J82" i="76"/>
  <c r="J27" i="74"/>
  <c r="J26" i="74"/>
  <c r="J57" i="73"/>
  <c r="J56" i="73"/>
  <c r="J51" i="73"/>
  <c r="J50" i="73"/>
  <c r="J114" i="56"/>
  <c r="J113" i="56"/>
  <c r="J30" i="56"/>
  <c r="J29" i="56"/>
  <c r="J28" i="56"/>
  <c r="J27" i="56"/>
  <c r="J208" i="55"/>
  <c r="J207" i="55"/>
  <c r="J174" i="55"/>
  <c r="J173" i="55"/>
  <c r="J120" i="55"/>
  <c r="J119" i="55"/>
  <c r="J37" i="55"/>
  <c r="J36" i="55"/>
  <c r="J220" i="50"/>
  <c r="J219" i="50"/>
  <c r="J204" i="50"/>
  <c r="J193" i="50"/>
  <c r="J195" i="50"/>
  <c r="J177" i="50"/>
  <c r="J176" i="50"/>
  <c r="J161" i="50"/>
  <c r="J162" i="50"/>
  <c r="J37" i="84"/>
  <c r="J36" i="84"/>
  <c r="J35" i="84"/>
  <c r="J34" i="84"/>
  <c r="J33" i="84"/>
  <c r="J32" i="84"/>
  <c r="J31" i="84"/>
  <c r="J30" i="84"/>
  <c r="J29" i="84"/>
  <c r="J28" i="84"/>
  <c r="J27" i="84"/>
  <c r="J26" i="84"/>
  <c r="J23" i="84"/>
  <c r="J22" i="84"/>
  <c r="J21" i="84"/>
  <c r="J20" i="84"/>
  <c r="J19" i="84"/>
  <c r="J18" i="84"/>
  <c r="J17" i="84"/>
  <c r="J16" i="84"/>
  <c r="J15" i="84"/>
  <c r="J14" i="84"/>
  <c r="J7" i="84"/>
  <c r="J37" i="83"/>
  <c r="J36" i="83"/>
  <c r="J35" i="83"/>
  <c r="J34" i="83"/>
  <c r="J33" i="83"/>
  <c r="J32" i="83"/>
  <c r="J31" i="83"/>
  <c r="J30" i="83"/>
  <c r="J29" i="83"/>
  <c r="J28" i="83"/>
  <c r="J27" i="83"/>
  <c r="J26" i="83"/>
  <c r="J25" i="83"/>
  <c r="J24" i="83"/>
  <c r="J23" i="83"/>
  <c r="J22" i="83"/>
  <c r="J21" i="83"/>
  <c r="J20" i="83"/>
  <c r="J19" i="83"/>
  <c r="J18" i="83"/>
  <c r="J17" i="83"/>
  <c r="J16" i="83"/>
  <c r="J15" i="83"/>
  <c r="J14" i="83"/>
  <c r="J7" i="83"/>
  <c r="J61" i="73"/>
  <c r="J60" i="73"/>
  <c r="G32" i="57"/>
  <c r="E68" i="55"/>
  <c r="F70" i="55" s="1"/>
  <c r="J35" i="79"/>
  <c r="J23" i="79"/>
  <c r="K47" i="1"/>
  <c r="J17" i="79"/>
  <c r="K46" i="1"/>
  <c r="J11" i="79"/>
  <c r="J5" i="79"/>
  <c r="K35" i="1"/>
  <c r="I1" i="79"/>
  <c r="I1" i="78"/>
  <c r="I1" i="77"/>
  <c r="I1" i="76"/>
  <c r="I1" i="75"/>
  <c r="I1" i="74"/>
  <c r="I1" i="73"/>
  <c r="I1" i="72"/>
  <c r="AA1" i="71"/>
  <c r="J1" i="64"/>
  <c r="H1" i="85"/>
  <c r="I1" i="60"/>
  <c r="I1" i="59"/>
  <c r="I1" i="58"/>
  <c r="I1" i="55"/>
  <c r="I1" i="84"/>
  <c r="I1" i="83"/>
  <c r="I1" i="50"/>
  <c r="AE2" i="70"/>
  <c r="I7" i="85"/>
  <c r="K45" i="1"/>
  <c r="J29" i="79"/>
  <c r="K48" i="1"/>
  <c r="J41" i="79"/>
  <c r="K50" i="1"/>
  <c r="J47" i="79"/>
  <c r="K51" i="1"/>
  <c r="J7" i="78"/>
  <c r="J8" i="78"/>
  <c r="J18" i="78"/>
  <c r="J19" i="78"/>
  <c r="J20" i="78"/>
  <c r="J21" i="78"/>
  <c r="J22" i="78"/>
  <c r="J23" i="78"/>
  <c r="J24" i="78"/>
  <c r="J25" i="78"/>
  <c r="J26" i="78"/>
  <c r="J27" i="78"/>
  <c r="J28" i="78"/>
  <c r="J29" i="78"/>
  <c r="J30" i="78"/>
  <c r="J31" i="78"/>
  <c r="J32" i="78"/>
  <c r="J33" i="78"/>
  <c r="J34" i="78"/>
  <c r="J35" i="78"/>
  <c r="J38" i="78"/>
  <c r="J39" i="78"/>
  <c r="J8" i="77"/>
  <c r="J9" i="77"/>
  <c r="J10" i="77"/>
  <c r="J11" i="77"/>
  <c r="J12" i="77"/>
  <c r="J13" i="77"/>
  <c r="J14" i="77"/>
  <c r="J15" i="77"/>
  <c r="J16" i="77"/>
  <c r="J17" i="77"/>
  <c r="J18" i="77"/>
  <c r="J19" i="77"/>
  <c r="J20" i="77"/>
  <c r="J21" i="77"/>
  <c r="J22" i="77"/>
  <c r="J23" i="77"/>
  <c r="J24" i="77"/>
  <c r="J25" i="77"/>
  <c r="J7" i="76"/>
  <c r="J8" i="76"/>
  <c r="J9" i="76"/>
  <c r="J10" i="76"/>
  <c r="J11" i="76"/>
  <c r="J12" i="76"/>
  <c r="J13" i="76"/>
  <c r="J14" i="76"/>
  <c r="J15" i="76"/>
  <c r="J16" i="76"/>
  <c r="J17" i="76"/>
  <c r="J18" i="76"/>
  <c r="J19" i="76"/>
  <c r="J20" i="76"/>
  <c r="J21" i="76"/>
  <c r="J22" i="76"/>
  <c r="J23" i="76"/>
  <c r="J24" i="76"/>
  <c r="J25" i="76"/>
  <c r="J26" i="76"/>
  <c r="J27" i="76"/>
  <c r="J28" i="76"/>
  <c r="J29" i="76"/>
  <c r="J30" i="76"/>
  <c r="J31" i="76"/>
  <c r="J32" i="76"/>
  <c r="J33" i="76"/>
  <c r="J34" i="76"/>
  <c r="J35" i="76"/>
  <c r="J36" i="76"/>
  <c r="J37" i="76"/>
  <c r="J38" i="76"/>
  <c r="J39" i="76"/>
  <c r="J40" i="76"/>
  <c r="J41" i="76"/>
  <c r="J42" i="76"/>
  <c r="J43" i="76"/>
  <c r="J44" i="76"/>
  <c r="J47" i="76"/>
  <c r="J48" i="76"/>
  <c r="J49" i="76"/>
  <c r="J50" i="76"/>
  <c r="J51" i="76"/>
  <c r="J52" i="76"/>
  <c r="J53" i="76"/>
  <c r="J54" i="76"/>
  <c r="J55" i="76"/>
  <c r="J56" i="76"/>
  <c r="J57" i="76"/>
  <c r="J58" i="76"/>
  <c r="J59" i="76"/>
  <c r="J60" i="76"/>
  <c r="J61" i="76"/>
  <c r="J62" i="76"/>
  <c r="J63" i="76"/>
  <c r="J64" i="76"/>
  <c r="J65" i="76"/>
  <c r="J66" i="76"/>
  <c r="J67" i="76"/>
  <c r="J68" i="76"/>
  <c r="J69" i="76"/>
  <c r="J70" i="76"/>
  <c r="J71" i="76"/>
  <c r="J72" i="76"/>
  <c r="J73" i="76"/>
  <c r="J74" i="76"/>
  <c r="J75" i="76"/>
  <c r="J76" i="76"/>
  <c r="J77" i="76"/>
  <c r="J78" i="76"/>
  <c r="J79" i="76"/>
  <c r="J80" i="76"/>
  <c r="J81" i="76"/>
  <c r="J88" i="76"/>
  <c r="J89" i="76"/>
  <c r="J90" i="76"/>
  <c r="J91" i="76"/>
  <c r="J92" i="76"/>
  <c r="J93" i="76"/>
  <c r="J7" i="75"/>
  <c r="J10" i="75" s="1"/>
  <c r="K39" i="1" s="1"/>
  <c r="J8" i="75"/>
  <c r="J7" i="74"/>
  <c r="J8" i="74"/>
  <c r="J9" i="74"/>
  <c r="J10" i="74"/>
  <c r="J11" i="74"/>
  <c r="J12" i="74"/>
  <c r="J13" i="74"/>
  <c r="J14" i="74"/>
  <c r="J15" i="74"/>
  <c r="J16" i="74"/>
  <c r="J17" i="74"/>
  <c r="J18" i="74"/>
  <c r="J19" i="74"/>
  <c r="J20" i="74"/>
  <c r="J21" i="74"/>
  <c r="J22" i="74"/>
  <c r="J23" i="74"/>
  <c r="J24" i="74"/>
  <c r="J25" i="74"/>
  <c r="J28" i="74"/>
  <c r="J29" i="74"/>
  <c r="J8" i="73"/>
  <c r="J9" i="73"/>
  <c r="J10" i="73"/>
  <c r="J11" i="73"/>
  <c r="J12" i="73"/>
  <c r="J13" i="73"/>
  <c r="J14" i="73"/>
  <c r="J15" i="73"/>
  <c r="J16" i="73"/>
  <c r="J17" i="73"/>
  <c r="J18" i="73"/>
  <c r="J19" i="73"/>
  <c r="J20" i="73"/>
  <c r="J21" i="73"/>
  <c r="J22" i="73"/>
  <c r="J23" i="73"/>
  <c r="J24" i="73"/>
  <c r="J25" i="73"/>
  <c r="J26" i="73"/>
  <c r="J27" i="73"/>
  <c r="J28" i="73"/>
  <c r="J29" i="73"/>
  <c r="J30" i="73"/>
  <c r="J31" i="73"/>
  <c r="J32" i="73"/>
  <c r="J33" i="73"/>
  <c r="J34" i="73"/>
  <c r="J35" i="73"/>
  <c r="J36" i="73"/>
  <c r="J37" i="73"/>
  <c r="J38" i="73"/>
  <c r="J39" i="73"/>
  <c r="J40" i="73"/>
  <c r="J41" i="73"/>
  <c r="J42" i="73"/>
  <c r="J43" i="73"/>
  <c r="J44" i="73"/>
  <c r="J45" i="73"/>
  <c r="J46" i="73"/>
  <c r="J47" i="73"/>
  <c r="J48" i="73"/>
  <c r="J49" i="73"/>
  <c r="J58" i="73"/>
  <c r="J59" i="73"/>
  <c r="J7" i="72"/>
  <c r="J8" i="72"/>
  <c r="J9" i="72"/>
  <c r="J10" i="72"/>
  <c r="J11" i="72"/>
  <c r="J12" i="72"/>
  <c r="J13" i="72"/>
  <c r="J14" i="72"/>
  <c r="J15" i="72"/>
  <c r="AC10" i="71"/>
  <c r="AC11" i="71"/>
  <c r="AC12" i="71"/>
  <c r="AC13" i="71"/>
  <c r="AC14" i="71"/>
  <c r="Q32" i="71"/>
  <c r="X32" i="71"/>
  <c r="AC32" i="71"/>
  <c r="Q33" i="71"/>
  <c r="X33" i="71"/>
  <c r="AC33" i="71"/>
  <c r="Q34" i="71"/>
  <c r="X34" i="71"/>
  <c r="AC34" i="71"/>
  <c r="Q35" i="71"/>
  <c r="X35" i="71"/>
  <c r="AC35" i="71"/>
  <c r="Q36" i="71"/>
  <c r="X36" i="71"/>
  <c r="AC36" i="71"/>
  <c r="Q37" i="71"/>
  <c r="X37" i="71"/>
  <c r="AC37" i="71"/>
  <c r="Q38" i="71"/>
  <c r="X38" i="71"/>
  <c r="AC38" i="71"/>
  <c r="Q39" i="71"/>
  <c r="X39" i="71"/>
  <c r="AC39" i="71"/>
  <c r="Q40" i="71"/>
  <c r="X40" i="71"/>
  <c r="AC40" i="71"/>
  <c r="Q41" i="71"/>
  <c r="X41" i="71"/>
  <c r="AC41" i="71"/>
  <c r="Q42" i="71"/>
  <c r="X42" i="71"/>
  <c r="AC42" i="71"/>
  <c r="Q43" i="71"/>
  <c r="X43" i="71"/>
  <c r="AC43" i="71"/>
  <c r="Q44" i="71"/>
  <c r="X44" i="71"/>
  <c r="AC44" i="71"/>
  <c r="Q45" i="71"/>
  <c r="X45" i="71"/>
  <c r="AC45" i="71"/>
  <c r="R5" i="70"/>
  <c r="R8" i="70"/>
  <c r="AC11" i="70"/>
  <c r="C18" i="70"/>
  <c r="R11" i="70"/>
  <c r="J44" i="65"/>
  <c r="J48" i="65"/>
  <c r="J49" i="65"/>
  <c r="J50" i="65"/>
  <c r="J51" i="65"/>
  <c r="J52" i="65"/>
  <c r="J99" i="65"/>
  <c r="J100" i="65"/>
  <c r="J101" i="65"/>
  <c r="J102" i="65"/>
  <c r="J103" i="65"/>
  <c r="J104" i="65"/>
  <c r="J165" i="65"/>
  <c r="J8" i="60"/>
  <c r="J9" i="60"/>
  <c r="J10" i="60"/>
  <c r="J11" i="60"/>
  <c r="J18" i="60" s="1"/>
  <c r="J12" i="60"/>
  <c r="J13" i="60"/>
  <c r="J14" i="60"/>
  <c r="J15" i="60"/>
  <c r="J16" i="60"/>
  <c r="J24" i="60"/>
  <c r="J25" i="60"/>
  <c r="J26" i="60"/>
  <c r="J27" i="60"/>
  <c r="J28" i="60"/>
  <c r="J29" i="60"/>
  <c r="J30" i="60"/>
  <c r="J31" i="60"/>
  <c r="J32" i="60"/>
  <c r="J33" i="60"/>
  <c r="J34" i="60"/>
  <c r="J35" i="60"/>
  <c r="J36" i="60"/>
  <c r="J37" i="60"/>
  <c r="J38" i="60"/>
  <c r="J39" i="60"/>
  <c r="J40" i="60"/>
  <c r="J7" i="59"/>
  <c r="J14" i="59"/>
  <c r="J21" i="59"/>
  <c r="J25" i="59"/>
  <c r="J29" i="59"/>
  <c r="G25" i="57"/>
  <c r="H70" i="55"/>
  <c r="G7" i="57"/>
  <c r="J135" i="56"/>
  <c r="J102" i="56"/>
  <c r="E8" i="57"/>
  <c r="G8" i="57"/>
  <c r="J136" i="56"/>
  <c r="J103" i="56"/>
  <c r="E9" i="57"/>
  <c r="G9" i="57"/>
  <c r="E10" i="57"/>
  <c r="G10" i="57"/>
  <c r="E11" i="57"/>
  <c r="G11" i="57"/>
  <c r="E12" i="57"/>
  <c r="G12" i="57"/>
  <c r="J5" i="56"/>
  <c r="J6" i="56"/>
  <c r="J7" i="56"/>
  <c r="J8" i="56"/>
  <c r="J9" i="56"/>
  <c r="J10" i="56"/>
  <c r="J11" i="56"/>
  <c r="J12" i="56"/>
  <c r="J13" i="56"/>
  <c r="J14" i="56"/>
  <c r="J15" i="56"/>
  <c r="J16" i="56"/>
  <c r="J17" i="56"/>
  <c r="J18" i="56"/>
  <c r="J19" i="56"/>
  <c r="J20" i="56"/>
  <c r="J21" i="56"/>
  <c r="J22" i="56"/>
  <c r="J23" i="56"/>
  <c r="J24" i="56"/>
  <c r="J25" i="56"/>
  <c r="J26" i="56"/>
  <c r="J31" i="56"/>
  <c r="J32" i="56"/>
  <c r="J33" i="56"/>
  <c r="J34" i="56"/>
  <c r="J58" i="56"/>
  <c r="J59" i="56"/>
  <c r="J60" i="56"/>
  <c r="J61" i="56"/>
  <c r="J62" i="56"/>
  <c r="J63" i="56"/>
  <c r="J69" i="56"/>
  <c r="J70" i="56"/>
  <c r="J71" i="56"/>
  <c r="J72" i="56"/>
  <c r="J73" i="56"/>
  <c r="J74" i="56"/>
  <c r="J80" i="56"/>
  <c r="J81" i="56"/>
  <c r="J82" i="56"/>
  <c r="J83" i="56"/>
  <c r="J84" i="56"/>
  <c r="J85" i="56"/>
  <c r="J91" i="56"/>
  <c r="J92" i="56"/>
  <c r="J104" i="56"/>
  <c r="J8" i="55"/>
  <c r="J16" i="55"/>
  <c r="J17" i="55"/>
  <c r="J18" i="55"/>
  <c r="J19" i="55"/>
  <c r="J20" i="55"/>
  <c r="J21" i="55"/>
  <c r="J22" i="55"/>
  <c r="J28" i="55"/>
  <c r="J29" i="55"/>
  <c r="J30" i="55"/>
  <c r="J31" i="55"/>
  <c r="J32" i="55"/>
  <c r="J33" i="55"/>
  <c r="J34" i="55"/>
  <c r="J35" i="55"/>
  <c r="J38" i="55"/>
  <c r="J39" i="55"/>
  <c r="J77" i="55"/>
  <c r="J83" i="55"/>
  <c r="J97" i="55"/>
  <c r="J104" i="55"/>
  <c r="J105" i="55"/>
  <c r="J106" i="55"/>
  <c r="J107" i="55"/>
  <c r="J108" i="55"/>
  <c r="J109" i="55"/>
  <c r="J110" i="55"/>
  <c r="J111" i="55"/>
  <c r="J112" i="55"/>
  <c r="J113" i="55"/>
  <c r="J114" i="55"/>
  <c r="J115" i="55"/>
  <c r="J116" i="55"/>
  <c r="J117" i="55"/>
  <c r="J118" i="55"/>
  <c r="J121" i="55"/>
  <c r="J122" i="55"/>
  <c r="J147" i="55"/>
  <c r="J148" i="55"/>
  <c r="J149" i="55"/>
  <c r="J158" i="55"/>
  <c r="J159" i="55"/>
  <c r="J160" i="55"/>
  <c r="J161" i="55"/>
  <c r="J162" i="55"/>
  <c r="J163" i="55"/>
  <c r="J164" i="55"/>
  <c r="J165" i="55"/>
  <c r="J166" i="55"/>
  <c r="J167" i="55"/>
  <c r="J168" i="55"/>
  <c r="J169" i="55"/>
  <c r="J170" i="55"/>
  <c r="J171" i="55"/>
  <c r="J172" i="55"/>
  <c r="J175" i="55"/>
  <c r="J176" i="55"/>
  <c r="J192" i="55"/>
  <c r="J193" i="55"/>
  <c r="J194" i="55"/>
  <c r="J195" i="55"/>
  <c r="J196" i="55"/>
  <c r="J197" i="55"/>
  <c r="J198" i="55"/>
  <c r="J199" i="55"/>
  <c r="J200" i="55"/>
  <c r="J201" i="55"/>
  <c r="J202" i="55"/>
  <c r="J203" i="55"/>
  <c r="J204" i="55"/>
  <c r="J205" i="55"/>
  <c r="J206" i="55"/>
  <c r="J209" i="55"/>
  <c r="J210" i="55"/>
  <c r="J226" i="55"/>
  <c r="J227" i="55"/>
  <c r="J228" i="55"/>
  <c r="J7" i="50"/>
  <c r="J8" i="50"/>
  <c r="J9" i="50"/>
  <c r="J10" i="50"/>
  <c r="J11" i="50"/>
  <c r="J12" i="50"/>
  <c r="J13" i="50"/>
  <c r="J14" i="50"/>
  <c r="J15" i="50"/>
  <c r="J16" i="50"/>
  <c r="J17" i="50"/>
  <c r="J18" i="50"/>
  <c r="J19" i="50"/>
  <c r="J20" i="50"/>
  <c r="J21" i="50"/>
  <c r="J22" i="50"/>
  <c r="J23" i="50"/>
  <c r="J24" i="50"/>
  <c r="J25" i="50"/>
  <c r="J26" i="50"/>
  <c r="J27" i="50"/>
  <c r="J28" i="50"/>
  <c r="J29" i="50"/>
  <c r="J30" i="50"/>
  <c r="J38" i="50"/>
  <c r="J50" i="50" s="1"/>
  <c r="J39" i="50"/>
  <c r="J40" i="50"/>
  <c r="J41" i="50"/>
  <c r="J42" i="50"/>
  <c r="J43" i="50"/>
  <c r="J44" i="50"/>
  <c r="J45" i="50"/>
  <c r="J46" i="50"/>
  <c r="J47" i="50"/>
  <c r="J48" i="50"/>
  <c r="J49" i="50"/>
  <c r="J54" i="50"/>
  <c r="J55" i="50"/>
  <c r="J56" i="50"/>
  <c r="J57" i="50"/>
  <c r="J58" i="50"/>
  <c r="J59" i="50"/>
  <c r="J60" i="50"/>
  <c r="J61" i="50"/>
  <c r="J62" i="50"/>
  <c r="J63" i="50"/>
  <c r="J64" i="50"/>
  <c r="J65" i="50"/>
  <c r="J74" i="50"/>
  <c r="J75" i="50"/>
  <c r="J76" i="50"/>
  <c r="J77" i="50"/>
  <c r="J78" i="50"/>
  <c r="J79" i="50"/>
  <c r="J80" i="50"/>
  <c r="J81" i="50"/>
  <c r="J82" i="50"/>
  <c r="J83" i="50"/>
  <c r="J84" i="50"/>
  <c r="J85" i="50"/>
  <c r="J86" i="50"/>
  <c r="J87" i="50"/>
  <c r="J88" i="50"/>
  <c r="J89" i="50"/>
  <c r="J90" i="50"/>
  <c r="J91" i="50"/>
  <c r="J92" i="50"/>
  <c r="J93" i="50"/>
  <c r="J94" i="50"/>
  <c r="J95" i="50"/>
  <c r="J96" i="50"/>
  <c r="J97" i="50"/>
  <c r="J105" i="50"/>
  <c r="J106" i="50"/>
  <c r="J107" i="50"/>
  <c r="J108" i="50"/>
  <c r="J109" i="50"/>
  <c r="J110" i="50"/>
  <c r="J111" i="50"/>
  <c r="J112" i="50"/>
  <c r="J113" i="50"/>
  <c r="J114" i="50"/>
  <c r="J115" i="50"/>
  <c r="J116" i="50"/>
  <c r="J124" i="50"/>
  <c r="J127" i="50" s="1"/>
  <c r="J125" i="50"/>
  <c r="J133" i="50"/>
  <c r="J134" i="50"/>
  <c r="J135" i="50"/>
  <c r="J136" i="50"/>
  <c r="J144" i="50"/>
  <c r="J145" i="50"/>
  <c r="J146" i="50"/>
  <c r="J147" i="50"/>
  <c r="J155" i="50"/>
  <c r="J156" i="50"/>
  <c r="J157" i="50"/>
  <c r="J158" i="50"/>
  <c r="J171" i="50"/>
  <c r="J172" i="50"/>
  <c r="J173" i="50"/>
  <c r="J185" i="50"/>
  <c r="J187" i="50" s="1"/>
  <c r="J93" i="56"/>
  <c r="J95" i="56"/>
  <c r="J105" i="56"/>
  <c r="J45" i="65"/>
  <c r="J47" i="65"/>
  <c r="J106" i="56"/>
  <c r="J107" i="56"/>
  <c r="J46" i="65"/>
  <c r="J116" i="56"/>
  <c r="F127" i="56"/>
  <c r="J127" i="56" s="1"/>
  <c r="J96" i="56"/>
  <c r="M18" i="70"/>
  <c r="R18" i="70"/>
  <c r="R24" i="70"/>
  <c r="S28" i="70"/>
  <c r="H18" i="70"/>
  <c r="T31" i="102"/>
  <c r="AD31" i="102"/>
  <c r="T35" i="102"/>
  <c r="AD35" i="102"/>
  <c r="T34" i="102"/>
  <c r="AD34" i="102"/>
  <c r="T29" i="102"/>
  <c r="AD29" i="102"/>
  <c r="T33" i="102"/>
  <c r="AD33" i="102"/>
  <c r="T30" i="102"/>
  <c r="AD30" i="102"/>
  <c r="T36" i="102"/>
  <c r="AD36" i="102"/>
  <c r="T37" i="102"/>
  <c r="AD37" i="102"/>
  <c r="T32" i="102"/>
  <c r="AD32" i="102"/>
  <c r="T40" i="102"/>
  <c r="T38" i="102"/>
  <c r="AD38" i="102"/>
  <c r="J17" i="72"/>
  <c r="K36" i="1"/>
  <c r="J94" i="56"/>
  <c r="J115" i="56"/>
  <c r="H44" i="98"/>
  <c r="H107" i="65"/>
  <c r="H52" i="50"/>
  <c r="K40" i="1"/>
  <c r="J220" i="55"/>
  <c r="K22" i="1"/>
  <c r="J108" i="56" l="1"/>
  <c r="J52" i="56"/>
  <c r="F128" i="56"/>
  <c r="J118" i="50"/>
  <c r="J138" i="50"/>
  <c r="J164" i="50"/>
  <c r="J149" i="50"/>
  <c r="J66" i="50"/>
  <c r="F52" i="50"/>
  <c r="J52" i="50" s="1"/>
  <c r="J179" i="50"/>
  <c r="J237" i="50"/>
  <c r="J222" i="50"/>
  <c r="J32" i="50"/>
  <c r="K18" i="1"/>
  <c r="J130" i="116"/>
  <c r="J104" i="116"/>
  <c r="K16" i="1"/>
  <c r="J42" i="98"/>
  <c r="F44" i="98" s="1"/>
  <c r="J44" i="98" s="1"/>
  <c r="J24" i="98"/>
  <c r="J370" i="106"/>
  <c r="J344" i="106"/>
  <c r="J331" i="106"/>
  <c r="J312" i="106"/>
  <c r="J355" i="106"/>
  <c r="J293" i="106"/>
  <c r="J12" i="106"/>
  <c r="J189" i="106"/>
  <c r="J131" i="106"/>
  <c r="J44" i="106"/>
  <c r="J174" i="106"/>
  <c r="J157" i="106"/>
  <c r="J119" i="106"/>
  <c r="J73" i="106"/>
  <c r="J103" i="96"/>
  <c r="J152" i="96"/>
  <c r="J67" i="96"/>
  <c r="J83" i="96"/>
  <c r="F85" i="96" s="1"/>
  <c r="J85" i="96" s="1"/>
  <c r="J35" i="96"/>
  <c r="J51" i="84"/>
  <c r="K12" i="1" s="1"/>
  <c r="J47" i="83"/>
  <c r="J51" i="83" s="1"/>
  <c r="K11" i="1" s="1"/>
  <c r="J174" i="59"/>
  <c r="K17" i="1"/>
  <c r="J42" i="60"/>
  <c r="J46" i="60"/>
  <c r="K19" i="1" s="1"/>
  <c r="J99" i="109"/>
  <c r="K24" i="1" s="1"/>
  <c r="I9" i="85"/>
  <c r="K20" i="1" s="1"/>
  <c r="J38" i="65"/>
  <c r="J167" i="65"/>
  <c r="J76" i="65"/>
  <c r="J93" i="65"/>
  <c r="J105" i="65"/>
  <c r="F107" i="65" s="1"/>
  <c r="J107" i="65" s="1"/>
  <c r="J128" i="65" s="1"/>
  <c r="J55" i="65"/>
  <c r="J16" i="65"/>
  <c r="K24" i="95"/>
  <c r="K44" i="1" s="1"/>
  <c r="J49" i="78"/>
  <c r="K43" i="1" s="1"/>
  <c r="J10" i="78"/>
  <c r="K42" i="1" s="1"/>
  <c r="J27" i="77"/>
  <c r="K41" i="1" s="1"/>
  <c r="J39" i="74"/>
  <c r="K38" i="1" s="1"/>
  <c r="J79" i="73"/>
  <c r="K37" i="1" s="1"/>
  <c r="J97" i="56"/>
  <c r="J86" i="56"/>
  <c r="J75" i="56"/>
  <c r="J64" i="56"/>
  <c r="J117" i="56"/>
  <c r="J118" i="56"/>
  <c r="F139" i="56"/>
  <c r="J138" i="56"/>
  <c r="F150" i="56"/>
  <c r="J149" i="56"/>
  <c r="J137" i="56"/>
  <c r="J148" i="56"/>
  <c r="J161" i="56"/>
  <c r="F162" i="56"/>
  <c r="J162" i="56" s="1"/>
  <c r="J230" i="55"/>
  <c r="J186" i="55"/>
  <c r="J151" i="55"/>
  <c r="J132" i="55"/>
  <c r="J24" i="55"/>
  <c r="H51" i="71"/>
  <c r="R50" i="71"/>
  <c r="Q7" i="71" s="1"/>
  <c r="I50" i="71"/>
  <c r="M50" i="71"/>
  <c r="J60" i="55" l="1"/>
  <c r="J119" i="56"/>
  <c r="F129" i="56"/>
  <c r="J129" i="56" s="1"/>
  <c r="J128" i="56"/>
  <c r="J163" i="56"/>
  <c r="K10" i="1"/>
  <c r="K30" i="1" s="1"/>
  <c r="J68" i="50"/>
  <c r="J402" i="106"/>
  <c r="J405" i="106" s="1"/>
  <c r="K27" i="1" s="1"/>
  <c r="K28" i="1"/>
  <c r="K25" i="1"/>
  <c r="J150" i="56"/>
  <c r="F151" i="56"/>
  <c r="J151" i="56" s="1"/>
  <c r="J139" i="56"/>
  <c r="F140" i="56"/>
  <c r="J140" i="56" s="1"/>
  <c r="AC7" i="71"/>
  <c r="AC16" i="71" s="1"/>
  <c r="K34" i="1" s="1"/>
  <c r="K52" i="1" s="1"/>
  <c r="K29" i="1" s="1"/>
  <c r="Q8" i="71"/>
  <c r="AC8" i="71" s="1"/>
  <c r="B70" i="55" l="1"/>
  <c r="J70" i="55" s="1"/>
  <c r="B68" i="55"/>
  <c r="J68" i="55" s="1"/>
  <c r="J130" i="56"/>
  <c r="J141" i="56"/>
  <c r="J166" i="56" s="1"/>
  <c r="J152" i="56"/>
  <c r="K15" i="1" l="1"/>
</calcChain>
</file>

<file path=xl/sharedStrings.xml><?xml version="1.0" encoding="utf-8"?>
<sst xmlns="http://schemas.openxmlformats.org/spreadsheetml/2006/main" count="16960" uniqueCount="2417">
  <si>
    <t>災害復旧費</t>
    <rPh sb="0" eb="2">
      <t>サイガイ</t>
    </rPh>
    <rPh sb="2" eb="5">
      <t>フッキュウヒ</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</si>
  <si>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</si>
  <si>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</si>
  <si>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</si>
  <si>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</si>
  <si>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港湾費（漁港）</t>
    <rPh sb="0" eb="2">
      <t>コウワン</t>
    </rPh>
    <rPh sb="2" eb="3">
      <t>ヒ</t>
    </rPh>
    <rPh sb="4" eb="6">
      <t>ギョコウ</t>
    </rPh>
    <phoneticPr fontId="4"/>
  </si>
  <si>
    <t>農業行政費</t>
    <rPh sb="0" eb="2">
      <t>ノウギョウ</t>
    </rPh>
    <rPh sb="2" eb="5">
      <t>ギョウセイヒ</t>
    </rPh>
    <phoneticPr fontId="4"/>
  </si>
  <si>
    <t>林野水産行政費</t>
    <rPh sb="0" eb="2">
      <t>リンヤ</t>
    </rPh>
    <rPh sb="2" eb="4">
      <t>スイサン</t>
    </rPh>
    <rPh sb="4" eb="7">
      <t>ギョウセイヒ</t>
    </rPh>
    <phoneticPr fontId="4"/>
  </si>
  <si>
    <t>高齢者保健福祉費</t>
    <rPh sb="0" eb="3">
      <t>コウレイシャ</t>
    </rPh>
    <rPh sb="3" eb="5">
      <t>ホケン</t>
    </rPh>
    <rPh sb="5" eb="8">
      <t>フクシヒ</t>
    </rPh>
    <phoneticPr fontId="4"/>
  </si>
  <si>
    <t>社会福祉費</t>
    <rPh sb="0" eb="2">
      <t>シャカイ</t>
    </rPh>
    <rPh sb="2" eb="5">
      <t>フクシヒ</t>
    </rPh>
    <phoneticPr fontId="4"/>
  </si>
  <si>
    <t>都市計画費</t>
    <rPh sb="0" eb="2">
      <t>トシ</t>
    </rPh>
    <rPh sb="2" eb="4">
      <t>ケイカク</t>
    </rPh>
    <rPh sb="4" eb="5">
      <t>ヒ</t>
    </rPh>
    <phoneticPr fontId="4"/>
  </si>
  <si>
    <t>その他の土木費</t>
    <rPh sb="2" eb="3">
      <t>タ</t>
    </rPh>
    <rPh sb="4" eb="7">
      <t>ドボクヒ</t>
    </rPh>
    <phoneticPr fontId="4"/>
  </si>
  <si>
    <t>道路橋りょう費</t>
    <rPh sb="0" eb="2">
      <t>ドウロ</t>
    </rPh>
    <rPh sb="2" eb="3">
      <t>キョウ</t>
    </rPh>
    <rPh sb="6" eb="7">
      <t>ヒ</t>
    </rPh>
    <phoneticPr fontId="4"/>
  </si>
  <si>
    <t>都道府県名</t>
    <rPh sb="0" eb="4">
      <t>トドウフケン</t>
    </rPh>
    <rPh sb="4" eb="5">
      <t>メイ</t>
    </rPh>
    <phoneticPr fontId="4"/>
  </si>
  <si>
    <t>担当課名</t>
    <rPh sb="0" eb="2">
      <t>タントウ</t>
    </rPh>
    <rPh sb="2" eb="3">
      <t>カ</t>
    </rPh>
    <rPh sb="3" eb="4">
      <t>メイ</t>
    </rPh>
    <phoneticPr fontId="4"/>
  </si>
  <si>
    <t>担当者名</t>
    <rPh sb="0" eb="3">
      <t>タントウシャ</t>
    </rPh>
    <rPh sb="3" eb="4">
      <t>メイ</t>
    </rPh>
    <phoneticPr fontId="4"/>
  </si>
  <si>
    <t>（単位：千円）</t>
    <rPh sb="1" eb="3">
      <t>タンイ</t>
    </rPh>
    <rPh sb="4" eb="6">
      <t>センエン</t>
    </rPh>
    <phoneticPr fontId="4"/>
  </si>
  <si>
    <t>地方公共団体コード</t>
    <rPh sb="0" eb="2">
      <t>チホウ</t>
    </rPh>
    <rPh sb="2" eb="4">
      <t>コウキョウ</t>
    </rPh>
    <rPh sb="4" eb="6">
      <t>ダンタイ</t>
    </rPh>
    <phoneticPr fontId="4"/>
  </si>
  <si>
    <t>連絡先</t>
    <rPh sb="0" eb="3">
      <t>レンラクサキ</t>
    </rPh>
    <phoneticPr fontId="4"/>
  </si>
  <si>
    <t>費　　目</t>
    <rPh sb="0" eb="1">
      <t>ヒ</t>
    </rPh>
    <rPh sb="3" eb="4">
      <t>メ</t>
    </rPh>
    <phoneticPr fontId="4"/>
  </si>
  <si>
    <t>測定単位</t>
    <rPh sb="0" eb="2">
      <t>ソクテイ</t>
    </rPh>
    <rPh sb="2" eb="4">
      <t>タンイ</t>
    </rPh>
    <phoneticPr fontId="4"/>
  </si>
  <si>
    <t>消防費</t>
    <rPh sb="0" eb="3">
      <t>ショウボウヒ</t>
    </rPh>
    <phoneticPr fontId="4"/>
  </si>
  <si>
    <t>人口</t>
    <rPh sb="0" eb="2">
      <t>ジンコウ</t>
    </rPh>
    <phoneticPr fontId="4"/>
  </si>
  <si>
    <t>道路の延長</t>
    <rPh sb="0" eb="2">
      <t>ドウロ</t>
    </rPh>
    <rPh sb="3" eb="5">
      <t>エンチョウ</t>
    </rPh>
    <phoneticPr fontId="4"/>
  </si>
  <si>
    <t>外郭施設の延長</t>
    <rPh sb="0" eb="2">
      <t>ガイカク</t>
    </rPh>
    <rPh sb="2" eb="4">
      <t>シセツ</t>
    </rPh>
    <rPh sb="5" eb="7">
      <t>エンチョウ</t>
    </rPh>
    <phoneticPr fontId="4"/>
  </si>
  <si>
    <t>都市計画区域人口</t>
    <rPh sb="0" eb="2">
      <t>トシ</t>
    </rPh>
    <rPh sb="2" eb="4">
      <t>ケイカク</t>
    </rPh>
    <rPh sb="4" eb="6">
      <t>クイキ</t>
    </rPh>
    <rPh sb="6" eb="8">
      <t>ジンコウ</t>
    </rPh>
    <phoneticPr fontId="4"/>
  </si>
  <si>
    <t>小学校費</t>
    <rPh sb="0" eb="3">
      <t>ショウガッコウ</t>
    </rPh>
    <rPh sb="3" eb="4">
      <t>ヒ</t>
    </rPh>
    <phoneticPr fontId="4"/>
  </si>
  <si>
    <t>学級数</t>
    <rPh sb="0" eb="2">
      <t>ガッキュウ</t>
    </rPh>
    <rPh sb="2" eb="3">
      <t>スウ</t>
    </rPh>
    <phoneticPr fontId="4"/>
  </si>
  <si>
    <t>中学校費</t>
    <rPh sb="0" eb="3">
      <t>チュウガッコウ</t>
    </rPh>
    <rPh sb="3" eb="4">
      <t>ヒ</t>
    </rPh>
    <phoneticPr fontId="4"/>
  </si>
  <si>
    <t>高等学校費</t>
    <rPh sb="0" eb="2">
      <t>コウトウ</t>
    </rPh>
    <rPh sb="2" eb="4">
      <t>ガッコウ</t>
    </rPh>
    <rPh sb="4" eb="5">
      <t>ヒ</t>
    </rPh>
    <phoneticPr fontId="4"/>
  </si>
  <si>
    <t>生徒数</t>
    <rPh sb="0" eb="3">
      <t>セイトスウ</t>
    </rPh>
    <phoneticPr fontId="4"/>
  </si>
  <si>
    <t>その他の教育費</t>
    <rPh sb="2" eb="3">
      <t>タ</t>
    </rPh>
    <rPh sb="4" eb="7">
      <t>キョウイクヒ</t>
    </rPh>
    <phoneticPr fontId="4"/>
  </si>
  <si>
    <t>65歳以上人口</t>
    <rPh sb="2" eb="3">
      <t>サイ</t>
    </rPh>
    <rPh sb="3" eb="5">
      <t>イジョウ</t>
    </rPh>
    <rPh sb="5" eb="7">
      <t>ジンコウ</t>
    </rPh>
    <phoneticPr fontId="4"/>
  </si>
  <si>
    <t>清掃費</t>
    <rPh sb="0" eb="3">
      <t>セイソウヒ</t>
    </rPh>
    <phoneticPr fontId="4"/>
  </si>
  <si>
    <t>農家数</t>
    <rPh sb="0" eb="2">
      <t>ノウカ</t>
    </rPh>
    <rPh sb="2" eb="3">
      <t>スウ</t>
    </rPh>
    <phoneticPr fontId="4"/>
  </si>
  <si>
    <t>林水業従業者数</t>
    <rPh sb="0" eb="3">
      <t>リンミズギョウ</t>
    </rPh>
    <rPh sb="3" eb="4">
      <t>ジュウ</t>
    </rPh>
    <rPh sb="4" eb="7">
      <t>ギョウシャスウ</t>
    </rPh>
    <phoneticPr fontId="4"/>
  </si>
  <si>
    <t>地域振興費</t>
    <rPh sb="0" eb="2">
      <t>チイキ</t>
    </rPh>
    <rPh sb="2" eb="5">
      <t>シンコウヒ</t>
    </rPh>
    <phoneticPr fontId="4"/>
  </si>
  <si>
    <t>面積</t>
    <rPh sb="0" eb="2">
      <t>メンセキ</t>
    </rPh>
    <phoneticPr fontId="4"/>
  </si>
  <si>
    <t>公債費</t>
    <rPh sb="0" eb="3">
      <t>コウサイヒ</t>
    </rPh>
    <phoneticPr fontId="4"/>
  </si>
  <si>
    <t>合計</t>
    <rPh sb="0" eb="2">
      <t>ゴウケイ</t>
    </rPh>
    <phoneticPr fontId="4"/>
  </si>
  <si>
    <t>（公債費内訳）</t>
    <rPh sb="1" eb="4">
      <t>コウサイヒ</t>
    </rPh>
    <rPh sb="4" eb="6">
      <t>ウチワケ</t>
    </rPh>
    <phoneticPr fontId="4"/>
  </si>
  <si>
    <t>辺地対策事業債償還費</t>
    <rPh sb="0" eb="2">
      <t>ヘンチ</t>
    </rPh>
    <rPh sb="2" eb="4">
      <t>タイサク</t>
    </rPh>
    <rPh sb="4" eb="7">
      <t>ジギョウサイ</t>
    </rPh>
    <rPh sb="7" eb="10">
      <t>ショウカンヒ</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</si>
  <si>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</si>
  <si>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補正予算債償還費（平成11年度以降同意(許可)債に係るもの）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</si>
  <si>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</si>
  <si>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過疎対策事業債償還費</t>
    <rPh sb="0" eb="2">
      <t>カソ</t>
    </rPh>
    <rPh sb="2" eb="4">
      <t>タイサク</t>
    </rPh>
    <rPh sb="4" eb="7">
      <t>ジギョウサイ</t>
    </rPh>
    <rPh sb="7" eb="10">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</si>
  <si>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</si>
  <si>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</si>
  <si>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</si>
  <si>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合併特例債償還費</t>
    <rPh sb="0" eb="2">
      <t>ガッペイ</t>
    </rPh>
    <rPh sb="2" eb="5">
      <t>トクレイサイ</t>
    </rPh>
    <rPh sb="5" eb="8">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</si>
  <si>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</si>
  <si>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</si>
  <si>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保健衛生費</t>
    <rPh sb="0" eb="2">
      <t>ホケン</t>
    </rPh>
    <rPh sb="2" eb="5">
      <t>エイセイヒ</t>
    </rPh>
    <phoneticPr fontId="4"/>
  </si>
  <si>
    <t>１</t>
    <phoneticPr fontId="4"/>
  </si>
  <si>
    <t>(AJ)</t>
    <phoneticPr fontId="4"/>
  </si>
  <si>
    <t>(AK)</t>
    <phoneticPr fontId="4"/>
  </si>
  <si>
    <t>(AI)</t>
    <phoneticPr fontId="4"/>
  </si>
  <si>
    <t>(AB)</t>
    <phoneticPr fontId="4"/>
  </si>
  <si>
    <t>(AL)</t>
    <phoneticPr fontId="4"/>
  </si>
  <si>
    <t>(AM)</t>
    <phoneticPr fontId="4"/>
  </si>
  <si>
    <t>(AN)</t>
    <phoneticPr fontId="4"/>
  </si>
  <si>
    <t>(AO)</t>
    <phoneticPr fontId="4"/>
  </si>
  <si>
    <t>(AP)</t>
    <phoneticPr fontId="4"/>
  </si>
  <si>
    <t>(AQ)</t>
    <phoneticPr fontId="4"/>
  </si>
  <si>
    <t>(AH)</t>
    <phoneticPr fontId="4"/>
  </si>
  <si>
    <t>(AD)</t>
    <phoneticPr fontId="4"/>
  </si>
  <si>
    <t>２</t>
    <phoneticPr fontId="4"/>
  </si>
  <si>
    <t>３</t>
    <phoneticPr fontId="4"/>
  </si>
  <si>
    <t>４</t>
    <phoneticPr fontId="4"/>
  </si>
  <si>
    <t>５</t>
    <phoneticPr fontId="4"/>
  </si>
  <si>
    <t>６</t>
    <phoneticPr fontId="4"/>
  </si>
  <si>
    <t>７</t>
    <phoneticPr fontId="4"/>
  </si>
  <si>
    <t>８</t>
    <phoneticPr fontId="4"/>
  </si>
  <si>
    <t>９</t>
    <phoneticPr fontId="4"/>
  </si>
  <si>
    <t>11</t>
    <phoneticPr fontId="4"/>
  </si>
  <si>
    <t>12</t>
    <phoneticPr fontId="4"/>
  </si>
  <si>
    <t>(R)</t>
    <phoneticPr fontId="4"/>
  </si>
  <si>
    <t>(K)</t>
    <phoneticPr fontId="4"/>
  </si>
  <si>
    <t>(E)</t>
    <phoneticPr fontId="4"/>
  </si>
  <si>
    <t>(D)</t>
    <phoneticPr fontId="4"/>
  </si>
  <si>
    <t>(C)</t>
    <phoneticPr fontId="4"/>
  </si>
  <si>
    <t>(A)</t>
    <phoneticPr fontId="4"/>
  </si>
  <si>
    <t>(B)</t>
    <phoneticPr fontId="4"/>
  </si>
  <si>
    <t>(F)</t>
    <phoneticPr fontId="4"/>
  </si>
  <si>
    <t>(G)</t>
    <phoneticPr fontId="4"/>
  </si>
  <si>
    <t>(H)</t>
    <phoneticPr fontId="4"/>
  </si>
  <si>
    <t>(I)</t>
    <phoneticPr fontId="4"/>
  </si>
  <si>
    <t>(J)</t>
    <phoneticPr fontId="4"/>
  </si>
  <si>
    <t>10</t>
    <phoneticPr fontId="4"/>
  </si>
  <si>
    <t>(L)</t>
    <phoneticPr fontId="4"/>
  </si>
  <si>
    <t>(M)</t>
    <phoneticPr fontId="4"/>
  </si>
  <si>
    <t>13</t>
    <phoneticPr fontId="4"/>
  </si>
  <si>
    <t>(N)</t>
    <phoneticPr fontId="4"/>
  </si>
  <si>
    <t>14</t>
    <phoneticPr fontId="4"/>
  </si>
  <si>
    <t>(O)</t>
    <phoneticPr fontId="4"/>
  </si>
  <si>
    <t>15</t>
    <phoneticPr fontId="4"/>
  </si>
  <si>
    <t>(P)</t>
    <phoneticPr fontId="4"/>
  </si>
  <si>
    <t>16</t>
    <phoneticPr fontId="4"/>
  </si>
  <si>
    <t>(Q)</t>
    <phoneticPr fontId="4"/>
  </si>
  <si>
    <t>17</t>
    <phoneticPr fontId="4"/>
  </si>
  <si>
    <t>18</t>
    <phoneticPr fontId="4"/>
  </si>
  <si>
    <t>(S)</t>
    <phoneticPr fontId="4"/>
  </si>
  <si>
    <t>(T)</t>
    <phoneticPr fontId="4"/>
  </si>
  <si>
    <t>19</t>
    <phoneticPr fontId="4"/>
  </si>
  <si>
    <t>(U)</t>
    <phoneticPr fontId="4"/>
  </si>
  <si>
    <t>(AA)</t>
    <phoneticPr fontId="4"/>
  </si>
  <si>
    <t>(AC)</t>
    <phoneticPr fontId="4"/>
  </si>
  <si>
    <t>(AE)</t>
    <phoneticPr fontId="4"/>
  </si>
  <si>
    <t>(AF)</t>
    <phoneticPr fontId="4"/>
  </si>
  <si>
    <t>(AG)</t>
    <phoneticPr fontId="4"/>
  </si>
  <si>
    <t>算入見込額</t>
    <rPh sb="0" eb="2">
      <t>サンニュウ</t>
    </rPh>
    <rPh sb="2" eb="5">
      <t>ミコミガク</t>
    </rPh>
    <phoneticPr fontId="4"/>
  </si>
  <si>
    <t>公園費</t>
    <rPh sb="0" eb="2">
      <t>コウエン</t>
    </rPh>
    <rPh sb="2" eb="3">
      <t>ヒ</t>
    </rPh>
    <phoneticPr fontId="4"/>
  </si>
  <si>
    <t>市町村名</t>
    <rPh sb="0" eb="3">
      <t>シチョウソン</t>
    </rPh>
    <rPh sb="3" eb="4">
      <t>メイ</t>
    </rPh>
    <phoneticPr fontId="4"/>
  </si>
  <si>
    <t>下水道費</t>
    <rPh sb="0" eb="3">
      <t>ゲスイドウ</t>
    </rPh>
    <rPh sb="3" eb="4">
      <t>ヒ</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</si>
  <si>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</si>
  <si>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</si>
  <si>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</si>
  <si>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税源移譲相当額×0.25</t>
    <rPh sb="0" eb="2">
      <t>ゼイゲン</t>
    </rPh>
    <rPh sb="2" eb="4">
      <t>イジョウ</t>
    </rPh>
    <rPh sb="4" eb="7">
      <t>ソウトウガク</t>
    </rPh>
    <phoneticPr fontId="2"/>
  </si>
  <si>
    <t>市町村民税所得割に係る</t>
    <rPh sb="0" eb="3">
      <t>シチョウソン</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</si>
  <si>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</si>
  <si>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</si>
  <si>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</si>
  <si>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</si>
  <si>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</si>
  <si>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</si>
  <si>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</si>
  <si>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</si>
  <si>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</si>
  <si>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</si>
  <si>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</si>
  <si>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</si>
  <si>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</si>
  <si>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</si>
  <si>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</si>
  <si>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</si>
  <si>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</si>
  <si>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市町村名</t>
    <rPh sb="0" eb="3">
      <t>シチョウソン</t>
    </rPh>
    <rPh sb="3" eb="4">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</si>
  <si>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</si>
  <si>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</si>
  <si>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</si>
  <si>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</si>
  <si>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t>
    <phoneticPr fontId="4"/>
  </si>
  <si>
    <t>20年度</t>
    <rPh sb="2" eb="4">
      <t>ネンド</t>
    </rPh>
    <phoneticPr fontId="4"/>
  </si>
  <si>
    <t>19年度</t>
    <rPh sb="2" eb="4">
      <t>ネンド</t>
    </rPh>
    <phoneticPr fontId="4"/>
  </si>
  <si>
    <t>18年度</t>
    <rPh sb="2" eb="4">
      <t>ネンド</t>
    </rPh>
    <phoneticPr fontId="4"/>
  </si>
  <si>
    <t>17年度</t>
    <rPh sb="2" eb="4">
      <t>ネンド</t>
    </rPh>
    <phoneticPr fontId="4"/>
  </si>
  <si>
    <t>16年度</t>
    <rPh sb="2" eb="4">
      <t>ネンド</t>
    </rPh>
    <phoneticPr fontId="4"/>
  </si>
  <si>
    <t>15年度</t>
    <rPh sb="2" eb="4">
      <t>ネンド</t>
    </rPh>
    <phoneticPr fontId="4"/>
  </si>
  <si>
    <t>14年度</t>
    <rPh sb="2" eb="4">
      <t>ネンド</t>
    </rPh>
    <phoneticPr fontId="4"/>
  </si>
  <si>
    <t>13年度</t>
    <rPh sb="2" eb="4">
      <t>ネンド</t>
    </rPh>
    <phoneticPr fontId="4"/>
  </si>
  <si>
    <t>12年度</t>
    <rPh sb="2" eb="4">
      <t>ネンド</t>
    </rPh>
    <phoneticPr fontId="4"/>
  </si>
  <si>
    <t>11年度</t>
    <rPh sb="2" eb="4">
      <t>ネンド</t>
    </rPh>
    <phoneticPr fontId="4"/>
  </si>
  <si>
    <t>(ｳ)</t>
    <phoneticPr fontId="4"/>
  </si>
  <si>
    <t>10年度</t>
    <rPh sb="2" eb="4">
      <t>ネンド</t>
    </rPh>
    <phoneticPr fontId="4"/>
  </si>
  <si>
    <t>(ｲ)</t>
    <phoneticPr fontId="4"/>
  </si>
  <si>
    <t>９年度</t>
    <rPh sb="1" eb="3">
      <t>ネンド</t>
    </rPh>
    <phoneticPr fontId="4"/>
  </si>
  <si>
    <t>(ｱ)</t>
    <phoneticPr fontId="4"/>
  </si>
  <si>
    <t>７年度</t>
    <rPh sb="1" eb="3">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</si>
  <si>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</si>
  <si>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</si>
  <si>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</si>
  <si>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</si>
  <si>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</si>
  <si>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</si>
  <si>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その他の市町村</t>
    <rPh sb="2" eb="3">
      <t>タ</t>
    </rPh>
    <rPh sb="4" eb="7">
      <t>シチョウソン</t>
    </rPh>
    <phoneticPr fontId="4"/>
  </si>
  <si>
    <t>市場公募都市</t>
    <rPh sb="0" eb="2">
      <t>シジョウ</t>
    </rPh>
    <rPh sb="2" eb="4">
      <t>コウボ</t>
    </rPh>
    <rPh sb="4" eb="6">
      <t>トシ</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</si>
  <si>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</si>
  <si>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</si>
  <si>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</si>
  <si>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</si>
  <si>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(b)欄の額</t>
    <rPh sb="3" eb="4">
      <t>ラン</t>
    </rPh>
    <rPh sb="5" eb="6">
      <t>ガク</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</si>
  <si>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</si>
  <si>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</si>
  <si>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</si>
  <si>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</si>
  <si>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３年度</t>
    <rPh sb="1" eb="3">
      <t>ネンド</t>
    </rPh>
    <phoneticPr fontId="4"/>
  </si>
  <si>
    <t>２年度</t>
    <rPh sb="1" eb="3">
      <t>ネンド</t>
    </rPh>
    <phoneticPr fontId="4"/>
  </si>
  <si>
    <t>元年度</t>
    <rPh sb="0" eb="1">
      <t>ガン</t>
    </rPh>
    <rPh sb="1" eb="3">
      <t>ネンド</t>
    </rPh>
    <phoneticPr fontId="4"/>
  </si>
  <si>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</si>
  <si>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市町村名</t>
    <rPh sb="0" eb="4">
      <t>シチョウソンメイ</t>
    </rPh>
    <phoneticPr fontId="4"/>
  </si>
  <si>
    <t>費目</t>
    <rPh sb="0" eb="2">
      <t>ヒモク</t>
    </rPh>
    <phoneticPr fontId="4"/>
  </si>
  <si>
    <t>消防費合計</t>
    <rPh sb="0" eb="3">
      <t>ショウボウヒ</t>
    </rPh>
    <rPh sb="3" eb="5">
      <t>ゴウケイ</t>
    </rPh>
    <phoneticPr fontId="4"/>
  </si>
  <si>
    <t>施設整備事業（一般財源化分）消防防災設備整備費補助金</t>
    <rPh sb="0" eb="2">
      <t>シセツ</t>
    </rPh>
    <rPh sb="2" eb="4">
      <t>セイビ</t>
    </rPh>
    <rPh sb="4" eb="6">
      <t>ジギョウ</t>
    </rPh>
    <rPh sb="7" eb="9">
      <t>イッパン</t>
    </rPh>
    <rPh sb="9" eb="12">
      <t>ザイゲンカ</t>
    </rPh>
    <rPh sb="12" eb="13">
      <t>ブン</t>
    </rPh>
    <rPh sb="14" eb="16">
      <t>ショウボウ</t>
    </rPh>
    <rPh sb="16" eb="18">
      <t>ボウサイ</t>
    </rPh>
    <rPh sb="18" eb="20">
      <t>セツビ</t>
    </rPh>
    <rPh sb="20" eb="23">
      <t>セイビヒ</t>
    </rPh>
    <rPh sb="23" eb="26">
      <t>ホジョキン</t>
    </rPh>
    <phoneticPr fontId="4"/>
  </si>
  <si>
    <t>港湾費(港湾)合計</t>
    <rPh sb="0" eb="2">
      <t>コウワン</t>
    </rPh>
    <rPh sb="2" eb="3">
      <t>ヒ</t>
    </rPh>
    <rPh sb="4" eb="6">
      <t>コウワン</t>
    </rPh>
    <rPh sb="7" eb="9">
      <t>ゴウケイ</t>
    </rPh>
    <phoneticPr fontId="4"/>
  </si>
  <si>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</si>
  <si>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算入率</t>
    <rPh sb="0" eb="2">
      <t>サンニュウ</t>
    </rPh>
    <rPh sb="2" eb="3">
      <t>リツ</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</si>
  <si>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</si>
  <si>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</si>
  <si>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都市計画費合計</t>
    <rPh sb="0" eb="2">
      <t>トシ</t>
    </rPh>
    <rPh sb="2" eb="4">
      <t>ケイカク</t>
    </rPh>
    <rPh sb="4" eb="5">
      <t>ヒ</t>
    </rPh>
    <rPh sb="5" eb="7">
      <t>ゴウケイ</t>
    </rPh>
    <phoneticPr fontId="4"/>
  </si>
  <si>
    <t>同意等年度</t>
    <rPh sb="0" eb="2">
      <t>ドウイ</t>
    </rPh>
    <rPh sb="2" eb="3">
      <t>トウ</t>
    </rPh>
    <rPh sb="3" eb="5">
      <t>ネンド</t>
    </rPh>
    <phoneticPr fontId="4"/>
  </si>
  <si>
    <t>同意等年度</t>
    <rPh sb="0" eb="2">
      <t>ドウイ</t>
    </rPh>
    <rPh sb="2" eb="3">
      <t>トウ</t>
    </rPh>
    <rPh sb="3" eb="4">
      <t>トシ</t>
    </rPh>
    <rPh sb="4" eb="5">
      <t>ド</t>
    </rPh>
    <phoneticPr fontId="4"/>
  </si>
  <si>
    <t>都市高速鉄道事業債（ニュータウン鉄道等３セク）</t>
    <rPh sb="0" eb="2">
      <t>トシ</t>
    </rPh>
    <rPh sb="2" eb="4">
      <t>コウソク</t>
    </rPh>
    <rPh sb="4" eb="6">
      <t>テツドウ</t>
    </rPh>
    <rPh sb="6" eb="9">
      <t>ジギョウサイ</t>
    </rPh>
    <rPh sb="16" eb="18">
      <t>テツドウ</t>
    </rPh>
    <rPh sb="18" eb="19">
      <t>トウ</t>
    </rPh>
    <phoneticPr fontId="4"/>
  </si>
  <si>
    <t>公営</t>
    <rPh sb="0" eb="2">
      <t>コウエイ</t>
    </rPh>
    <phoneticPr fontId="4"/>
  </si>
  <si>
    <t>63年度</t>
    <rPh sb="2" eb="4">
      <t>ネンド</t>
    </rPh>
    <phoneticPr fontId="4"/>
  </si>
  <si>
    <t>62年度</t>
    <rPh sb="2" eb="4">
      <t>ネンド</t>
    </rPh>
    <phoneticPr fontId="4"/>
  </si>
  <si>
    <t>61年度</t>
    <rPh sb="2" eb="4">
      <t>ネンド</t>
    </rPh>
    <phoneticPr fontId="4"/>
  </si>
  <si>
    <t>60年度</t>
    <rPh sb="2" eb="4">
      <t>ネンド</t>
    </rPh>
    <phoneticPr fontId="4"/>
  </si>
  <si>
    <t>都市高速鉄道事業債（モノレール等）</t>
    <rPh sb="0" eb="2">
      <t>トシ</t>
    </rPh>
    <rPh sb="2" eb="4">
      <t>コウソク</t>
    </rPh>
    <rPh sb="4" eb="6">
      <t>テツドウ</t>
    </rPh>
    <rPh sb="6" eb="9">
      <t>ジギョウサイ</t>
    </rPh>
    <rPh sb="15" eb="16">
      <t>トウ</t>
    </rPh>
    <phoneticPr fontId="4"/>
  </si>
  <si>
    <t>12以前採択</t>
    <rPh sb="2" eb="4">
      <t>イゼン</t>
    </rPh>
    <rPh sb="4" eb="6">
      <t>サイタク</t>
    </rPh>
    <phoneticPr fontId="4"/>
  </si>
  <si>
    <t>13以降新規</t>
    <rPh sb="2" eb="4">
      <t>イコウ</t>
    </rPh>
    <rPh sb="4" eb="6">
      <t>シンキ</t>
    </rPh>
    <phoneticPr fontId="4"/>
  </si>
  <si>
    <t>12年度以前採択路線</t>
    <rPh sb="2" eb="4">
      <t>ネンド</t>
    </rPh>
    <rPh sb="4" eb="6">
      <t>イゼン</t>
    </rPh>
    <rPh sb="6" eb="8">
      <t>サイタク</t>
    </rPh>
    <rPh sb="8" eb="10">
      <t>ロセン</t>
    </rPh>
    <phoneticPr fontId="4"/>
  </si>
  <si>
    <t>13年度以降新規採択路線</t>
    <rPh sb="2" eb="4">
      <t>ネンド</t>
    </rPh>
    <rPh sb="4" eb="6">
      <t>イコウ</t>
    </rPh>
    <rPh sb="6" eb="8">
      <t>シンキ</t>
    </rPh>
    <rPh sb="8" eb="10">
      <t>サイタク</t>
    </rPh>
    <rPh sb="10" eb="12">
      <t>ロセン</t>
    </rPh>
    <phoneticPr fontId="4"/>
  </si>
  <si>
    <t>都市高速鉄道事業債（地下鉄３セク）</t>
    <rPh sb="0" eb="2">
      <t>トシ</t>
    </rPh>
    <rPh sb="2" eb="4">
      <t>コウソク</t>
    </rPh>
    <rPh sb="4" eb="6">
      <t>テツドウ</t>
    </rPh>
    <rPh sb="6" eb="9">
      <t>ジギョウサイ</t>
    </rPh>
    <rPh sb="10" eb="13">
      <t>チカテツ</t>
    </rPh>
    <phoneticPr fontId="4"/>
  </si>
  <si>
    <t>年度</t>
    <rPh sb="0" eb="2">
      <t>ネンド</t>
    </rPh>
    <phoneticPr fontId="4"/>
  </si>
  <si>
    <t>ニュータウン鉄道建設事業（補助金債元利償還分）</t>
    <rPh sb="6" eb="8">
      <t>テツドウ</t>
    </rPh>
    <rPh sb="8" eb="10">
      <t>ケンセツ</t>
    </rPh>
    <rPh sb="10" eb="12">
      <t>ジギョウ</t>
    </rPh>
    <rPh sb="13" eb="16">
      <t>ホジョキン</t>
    </rPh>
    <rPh sb="16" eb="17">
      <t>サイ</t>
    </rPh>
    <rPh sb="17" eb="19">
      <t>ガンリ</t>
    </rPh>
    <rPh sb="19" eb="22">
      <t>ショウカンブン</t>
    </rPh>
    <phoneticPr fontId="4"/>
  </si>
  <si>
    <t>同意等年度</t>
    <rPh sb="0" eb="3">
      <t>ドウイトウ</t>
    </rPh>
    <rPh sb="3" eb="5">
      <t>ネンド</t>
    </rPh>
    <phoneticPr fontId="4"/>
  </si>
  <si>
    <t>ニュータウン鉄道出資債</t>
    <rPh sb="6" eb="8">
      <t>テツドウ</t>
    </rPh>
    <rPh sb="8" eb="11">
      <t>シュッシサイ</t>
    </rPh>
    <phoneticPr fontId="4"/>
  </si>
  <si>
    <t>(千円未満四捨五入）</t>
    <rPh sb="1" eb="3">
      <t>センエン</t>
    </rPh>
    <rPh sb="3" eb="5">
      <t>ミマン</t>
    </rPh>
    <rPh sb="5" eb="9">
      <t>シシャゴニュウ</t>
    </rPh>
    <phoneticPr fontId="4"/>
  </si>
  <si>
    <t>(o)</t>
    <phoneticPr fontId="4"/>
  </si>
  <si>
    <t>同意等額</t>
    <rPh sb="0" eb="2">
      <t>ドウイ</t>
    </rPh>
    <rPh sb="2" eb="3">
      <t>トウ</t>
    </rPh>
    <rPh sb="3" eb="4">
      <t>ガク</t>
    </rPh>
    <phoneticPr fontId="4"/>
  </si>
  <si>
    <t>地下鉄等防災・安全対策事業出資債</t>
    <rPh sb="0" eb="3">
      <t>チカテツ</t>
    </rPh>
    <rPh sb="3" eb="4">
      <t>トウ</t>
    </rPh>
    <rPh sb="4" eb="6">
      <t>ボウサイ</t>
    </rPh>
    <rPh sb="7" eb="9">
      <t>アンゼン</t>
    </rPh>
    <rPh sb="9" eb="11">
      <t>タイサク</t>
    </rPh>
    <rPh sb="11" eb="13">
      <t>ジギョウ</t>
    </rPh>
    <rPh sb="13" eb="16">
      <t>シュッシサイ</t>
    </rPh>
    <phoneticPr fontId="4"/>
  </si>
  <si>
    <t>許可額</t>
    <rPh sb="0" eb="2">
      <t>キョカ</t>
    </rPh>
    <rPh sb="2" eb="3">
      <t>ガク</t>
    </rPh>
    <phoneticPr fontId="4"/>
  </si>
  <si>
    <t>許可年度</t>
    <rPh sb="0" eb="2">
      <t>キョカ</t>
    </rPh>
    <rPh sb="2" eb="4">
      <t>ネンド</t>
    </rPh>
    <phoneticPr fontId="4"/>
  </si>
  <si>
    <t>地下鉄安全性向上対策事業出資債</t>
    <rPh sb="0" eb="3">
      <t>チカテツ</t>
    </rPh>
    <rPh sb="3" eb="6">
      <t>アンゼンセイ</t>
    </rPh>
    <rPh sb="6" eb="8">
      <t>コウジョウ</t>
    </rPh>
    <rPh sb="8" eb="10">
      <t>タイサク</t>
    </rPh>
    <rPh sb="10" eb="12">
      <t>ジギョウ</t>
    </rPh>
    <rPh sb="12" eb="15">
      <t>シュッシサイ</t>
    </rPh>
    <phoneticPr fontId="4"/>
  </si>
  <si>
    <t>地下鉄緊急改良事業出資債</t>
    <rPh sb="0" eb="3">
      <t>チカテツ</t>
    </rPh>
    <rPh sb="3" eb="5">
      <t>キンキュウ</t>
    </rPh>
    <rPh sb="5" eb="7">
      <t>カイリョウ</t>
    </rPh>
    <rPh sb="7" eb="9">
      <t>ジギョウ</t>
    </rPh>
    <rPh sb="9" eb="11">
      <t>シュッシ</t>
    </rPh>
    <rPh sb="11" eb="12">
      <t>サイ</t>
    </rPh>
    <phoneticPr fontId="4"/>
  </si>
  <si>
    <t>地下鉄輸送力増強等事業出資債</t>
    <rPh sb="0" eb="3">
      <t>チカテツ</t>
    </rPh>
    <rPh sb="3" eb="6">
      <t>ユソウリョク</t>
    </rPh>
    <rPh sb="6" eb="8">
      <t>ゾウキョウ</t>
    </rPh>
    <rPh sb="8" eb="9">
      <t>ナド</t>
    </rPh>
    <rPh sb="9" eb="11">
      <t>ジギョウ</t>
    </rPh>
    <rPh sb="11" eb="13">
      <t>シュッシ</t>
    </rPh>
    <rPh sb="13" eb="14">
      <t>サイ</t>
    </rPh>
    <phoneticPr fontId="4"/>
  </si>
  <si>
    <t>地下鉄緊急整備事業出資債（地方単独整備区間分）</t>
    <rPh sb="0" eb="3">
      <t>チカテツ</t>
    </rPh>
    <rPh sb="3" eb="5">
      <t>キンキュウ</t>
    </rPh>
    <rPh sb="5" eb="7">
      <t>セイビ</t>
    </rPh>
    <rPh sb="7" eb="9">
      <t>ジギョウ</t>
    </rPh>
    <rPh sb="9" eb="11">
      <t>シュッシ</t>
    </rPh>
    <rPh sb="11" eb="12">
      <t>サイ</t>
    </rPh>
    <rPh sb="13" eb="15">
      <t>チホウ</t>
    </rPh>
    <rPh sb="15" eb="17">
      <t>タンドク</t>
    </rPh>
    <rPh sb="17" eb="19">
      <t>セイビ</t>
    </rPh>
    <rPh sb="19" eb="21">
      <t>クカン</t>
    </rPh>
    <rPh sb="21" eb="22">
      <t>ブン</t>
    </rPh>
    <phoneticPr fontId="4"/>
  </si>
  <si>
    <t>地下鉄緊急整備事業企業債（特別分）</t>
    <rPh sb="0" eb="3">
      <t>チカテツ</t>
    </rPh>
    <rPh sb="3" eb="5">
      <t>キンキュウ</t>
    </rPh>
    <rPh sb="5" eb="7">
      <t>セイビ</t>
    </rPh>
    <rPh sb="7" eb="9">
      <t>ジギョウ</t>
    </rPh>
    <rPh sb="9" eb="11">
      <t>キギョウ</t>
    </rPh>
    <rPh sb="11" eb="12">
      <t>サイ</t>
    </rPh>
    <rPh sb="13" eb="15">
      <t>トクベツ</t>
    </rPh>
    <rPh sb="15" eb="16">
      <t>ブン</t>
    </rPh>
    <phoneticPr fontId="4"/>
  </si>
  <si>
    <t>地下鉄事業出資債</t>
    <rPh sb="0" eb="3">
      <t>チカテツ</t>
    </rPh>
    <rPh sb="3" eb="5">
      <t>ジギョウ</t>
    </rPh>
    <rPh sb="5" eb="7">
      <t>シュッシ</t>
    </rPh>
    <rPh sb="7" eb="8">
      <t>サイ</t>
    </rPh>
    <phoneticPr fontId="4"/>
  </si>
  <si>
    <t>地下高速鉄道建設事業等（補助金債元利償還分）</t>
    <rPh sb="0" eb="2">
      <t>チカ</t>
    </rPh>
    <rPh sb="2" eb="4">
      <t>コウソク</t>
    </rPh>
    <rPh sb="4" eb="6">
      <t>テツドウ</t>
    </rPh>
    <rPh sb="6" eb="8">
      <t>ケンセツ</t>
    </rPh>
    <rPh sb="8" eb="11">
      <t>ジギョウトウ</t>
    </rPh>
    <rPh sb="12" eb="15">
      <t>ホジョキン</t>
    </rPh>
    <rPh sb="15" eb="16">
      <t>サイ</t>
    </rPh>
    <rPh sb="16" eb="18">
      <t>ガンリ</t>
    </rPh>
    <rPh sb="18" eb="20">
      <t>ショウカン</t>
    </rPh>
    <rPh sb="20" eb="21">
      <t>ブン</t>
    </rPh>
    <phoneticPr fontId="4"/>
  </si>
  <si>
    <t>公園費合計</t>
    <rPh sb="0" eb="2">
      <t>コウエン</t>
    </rPh>
    <rPh sb="2" eb="3">
      <t>ヒ</t>
    </rPh>
    <rPh sb="3" eb="5">
      <t>ゴウケイ</t>
    </rPh>
    <phoneticPr fontId="4"/>
  </si>
  <si>
    <t>許可額</t>
    <rPh sb="0" eb="3">
      <t>キョカガク</t>
    </rPh>
    <phoneticPr fontId="4"/>
  </si>
  <si>
    <t>公園緑地事業債（補助）</t>
    <rPh sb="0" eb="2">
      <t>コウエン</t>
    </rPh>
    <rPh sb="2" eb="4">
      <t>リョクチ</t>
    </rPh>
    <rPh sb="4" eb="7">
      <t>ジギョウサイ</t>
    </rPh>
    <rPh sb="8" eb="10">
      <t>ホジョ</t>
    </rPh>
    <phoneticPr fontId="4"/>
  </si>
  <si>
    <t>下水道事業（更新分）に係る地方債</t>
    <rPh sb="0" eb="3">
      <t>ゲスイドウ</t>
    </rPh>
    <rPh sb="3" eb="5">
      <t>ジギョウ</t>
    </rPh>
    <rPh sb="6" eb="8">
      <t>コウシン</t>
    </rPh>
    <rPh sb="11" eb="12">
      <t>カカ</t>
    </rPh>
    <rPh sb="13" eb="16">
      <t>チホウサイ</t>
    </rPh>
    <phoneticPr fontId="4"/>
  </si>
  <si>
    <t>下水道事業債広域化・共同化分</t>
    <rPh sb="0" eb="3">
      <t>ゲスイドウ</t>
    </rPh>
    <rPh sb="3" eb="6">
      <t>ジギョウサイ</t>
    </rPh>
    <rPh sb="6" eb="9">
      <t>コウイキカ</t>
    </rPh>
    <rPh sb="10" eb="13">
      <t>キョウドウカ</t>
    </rPh>
    <rPh sb="13" eb="14">
      <t>ブン</t>
    </rPh>
    <phoneticPr fontId="4"/>
  </si>
  <si>
    <t>下水道事業債臨時措置分</t>
    <rPh sb="0" eb="3">
      <t>ゲスイドウ</t>
    </rPh>
    <rPh sb="3" eb="6">
      <t>ジギョウサイ</t>
    </rPh>
    <rPh sb="6" eb="8">
      <t>リンジ</t>
    </rPh>
    <rPh sb="8" eb="10">
      <t>ソチ</t>
    </rPh>
    <rPh sb="10" eb="11">
      <t>ブン</t>
    </rPh>
    <phoneticPr fontId="4"/>
  </si>
  <si>
    <t>下水道事業普及特別対策事業に係る地方債</t>
    <rPh sb="0" eb="3">
      <t>ゲスイドウ</t>
    </rPh>
    <rPh sb="3" eb="5">
      <t>ジギョウ</t>
    </rPh>
    <rPh sb="5" eb="7">
      <t>フキュウ</t>
    </rPh>
    <rPh sb="7" eb="9">
      <t>トクベツ</t>
    </rPh>
    <rPh sb="9" eb="11">
      <t>タイサク</t>
    </rPh>
    <rPh sb="11" eb="13">
      <t>ジギョウ</t>
    </rPh>
    <rPh sb="14" eb="15">
      <t>カカ</t>
    </rPh>
    <rPh sb="16" eb="19">
      <t>チホウサイ</t>
    </rPh>
    <phoneticPr fontId="4"/>
  </si>
  <si>
    <t>その他の下水道事業に係る地方債</t>
    <rPh sb="2" eb="3">
      <t>タ</t>
    </rPh>
    <rPh sb="4" eb="7">
      <t>ゲスイドウ</t>
    </rPh>
    <rPh sb="7" eb="9">
      <t>ジギョウ</t>
    </rPh>
    <rPh sb="10" eb="11">
      <t>カカ</t>
    </rPh>
    <rPh sb="12" eb="15">
      <t>チホウサイ</t>
    </rPh>
    <phoneticPr fontId="4"/>
  </si>
  <si>
    <t>下水道普及特別対策事業（8年度以降分）</t>
    <rPh sb="0" eb="3">
      <t>ゲスイドウ</t>
    </rPh>
    <rPh sb="3" eb="5">
      <t>フキュウ</t>
    </rPh>
    <rPh sb="5" eb="7">
      <t>トクベツ</t>
    </rPh>
    <rPh sb="7" eb="9">
      <t>タイサク</t>
    </rPh>
    <rPh sb="9" eb="11">
      <t>ジギョウ</t>
    </rPh>
    <rPh sb="13" eb="14">
      <t>ネン</t>
    </rPh>
    <rPh sb="14" eb="15">
      <t>ド</t>
    </rPh>
    <rPh sb="15" eb="17">
      <t>イコウ</t>
    </rPh>
    <rPh sb="17" eb="18">
      <t>ブン</t>
    </rPh>
    <phoneticPr fontId="4"/>
  </si>
  <si>
    <t>附表より転記</t>
    <rPh sb="0" eb="2">
      <t>フヒョウ</t>
    </rPh>
    <rPh sb="4" eb="6">
      <t>テンキ</t>
    </rPh>
    <phoneticPr fontId="2"/>
  </si>
  <si>
    <t>分流管比率</t>
    <rPh sb="0" eb="2">
      <t>ブンリュウ</t>
    </rPh>
    <rPh sb="2" eb="3">
      <t>クダ</t>
    </rPh>
    <rPh sb="3" eb="5">
      <t>ヒリツ</t>
    </rPh>
    <phoneticPr fontId="4"/>
  </si>
  <si>
    <t>合流管比率</t>
    <rPh sb="0" eb="1">
      <t>ゴウ</t>
    </rPh>
    <rPh sb="1" eb="2">
      <t>リュウ</t>
    </rPh>
    <rPh sb="2" eb="3">
      <t>カン</t>
    </rPh>
    <rPh sb="3" eb="5">
      <t>ヒリツ</t>
    </rPh>
    <phoneticPr fontId="4"/>
  </si>
  <si>
    <t>償還予定額</t>
    <rPh sb="0" eb="2">
      <t>ショウカン</t>
    </rPh>
    <rPh sb="2" eb="5">
      <t>ヨテイガク</t>
    </rPh>
    <phoneticPr fontId="4"/>
  </si>
  <si>
    <t>処理区域内人口密度(附表より転記)</t>
    <rPh sb="0" eb="2">
      <t>ショリ</t>
    </rPh>
    <rPh sb="2" eb="5">
      <t>クイキナイ</t>
    </rPh>
    <rPh sb="5" eb="7">
      <t>ジンコウ</t>
    </rPh>
    <rPh sb="7" eb="9">
      <t>ミツド</t>
    </rPh>
    <rPh sb="10" eb="12">
      <t>フヒョウ</t>
    </rPh>
    <rPh sb="14" eb="16">
      <t>テンキ</t>
    </rPh>
    <phoneticPr fontId="4"/>
  </si>
  <si>
    <t>償還予定割合</t>
    <rPh sb="0" eb="2">
      <t>ショウカン</t>
    </rPh>
    <rPh sb="2" eb="4">
      <t>ヨテイ</t>
    </rPh>
    <rPh sb="4" eb="6">
      <t>ワリアイ</t>
    </rPh>
    <phoneticPr fontId="4"/>
  </si>
  <si>
    <t>流域下水道事業及び公共下水道事業に係る地方債（12年度以降同意等債に</t>
    <rPh sb="0" eb="2">
      <t>リュウイキ</t>
    </rPh>
    <rPh sb="2" eb="5">
      <t>ゲスイドウ</t>
    </rPh>
    <rPh sb="5" eb="7">
      <t>ジギョウ</t>
    </rPh>
    <rPh sb="7" eb="8">
      <t>オヨ</t>
    </rPh>
    <rPh sb="9" eb="11">
      <t>コウキョウ</t>
    </rPh>
    <rPh sb="11" eb="14">
      <t>ゲスイドウ</t>
    </rPh>
    <rPh sb="14" eb="16">
      <t>ジギョウ</t>
    </rPh>
    <rPh sb="17" eb="18">
      <t>カカ</t>
    </rPh>
    <rPh sb="19" eb="22">
      <t>チホウサイ</t>
    </rPh>
    <rPh sb="25" eb="27">
      <t>ネンド</t>
    </rPh>
    <rPh sb="27" eb="29">
      <t>イコウ</t>
    </rPh>
    <rPh sb="29" eb="31">
      <t>ドウイ</t>
    </rPh>
    <rPh sb="31" eb="32">
      <t>ナド</t>
    </rPh>
    <rPh sb="32" eb="33">
      <t>サイ</t>
    </rPh>
    <phoneticPr fontId="4"/>
  </si>
  <si>
    <t>流域下水道事業及び公共下水道事業に係る地方債</t>
    <rPh sb="0" eb="2">
      <t>リュウイキ</t>
    </rPh>
    <rPh sb="2" eb="5">
      <t>ゲスイドウ</t>
    </rPh>
    <rPh sb="5" eb="7">
      <t>ジギョウ</t>
    </rPh>
    <rPh sb="7" eb="8">
      <t>オヨ</t>
    </rPh>
    <rPh sb="9" eb="11">
      <t>コウキョウ</t>
    </rPh>
    <rPh sb="11" eb="14">
      <t>ゲスイドウ</t>
    </rPh>
    <rPh sb="14" eb="16">
      <t>ジギョウ</t>
    </rPh>
    <rPh sb="17" eb="18">
      <t>カカ</t>
    </rPh>
    <rPh sb="19" eb="22">
      <t>チホウサイ</t>
    </rPh>
    <phoneticPr fontId="4"/>
  </si>
  <si>
    <t>下水道費合計</t>
    <rPh sb="0" eb="3">
      <t>ゲスイドウ</t>
    </rPh>
    <rPh sb="3" eb="4">
      <t>ヒ</t>
    </rPh>
    <rPh sb="4" eb="6">
      <t>ゴウケイ</t>
    </rPh>
    <rPh sb="5" eb="6">
      <t>ケイ</t>
    </rPh>
    <phoneticPr fontId="4"/>
  </si>
  <si>
    <t>その他</t>
    <rPh sb="2" eb="3">
      <t>タ</t>
    </rPh>
    <phoneticPr fontId="4"/>
  </si>
  <si>
    <t>公募</t>
    <rPh sb="0" eb="2">
      <t>コウボ</t>
    </rPh>
    <phoneticPr fontId="4"/>
  </si>
  <si>
    <t>(附表より転記)</t>
    <rPh sb="1" eb="3">
      <t>フヒョウ</t>
    </rPh>
    <rPh sb="5" eb="7">
      <t>テンキ</t>
    </rPh>
    <phoneticPr fontId="2"/>
  </si>
  <si>
    <t>特別措置分乗数ε</t>
    <rPh sb="0" eb="2">
      <t>トクベツ</t>
    </rPh>
    <rPh sb="2" eb="4">
      <t>ソチ</t>
    </rPh>
    <rPh sb="4" eb="5">
      <t>ブン</t>
    </rPh>
    <rPh sb="6" eb="7">
      <t>カズ</t>
    </rPh>
    <phoneticPr fontId="2"/>
  </si>
  <si>
    <t>発行可能額</t>
    <rPh sb="0" eb="2">
      <t>ハッコウ</t>
    </rPh>
    <rPh sb="2" eb="5">
      <t>カノウガク</t>
    </rPh>
    <phoneticPr fontId="4"/>
  </si>
  <si>
    <t>20年度一本算定</t>
    <rPh sb="2" eb="4">
      <t>ネンド</t>
    </rPh>
    <rPh sb="4" eb="6">
      <t>イッポン</t>
    </rPh>
    <rPh sb="6" eb="8">
      <t>サンテイ</t>
    </rPh>
    <phoneticPr fontId="4"/>
  </si>
  <si>
    <t>団体
区分</t>
    <rPh sb="0" eb="2">
      <t>ダンタイ</t>
    </rPh>
    <rPh sb="3" eb="5">
      <t>クブン</t>
    </rPh>
    <phoneticPr fontId="4"/>
  </si>
  <si>
    <t>（３）平成20年度分</t>
    <rPh sb="3" eb="5">
      <t>ヘイセイ</t>
    </rPh>
    <rPh sb="7" eb="9">
      <t>ネンド</t>
    </rPh>
    <rPh sb="9" eb="10">
      <t>ブン</t>
    </rPh>
    <phoneticPr fontId="4"/>
  </si>
  <si>
    <t>20年度算出資料</t>
    <rPh sb="2" eb="4">
      <t>ネンド</t>
    </rPh>
    <rPh sb="4" eb="6">
      <t>サンシュツ</t>
    </rPh>
    <rPh sb="6" eb="8">
      <t>シリョウ</t>
    </rPh>
    <phoneticPr fontId="4"/>
  </si>
  <si>
    <t>19年度一本算定</t>
    <rPh sb="2" eb="4">
      <t>ネンド</t>
    </rPh>
    <rPh sb="4" eb="6">
      <t>イッポン</t>
    </rPh>
    <rPh sb="6" eb="8">
      <t>サンテイ</t>
    </rPh>
    <phoneticPr fontId="4"/>
  </si>
  <si>
    <t>（２）平成19年度分</t>
    <rPh sb="3" eb="5">
      <t>ヘイセイ</t>
    </rPh>
    <rPh sb="7" eb="9">
      <t>ネンド</t>
    </rPh>
    <rPh sb="9" eb="10">
      <t>ブン</t>
    </rPh>
    <phoneticPr fontId="4"/>
  </si>
  <si>
    <t>19年度算出資料</t>
    <rPh sb="2" eb="4">
      <t>ネンド</t>
    </rPh>
    <rPh sb="4" eb="6">
      <t>サンシュツ</t>
    </rPh>
    <rPh sb="6" eb="8">
      <t>シリョウ</t>
    </rPh>
    <phoneticPr fontId="4"/>
  </si>
  <si>
    <t>18年度一本算定</t>
    <rPh sb="2" eb="4">
      <t>ネンド</t>
    </rPh>
    <rPh sb="4" eb="6">
      <t>イッポン</t>
    </rPh>
    <rPh sb="6" eb="8">
      <t>サンテイ</t>
    </rPh>
    <phoneticPr fontId="4"/>
  </si>
  <si>
    <t>（１）平成18年度分</t>
    <rPh sb="3" eb="5">
      <t>ヘイセイ</t>
    </rPh>
    <rPh sb="7" eb="9">
      <t>ネンド</t>
    </rPh>
    <rPh sb="9" eb="10">
      <t>ブン</t>
    </rPh>
    <phoneticPr fontId="4"/>
  </si>
  <si>
    <t>下水道事業債（特別措置分）</t>
    <rPh sb="0" eb="3">
      <t>ゲスイドウ</t>
    </rPh>
    <rPh sb="3" eb="6">
      <t>ジギョウサイ</t>
    </rPh>
    <rPh sb="7" eb="9">
      <t>トクベツ</t>
    </rPh>
    <rPh sb="9" eb="11">
      <t>ソチ</t>
    </rPh>
    <rPh sb="11" eb="12">
      <t>ブン</t>
    </rPh>
    <phoneticPr fontId="4"/>
  </si>
  <si>
    <t>②その他の団体</t>
    <rPh sb="3" eb="4">
      <t>タ</t>
    </rPh>
    <rPh sb="5" eb="7">
      <t>ダンタイ</t>
    </rPh>
    <phoneticPr fontId="4"/>
  </si>
  <si>
    <t>(公防分）</t>
    <rPh sb="1" eb="3">
      <t>コウボウ</t>
    </rPh>
    <rPh sb="3" eb="4">
      <t>ブン</t>
    </rPh>
    <phoneticPr fontId="4"/>
  </si>
  <si>
    <t>①市場公募都市</t>
    <rPh sb="1" eb="3">
      <t>シジョウ</t>
    </rPh>
    <rPh sb="3" eb="5">
      <t>コウボ</t>
    </rPh>
    <rPh sb="5" eb="7">
      <t>トシ</t>
    </rPh>
    <phoneticPr fontId="4"/>
  </si>
  <si>
    <t>(下水分）</t>
    <rPh sb="1" eb="3">
      <t>ゲスイ</t>
    </rPh>
    <rPh sb="3" eb="4">
      <t>ブン</t>
    </rPh>
    <phoneticPr fontId="4"/>
  </si>
  <si>
    <t>(公防分)</t>
    <rPh sb="1" eb="2">
      <t>コウ</t>
    </rPh>
    <rPh sb="2" eb="3">
      <t>ボウ</t>
    </rPh>
    <rPh sb="3" eb="4">
      <t>ブン</t>
    </rPh>
    <phoneticPr fontId="4"/>
  </si>
  <si>
    <t>(下水分)</t>
    <rPh sb="1" eb="3">
      <t>ゲスイ</t>
    </rPh>
    <rPh sb="3" eb="4">
      <t>ブン</t>
    </rPh>
    <phoneticPr fontId="4"/>
  </si>
  <si>
    <t>下水道資本費平準化債</t>
    <rPh sb="0" eb="3">
      <t>ゲスイドウ</t>
    </rPh>
    <rPh sb="3" eb="6">
      <t>シホンヒ</t>
    </rPh>
    <rPh sb="6" eb="9">
      <t>ヘイジュンカ</t>
    </rPh>
    <rPh sb="9" eb="10">
      <t>サイ</t>
    </rPh>
    <phoneticPr fontId="4"/>
  </si>
  <si>
    <t>　　公共下水道下水管布設延長（10表１行31列）</t>
    <rPh sb="2" eb="4">
      <t>コウキョウ</t>
    </rPh>
    <rPh sb="4" eb="7">
      <t>ゲスイドウ</t>
    </rPh>
    <rPh sb="7" eb="10">
      <t>ゲスイカン</t>
    </rPh>
    <rPh sb="10" eb="12">
      <t>フセツ</t>
    </rPh>
    <rPh sb="12" eb="14">
      <t>エンチョウ</t>
    </rPh>
    <rPh sb="17" eb="18">
      <t>ヒョウ</t>
    </rPh>
    <rPh sb="19" eb="20">
      <t>ギョウ</t>
    </rPh>
    <rPh sb="22" eb="23">
      <t>レツ</t>
    </rPh>
    <phoneticPr fontId="2"/>
  </si>
  <si>
    <t>　　公共下水道合流管延長（10表１行34列）</t>
    <rPh sb="2" eb="4">
      <t>コウキョウ</t>
    </rPh>
    <rPh sb="4" eb="7">
      <t>ゲスイドウ</t>
    </rPh>
    <rPh sb="7" eb="9">
      <t>ゴウリュウ</t>
    </rPh>
    <rPh sb="9" eb="10">
      <t>クダ</t>
    </rPh>
    <rPh sb="10" eb="12">
      <t>エンチョウ</t>
    </rPh>
    <rPh sb="15" eb="16">
      <t>ヒョウ</t>
    </rPh>
    <rPh sb="17" eb="18">
      <t>ギョウ</t>
    </rPh>
    <rPh sb="20" eb="21">
      <t>レツ</t>
    </rPh>
    <phoneticPr fontId="2"/>
  </si>
  <si>
    <t>（小数点以下1位未満四捨五入）</t>
    <rPh sb="1" eb="4">
      <t>ショウスウテン</t>
    </rPh>
    <rPh sb="4" eb="6">
      <t>イカ</t>
    </rPh>
    <rPh sb="7" eb="8">
      <t>イ</t>
    </rPh>
    <rPh sb="8" eb="10">
      <t>ミマン</t>
    </rPh>
    <rPh sb="10" eb="14">
      <t>シシャゴニュウ</t>
    </rPh>
    <phoneticPr fontId="2"/>
  </si>
  <si>
    <t>　　公共下水道処理区域内面積（10表１行17列）</t>
    <rPh sb="2" eb="4">
      <t>コウキョウ</t>
    </rPh>
    <rPh sb="4" eb="7">
      <t>ゲスイドウ</t>
    </rPh>
    <rPh sb="7" eb="9">
      <t>ショリ</t>
    </rPh>
    <rPh sb="9" eb="12">
      <t>クイキナイ</t>
    </rPh>
    <rPh sb="12" eb="14">
      <t>メンセキ</t>
    </rPh>
    <rPh sb="17" eb="18">
      <t>ヒョウ</t>
    </rPh>
    <rPh sb="19" eb="20">
      <t>ギョウ</t>
    </rPh>
    <rPh sb="22" eb="23">
      <t>レツ</t>
    </rPh>
    <phoneticPr fontId="2"/>
  </si>
  <si>
    <t>　　公共下水道処理区域内人口（10表１行11列）</t>
    <rPh sb="2" eb="4">
      <t>コウキョウ</t>
    </rPh>
    <rPh sb="4" eb="7">
      <t>ゲスイドウ</t>
    </rPh>
    <rPh sb="7" eb="9">
      <t>ショリ</t>
    </rPh>
    <rPh sb="9" eb="12">
      <t>クイキナイ</t>
    </rPh>
    <rPh sb="12" eb="14">
      <t>ジンコウ</t>
    </rPh>
    <rPh sb="17" eb="18">
      <t>ヒョウ</t>
    </rPh>
    <rPh sb="19" eb="20">
      <t>ギョウ</t>
    </rPh>
    <rPh sb="22" eb="23">
      <t>レツ</t>
    </rPh>
    <phoneticPr fontId="2"/>
  </si>
  <si>
    <t>100人以上</t>
    <rPh sb="3" eb="6">
      <t>ニンイジョウ</t>
    </rPh>
    <phoneticPr fontId="2"/>
  </si>
  <si>
    <t>75人以上100人未満</t>
    <rPh sb="2" eb="5">
      <t>ニンイジョウ</t>
    </rPh>
    <rPh sb="8" eb="9">
      <t>ニン</t>
    </rPh>
    <rPh sb="9" eb="11">
      <t>ミマン</t>
    </rPh>
    <phoneticPr fontId="2"/>
  </si>
  <si>
    <t>50人以上75人未満</t>
    <rPh sb="2" eb="3">
      <t>ニン</t>
    </rPh>
    <rPh sb="3" eb="5">
      <t>イジョウ</t>
    </rPh>
    <rPh sb="7" eb="8">
      <t>ニン</t>
    </rPh>
    <rPh sb="8" eb="10">
      <t>ミマン</t>
    </rPh>
    <phoneticPr fontId="2"/>
  </si>
  <si>
    <t>25人以上50人未満</t>
    <rPh sb="2" eb="5">
      <t>ニンイジョウ</t>
    </rPh>
    <rPh sb="7" eb="8">
      <t>ニン</t>
    </rPh>
    <rPh sb="8" eb="10">
      <t>ミマン</t>
    </rPh>
    <phoneticPr fontId="2"/>
  </si>
  <si>
    <t>25人未満</t>
    <rPh sb="2" eb="3">
      <t>ニン</t>
    </rPh>
    <rPh sb="3" eb="5">
      <t>ミマン</t>
    </rPh>
    <phoneticPr fontId="2"/>
  </si>
  <si>
    <t>η：処理区域内人口密度に応じた、以下の乗率</t>
    <rPh sb="2" eb="4">
      <t>ショリ</t>
    </rPh>
    <rPh sb="4" eb="7">
      <t>クイキナイ</t>
    </rPh>
    <rPh sb="7" eb="9">
      <t>ジンコウ</t>
    </rPh>
    <rPh sb="9" eb="11">
      <t>ミツド</t>
    </rPh>
    <rPh sb="12" eb="13">
      <t>オウ</t>
    </rPh>
    <rPh sb="16" eb="18">
      <t>イカ</t>
    </rPh>
    <rPh sb="19" eb="20">
      <t>ジョウ</t>
    </rPh>
    <rPh sb="20" eb="21">
      <t>リツ</t>
    </rPh>
    <phoneticPr fontId="2"/>
  </si>
  <si>
    <t>その他</t>
    <rPh sb="2" eb="3">
      <t>タ</t>
    </rPh>
    <phoneticPr fontId="2"/>
  </si>
  <si>
    <t>公募</t>
    <rPh sb="0" eb="2">
      <t>コウボ</t>
    </rPh>
    <phoneticPr fontId="2"/>
  </si>
  <si>
    <t>乗数εに係る算式</t>
    <rPh sb="0" eb="1">
      <t>ジョウ</t>
    </rPh>
    <rPh sb="1" eb="2">
      <t>カズ</t>
    </rPh>
    <rPh sb="4" eb="5">
      <t>カカ</t>
    </rPh>
    <rPh sb="6" eb="8">
      <t>サンシキ</t>
    </rPh>
    <phoneticPr fontId="2"/>
  </si>
  <si>
    <t>処理区域内人口密度</t>
    <rPh sb="0" eb="2">
      <t>ショリ</t>
    </rPh>
    <rPh sb="2" eb="5">
      <t>クイキナイ</t>
    </rPh>
    <rPh sb="5" eb="7">
      <t>ジンコウ</t>
    </rPh>
    <rPh sb="7" eb="9">
      <t>ミツド</t>
    </rPh>
    <phoneticPr fontId="2"/>
  </si>
  <si>
    <t>合流管比率</t>
    <rPh sb="0" eb="2">
      <t>ゴウリュウ</t>
    </rPh>
    <rPh sb="2" eb="3">
      <t>クダ</t>
    </rPh>
    <rPh sb="3" eb="5">
      <t>ヒリツ</t>
    </rPh>
    <phoneticPr fontId="2"/>
  </si>
  <si>
    <t>団体
区分</t>
    <rPh sb="0" eb="2">
      <t>ダンタイ</t>
    </rPh>
    <rPh sb="3" eb="5">
      <t>クブン</t>
    </rPh>
    <phoneticPr fontId="2"/>
  </si>
  <si>
    <t>○　下水道費(附表)</t>
    <rPh sb="2" eb="5">
      <t>ゲスイドウ</t>
    </rPh>
    <rPh sb="5" eb="6">
      <t>ヒ</t>
    </rPh>
    <rPh sb="7" eb="9">
      <t>フヒョウ</t>
    </rPh>
    <phoneticPr fontId="2"/>
  </si>
  <si>
    <t>その他の土木費合計</t>
    <rPh sb="2" eb="3">
      <t>タ</t>
    </rPh>
    <rPh sb="4" eb="6">
      <t>ドボク</t>
    </rPh>
    <rPh sb="6" eb="7">
      <t>ヒ</t>
    </rPh>
    <rPh sb="7" eb="9">
      <t>ゴウケイ</t>
    </rPh>
    <phoneticPr fontId="4"/>
  </si>
  <si>
    <t>財政力補正係数</t>
    <rPh sb="0" eb="2">
      <t>ザイセイ</t>
    </rPh>
    <rPh sb="2" eb="3">
      <t>リョク</t>
    </rPh>
    <rPh sb="3" eb="5">
      <t>ホセイ</t>
    </rPh>
    <rPh sb="5" eb="7">
      <t>ケイスウ</t>
    </rPh>
    <phoneticPr fontId="4"/>
  </si>
  <si>
    <t>自然災害防止事業債に係る</t>
    <rPh sb="0" eb="2">
      <t>シゼン</t>
    </rPh>
    <rPh sb="2" eb="4">
      <t>サイガイ</t>
    </rPh>
    <rPh sb="4" eb="6">
      <t>ボウシ</t>
    </rPh>
    <rPh sb="6" eb="9">
      <t>ジギョウサイ</t>
    </rPh>
    <rPh sb="10" eb="11">
      <t>カカ</t>
    </rPh>
    <phoneticPr fontId="4"/>
  </si>
  <si>
    <t>産炭地域開発就労事業等に係る</t>
    <rPh sb="0" eb="2">
      <t>サンタン</t>
    </rPh>
    <rPh sb="2" eb="4">
      <t>チイキ</t>
    </rPh>
    <rPh sb="4" eb="6">
      <t>カイハツ</t>
    </rPh>
    <rPh sb="6" eb="8">
      <t>シュウロウ</t>
    </rPh>
    <rPh sb="8" eb="10">
      <t>ジギョウ</t>
    </rPh>
    <rPh sb="10" eb="11">
      <t>トウ</t>
    </rPh>
    <rPh sb="12" eb="13">
      <t>カカ</t>
    </rPh>
    <phoneticPr fontId="4"/>
  </si>
  <si>
    <t>臨時経済対策事業債</t>
    <rPh sb="0" eb="2">
      <t>リンジ</t>
    </rPh>
    <rPh sb="2" eb="4">
      <t>ケイザイ</t>
    </rPh>
    <rPh sb="4" eb="6">
      <t>タイサク</t>
    </rPh>
    <rPh sb="6" eb="8">
      <t>ジギョウ</t>
    </rPh>
    <rPh sb="8" eb="9">
      <t>サイ</t>
    </rPh>
    <phoneticPr fontId="4"/>
  </si>
  <si>
    <t>新幹線鉄道整備事業債</t>
    <rPh sb="0" eb="3">
      <t>シンカンセン</t>
    </rPh>
    <rPh sb="3" eb="5">
      <t>テツドウ</t>
    </rPh>
    <rPh sb="5" eb="7">
      <t>セイビ</t>
    </rPh>
    <rPh sb="7" eb="9">
      <t>ジギョウ</t>
    </rPh>
    <rPh sb="9" eb="10">
      <t>サイ</t>
    </rPh>
    <phoneticPr fontId="4"/>
  </si>
  <si>
    <t>算入が終了していること。</t>
    <rPh sb="0" eb="2">
      <t>サンニュウ</t>
    </rPh>
    <rPh sb="3" eb="5">
      <t>シュウリョウ</t>
    </rPh>
    <phoneticPr fontId="4"/>
  </si>
  <si>
    <t>(ﾆ)</t>
  </si>
  <si>
    <t>(ﾅ)</t>
  </si>
  <si>
    <t>(ﾄ)</t>
  </si>
  <si>
    <t>(ﾃ)</t>
  </si>
  <si>
    <t>(ﾂ)</t>
  </si>
  <si>
    <t>(ﾁ)</t>
  </si>
  <si>
    <t>(ﾀ)</t>
  </si>
  <si>
    <t>(ｿ)</t>
  </si>
  <si>
    <t>(ｾ)</t>
  </si>
  <si>
    <t>(ｽ)</t>
  </si>
  <si>
    <t>(ｼ)</t>
  </si>
  <si>
    <t>(ｻ)</t>
  </si>
  <si>
    <t>(ｺ)</t>
  </si>
  <si>
    <t>(ｹ)</t>
  </si>
  <si>
    <t>(ｸ)</t>
  </si>
  <si>
    <t>(ｶ)</t>
  </si>
  <si>
    <t>(ｵ)</t>
  </si>
  <si>
    <t>(ｷ)</t>
  </si>
  <si>
    <t>都市生活環境整備特別対策事業債</t>
    <rPh sb="0" eb="2">
      <t>トシ</t>
    </rPh>
    <rPh sb="2" eb="4">
      <t>セイカツ</t>
    </rPh>
    <rPh sb="4" eb="6">
      <t>カンキョウ</t>
    </rPh>
    <rPh sb="6" eb="8">
      <t>セイビ</t>
    </rPh>
    <rPh sb="8" eb="10">
      <t>トクベツ</t>
    </rPh>
    <rPh sb="10" eb="12">
      <t>タイサク</t>
    </rPh>
    <rPh sb="12" eb="15">
      <t>ジギョウサイ</t>
    </rPh>
    <phoneticPr fontId="4"/>
  </si>
  <si>
    <t>(ｴ)</t>
  </si>
  <si>
    <t>(ｳ)</t>
  </si>
  <si>
    <t>(ｲ)</t>
  </si>
  <si>
    <t>(ｱ)</t>
  </si>
  <si>
    <t>漁港事業に係る地方債（測定単位のない団体にのみ適用）</t>
    <rPh sb="0" eb="2">
      <t>ギョコウ</t>
    </rPh>
    <rPh sb="2" eb="4">
      <t>ジギョウ</t>
    </rPh>
    <rPh sb="5" eb="6">
      <t>カカ</t>
    </rPh>
    <rPh sb="7" eb="10">
      <t>チホウサイ</t>
    </rPh>
    <phoneticPr fontId="4"/>
  </si>
  <si>
    <t>港湾事業に係る地方債（測定単位のない団体にのみ適用）</t>
    <rPh sb="0" eb="2">
      <t>コウワン</t>
    </rPh>
    <rPh sb="2" eb="4">
      <t>ジギョウ</t>
    </rPh>
    <rPh sb="5" eb="6">
      <t>カカ</t>
    </rPh>
    <rPh sb="7" eb="10">
      <t>チホウサイ</t>
    </rPh>
    <phoneticPr fontId="4"/>
  </si>
  <si>
    <t>(小数点以下３位未満四捨五入)</t>
    <rPh sb="1" eb="4">
      <t>ショウスウテン</t>
    </rPh>
    <rPh sb="4" eb="6">
      <t>イカ</t>
    </rPh>
    <rPh sb="7" eb="8">
      <t>イ</t>
    </rPh>
    <rPh sb="8" eb="10">
      <t>ミマン</t>
    </rPh>
    <rPh sb="10" eb="14">
      <t>シシャゴニュウ</t>
    </rPh>
    <phoneticPr fontId="2"/>
  </si>
  <si>
    <t>を超える場合</t>
    <rPh sb="1" eb="2">
      <t>コ</t>
    </rPh>
    <rPh sb="4" eb="6">
      <t>バアイ</t>
    </rPh>
    <phoneticPr fontId="2"/>
  </si>
  <si>
    <t>を超え</t>
    <rPh sb="1" eb="2">
      <t>コ</t>
    </rPh>
    <phoneticPr fontId="2"/>
  </si>
  <si>
    <t>(端数整理なし)</t>
    <rPh sb="1" eb="3">
      <t>ハスウ</t>
    </rPh>
    <rPh sb="3" eb="5">
      <t>セイリ</t>
    </rPh>
    <phoneticPr fontId="2"/>
  </si>
  <si>
    <t>補正後数値</t>
    <rPh sb="0" eb="3">
      <t>ホセイゴ</t>
    </rPh>
    <rPh sb="3" eb="5">
      <t>スウチ</t>
    </rPh>
    <phoneticPr fontId="2"/>
  </si>
  <si>
    <t>(千円未満四捨五入)</t>
    <rPh sb="1" eb="2">
      <t>セン</t>
    </rPh>
    <rPh sb="2" eb="5">
      <t>エンミマン</t>
    </rPh>
    <rPh sb="5" eb="9">
      <t>シシャゴニュウ</t>
    </rPh>
    <phoneticPr fontId="2"/>
  </si>
  <si>
    <t>３カ年平均</t>
    <rPh sb="2" eb="3">
      <t>ネン</t>
    </rPh>
    <rPh sb="3" eb="5">
      <t>ヘイキン</t>
    </rPh>
    <phoneticPr fontId="2"/>
  </si>
  <si>
    <t>合計</t>
    <rPh sb="0" eb="2">
      <t>ゴウケイ</t>
    </rPh>
    <phoneticPr fontId="2"/>
  </si>
  <si>
    <t>年度標準財政収入額</t>
    <rPh sb="0" eb="2">
      <t>ネンド</t>
    </rPh>
    <rPh sb="2" eb="4">
      <t>ヒョウジュン</t>
    </rPh>
    <rPh sb="4" eb="6">
      <t>ザイセイ</t>
    </rPh>
    <rPh sb="6" eb="9">
      <t>シュウニュウガク</t>
    </rPh>
    <phoneticPr fontId="2"/>
  </si>
  <si>
    <t>平成</t>
    <rPh sb="0" eb="2">
      <t>ヘイセイ</t>
    </rPh>
    <phoneticPr fontId="2"/>
  </si>
  <si>
    <t>［財政力補正係数］</t>
    <rPh sb="1" eb="3">
      <t>ザイセイ</t>
    </rPh>
    <rPh sb="3" eb="4">
      <t>リョク</t>
    </rPh>
    <rPh sb="4" eb="6">
      <t>ホセイ</t>
    </rPh>
    <rPh sb="6" eb="8">
      <t>ケイスウ</t>
    </rPh>
    <phoneticPr fontId="2"/>
  </si>
  <si>
    <t>年度元利償還金</t>
    <rPh sb="0" eb="2">
      <t>ネンド</t>
    </rPh>
    <rPh sb="2" eb="4">
      <t>ガンリ</t>
    </rPh>
    <rPh sb="4" eb="7">
      <t>ショウカンキン</t>
    </rPh>
    <phoneticPr fontId="2"/>
  </si>
  <si>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</si>
  <si>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その他の教育費合計</t>
    <rPh sb="2" eb="3">
      <t>タ</t>
    </rPh>
    <rPh sb="4" eb="7">
      <t>キョウイクヒ</t>
    </rPh>
    <rPh sb="7" eb="9">
      <t>ゴウケイ</t>
    </rPh>
    <phoneticPr fontId="4"/>
  </si>
  <si>
    <t>一般事業債（幼稚園大規模改造単独事業分）</t>
    <rPh sb="0" eb="2">
      <t>イッパン</t>
    </rPh>
    <rPh sb="2" eb="5">
      <t>ジギョウサイ</t>
    </rPh>
    <rPh sb="6" eb="9">
      <t>ヨウチエン</t>
    </rPh>
    <rPh sb="9" eb="12">
      <t>ダイキボ</t>
    </rPh>
    <rPh sb="12" eb="14">
      <t>カイゾウ</t>
    </rPh>
    <rPh sb="14" eb="16">
      <t>タンドク</t>
    </rPh>
    <rPh sb="16" eb="19">
      <t>ジギョウブン</t>
    </rPh>
    <phoneticPr fontId="4"/>
  </si>
  <si>
    <t>その他教育費</t>
    <rPh sb="2" eb="3">
      <t>タ</t>
    </rPh>
    <rPh sb="3" eb="6">
      <t>キョウイクヒ</t>
    </rPh>
    <phoneticPr fontId="4"/>
  </si>
  <si>
    <t>社会福祉費合計</t>
    <rPh sb="0" eb="2">
      <t>シャカイ</t>
    </rPh>
    <rPh sb="2" eb="4">
      <t>フクシ</t>
    </rPh>
    <rPh sb="4" eb="5">
      <t>ヒ</t>
    </rPh>
    <rPh sb="5" eb="7">
      <t>ゴウケイ</t>
    </rPh>
    <phoneticPr fontId="4"/>
  </si>
  <si>
    <t>施設整備事業（一般財源化分）社会福祉施設等施設整備補助金・負担金</t>
    <rPh sb="0" eb="2">
      <t>シセツ</t>
    </rPh>
    <rPh sb="2" eb="4">
      <t>セイビ</t>
    </rPh>
    <rPh sb="4" eb="6">
      <t>ジギョウ</t>
    </rPh>
    <rPh sb="7" eb="9">
      <t>イッパン</t>
    </rPh>
    <rPh sb="9" eb="12">
      <t>ザイゲンカ</t>
    </rPh>
    <rPh sb="12" eb="13">
      <t>ブン</t>
    </rPh>
    <rPh sb="14" eb="16">
      <t>シャカイ</t>
    </rPh>
    <rPh sb="16" eb="18">
      <t>フクシ</t>
    </rPh>
    <rPh sb="18" eb="20">
      <t>シセツ</t>
    </rPh>
    <rPh sb="20" eb="21">
      <t>トウ</t>
    </rPh>
    <rPh sb="21" eb="23">
      <t>シセツ</t>
    </rPh>
    <rPh sb="23" eb="25">
      <t>セイビ</t>
    </rPh>
    <rPh sb="25" eb="28">
      <t>ホジョキン</t>
    </rPh>
    <rPh sb="29" eb="32">
      <t>フタンキン</t>
    </rPh>
    <phoneticPr fontId="4"/>
  </si>
  <si>
    <t>保健衛生費合計</t>
    <rPh sb="0" eb="2">
      <t>ホケン</t>
    </rPh>
    <rPh sb="2" eb="4">
      <t>エイセイ</t>
    </rPh>
    <rPh sb="4" eb="5">
      <t>ヒ</t>
    </rPh>
    <rPh sb="5" eb="7">
      <t>ゴウケイ</t>
    </rPh>
    <phoneticPr fontId="4"/>
  </si>
  <si>
    <t>(ｱｻ)</t>
  </si>
  <si>
    <t>基本設計等着手（通常分）</t>
    <rPh sb="0" eb="2">
      <t>キホン</t>
    </rPh>
    <rPh sb="2" eb="4">
      <t>セッケイ</t>
    </rPh>
    <rPh sb="4" eb="5">
      <t>トウ</t>
    </rPh>
    <rPh sb="5" eb="7">
      <t>チャクシュ</t>
    </rPh>
    <rPh sb="8" eb="10">
      <t>ツウジョウ</t>
    </rPh>
    <rPh sb="10" eb="11">
      <t>ブン</t>
    </rPh>
    <phoneticPr fontId="4"/>
  </si>
  <si>
    <t>(ｱｺ)</t>
  </si>
  <si>
    <t>基本設計等着手（Ｈ１４年度）</t>
    <rPh sb="0" eb="2">
      <t>キホン</t>
    </rPh>
    <rPh sb="2" eb="4">
      <t>セッケイ</t>
    </rPh>
    <rPh sb="4" eb="5">
      <t>トウ</t>
    </rPh>
    <rPh sb="5" eb="7">
      <t>チャクシュ</t>
    </rPh>
    <rPh sb="11" eb="13">
      <t>ネンド</t>
    </rPh>
    <phoneticPr fontId="4"/>
  </si>
  <si>
    <t>(ｱｹ)</t>
  </si>
  <si>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</si>
  <si>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</si>
  <si>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(ｱｸ)</t>
  </si>
  <si>
    <t>(ｱｷ)</t>
  </si>
  <si>
    <t>(ｱｶ)</t>
  </si>
  <si>
    <t>医療施設</t>
    <rPh sb="0" eb="2">
      <t>イリョウ</t>
    </rPh>
    <rPh sb="2" eb="4">
      <t>シセツ</t>
    </rPh>
    <phoneticPr fontId="4"/>
  </si>
  <si>
    <t>(ﾝ)</t>
  </si>
  <si>
    <t>(ﾙ)</t>
  </si>
  <si>
    <t>(ﾘ)</t>
  </si>
  <si>
    <t>(ﾗ)</t>
  </si>
  <si>
    <t>(ﾖ)</t>
  </si>
  <si>
    <t>(ﾕ)</t>
  </si>
  <si>
    <t>(ﾔ)</t>
  </si>
  <si>
    <t>(ﾓ)</t>
  </si>
  <si>
    <t>(ﾒ)</t>
  </si>
  <si>
    <t>(ﾑ)</t>
  </si>
  <si>
    <t>(ﾐ)</t>
  </si>
  <si>
    <t>(ﾏ)</t>
  </si>
  <si>
    <t>(ﾎ)</t>
  </si>
  <si>
    <t>(ﾍ)</t>
  </si>
  <si>
    <t>(ﾌ)</t>
  </si>
  <si>
    <t>(ﾋ)</t>
  </si>
  <si>
    <t>(ﾊ)</t>
  </si>
  <si>
    <t>(ﾉ)</t>
  </si>
  <si>
    <t>(ﾈ)</t>
  </si>
  <si>
    <t>(ﾇ)</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</si>
  <si>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</si>
  <si>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</si>
  <si>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</si>
  <si>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</si>
  <si>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</si>
  <si>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</si>
  <si>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</si>
  <si>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PFI分</t>
    <rPh sb="3" eb="4">
      <t>ブン</t>
    </rPh>
    <phoneticPr fontId="4"/>
  </si>
  <si>
    <t>(ｱｽ)</t>
  </si>
  <si>
    <t>(ｱｼ)</t>
  </si>
  <si>
    <t>病院事業債（災害拠点上乗せ分を含む）</t>
    <rPh sb="0" eb="2">
      <t>ビョウイン</t>
    </rPh>
    <rPh sb="2" eb="5">
      <t>ジギョウサイ</t>
    </rPh>
    <rPh sb="6" eb="8">
      <t>サイガイ</t>
    </rPh>
    <rPh sb="8" eb="10">
      <t>キョテン</t>
    </rPh>
    <rPh sb="10" eb="12">
      <t>ウワノ</t>
    </rPh>
    <rPh sb="13" eb="14">
      <t>ブン</t>
    </rPh>
    <rPh sb="15" eb="16">
      <t>フク</t>
    </rPh>
    <phoneticPr fontId="2"/>
  </si>
  <si>
    <t>保健衛生費</t>
    <rPh sb="0" eb="2">
      <t>ホケン</t>
    </rPh>
    <rPh sb="2" eb="4">
      <t>エイセイ</t>
    </rPh>
    <rPh sb="4" eb="5">
      <t>ヒ</t>
    </rPh>
    <phoneticPr fontId="4"/>
  </si>
  <si>
    <t>　（一般会計で運営している病院、介護老人保健施設等）は、対象とならないものであること。</t>
  </si>
  <si>
    <t xml:space="preserve">  に着手した継続事業を除く。）病院事業債について記入すること。</t>
    <rPh sb="12" eb="13">
      <t>ノゾ</t>
    </rPh>
    <phoneticPr fontId="2"/>
  </si>
  <si>
    <t xml:space="preserve">  第７、１、（２）に該当する事業で、平成１４年度に許可を受けた（平成13年度以前に基本設計等</t>
    <rPh sb="26" eb="28">
      <t>キョカ</t>
    </rPh>
    <rPh sb="29" eb="30">
      <t>ウ</t>
    </rPh>
    <phoneticPr fontId="2"/>
  </si>
  <si>
    <t>　に係る上乗せ措置分については、（Ｍ）×１/3の算式により記入すること。</t>
    <rPh sb="24" eb="26">
      <t>サンシキ</t>
    </rPh>
    <rPh sb="29" eb="31">
      <t>キニュウ</t>
    </rPh>
    <phoneticPr fontId="2"/>
  </si>
  <si>
    <t>６　（Ｎ）欄は（Ｍ）×2/3の算式により算出し記入すること。ただし、災害拠点病院の施設整備事業</t>
    <rPh sb="5" eb="6">
      <t>ラン</t>
    </rPh>
    <rPh sb="15" eb="17">
      <t>サンシキ</t>
    </rPh>
    <rPh sb="20" eb="22">
      <t>サンシュツ</t>
    </rPh>
    <rPh sb="23" eb="25">
      <t>キニュウ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</si>
  <si>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</si>
  <si>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</si>
  <si>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（注）</t>
    <rPh sb="1" eb="2">
      <t>チュウ</t>
    </rPh>
    <phoneticPr fontId="2"/>
  </si>
  <si>
    <t>高齢者保健福祉費合計</t>
    <rPh sb="0" eb="3">
      <t>コウレイシャ</t>
    </rPh>
    <rPh sb="3" eb="5">
      <t>ホケン</t>
    </rPh>
    <rPh sb="5" eb="8">
      <t>フクシヒ</t>
    </rPh>
    <rPh sb="8" eb="10">
      <t>ゴウケイ</t>
    </rPh>
    <phoneticPr fontId="4"/>
  </si>
  <si>
    <t>清掃費合計</t>
    <rPh sb="0" eb="3">
      <t>セイソウヒ</t>
    </rPh>
    <rPh sb="3" eb="5">
      <t>ゴウケイ</t>
    </rPh>
    <phoneticPr fontId="4"/>
  </si>
  <si>
    <t>都市基盤整備公団等の立替施行に係る立替金</t>
    <rPh sb="0" eb="2">
      <t>トシ</t>
    </rPh>
    <rPh sb="2" eb="4">
      <t>キバン</t>
    </rPh>
    <rPh sb="4" eb="6">
      <t>セイビ</t>
    </rPh>
    <rPh sb="6" eb="8">
      <t>コウダン</t>
    </rPh>
    <rPh sb="8" eb="9">
      <t>トウ</t>
    </rPh>
    <rPh sb="10" eb="12">
      <t>タテカエ</t>
    </rPh>
    <rPh sb="12" eb="14">
      <t>セコウ</t>
    </rPh>
    <rPh sb="15" eb="16">
      <t>カカ</t>
    </rPh>
    <rPh sb="17" eb="19">
      <t>タテカエ</t>
    </rPh>
    <rPh sb="19" eb="20">
      <t>キン</t>
    </rPh>
    <phoneticPr fontId="4"/>
  </si>
  <si>
    <t>20年度（３０％分）</t>
    <rPh sb="2" eb="4">
      <t>ネンド</t>
    </rPh>
    <phoneticPr fontId="4"/>
  </si>
  <si>
    <t>20年度（５０％分）</t>
    <rPh sb="2" eb="4">
      <t>ネンド</t>
    </rPh>
    <phoneticPr fontId="4"/>
  </si>
  <si>
    <t>19年度（３０％分）</t>
    <rPh sb="2" eb="4">
      <t>ネンド</t>
    </rPh>
    <phoneticPr fontId="4"/>
  </si>
  <si>
    <t>19年度（５０％分）</t>
    <rPh sb="2" eb="4">
      <t>ネンド</t>
    </rPh>
    <phoneticPr fontId="4"/>
  </si>
  <si>
    <t>18年度（３０％分）</t>
    <rPh sb="2" eb="4">
      <t>ネンド</t>
    </rPh>
    <phoneticPr fontId="4"/>
  </si>
  <si>
    <t>18年度（５０％分）</t>
    <rPh sb="2" eb="4">
      <t>ネンド</t>
    </rPh>
    <phoneticPr fontId="4"/>
  </si>
  <si>
    <t>17年度（３０％分）</t>
    <rPh sb="2" eb="4">
      <t>ネンド</t>
    </rPh>
    <phoneticPr fontId="4"/>
  </si>
  <si>
    <t>17年度（５０％分）</t>
    <rPh sb="2" eb="4">
      <t>ネンド</t>
    </rPh>
    <phoneticPr fontId="4"/>
  </si>
  <si>
    <t>16年度（３０％分）</t>
    <rPh sb="2" eb="4">
      <t>ネンド</t>
    </rPh>
    <phoneticPr fontId="4"/>
  </si>
  <si>
    <t>16年度（５０％分）</t>
    <rPh sb="2" eb="4">
      <t>ネンド</t>
    </rPh>
    <phoneticPr fontId="4"/>
  </si>
  <si>
    <t>15年度（３０％分）</t>
    <rPh sb="2" eb="4">
      <t>ネンド</t>
    </rPh>
    <phoneticPr fontId="4"/>
  </si>
  <si>
    <t>15年度（５０％分）</t>
    <rPh sb="2" eb="4">
      <t>ネンド</t>
    </rPh>
    <phoneticPr fontId="4"/>
  </si>
  <si>
    <t>14年度（３０％分）</t>
    <rPh sb="2" eb="4">
      <t>ネンド</t>
    </rPh>
    <phoneticPr fontId="4"/>
  </si>
  <si>
    <t>14年度（５０％分）</t>
    <rPh sb="2" eb="4">
      <t>ネンド</t>
    </rPh>
    <phoneticPr fontId="4"/>
  </si>
  <si>
    <t>13年度（７０％分）</t>
    <rPh sb="2" eb="4">
      <t>ネンド</t>
    </rPh>
    <rPh sb="8" eb="9">
      <t>ブン</t>
    </rPh>
    <phoneticPr fontId="4"/>
  </si>
  <si>
    <t>13年度（４０％分）</t>
    <rPh sb="2" eb="4">
      <t>ネンド</t>
    </rPh>
    <rPh sb="8" eb="9">
      <t>ブン</t>
    </rPh>
    <phoneticPr fontId="4"/>
  </si>
  <si>
    <t>13年度（５０％分）</t>
    <rPh sb="2" eb="4">
      <t>ネンド</t>
    </rPh>
    <rPh sb="8" eb="9">
      <t>ブン</t>
    </rPh>
    <phoneticPr fontId="4"/>
  </si>
  <si>
    <t>清掃事業に係る地方債</t>
    <rPh sb="0" eb="2">
      <t>セイソウ</t>
    </rPh>
    <rPh sb="2" eb="4">
      <t>ジギョウ</t>
    </rPh>
    <rPh sb="5" eb="6">
      <t>カカ</t>
    </rPh>
    <rPh sb="7" eb="10">
      <t>チホウサイ</t>
    </rPh>
    <phoneticPr fontId="4"/>
  </si>
  <si>
    <t>清掃費</t>
    <rPh sb="0" eb="2">
      <t>セイソウ</t>
    </rPh>
    <rPh sb="2" eb="3">
      <t>ヒ</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</si>
  <si>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</si>
  <si>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</si>
  <si>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</si>
  <si>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（３）平成14年度以降償還開始分のうちダム以外に係るもの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</si>
  <si>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</si>
  <si>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</si>
  <si>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</si>
  <si>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</si>
  <si>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許可年度</t>
    <rPh sb="0" eb="2">
      <t>キョカ</t>
    </rPh>
    <rPh sb="2" eb="3">
      <t>トシ</t>
    </rPh>
    <rPh sb="3" eb="4">
      <t>ド</t>
    </rPh>
    <phoneticPr fontId="4"/>
  </si>
  <si>
    <t>一般単独（一般）事業債（単独農道及びふるさと一般農道分）</t>
    <rPh sb="0" eb="2">
      <t>イッパン</t>
    </rPh>
    <rPh sb="2" eb="4">
      <t>タンドク</t>
    </rPh>
    <rPh sb="5" eb="7">
      <t>イッパン</t>
    </rPh>
    <rPh sb="8" eb="10">
      <t>ジギョウ</t>
    </rPh>
    <rPh sb="10" eb="11">
      <t>サイ</t>
    </rPh>
    <rPh sb="12" eb="14">
      <t>タンドク</t>
    </rPh>
    <rPh sb="14" eb="16">
      <t>ノウドウ</t>
    </rPh>
    <rPh sb="16" eb="17">
      <t>オヨ</t>
    </rPh>
    <rPh sb="22" eb="24">
      <t>イッパン</t>
    </rPh>
    <rPh sb="24" eb="26">
      <t>ノウドウ</t>
    </rPh>
    <rPh sb="26" eb="27">
      <t>ブン</t>
    </rPh>
    <phoneticPr fontId="4"/>
  </si>
  <si>
    <t>林野水産行政費合計</t>
    <rPh sb="0" eb="2">
      <t>リンヤ</t>
    </rPh>
    <rPh sb="2" eb="4">
      <t>スイサン</t>
    </rPh>
    <rPh sb="4" eb="6">
      <t>ギョウセイ</t>
    </rPh>
    <rPh sb="6" eb="7">
      <t>ヒ</t>
    </rPh>
    <rPh sb="7" eb="9">
      <t>ゴウケイ</t>
    </rPh>
    <phoneticPr fontId="4"/>
  </si>
  <si>
    <t>一般単独（一般）事業債（単独林道及びふるさと一般林道分）</t>
    <rPh sb="0" eb="2">
      <t>イッパン</t>
    </rPh>
    <rPh sb="2" eb="4">
      <t>タンドク</t>
    </rPh>
    <rPh sb="5" eb="7">
      <t>イッパン</t>
    </rPh>
    <rPh sb="8" eb="10">
      <t>ジギョウ</t>
    </rPh>
    <rPh sb="10" eb="11">
      <t>サイ</t>
    </rPh>
    <rPh sb="12" eb="14">
      <t>タンドク</t>
    </rPh>
    <rPh sb="14" eb="16">
      <t>リンドウ</t>
    </rPh>
    <rPh sb="16" eb="17">
      <t>オヨ</t>
    </rPh>
    <rPh sb="22" eb="24">
      <t>イッパン</t>
    </rPh>
    <rPh sb="24" eb="26">
      <t>リンドウ</t>
    </rPh>
    <rPh sb="26" eb="27">
      <t>ブン</t>
    </rPh>
    <phoneticPr fontId="4"/>
  </si>
  <si>
    <t>地域振興費(人口)･その１計</t>
    <rPh sb="0" eb="2">
      <t>チイキ</t>
    </rPh>
    <rPh sb="2" eb="4">
      <t>シンコウ</t>
    </rPh>
    <rPh sb="4" eb="5">
      <t>ヒ</t>
    </rPh>
    <rPh sb="6" eb="8">
      <t>ジンコウ</t>
    </rPh>
    <rPh sb="13" eb="14">
      <t>ケイ</t>
    </rPh>
    <phoneticPr fontId="4"/>
  </si>
  <si>
    <t>（うち、「行政コスト合理化事業」以外分）</t>
    <rPh sb="5" eb="7">
      <t>ギョウセイ</t>
    </rPh>
    <rPh sb="10" eb="13">
      <t>ゴウリカ</t>
    </rPh>
    <rPh sb="13" eb="15">
      <t>ジギョウ</t>
    </rPh>
    <rPh sb="16" eb="18">
      <t>イガイ</t>
    </rPh>
    <rPh sb="18" eb="19">
      <t>ブン</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</si>
  <si>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</si>
  <si>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（うち、「行政コスト合理化事業」分）</t>
    <rPh sb="5" eb="7">
      <t>ギョウセイ</t>
    </rPh>
    <rPh sb="10" eb="13">
      <t>ゴウリカ</t>
    </rPh>
    <rPh sb="13" eb="15">
      <t>ジギョウ</t>
    </rPh>
    <rPh sb="16" eb="17">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</si>
  <si>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</si>
  <si>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一般単独(一般)事業債（中心市街地再活性化等特別対策事業分）</t>
    <rPh sb="0" eb="2">
      <t>イッパン</t>
    </rPh>
    <rPh sb="2" eb="4">
      <t>タンドク</t>
    </rPh>
    <rPh sb="5" eb="7">
      <t>イッパン</t>
    </rPh>
    <rPh sb="8" eb="11">
      <t>ジギョウサイ</t>
    </rPh>
    <rPh sb="12" eb="14">
      <t>チュウシン</t>
    </rPh>
    <rPh sb="14" eb="17">
      <t>シガイチ</t>
    </rPh>
    <rPh sb="17" eb="18">
      <t>サイ</t>
    </rPh>
    <rPh sb="18" eb="21">
      <t>カッセイカ</t>
    </rPh>
    <rPh sb="21" eb="22">
      <t>トウ</t>
    </rPh>
    <rPh sb="22" eb="24">
      <t>トクベツ</t>
    </rPh>
    <rPh sb="24" eb="26">
      <t>タイサク</t>
    </rPh>
    <rPh sb="26" eb="28">
      <t>ジギョウ</t>
    </rPh>
    <rPh sb="28" eb="29">
      <t>ブン</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</si>
  <si>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3">
      <t>ジギョウブン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</si>
  <si>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3">
      <t>ジギョウブン</t>
    </rPh>
    <phoneticPr fontId="4"/>
  </si>
  <si>
    <t>日本新生緊急基盤整備事業債</t>
    <rPh sb="0" eb="2">
      <t>ニホン</t>
    </rPh>
    <rPh sb="2" eb="4">
      <t>シンセイ</t>
    </rPh>
    <rPh sb="4" eb="6">
      <t>キンキュウ</t>
    </rPh>
    <rPh sb="6" eb="8">
      <t>キバン</t>
    </rPh>
    <rPh sb="8" eb="10">
      <t>セイビ</t>
    </rPh>
    <rPh sb="10" eb="13">
      <t>ジギョウサイ</t>
    </rPh>
    <phoneticPr fontId="4"/>
  </si>
  <si>
    <t>(旧)地域総合整備事業債分(特別分)（財源対策債分）</t>
    <rPh sb="1" eb="2">
      <t>キュウ</t>
    </rPh>
    <rPh sb="3" eb="5">
      <t>チイキ</t>
    </rPh>
    <rPh sb="5" eb="7">
      <t>ソウゴウ</t>
    </rPh>
    <rPh sb="7" eb="9">
      <t>セイビ</t>
    </rPh>
    <rPh sb="9" eb="12">
      <t>ジギョウサイ</t>
    </rPh>
    <rPh sb="12" eb="13">
      <t>ブン</t>
    </rPh>
    <rPh sb="14" eb="16">
      <t>トクベツ</t>
    </rPh>
    <rPh sb="16" eb="17">
      <t>ブン</t>
    </rPh>
    <rPh sb="19" eb="21">
      <t>ザイゲン</t>
    </rPh>
    <rPh sb="21" eb="23">
      <t>タイサク</t>
    </rPh>
    <rPh sb="23" eb="24">
      <t>サイ</t>
    </rPh>
    <rPh sb="24" eb="25">
      <t>ブン</t>
    </rPh>
    <phoneticPr fontId="4"/>
  </si>
  <si>
    <t>(旧)地域総合整備事業債分(特別分)</t>
    <rPh sb="1" eb="2">
      <t>キュウ</t>
    </rPh>
    <rPh sb="3" eb="5">
      <t>チイキ</t>
    </rPh>
    <rPh sb="5" eb="7">
      <t>ソウゴウ</t>
    </rPh>
    <rPh sb="7" eb="9">
      <t>セイビ</t>
    </rPh>
    <rPh sb="9" eb="12">
      <t>ジギョウサイ</t>
    </rPh>
    <rPh sb="12" eb="13">
      <t>ブン</t>
    </rPh>
    <rPh sb="14" eb="16">
      <t>トクベツ</t>
    </rPh>
    <rPh sb="16" eb="17">
      <t>ブン</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</si>
  <si>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</si>
  <si>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</si>
  <si>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地域振興費（人口）・その１</t>
    <rPh sb="0" eb="2">
      <t>チイキ</t>
    </rPh>
    <rPh sb="2" eb="5">
      <t>シンコウヒ</t>
    </rPh>
    <rPh sb="6" eb="8">
      <t>ジンコウ</t>
    </rPh>
    <phoneticPr fontId="4"/>
  </si>
  <si>
    <t>地域振興費合計</t>
    <rPh sb="0" eb="2">
      <t>チイキ</t>
    </rPh>
    <rPh sb="2" eb="4">
      <t>シンコウ</t>
    </rPh>
    <rPh sb="4" eb="5">
      <t>ヒ</t>
    </rPh>
    <rPh sb="5" eb="6">
      <t>ゴウ</t>
    </rPh>
    <rPh sb="6" eb="7">
      <t>ケイ</t>
    </rPh>
    <phoneticPr fontId="4"/>
  </si>
  <si>
    <t>地域振興費(人口)･その２計</t>
    <rPh sb="0" eb="2">
      <t>チイキ</t>
    </rPh>
    <rPh sb="2" eb="4">
      <t>シンコウ</t>
    </rPh>
    <rPh sb="4" eb="5">
      <t>ヒ</t>
    </rPh>
    <rPh sb="6" eb="8">
      <t>ジンコウ</t>
    </rPh>
    <rPh sb="13" eb="14">
      <t>ケイ</t>
    </rPh>
    <phoneticPr fontId="4"/>
  </si>
  <si>
    <t>消防広域化事業債</t>
    <rPh sb="0" eb="2">
      <t>ショウボウ</t>
    </rPh>
    <rPh sb="2" eb="5">
      <t>コウイキカ</t>
    </rPh>
    <rPh sb="5" eb="8">
      <t>ジギョウサイ</t>
    </rPh>
    <phoneticPr fontId="4"/>
  </si>
  <si>
    <t>石綿対策事業債</t>
    <rPh sb="0" eb="2">
      <t>イシワタ</t>
    </rPh>
    <rPh sb="2" eb="4">
      <t>タイサク</t>
    </rPh>
    <rPh sb="4" eb="7">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</si>
  <si>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</si>
  <si>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施設整備費
相当額</t>
    <rPh sb="0" eb="2">
      <t>シセツ</t>
    </rPh>
    <rPh sb="2" eb="4">
      <t>セイビ</t>
    </rPh>
    <rPh sb="4" eb="5">
      <t>ヒ</t>
    </rPh>
    <rPh sb="6" eb="9">
      <t>ソウトウガク</t>
    </rPh>
    <phoneticPr fontId="4"/>
  </si>
  <si>
    <t>算入年度</t>
    <rPh sb="0" eb="2">
      <t>サンニュウ</t>
    </rPh>
    <rPh sb="2" eb="4">
      <t>ネンド</t>
    </rPh>
    <phoneticPr fontId="4"/>
  </si>
  <si>
    <t>ＰＦＩ事業に伴う施設整備費相当額</t>
    <rPh sb="3" eb="5">
      <t>ジギョウ</t>
    </rPh>
    <rPh sb="6" eb="7">
      <t>トモナ</t>
    </rPh>
    <rPh sb="8" eb="10">
      <t>シセツ</t>
    </rPh>
    <rPh sb="10" eb="12">
      <t>セイビ</t>
    </rPh>
    <rPh sb="12" eb="13">
      <t>ヒ</t>
    </rPh>
    <rPh sb="13" eb="16">
      <t>ソウトウガク</t>
    </rPh>
    <phoneticPr fontId="4"/>
  </si>
  <si>
    <t>空港整備事業債（２種Ｂ及び３種空港･市町村管理分）</t>
    <rPh sb="0" eb="2">
      <t>クウコウ</t>
    </rPh>
    <rPh sb="2" eb="4">
      <t>セイビ</t>
    </rPh>
    <rPh sb="4" eb="7">
      <t>ジギョウサイ</t>
    </rPh>
    <rPh sb="9" eb="10">
      <t>シュ</t>
    </rPh>
    <rPh sb="11" eb="12">
      <t>オヨ</t>
    </rPh>
    <rPh sb="14" eb="15">
      <t>シュ</t>
    </rPh>
    <rPh sb="15" eb="17">
      <t>クウコウ</t>
    </rPh>
    <rPh sb="18" eb="21">
      <t>シチョウソン</t>
    </rPh>
    <rPh sb="21" eb="23">
      <t>カンリ</t>
    </rPh>
    <rPh sb="23" eb="24">
      <t>ブン</t>
    </rPh>
    <phoneticPr fontId="4"/>
  </si>
  <si>
    <t>空港整備事業債（３種･市町村負担分）</t>
    <rPh sb="0" eb="2">
      <t>クウコウ</t>
    </rPh>
    <rPh sb="2" eb="4">
      <t>セイビ</t>
    </rPh>
    <rPh sb="4" eb="7">
      <t>ジギョウサイ</t>
    </rPh>
    <rPh sb="9" eb="10">
      <t>シュ</t>
    </rPh>
    <rPh sb="11" eb="14">
      <t>シチョウソン</t>
    </rPh>
    <rPh sb="14" eb="17">
      <t>フタンブン</t>
    </rPh>
    <phoneticPr fontId="4"/>
  </si>
  <si>
    <t>空港整備事業債（２種Ｂ空港･市町村負担分）</t>
    <rPh sb="0" eb="2">
      <t>クウコウ</t>
    </rPh>
    <rPh sb="2" eb="4">
      <t>セイビ</t>
    </rPh>
    <rPh sb="4" eb="7">
      <t>ジギョウサイ</t>
    </rPh>
    <rPh sb="9" eb="10">
      <t>シュ</t>
    </rPh>
    <rPh sb="11" eb="13">
      <t>クウコウ</t>
    </rPh>
    <rPh sb="14" eb="17">
      <t>シチョウソン</t>
    </rPh>
    <rPh sb="17" eb="20">
      <t>フタンブン</t>
    </rPh>
    <phoneticPr fontId="4"/>
  </si>
  <si>
    <t>空港整備事業債（２種Ａ空港･市町村負担分）</t>
    <rPh sb="0" eb="2">
      <t>クウコウ</t>
    </rPh>
    <rPh sb="2" eb="4">
      <t>セイビ</t>
    </rPh>
    <rPh sb="4" eb="7">
      <t>ジギョウサイ</t>
    </rPh>
    <rPh sb="9" eb="10">
      <t>シュ</t>
    </rPh>
    <rPh sb="11" eb="13">
      <t>クウコウ</t>
    </rPh>
    <rPh sb="14" eb="17">
      <t>シチョウソン</t>
    </rPh>
    <rPh sb="17" eb="20">
      <t>フタンブン</t>
    </rPh>
    <phoneticPr fontId="4"/>
  </si>
  <si>
    <t>沖縄北部特別振興対策事業債</t>
    <rPh sb="0" eb="2">
      <t>オキナワ</t>
    </rPh>
    <rPh sb="2" eb="4">
      <t>ホクブ</t>
    </rPh>
    <rPh sb="4" eb="6">
      <t>トクベツ</t>
    </rPh>
    <rPh sb="6" eb="8">
      <t>シンコウ</t>
    </rPh>
    <rPh sb="8" eb="10">
      <t>タイサク</t>
    </rPh>
    <rPh sb="10" eb="13">
      <t>ジギョウサイ</t>
    </rPh>
    <phoneticPr fontId="4"/>
  </si>
  <si>
    <t>9年度</t>
    <rPh sb="1" eb="3">
      <t>ネンド</t>
    </rPh>
    <phoneticPr fontId="4"/>
  </si>
  <si>
    <t>沖縄米軍基地所在市町村活性化特別事業債</t>
    <rPh sb="0" eb="2">
      <t>オキナワ</t>
    </rPh>
    <rPh sb="2" eb="4">
      <t>ベイグン</t>
    </rPh>
    <rPh sb="4" eb="6">
      <t>キチ</t>
    </rPh>
    <rPh sb="6" eb="8">
      <t>ショザイ</t>
    </rPh>
    <rPh sb="8" eb="11">
      <t>シチョウソン</t>
    </rPh>
    <rPh sb="11" eb="14">
      <t>カッセイカ</t>
    </rPh>
    <rPh sb="14" eb="16">
      <t>トクベツ</t>
    </rPh>
    <rPh sb="16" eb="19">
      <t>ジギョウサイ</t>
    </rPh>
    <phoneticPr fontId="4"/>
  </si>
  <si>
    <t>緊急防災基盤整備事業債</t>
    <rPh sb="0" eb="2">
      <t>キンキュウ</t>
    </rPh>
    <rPh sb="2" eb="4">
      <t>ボウサイ</t>
    </rPh>
    <rPh sb="4" eb="6">
      <t>キバン</t>
    </rPh>
    <rPh sb="6" eb="8">
      <t>セイビ</t>
    </rPh>
    <rPh sb="8" eb="11">
      <t>ジギョウサイ</t>
    </rPh>
    <phoneticPr fontId="4"/>
  </si>
  <si>
    <t>地域振興費（人口）･その２</t>
    <rPh sb="0" eb="2">
      <t>チイキ</t>
    </rPh>
    <rPh sb="2" eb="5">
      <t>シンコウヒ</t>
    </rPh>
    <rPh sb="6" eb="8">
      <t>ジンコウ</t>
    </rPh>
    <phoneticPr fontId="4"/>
  </si>
  <si>
    <t>地域振興費(面積)合計</t>
    <rPh sb="0" eb="2">
      <t>チイキ</t>
    </rPh>
    <rPh sb="2" eb="4">
      <t>シンコウ</t>
    </rPh>
    <rPh sb="4" eb="5">
      <t>ヒ</t>
    </rPh>
    <rPh sb="6" eb="8">
      <t>メンセキ</t>
    </rPh>
    <rPh sb="9" eb="11">
      <t>ゴウケイ</t>
    </rPh>
    <phoneticPr fontId="4"/>
  </si>
  <si>
    <t>特定治水施設事業債</t>
    <rPh sb="0" eb="2">
      <t>トクテイ</t>
    </rPh>
    <rPh sb="2" eb="4">
      <t>チスイ</t>
    </rPh>
    <rPh sb="4" eb="6">
      <t>シセツ</t>
    </rPh>
    <rPh sb="6" eb="9">
      <t>ジギョウサイ</t>
    </rPh>
    <phoneticPr fontId="4"/>
  </si>
  <si>
    <t>河川等関連公共施設整備促進事業債</t>
    <rPh sb="0" eb="2">
      <t>カセン</t>
    </rPh>
    <rPh sb="2" eb="3">
      <t>トウ</t>
    </rPh>
    <rPh sb="3" eb="5">
      <t>カンレン</t>
    </rPh>
    <rPh sb="5" eb="7">
      <t>コウキョウ</t>
    </rPh>
    <rPh sb="7" eb="9">
      <t>シセツ</t>
    </rPh>
    <rPh sb="9" eb="11">
      <t>セイビ</t>
    </rPh>
    <rPh sb="11" eb="13">
      <t>ソクシン</t>
    </rPh>
    <rPh sb="13" eb="16">
      <t>ジギョウサイ</t>
    </rPh>
    <phoneticPr fontId="4"/>
  </si>
  <si>
    <t>8年度</t>
    <rPh sb="1" eb="3">
      <t>ネンド</t>
    </rPh>
    <phoneticPr fontId="4"/>
  </si>
  <si>
    <t>地域振興費・面積</t>
    <rPh sb="0" eb="2">
      <t>チイキ</t>
    </rPh>
    <rPh sb="2" eb="5">
      <t>シンコウヒ</t>
    </rPh>
    <rPh sb="6" eb="8">
      <t>メンセキ</t>
    </rPh>
    <phoneticPr fontId="4"/>
  </si>
  <si>
    <t>指数</t>
    <rPh sb="0" eb="2">
      <t>シスウ</t>
    </rPh>
    <phoneticPr fontId="2"/>
  </si>
  <si>
    <t>定数</t>
    <rPh sb="0" eb="2">
      <t>テイスウ</t>
    </rPh>
    <phoneticPr fontId="2"/>
  </si>
  <si>
    <t>乗率</t>
    <rPh sb="0" eb="2">
      <t>ジョウリツ</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</si>
  <si>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</si>
  <si>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</si>
  <si>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</si>
  <si>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</si>
  <si>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</si>
  <si>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</si>
  <si>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</si>
  <si>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</si>
  <si>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</si>
  <si>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</si>
  <si>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</si>
  <si>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</si>
  <si>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</si>
  <si>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</si>
  <si>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</si>
  <si>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</si>
  <si>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</si>
  <si>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</si>
  <si>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</si>
  <si>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</si>
  <si>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</si>
  <si>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</si>
  <si>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</si>
  <si>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</si>
  <si>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</si>
  <si>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0" eb="3">
      <t>ザイセイリョク</t>
    </rPh>
    <rPh sb="3" eb="5">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</si>
  <si>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</si>
  <si>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</si>
  <si>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</si>
  <si>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</si>
  <si>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</si>
  <si>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(ｱ)～(ｹ)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</si>
  <si>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</si>
  <si>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</si>
  <si>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</si>
  <si>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</si>
  <si>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</si>
  <si>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小災害債（農地等分）</t>
    <rPh sb="0" eb="3">
      <t>ショウサイガイ</t>
    </rPh>
    <rPh sb="3" eb="4">
      <t>サイ</t>
    </rPh>
    <rPh sb="5" eb="7">
      <t>ノウチ</t>
    </rPh>
    <rPh sb="7" eb="8">
      <t>トウ</t>
    </rPh>
    <rPh sb="8" eb="9">
      <t>フン</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</si>
  <si>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</si>
  <si>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</si>
  <si>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</si>
  <si>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</si>
  <si>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</si>
  <si>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</si>
  <si>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</si>
  <si>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</si>
  <si>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</si>
  <si>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</si>
  <si>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</si>
  <si>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市町村名</t>
    <rPh sb="0" eb="4">
      <t>シチョウソンメイ</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</si>
  <si>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</si>
  <si>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</si>
  <si>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</si>
  <si>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地方債現在高</t>
    <rPh sb="0" eb="3">
      <t>チホウサイ</t>
    </rPh>
    <rPh sb="3" eb="5">
      <t>ゲンザイ</t>
    </rPh>
    <rPh sb="5" eb="6">
      <t>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</si>
  <si>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</si>
  <si>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</si>
  <si>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(50.0%分)</t>
    <rPh sb="6" eb="7">
      <t>ブン</t>
    </rPh>
    <phoneticPr fontId="4"/>
  </si>
  <si>
    <t>(60.0%分)</t>
    <rPh sb="6" eb="7">
      <t>ブン</t>
    </rPh>
    <phoneticPr fontId="4"/>
  </si>
  <si>
    <t>(62.5%分)</t>
    <rPh sb="6" eb="7">
      <t>ブン</t>
    </rPh>
    <phoneticPr fontId="4"/>
  </si>
  <si>
    <t>(66.0%分)</t>
    <rPh sb="6" eb="7">
      <t>ブン</t>
    </rPh>
    <phoneticPr fontId="4"/>
  </si>
  <si>
    <t>(76.0%分)</t>
    <rPh sb="6" eb="7">
      <t>ブン</t>
    </rPh>
    <phoneticPr fontId="4"/>
  </si>
  <si>
    <t>(77.5%分)</t>
    <rPh sb="6" eb="7">
      <t>ブン</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</si>
  <si>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</si>
  <si>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一般廃棄物債分</t>
    <rPh sb="0" eb="2">
      <t>イッパン</t>
    </rPh>
    <rPh sb="2" eb="5">
      <t>ハイキブツ</t>
    </rPh>
    <rPh sb="5" eb="6">
      <t>サイ</t>
    </rPh>
    <rPh sb="6" eb="7">
      <t>ブン</t>
    </rPh>
    <phoneticPr fontId="4"/>
  </si>
  <si>
    <t>債分</t>
    <rPh sb="0" eb="1">
      <t>サイ</t>
    </rPh>
    <rPh sb="1" eb="2">
      <t>ブン</t>
    </rPh>
    <phoneticPr fontId="4"/>
  </si>
  <si>
    <t>義務教育施設</t>
    <rPh sb="0" eb="2">
      <t>ギム</t>
    </rPh>
    <rPh sb="2" eb="4">
      <t>キョウイク</t>
    </rPh>
    <rPh sb="4" eb="6">
      <t>シセツ</t>
    </rPh>
    <phoneticPr fontId="4"/>
  </si>
  <si>
    <t>一般公共事業</t>
    <rPh sb="0" eb="2">
      <t>イッパン</t>
    </rPh>
    <rPh sb="2" eb="4">
      <t>コウキョウ</t>
    </rPh>
    <rPh sb="4" eb="6">
      <t>ジギョウ</t>
    </rPh>
    <phoneticPr fontId="4"/>
  </si>
  <si>
    <t>義務教育施設債分</t>
    <rPh sb="0" eb="2">
      <t>ギム</t>
    </rPh>
    <rPh sb="2" eb="4">
      <t>キョウイク</t>
    </rPh>
    <rPh sb="4" eb="6">
      <t>シセツ</t>
    </rPh>
    <rPh sb="6" eb="7">
      <t>サイ</t>
    </rPh>
    <rPh sb="7" eb="8">
      <t>ブン</t>
    </rPh>
    <phoneticPr fontId="4"/>
  </si>
  <si>
    <t>一般公共事業債分</t>
    <rPh sb="0" eb="2">
      <t>イッパン</t>
    </rPh>
    <rPh sb="2" eb="4">
      <t>コウキョウ</t>
    </rPh>
    <rPh sb="4" eb="6">
      <t>ジギョウ</t>
    </rPh>
    <rPh sb="6" eb="7">
      <t>サイ</t>
    </rPh>
    <rPh sb="7" eb="8">
      <t>ブン</t>
    </rPh>
    <phoneticPr fontId="4"/>
  </si>
  <si>
    <t>財源対策債償還費（つづき）</t>
    <rPh sb="0" eb="2">
      <t>ザイゲン</t>
    </rPh>
    <rPh sb="2" eb="4">
      <t>タイサク</t>
    </rPh>
    <rPh sb="4" eb="5">
      <t>サイ</t>
    </rPh>
    <rPh sb="5" eb="8">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</si>
  <si>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</si>
  <si>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rPh sb="1" eb="3">
      <t>コウキュウ</t>
    </rPh>
    <rPh sb="3" eb="5">
      <t>ゲンゼイ</t>
    </rPh>
    <rPh sb="5" eb="6">
      <t>ブン</t>
    </rPh>
    <phoneticPr fontId="4"/>
  </si>
  <si>
    <t>減税減収額</t>
    <rPh sb="0" eb="2">
      <t>ゲンゼイ</t>
    </rPh>
    <rPh sb="2" eb="4">
      <t>ゲンシュウ</t>
    </rPh>
    <rPh sb="4" eb="5">
      <t>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</si>
  <si>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</si>
  <si>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</si>
  <si>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起債上限額</t>
    <rPh sb="0" eb="2">
      <t>キサイ</t>
    </rPh>
    <rPh sb="2" eb="4">
      <t>ジョウゲン</t>
    </rPh>
    <rPh sb="4" eb="5">
      <t>ガク</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</si>
  <si>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</si>
  <si>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公債費(合併特例債償還費)</t>
    <rPh sb="0" eb="3">
      <t>コウサイヒ</t>
    </rPh>
    <rPh sb="4" eb="6">
      <t>ガッペイ</t>
    </rPh>
    <rPh sb="6" eb="8">
      <t>トクレイ</t>
    </rPh>
    <rPh sb="8" eb="9">
      <t>サイ</t>
    </rPh>
    <rPh sb="9" eb="12">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</si>
  <si>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</si>
  <si>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</si>
  <si>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</si>
  <si>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公債費(過疎対策事業債償還費)</t>
    <rPh sb="0" eb="3">
      <t>コウサイヒ</t>
    </rPh>
    <rPh sb="4" eb="6">
      <t>カソ</t>
    </rPh>
    <rPh sb="6" eb="8">
      <t>タイサク</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</si>
  <si>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</si>
  <si>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公債費(辺地対策事業債償還費)</t>
    <rPh sb="0" eb="3">
      <t>コウサイヒ</t>
    </rPh>
    <rPh sb="4" eb="6">
      <t>ヘンチ</t>
    </rPh>
    <rPh sb="6" eb="8">
      <t>タイサク</t>
    </rPh>
    <rPh sb="8" eb="11">
      <t>ジギョウサイ</t>
    </rPh>
    <rPh sb="11" eb="14">
      <t>ショウカンヒ</t>
    </rPh>
    <phoneticPr fontId="4"/>
  </si>
  <si>
    <t>21年度</t>
    <rPh sb="2" eb="4">
      <t>ネンド</t>
    </rPh>
    <phoneticPr fontId="4"/>
  </si>
  <si>
    <t>地震防災対策特別措置法に基づき国庫補助率のかさ上げが行われた事業</t>
    <rPh sb="0" eb="2">
      <t>ジシン</t>
    </rPh>
    <rPh sb="2" eb="4">
      <t>ボウサイ</t>
    </rPh>
    <rPh sb="4" eb="6">
      <t>タイサク</t>
    </rPh>
    <rPh sb="6" eb="8">
      <t>トクベツ</t>
    </rPh>
    <rPh sb="8" eb="11">
      <t>ソチホウ</t>
    </rPh>
    <rPh sb="12" eb="13">
      <t>モト</t>
    </rPh>
    <rPh sb="15" eb="17">
      <t>コッコ</t>
    </rPh>
    <rPh sb="17" eb="20">
      <t>ホジョリツ</t>
    </rPh>
    <rPh sb="23" eb="24">
      <t>ア</t>
    </rPh>
    <rPh sb="26" eb="27">
      <t>オコナ</t>
    </rPh>
    <rPh sb="30" eb="32">
      <t>ジギョウ</t>
    </rPh>
    <phoneticPr fontId="4"/>
  </si>
  <si>
    <t>小学校費合計</t>
    <rPh sb="0" eb="3">
      <t>ショウガッコウ</t>
    </rPh>
    <rPh sb="3" eb="4">
      <t>ヒ</t>
    </rPh>
    <rPh sb="4" eb="6">
      <t>ゴウケイ</t>
    </rPh>
    <phoneticPr fontId="4"/>
  </si>
  <si>
    <t>(一般財源化分)</t>
    <rPh sb="1" eb="3">
      <t>イッパン</t>
    </rPh>
    <rPh sb="3" eb="5">
      <t>ザイゲン</t>
    </rPh>
    <rPh sb="5" eb="6">
      <t>カ</t>
    </rPh>
    <rPh sb="6" eb="7">
      <t>ブン</t>
    </rPh>
    <phoneticPr fontId="4"/>
  </si>
  <si>
    <t>施設整備事業債</t>
    <rPh sb="0" eb="2">
      <t>シセツ</t>
    </rPh>
    <rPh sb="2" eb="4">
      <t>セイビ</t>
    </rPh>
    <rPh sb="4" eb="7">
      <t>ジギョウサイ</t>
    </rPh>
    <phoneticPr fontId="4"/>
  </si>
  <si>
    <t>学校給食施設分</t>
    <rPh sb="0" eb="2">
      <t>ガッコウ</t>
    </rPh>
    <rPh sb="2" eb="4">
      <t>キュウショク</t>
    </rPh>
    <rPh sb="4" eb="6">
      <t>シセツ</t>
    </rPh>
    <rPh sb="6" eb="7">
      <t>ブン</t>
    </rPh>
    <phoneticPr fontId="4"/>
  </si>
  <si>
    <t>学校プール分</t>
    <rPh sb="0" eb="2">
      <t>ガッコウ</t>
    </rPh>
    <rPh sb="5" eb="6">
      <t>ブン</t>
    </rPh>
    <phoneticPr fontId="4"/>
  </si>
  <si>
    <t>大規模改造分</t>
    <rPh sb="0" eb="3">
      <t>ダイキボ</t>
    </rPh>
    <rPh sb="3" eb="5">
      <t>カイゾウ</t>
    </rPh>
    <rPh sb="5" eb="6">
      <t>ブン</t>
    </rPh>
    <phoneticPr fontId="4"/>
  </si>
  <si>
    <t>建物分</t>
    <rPh sb="0" eb="2">
      <t>タテモノ</t>
    </rPh>
    <rPh sb="2" eb="3">
      <t>ブン</t>
    </rPh>
    <phoneticPr fontId="4"/>
  </si>
  <si>
    <t>義務教育施設整備事業債</t>
    <rPh sb="0" eb="2">
      <t>ギム</t>
    </rPh>
    <rPh sb="2" eb="4">
      <t>キョウイク</t>
    </rPh>
    <rPh sb="4" eb="6">
      <t>シセツ</t>
    </rPh>
    <rPh sb="6" eb="8">
      <t>セイビ</t>
    </rPh>
    <rPh sb="8" eb="11">
      <t>ジギョウサイ</t>
    </rPh>
    <phoneticPr fontId="4"/>
  </si>
  <si>
    <t>義務教育施設整備事業債（用地分）</t>
    <rPh sb="0" eb="2">
      <t>ギム</t>
    </rPh>
    <rPh sb="2" eb="4">
      <t>キョウイク</t>
    </rPh>
    <rPh sb="4" eb="6">
      <t>シセツ</t>
    </rPh>
    <rPh sb="6" eb="8">
      <t>セイビ</t>
    </rPh>
    <rPh sb="8" eb="11">
      <t>ジギョウサイ</t>
    </rPh>
    <rPh sb="12" eb="14">
      <t>ヨウチ</t>
    </rPh>
    <rPh sb="14" eb="15">
      <t>ブン</t>
    </rPh>
    <phoneticPr fontId="4"/>
  </si>
  <si>
    <t>中学校費合計</t>
    <rPh sb="0" eb="3">
      <t>チュウガッコウ</t>
    </rPh>
    <rPh sb="3" eb="4">
      <t>ヒ</t>
    </rPh>
    <rPh sb="4" eb="6">
      <t>ゴウケイ</t>
    </rPh>
    <phoneticPr fontId="4"/>
  </si>
  <si>
    <t>高等学校費合計</t>
    <rPh sb="0" eb="2">
      <t>コウトウ</t>
    </rPh>
    <rPh sb="2" eb="4">
      <t>ガッコウ</t>
    </rPh>
    <rPh sb="4" eb="5">
      <t>ヒ</t>
    </rPh>
    <rPh sb="5" eb="7">
      <t>ゴウケイ</t>
    </rPh>
    <phoneticPr fontId="4"/>
  </si>
  <si>
    <t>その他の市町村</t>
    <rPh sb="2" eb="3">
      <t>ホカ</t>
    </rPh>
    <rPh sb="4" eb="7">
      <t>シチョウソン</t>
    </rPh>
    <phoneticPr fontId="4"/>
  </si>
  <si>
    <t>臨時高等学校整備事業債（特別老朽分）</t>
    <rPh sb="0" eb="2">
      <t>リンジ</t>
    </rPh>
    <rPh sb="2" eb="4">
      <t>コウトウ</t>
    </rPh>
    <rPh sb="4" eb="6">
      <t>ガッコウ</t>
    </rPh>
    <rPh sb="6" eb="8">
      <t>セイビ</t>
    </rPh>
    <rPh sb="8" eb="10">
      <t>ジギョウ</t>
    </rPh>
    <rPh sb="10" eb="11">
      <t>サイ</t>
    </rPh>
    <rPh sb="12" eb="14">
      <t>トクベツ</t>
    </rPh>
    <rPh sb="14" eb="16">
      <t>ロウキュウ</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</si>
  <si>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</si>
  <si>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</si>
  <si>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　　　区　分</t>
    <rPh sb="3" eb="4">
      <t>ク</t>
    </rPh>
    <rPh sb="5" eb="6">
      <t>ブン</t>
    </rPh>
    <phoneticPr fontId="4"/>
  </si>
  <si>
    <t>　同意等年度</t>
    <rPh sb="1" eb="4">
      <t>ドウイトウ</t>
    </rPh>
    <rPh sb="4" eb="5">
      <t>トシ</t>
    </rPh>
    <rPh sb="5" eb="6">
      <t>ド</t>
    </rPh>
    <phoneticPr fontId="4"/>
  </si>
  <si>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</si>
  <si>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地方道路等整備事業債（通常事業分）</t>
    <rPh sb="0" eb="2">
      <t>チホウ</t>
    </rPh>
    <rPh sb="2" eb="4">
      <t>ドウロ</t>
    </rPh>
    <rPh sb="4" eb="5">
      <t>トウ</t>
    </rPh>
    <rPh sb="5" eb="7">
      <t>セイビ</t>
    </rPh>
    <rPh sb="7" eb="10">
      <t>ジギョウサイ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</si>
  <si>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10">
      <t>ジギョウサイ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</si>
  <si>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10">
      <t>ジギョウサイ</t>
    </rPh>
    <rPh sb="11" eb="13">
      <t>リンジ</t>
    </rPh>
    <rPh sb="13" eb="16">
      <t>ジギョウブン</t>
    </rPh>
    <rPh sb="17" eb="19">
      <t>トクテイ</t>
    </rPh>
    <rPh sb="19" eb="21">
      <t>ジギョウ</t>
    </rPh>
    <rPh sb="20" eb="21">
      <t>イチジ</t>
    </rPh>
    <phoneticPr fontId="4"/>
  </si>
  <si>
    <t>地方道路等整備事業債（臨時事業分（復興特別分））</t>
    <rPh sb="0" eb="2">
      <t>チホウ</t>
    </rPh>
    <rPh sb="2" eb="4">
      <t>ドウロ</t>
    </rPh>
    <rPh sb="4" eb="5">
      <t>トウ</t>
    </rPh>
    <rPh sb="5" eb="7">
      <t>セイビ</t>
    </rPh>
    <rPh sb="7" eb="10">
      <t>ジギョウサイ</t>
    </rPh>
    <rPh sb="11" eb="13">
      <t>リンジ</t>
    </rPh>
    <rPh sb="13" eb="16">
      <t>ジギョウブン</t>
    </rPh>
    <rPh sb="17" eb="19">
      <t>フッコウ</t>
    </rPh>
    <rPh sb="19" eb="21">
      <t>トクベツ</t>
    </rPh>
    <rPh sb="21" eb="22">
      <t>ブン</t>
    </rPh>
    <phoneticPr fontId="4"/>
  </si>
  <si>
    <t>市場公募都市</t>
    <rPh sb="0" eb="2">
      <t>シジョウ</t>
    </rPh>
    <rPh sb="2" eb="4">
      <t>コウボ</t>
    </rPh>
    <rPh sb="4" eb="6">
      <t>トシ</t>
    </rPh>
    <phoneticPr fontId="10"/>
  </si>
  <si>
    <t>その他の市町村</t>
    <rPh sb="2" eb="3">
      <t>タ</t>
    </rPh>
    <rPh sb="4" eb="7">
      <t>シチョウソン</t>
    </rPh>
    <phoneticPr fontId="10"/>
  </si>
  <si>
    <t>21年度</t>
    <rPh sb="2" eb="4">
      <t>ネンド</t>
    </rPh>
    <phoneticPr fontId="10"/>
  </si>
  <si>
    <t>地方道路等整備事業債（臨時事業分（特定事業（財対債分）））</t>
    <rPh sb="0" eb="2">
      <t>チホウ</t>
    </rPh>
    <rPh sb="2" eb="4">
      <t>ドウロ</t>
    </rPh>
    <rPh sb="4" eb="5">
      <t>トウ</t>
    </rPh>
    <rPh sb="5" eb="7">
      <t>セイビ</t>
    </rPh>
    <rPh sb="7" eb="10">
      <t>ジギョウサイ</t>
    </rPh>
    <rPh sb="11" eb="13">
      <t>リンジ</t>
    </rPh>
    <rPh sb="13" eb="16">
      <t>ジギョウブン</t>
    </rPh>
    <rPh sb="17" eb="19">
      <t>トクテイ</t>
    </rPh>
    <rPh sb="19" eb="21">
      <t>ジギョウ</t>
    </rPh>
    <rPh sb="22" eb="23">
      <t>ザイ</t>
    </rPh>
    <rPh sb="23" eb="24">
      <t>ツイ</t>
    </rPh>
    <rPh sb="24" eb="25">
      <t>サイ</t>
    </rPh>
    <rPh sb="25" eb="26">
      <t>ブン</t>
    </rPh>
    <phoneticPr fontId="4"/>
  </si>
  <si>
    <t>都市高速鉄道事業債（モノレール等）　（つづき）</t>
    <rPh sb="0" eb="2">
      <t>トシ</t>
    </rPh>
    <rPh sb="2" eb="4">
      <t>コウソク</t>
    </rPh>
    <rPh sb="4" eb="6">
      <t>テツドウ</t>
    </rPh>
    <rPh sb="6" eb="9">
      <t>ジギョウサイ</t>
    </rPh>
    <rPh sb="15" eb="16">
      <t>トウ</t>
    </rPh>
    <phoneticPr fontId="4"/>
  </si>
  <si>
    <t>21年度（５０％分）</t>
    <rPh sb="2" eb="4">
      <t>ネンド</t>
    </rPh>
    <phoneticPr fontId="4"/>
  </si>
  <si>
    <t>21年度（３０％分）</t>
    <rPh sb="2" eb="4">
      <t>ネンド</t>
    </rPh>
    <phoneticPr fontId="4"/>
  </si>
  <si>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</si>
  <si>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</si>
  <si>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(航空機燃料譲与税を除く)</t>
    <rPh sb="1" eb="4">
      <t>コウクウキ</t>
    </rPh>
    <rPh sb="4" eb="6">
      <t>ネンリョウ</t>
    </rPh>
    <rPh sb="6" eb="9">
      <t>ジョウヨゼイ</t>
    </rPh>
    <rPh sb="10" eb="11">
      <t>ノゾ</t>
    </rPh>
    <phoneticPr fontId="2"/>
  </si>
  <si>
    <t>譲与税計</t>
  </si>
  <si>
    <t>21年度算出資料</t>
    <rPh sb="2" eb="4">
      <t>ネンド</t>
    </rPh>
    <rPh sb="4" eb="6">
      <t>サンシュツ</t>
    </rPh>
    <rPh sb="6" eb="8">
      <t>シリョウ</t>
    </rPh>
    <phoneticPr fontId="4"/>
  </si>
  <si>
    <t>（４）平成21年度分</t>
    <rPh sb="3" eb="5">
      <t>ヘイセイ</t>
    </rPh>
    <rPh sb="7" eb="9">
      <t>ネンド</t>
    </rPh>
    <rPh sb="9" eb="10">
      <t>ブン</t>
    </rPh>
    <phoneticPr fontId="4"/>
  </si>
  <si>
    <t>21年度一本算定</t>
    <rPh sb="2" eb="4">
      <t>ネンド</t>
    </rPh>
    <rPh sb="4" eb="6">
      <t>イッポン</t>
    </rPh>
    <rPh sb="6" eb="8">
      <t>サンテイ</t>
    </rPh>
    <phoneticPr fontId="4"/>
  </si>
  <si>
    <t>22年度</t>
    <rPh sb="2" eb="4">
      <t>ネンド</t>
    </rPh>
    <phoneticPr fontId="4"/>
  </si>
  <si>
    <t>②その他の市町村</t>
    <rPh sb="3" eb="4">
      <t>タ</t>
    </rPh>
    <rPh sb="5" eb="8">
      <t>シチョウソン</t>
    </rPh>
    <phoneticPr fontId="4"/>
  </si>
  <si>
    <t>（従来分）</t>
    <rPh sb="1" eb="3">
      <t>ジュウライ</t>
    </rPh>
    <rPh sb="3" eb="4">
      <t>ブン</t>
    </rPh>
    <phoneticPr fontId="4"/>
  </si>
  <si>
    <t>(定住自立圏分)</t>
    <rPh sb="1" eb="3">
      <t>テイジュウ</t>
    </rPh>
    <rPh sb="3" eb="5">
      <t>ジリツ</t>
    </rPh>
    <rPh sb="5" eb="6">
      <t>ケン</t>
    </rPh>
    <rPh sb="6" eb="7">
      <t>ブン</t>
    </rPh>
    <phoneticPr fontId="4"/>
  </si>
  <si>
    <t>(Is値0.3未満)</t>
    <rPh sb="3" eb="4">
      <t>チ</t>
    </rPh>
    <rPh sb="7" eb="9">
      <t>ミマン</t>
    </rPh>
    <phoneticPr fontId="4"/>
  </si>
  <si>
    <t>　　額を記入すること。</t>
    <rPh sb="2" eb="3">
      <t>ガク</t>
    </rPh>
    <rPh sb="4" eb="6">
      <t>キニュウ</t>
    </rPh>
    <phoneticPr fontId="4"/>
  </si>
  <si>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</si>
  <si>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</si>
  <si>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</si>
  <si>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</si>
  <si>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公共施設等地上デジタル</t>
    <rPh sb="0" eb="2">
      <t>コウキョウ</t>
    </rPh>
    <rPh sb="2" eb="4">
      <t>シセツ</t>
    </rPh>
    <rPh sb="4" eb="5">
      <t>トウ</t>
    </rPh>
    <rPh sb="5" eb="7">
      <t>チジョウ</t>
    </rPh>
    <phoneticPr fontId="4"/>
  </si>
  <si>
    <t>放送移行対策事業分</t>
    <rPh sb="0" eb="2">
      <t>ホウソウ</t>
    </rPh>
    <rPh sb="2" eb="4">
      <t>イコウ</t>
    </rPh>
    <rPh sb="4" eb="6">
      <t>タイサク</t>
    </rPh>
    <rPh sb="6" eb="9">
      <t>ジギョウブン</t>
    </rPh>
    <phoneticPr fontId="2"/>
  </si>
  <si>
    <t>武道場分</t>
    <rPh sb="0" eb="3">
      <t>ブドウジョウ</t>
    </rPh>
    <rPh sb="3" eb="4">
      <t>ブン</t>
    </rPh>
    <phoneticPr fontId="2"/>
  </si>
  <si>
    <t>●(⑤)が100を超える市町村</t>
    <rPh sb="9" eb="10">
      <t>コ</t>
    </rPh>
    <rPh sb="12" eb="15">
      <t>シチョウソン</t>
    </rPh>
    <phoneticPr fontId="2"/>
  </si>
  <si>
    <t>　(⑤)の数値</t>
    <rPh sb="5" eb="7">
      <t>スウチ</t>
    </rPh>
    <phoneticPr fontId="2"/>
  </si>
  <si>
    <t>●(⑤)が100以下市町村</t>
    <rPh sb="8" eb="10">
      <t>イカ</t>
    </rPh>
    <rPh sb="10" eb="13">
      <t>シチョウソン</t>
    </rPh>
    <phoneticPr fontId="2"/>
  </si>
  <si>
    <t>(a)</t>
    <phoneticPr fontId="4"/>
  </si>
  <si>
    <t>(ｺ)</t>
    <phoneticPr fontId="4"/>
  </si>
  <si>
    <t>②</t>
    <phoneticPr fontId="4"/>
  </si>
  <si>
    <t>(ｹ)</t>
    <phoneticPr fontId="4"/>
  </si>
  <si>
    <t>=</t>
    <phoneticPr fontId="4"/>
  </si>
  <si>
    <t>*</t>
    <phoneticPr fontId="4"/>
  </si>
  <si>
    <t>①</t>
    <phoneticPr fontId="4"/>
  </si>
  <si>
    <t>(ｸ)</t>
    <phoneticPr fontId="4"/>
  </si>
  <si>
    <t>(ｷ)</t>
    <phoneticPr fontId="4"/>
  </si>
  <si>
    <t>(ｶ)</t>
    <phoneticPr fontId="4"/>
  </si>
  <si>
    <t>(ｵ)</t>
    <phoneticPr fontId="4"/>
  </si>
  <si>
    <t>(ｴ)</t>
    <phoneticPr fontId="4"/>
  </si>
  <si>
    <t>１</t>
    <phoneticPr fontId="4"/>
  </si>
  <si>
    <t>*</t>
    <phoneticPr fontId="4"/>
  </si>
  <si>
    <t>(m)</t>
    <phoneticPr fontId="4"/>
  </si>
  <si>
    <t>(ｱ)～(ｲ)</t>
    <phoneticPr fontId="4"/>
  </si>
  <si>
    <t>(ｲ)</t>
    <phoneticPr fontId="4"/>
  </si>
  <si>
    <t>=</t>
    <phoneticPr fontId="4"/>
  </si>
  <si>
    <t>(ｱ)</t>
    <phoneticPr fontId="4"/>
  </si>
  <si>
    <t>(千円未満四捨五入）</t>
    <phoneticPr fontId="4"/>
  </si>
  <si>
    <t>１０</t>
    <phoneticPr fontId="4"/>
  </si>
  <si>
    <t>(l)</t>
    <phoneticPr fontId="4"/>
  </si>
  <si>
    <t>(ｴ)</t>
    <phoneticPr fontId="4"/>
  </si>
  <si>
    <t>②</t>
    <phoneticPr fontId="4"/>
  </si>
  <si>
    <t>(ｳ)</t>
    <phoneticPr fontId="4"/>
  </si>
  <si>
    <t>①</t>
    <phoneticPr fontId="4"/>
  </si>
  <si>
    <t>９</t>
    <phoneticPr fontId="4"/>
  </si>
  <si>
    <t>(k)</t>
    <phoneticPr fontId="4"/>
  </si>
  <si>
    <t>８</t>
    <phoneticPr fontId="4"/>
  </si>
  <si>
    <t>(j)</t>
    <phoneticPr fontId="4"/>
  </si>
  <si>
    <t>７</t>
    <phoneticPr fontId="4"/>
  </si>
  <si>
    <t>(i)</t>
    <phoneticPr fontId="4"/>
  </si>
  <si>
    <t>６</t>
    <phoneticPr fontId="4"/>
  </si>
  <si>
    <t>(h)</t>
    <phoneticPr fontId="4"/>
  </si>
  <si>
    <t>(ｲ)</t>
    <phoneticPr fontId="2"/>
  </si>
  <si>
    <t>５</t>
    <phoneticPr fontId="4"/>
  </si>
  <si>
    <t>(g)</t>
    <phoneticPr fontId="4"/>
  </si>
  <si>
    <t>(ｽ)</t>
    <phoneticPr fontId="4"/>
  </si>
  <si>
    <t>(ｼ)</t>
    <phoneticPr fontId="4"/>
  </si>
  <si>
    <t>(ｻ)</t>
    <phoneticPr fontId="4"/>
  </si>
  <si>
    <t>(ｹ)</t>
    <phoneticPr fontId="4"/>
  </si>
  <si>
    <t>(ｸ)</t>
    <phoneticPr fontId="4"/>
  </si>
  <si>
    <t>(ｷ)</t>
    <phoneticPr fontId="4"/>
  </si>
  <si>
    <t>(ｶ)</t>
    <phoneticPr fontId="4"/>
  </si>
  <si>
    <t>(ｵ)</t>
    <phoneticPr fontId="4"/>
  </si>
  <si>
    <t>４</t>
    <phoneticPr fontId="4"/>
  </si>
  <si>
    <t>(f)</t>
    <phoneticPr fontId="4"/>
  </si>
  <si>
    <t>(ｱ)～(ﾈ)</t>
    <phoneticPr fontId="4"/>
  </si>
  <si>
    <t>(ﾈ)</t>
    <phoneticPr fontId="4"/>
  </si>
  <si>
    <t>(ﾇ)</t>
    <phoneticPr fontId="4"/>
  </si>
  <si>
    <t>(ﾆ)</t>
    <phoneticPr fontId="4"/>
  </si>
  <si>
    <t>(ﾅ)</t>
    <phoneticPr fontId="4"/>
  </si>
  <si>
    <t>(ﾄ)</t>
    <phoneticPr fontId="4"/>
  </si>
  <si>
    <t>(ﾃ)</t>
    <phoneticPr fontId="4"/>
  </si>
  <si>
    <t>(ﾂ)</t>
    <phoneticPr fontId="4"/>
  </si>
  <si>
    <t>(ﾁ)</t>
    <phoneticPr fontId="4"/>
  </si>
  <si>
    <t>(ﾀ)</t>
    <phoneticPr fontId="4"/>
  </si>
  <si>
    <t>(ｿ)</t>
    <phoneticPr fontId="4"/>
  </si>
  <si>
    <t>(ｾ)</t>
    <phoneticPr fontId="4"/>
  </si>
  <si>
    <t>３</t>
    <phoneticPr fontId="4"/>
  </si>
  <si>
    <t>(e)</t>
    <phoneticPr fontId="4"/>
  </si>
  <si>
    <t>(c)+(d)</t>
    <phoneticPr fontId="4"/>
  </si>
  <si>
    <t>(d)</t>
    <phoneticPr fontId="4"/>
  </si>
  <si>
    <t>(ﾐ)</t>
    <phoneticPr fontId="4"/>
  </si>
  <si>
    <t>(ﾏ)</t>
    <phoneticPr fontId="4"/>
  </si>
  <si>
    <t>(ﾎ)</t>
    <phoneticPr fontId="4"/>
  </si>
  <si>
    <t>(ﾍ)</t>
    <phoneticPr fontId="4"/>
  </si>
  <si>
    <t>(ﾌ)</t>
    <phoneticPr fontId="4"/>
  </si>
  <si>
    <t>(ﾋ)</t>
    <phoneticPr fontId="4"/>
  </si>
  <si>
    <t>(ﾊ)</t>
    <phoneticPr fontId="4"/>
  </si>
  <si>
    <t>(ﾉ)</t>
    <phoneticPr fontId="4"/>
  </si>
  <si>
    <t>(c)</t>
    <phoneticPr fontId="4"/>
  </si>
  <si>
    <t>(b)</t>
    <phoneticPr fontId="4"/>
  </si>
  <si>
    <t>２</t>
    <phoneticPr fontId="4"/>
  </si>
  <si>
    <t>１</t>
    <phoneticPr fontId="4"/>
  </si>
  <si>
    <t>(b)</t>
    <phoneticPr fontId="4"/>
  </si>
  <si>
    <t>(a)</t>
    <phoneticPr fontId="4"/>
  </si>
  <si>
    <t>(ﾒ)</t>
    <phoneticPr fontId="4"/>
  </si>
  <si>
    <t>(ﾑ)</t>
    <phoneticPr fontId="4"/>
  </si>
  <si>
    <t>(e)</t>
    <phoneticPr fontId="4"/>
  </si>
  <si>
    <t>(d)</t>
    <phoneticPr fontId="4"/>
  </si>
  <si>
    <t>(c)</t>
    <phoneticPr fontId="4"/>
  </si>
  <si>
    <t>(a)+(b)</t>
    <phoneticPr fontId="4"/>
  </si>
  <si>
    <t>(n)</t>
    <phoneticPr fontId="4"/>
  </si>
  <si>
    <t>３</t>
    <phoneticPr fontId="4"/>
  </si>
  <si>
    <t>２</t>
    <phoneticPr fontId="4"/>
  </si>
  <si>
    <t>＝</t>
    <phoneticPr fontId="2"/>
  </si>
  <si>
    <t>×</t>
    <phoneticPr fontId="2"/>
  </si>
  <si>
    <t>(ｱ)～(ｳ)</t>
    <phoneticPr fontId="4"/>
  </si>
  <si>
    <t>(ｱ)～(ﾁ)</t>
    <phoneticPr fontId="4"/>
  </si>
  <si>
    <t>(新設分)</t>
    <phoneticPr fontId="4"/>
  </si>
  <si>
    <t>)*</t>
    <phoneticPr fontId="4"/>
  </si>
  <si>
    <t>１－</t>
    <phoneticPr fontId="4"/>
  </si>
  <si>
    <t>*(</t>
    <phoneticPr fontId="4"/>
  </si>
  <si>
    <t>(ｱ)～(ｷ)</t>
    <phoneticPr fontId="4"/>
  </si>
  <si>
    <t>22年度一本算定</t>
    <rPh sb="2" eb="4">
      <t>ネンド</t>
    </rPh>
    <rPh sb="4" eb="6">
      <t>イッポン</t>
    </rPh>
    <rPh sb="6" eb="8">
      <t>サンテイ</t>
    </rPh>
    <phoneticPr fontId="4"/>
  </si>
  <si>
    <t>（５）平成22年度分</t>
    <rPh sb="3" eb="5">
      <t>ヘイセイ</t>
    </rPh>
    <rPh sb="7" eb="9">
      <t>ネンド</t>
    </rPh>
    <rPh sb="9" eb="10">
      <t>ブン</t>
    </rPh>
    <phoneticPr fontId="4"/>
  </si>
  <si>
    <t>P38(X)欄</t>
    <phoneticPr fontId="4"/>
  </si>
  <si>
    <t>22年度算出資料</t>
    <rPh sb="2" eb="4">
      <t>ネンド</t>
    </rPh>
    <rPh sb="4" eb="6">
      <t>サンシュツ</t>
    </rPh>
    <rPh sb="6" eb="8">
      <t>シリョウ</t>
    </rPh>
    <phoneticPr fontId="4"/>
  </si>
  <si>
    <t>P39(X)欄</t>
    <phoneticPr fontId="4"/>
  </si>
  <si>
    <t>P37(X)欄</t>
    <phoneticPr fontId="4"/>
  </si>
  <si>
    <t>ζ×1.143＋（1－ζ）×η＝</t>
    <phoneticPr fontId="2"/>
  </si>
  <si>
    <t>ε</t>
    <phoneticPr fontId="2"/>
  </si>
  <si>
    <t>η</t>
    <phoneticPr fontId="2"/>
  </si>
  <si>
    <t xml:space="preserve"> </t>
    <phoneticPr fontId="4"/>
  </si>
  <si>
    <t>(ｱｹ)</t>
    <phoneticPr fontId="4"/>
  </si>
  <si>
    <t>(ｱｸ)</t>
    <phoneticPr fontId="4"/>
  </si>
  <si>
    <t>(ｱｷ)</t>
    <phoneticPr fontId="4"/>
  </si>
  <si>
    <t>(ｱｶ)</t>
    <phoneticPr fontId="4"/>
  </si>
  <si>
    <t>(ｱｱ)</t>
    <phoneticPr fontId="4"/>
  </si>
  <si>
    <t>(ﾝ)</t>
    <phoneticPr fontId="4"/>
  </si>
  <si>
    <t>(ﾜ)</t>
    <phoneticPr fontId="4"/>
  </si>
  <si>
    <t>　</t>
    <phoneticPr fontId="2"/>
  </si>
  <si>
    <t>(K)</t>
    <phoneticPr fontId="4"/>
  </si>
  <si>
    <t>(ｱ)～(ｼ)</t>
    <phoneticPr fontId="4"/>
  </si>
  <si>
    <t>=</t>
    <phoneticPr fontId="10"/>
  </si>
  <si>
    <t>*</t>
    <phoneticPr fontId="10"/>
  </si>
  <si>
    <t>②</t>
    <phoneticPr fontId="10"/>
  </si>
  <si>
    <t>①</t>
    <phoneticPr fontId="10"/>
  </si>
  <si>
    <t>22年度</t>
    <rPh sb="2" eb="4">
      <t>ネンド</t>
    </rPh>
    <phoneticPr fontId="10"/>
  </si>
  <si>
    <t>(ﾔ)</t>
    <phoneticPr fontId="4"/>
  </si>
  <si>
    <t>(ﾓ)</t>
    <phoneticPr fontId="4"/>
  </si>
  <si>
    <t>22年度（３０％分）</t>
    <rPh sb="2" eb="4">
      <t>ネンド</t>
    </rPh>
    <phoneticPr fontId="4"/>
  </si>
  <si>
    <t>22年度（５０％分）</t>
    <rPh sb="2" eb="4">
      <t>ネンド</t>
    </rPh>
    <phoneticPr fontId="4"/>
  </si>
  <si>
    <t>＝</t>
    <phoneticPr fontId="4"/>
  </si>
  <si>
    <t>(Q)</t>
    <phoneticPr fontId="4"/>
  </si>
  <si>
    <t>(q)</t>
    <phoneticPr fontId="4"/>
  </si>
  <si>
    <t>(p)</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</si>
  <si>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</si>
  <si>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</si>
  <si>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</si>
  <si>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r>
      <t>一般公共(河川事業分、指定都市のみ</t>
    </r>
    <r>
      <rPr>
        <sz val="11"/>
        <rFont val="ＭＳ Ｐゴシック"/>
        <family val="3"/>
        <charset val="128"/>
      </rPr>
      <t>)</t>
    </r>
    <rPh sb="0" eb="2">
      <t>イッパン</t>
    </rPh>
    <rPh sb="2" eb="4">
      <t>コウキョウ</t>
    </rPh>
    <rPh sb="5" eb="7">
      <t>カセン</t>
    </rPh>
    <rPh sb="7" eb="10">
      <t>ジギョウブン</t>
    </rPh>
    <rPh sb="11" eb="13">
      <t>シテイ</t>
    </rPh>
    <rPh sb="13" eb="15">
      <t>トシ</t>
    </rPh>
    <phoneticPr fontId="4"/>
  </si>
  <si>
    <r>
      <t>臨時河川等整備事業債(特定分・財源対策債分</t>
    </r>
    <r>
      <rPr>
        <sz val="11"/>
        <rFont val="ＭＳ Ｐゴシック"/>
        <family val="3"/>
        <charset val="128"/>
      </rPr>
      <t>)</t>
    </r>
    <rPh sb="0" eb="2">
      <t>リンジ</t>
    </rPh>
    <rPh sb="2" eb="4">
      <t>カセン</t>
    </rPh>
    <rPh sb="4" eb="5">
      <t>トウ</t>
    </rPh>
    <rPh sb="5" eb="7">
      <t>セイビ</t>
    </rPh>
    <rPh sb="7" eb="10">
      <t>ジギョウサイ</t>
    </rPh>
    <rPh sb="11" eb="13">
      <t>トクテイ</t>
    </rPh>
    <rPh sb="13" eb="14">
      <t>ブン</t>
    </rPh>
    <rPh sb="15" eb="17">
      <t>ザイゲン</t>
    </rPh>
    <rPh sb="17" eb="19">
      <t>タイサク</t>
    </rPh>
    <rPh sb="19" eb="20">
      <t>サイ</t>
    </rPh>
    <rPh sb="20" eb="21">
      <t>ブン</t>
    </rPh>
    <phoneticPr fontId="4"/>
  </si>
  <si>
    <r>
      <t>臨時河川等整備事業債(特定分・財対債除く</t>
    </r>
    <r>
      <rPr>
        <sz val="11"/>
        <rFont val="ＭＳ Ｐゴシック"/>
        <family val="3"/>
        <charset val="128"/>
      </rPr>
      <t>)</t>
    </r>
    <rPh sb="0" eb="2">
      <t>リンジ</t>
    </rPh>
    <rPh sb="2" eb="4">
      <t>カセン</t>
    </rPh>
    <rPh sb="4" eb="5">
      <t>トウ</t>
    </rPh>
    <rPh sb="5" eb="7">
      <t>セイビ</t>
    </rPh>
    <rPh sb="7" eb="10">
      <t>ジギョウサイ</t>
    </rPh>
    <rPh sb="11" eb="13">
      <t>トクテイ</t>
    </rPh>
    <rPh sb="13" eb="14">
      <t>ブン</t>
    </rPh>
    <rPh sb="15" eb="17">
      <t>ザイタイ</t>
    </rPh>
    <rPh sb="17" eb="18">
      <t>サイ</t>
    </rPh>
    <rPh sb="18" eb="19">
      <t>ノゾ</t>
    </rPh>
    <phoneticPr fontId="4"/>
  </si>
  <si>
    <r>
      <t>臨時河川等整備事業債(一般分</t>
    </r>
    <r>
      <rPr>
        <sz val="11"/>
        <rFont val="ＭＳ Ｐゴシック"/>
        <family val="3"/>
        <charset val="128"/>
      </rPr>
      <t>)</t>
    </r>
    <rPh sb="0" eb="2">
      <t>リンジ</t>
    </rPh>
    <rPh sb="2" eb="4">
      <t>カセン</t>
    </rPh>
    <rPh sb="4" eb="5">
      <t>トウ</t>
    </rPh>
    <rPh sb="5" eb="7">
      <t>セイビ</t>
    </rPh>
    <rPh sb="7" eb="10">
      <t>ジギョウサイ</t>
    </rPh>
    <rPh sb="11" eb="13">
      <t>イッパン</t>
    </rPh>
    <rPh sb="13" eb="14">
      <t>ブン</t>
    </rPh>
    <phoneticPr fontId="4"/>
  </si>
  <si>
    <t>　　　</t>
    <phoneticPr fontId="2"/>
  </si>
  <si>
    <t>(ｶ)+(ｷ)+(ｸ)</t>
    <phoneticPr fontId="2"/>
  </si>
  <si>
    <t>・・・（ク）</t>
    <phoneticPr fontId="2"/>
  </si>
  <si>
    <t>＋</t>
    <phoneticPr fontId="2"/>
  </si>
  <si>
    <t>×1.3333</t>
    <phoneticPr fontId="2"/>
  </si>
  <si>
    <t>）</t>
    <phoneticPr fontId="2"/>
  </si>
  <si>
    <t>－</t>
    <phoneticPr fontId="2"/>
  </si>
  <si>
    <t>（</t>
    <phoneticPr fontId="2"/>
  </si>
  <si>
    <t>（小数点以下3位未満四捨五入）</t>
    <phoneticPr fontId="2"/>
  </si>
  <si>
    <t>・・・α</t>
    <phoneticPr fontId="2"/>
  </si>
  <si>
    <t>（オ）’</t>
    <phoneticPr fontId="2"/>
  </si>
  <si>
    <t>・・・（オ）’</t>
    <phoneticPr fontId="2"/>
  </si>
  <si>
    <t>　（オ）が0.300を下回る場合は0.300、
0.550を上回る場合は0.550とする。</t>
    <phoneticPr fontId="2"/>
  </si>
  <si>
    <t>・・・（オ）</t>
    <phoneticPr fontId="2"/>
  </si>
  <si>
    <t>・・・（エ）</t>
    <phoneticPr fontId="2"/>
  </si>
  <si>
    <t>・・・（ウ）</t>
    <phoneticPr fontId="2"/>
  </si>
  <si>
    <t>・・・（イ）</t>
    <phoneticPr fontId="2"/>
  </si>
  <si>
    <t>（ア）＋（イ）＋（ウ）</t>
    <phoneticPr fontId="2"/>
  </si>
  <si>
    <t>・・・（ア）</t>
    <phoneticPr fontId="2"/>
  </si>
  <si>
    <t>・・・β</t>
    <phoneticPr fontId="2"/>
  </si>
  <si>
    <t>a</t>
    <phoneticPr fontId="2"/>
  </si>
  <si>
    <t>・・・ a</t>
    <phoneticPr fontId="2"/>
  </si>
  <si>
    <t>×100,000＝</t>
    <phoneticPr fontId="2"/>
  </si>
  <si>
    <t>(AA)</t>
    <phoneticPr fontId="4"/>
  </si>
  <si>
    <t>(ｹ)</t>
    <phoneticPr fontId="2"/>
  </si>
  <si>
    <t>(AC)</t>
    <phoneticPr fontId="4"/>
  </si>
  <si>
    <t>(AD)</t>
    <phoneticPr fontId="4"/>
  </si>
  <si>
    <t>(ｦ)</t>
    <phoneticPr fontId="4"/>
  </si>
  <si>
    <t>(ﾛ)</t>
    <phoneticPr fontId="4"/>
  </si>
  <si>
    <t>(ﾚ)</t>
    <phoneticPr fontId="4"/>
  </si>
  <si>
    <t>(ﾙ)</t>
    <phoneticPr fontId="4"/>
  </si>
  <si>
    <t>(ﾘ)</t>
    <phoneticPr fontId="4"/>
  </si>
  <si>
    <t>(ﾗ)</t>
    <phoneticPr fontId="4"/>
  </si>
  <si>
    <t>(ﾖ)</t>
    <phoneticPr fontId="4"/>
  </si>
  <si>
    <t>(ﾕ)</t>
    <phoneticPr fontId="4"/>
  </si>
  <si>
    <t>(ﾒ)</t>
    <phoneticPr fontId="4"/>
  </si>
  <si>
    <t>(ﾑ)</t>
    <phoneticPr fontId="4"/>
  </si>
  <si>
    <t>(50.0%分)</t>
    <phoneticPr fontId="4"/>
  </si>
  <si>
    <t>(60.0%分)</t>
    <phoneticPr fontId="4"/>
  </si>
  <si>
    <t>(95.0%分)</t>
    <phoneticPr fontId="4"/>
  </si>
  <si>
    <t>(AE)</t>
    <phoneticPr fontId="4"/>
  </si>
  <si>
    <t>(AF)</t>
    <phoneticPr fontId="4"/>
  </si>
  <si>
    <t>(ｱﾁ)</t>
    <phoneticPr fontId="4"/>
  </si>
  <si>
    <t>(ｱﾀ)</t>
    <phoneticPr fontId="4"/>
  </si>
  <si>
    <t>(ｱｿ)</t>
    <phoneticPr fontId="4"/>
  </si>
  <si>
    <t>(AJ)</t>
    <phoneticPr fontId="4"/>
  </si>
  <si>
    <t>(AI)</t>
    <phoneticPr fontId="4"/>
  </si>
  <si>
    <t>(AB)</t>
    <phoneticPr fontId="4"/>
  </si>
  <si>
    <t>(G)</t>
    <phoneticPr fontId="2"/>
  </si>
  <si>
    <t>(L)</t>
    <phoneticPr fontId="4"/>
  </si>
  <si>
    <r>
      <t xml:space="preserve">22年度
</t>
    </r>
    <r>
      <rPr>
        <sz val="6"/>
        <color indexed="8"/>
        <rFont val="ＭＳ ゴシック"/>
        <family val="3"/>
        <charset val="128"/>
      </rPr>
      <t>（市場公募都市）</t>
    </r>
    <rPh sb="2" eb="4">
      <t>ネンド</t>
    </rPh>
    <rPh sb="6" eb="8">
      <t>シジョウ</t>
    </rPh>
    <rPh sb="8" eb="10">
      <t>コウボ</t>
    </rPh>
    <rPh sb="10" eb="12">
      <t>トシ</t>
    </rPh>
    <phoneticPr fontId="4"/>
  </si>
  <si>
    <r>
      <t xml:space="preserve">22年度
</t>
    </r>
    <r>
      <rPr>
        <sz val="6"/>
        <color indexed="8"/>
        <rFont val="ＭＳ ゴシック"/>
        <family val="3"/>
        <charset val="128"/>
      </rPr>
      <t>（その他の市町村）</t>
    </r>
    <rPh sb="2" eb="4">
      <t>ネンド</t>
    </rPh>
    <rPh sb="8" eb="9">
      <t>タ</t>
    </rPh>
    <rPh sb="10" eb="13">
      <t>シチョウソン</t>
    </rPh>
    <phoneticPr fontId="4"/>
  </si>
  <si>
    <r>
      <t xml:space="preserve">21年度
</t>
    </r>
    <r>
      <rPr>
        <sz val="6"/>
        <color indexed="8"/>
        <rFont val="ＭＳ ゴシック"/>
        <family val="3"/>
        <charset val="128"/>
      </rPr>
      <t>（市場公募都市）</t>
    </r>
    <rPh sb="2" eb="4">
      <t>ネンド</t>
    </rPh>
    <rPh sb="6" eb="8">
      <t>シジョウ</t>
    </rPh>
    <rPh sb="8" eb="10">
      <t>コウボ</t>
    </rPh>
    <rPh sb="10" eb="12">
      <t>トシ</t>
    </rPh>
    <phoneticPr fontId="4"/>
  </si>
  <si>
    <r>
      <t xml:space="preserve">21年度
</t>
    </r>
    <r>
      <rPr>
        <sz val="6"/>
        <color indexed="8"/>
        <rFont val="ＭＳ ゴシック"/>
        <family val="3"/>
        <charset val="128"/>
      </rPr>
      <t>（その他の市町村）</t>
    </r>
    <rPh sb="2" eb="4">
      <t>ネンド</t>
    </rPh>
    <rPh sb="8" eb="9">
      <t>タ</t>
    </rPh>
    <rPh sb="10" eb="13">
      <t>シチョウソン</t>
    </rPh>
    <phoneticPr fontId="4"/>
  </si>
  <si>
    <r>
      <t xml:space="preserve">20年度
</t>
    </r>
    <r>
      <rPr>
        <sz val="6"/>
        <color indexed="8"/>
        <rFont val="ＭＳ ゴシック"/>
        <family val="3"/>
        <charset val="128"/>
      </rPr>
      <t>（市場公募都市）</t>
    </r>
    <rPh sb="2" eb="4">
      <t>ネンド</t>
    </rPh>
    <rPh sb="6" eb="8">
      <t>シジョウ</t>
    </rPh>
    <rPh sb="8" eb="10">
      <t>コウボ</t>
    </rPh>
    <rPh sb="10" eb="12">
      <t>トシ</t>
    </rPh>
    <phoneticPr fontId="4"/>
  </si>
  <si>
    <r>
      <t xml:space="preserve">20年度
</t>
    </r>
    <r>
      <rPr>
        <sz val="6"/>
        <color indexed="8"/>
        <rFont val="ＭＳ ゴシック"/>
        <family val="3"/>
        <charset val="128"/>
      </rPr>
      <t>（その他の市町村）</t>
    </r>
    <rPh sb="2" eb="4">
      <t>ネンド</t>
    </rPh>
    <rPh sb="8" eb="9">
      <t>タ</t>
    </rPh>
    <rPh sb="10" eb="13">
      <t>シチョウソン</t>
    </rPh>
    <phoneticPr fontId="4"/>
  </si>
  <si>
    <r>
      <t xml:space="preserve">19年度
</t>
    </r>
    <r>
      <rPr>
        <sz val="6"/>
        <color indexed="8"/>
        <rFont val="ＭＳ ゴシック"/>
        <family val="3"/>
        <charset val="128"/>
      </rPr>
      <t>（市場公募都市）</t>
    </r>
    <rPh sb="2" eb="4">
      <t>ネンド</t>
    </rPh>
    <rPh sb="6" eb="8">
      <t>シジョウ</t>
    </rPh>
    <rPh sb="8" eb="10">
      <t>コウボ</t>
    </rPh>
    <rPh sb="10" eb="12">
      <t>トシ</t>
    </rPh>
    <phoneticPr fontId="4"/>
  </si>
  <si>
    <r>
      <t xml:space="preserve">19年度
</t>
    </r>
    <r>
      <rPr>
        <sz val="6"/>
        <color indexed="8"/>
        <rFont val="ＭＳ ゴシック"/>
        <family val="3"/>
        <charset val="128"/>
      </rPr>
      <t>（その他の市町村）</t>
    </r>
    <rPh sb="2" eb="4">
      <t>ネンド</t>
    </rPh>
    <rPh sb="8" eb="9">
      <t>タ</t>
    </rPh>
    <rPh sb="10" eb="13">
      <t>シチョウソン</t>
    </rPh>
    <phoneticPr fontId="4"/>
  </si>
  <si>
    <r>
      <t xml:space="preserve">18年度
</t>
    </r>
    <r>
      <rPr>
        <sz val="6"/>
        <color indexed="8"/>
        <rFont val="ＭＳ ゴシック"/>
        <family val="3"/>
        <charset val="128"/>
      </rPr>
      <t>（市場公募都市）</t>
    </r>
    <rPh sb="2" eb="4">
      <t>ネンド</t>
    </rPh>
    <rPh sb="6" eb="8">
      <t>シジョウ</t>
    </rPh>
    <rPh sb="8" eb="10">
      <t>コウボ</t>
    </rPh>
    <rPh sb="10" eb="12">
      <t>トシ</t>
    </rPh>
    <phoneticPr fontId="4"/>
  </si>
  <si>
    <r>
      <t xml:space="preserve">18年度
</t>
    </r>
    <r>
      <rPr>
        <sz val="6"/>
        <color indexed="8"/>
        <rFont val="ＭＳ ゴシック"/>
        <family val="3"/>
        <charset val="128"/>
      </rPr>
      <t>（その他の市町村）</t>
    </r>
    <rPh sb="2" eb="4">
      <t>ネンド</t>
    </rPh>
    <rPh sb="8" eb="9">
      <t>タ</t>
    </rPh>
    <rPh sb="10" eb="13">
      <t>シチョウソン</t>
    </rPh>
    <phoneticPr fontId="4"/>
  </si>
  <si>
    <r>
      <t xml:space="preserve">17年度
</t>
    </r>
    <r>
      <rPr>
        <sz val="6"/>
        <color indexed="8"/>
        <rFont val="ＭＳ ゴシック"/>
        <family val="3"/>
        <charset val="128"/>
      </rPr>
      <t>（市場公募都市）</t>
    </r>
    <rPh sb="2" eb="4">
      <t>ネンド</t>
    </rPh>
    <rPh sb="6" eb="8">
      <t>シジョウ</t>
    </rPh>
    <rPh sb="8" eb="10">
      <t>コウボ</t>
    </rPh>
    <rPh sb="10" eb="12">
      <t>トシ</t>
    </rPh>
    <phoneticPr fontId="4"/>
  </si>
  <si>
    <r>
      <t xml:space="preserve">17年度
</t>
    </r>
    <r>
      <rPr>
        <sz val="6"/>
        <color indexed="8"/>
        <rFont val="ＭＳ ゴシック"/>
        <family val="3"/>
        <charset val="128"/>
      </rPr>
      <t>（その他の市町村）</t>
    </r>
    <rPh sb="2" eb="4">
      <t>ネンド</t>
    </rPh>
    <rPh sb="8" eb="9">
      <t>タ</t>
    </rPh>
    <rPh sb="10" eb="13">
      <t>シチョウソン</t>
    </rPh>
    <phoneticPr fontId="4"/>
  </si>
  <si>
    <t>年度</t>
    <rPh sb="0" eb="2">
      <t>ネンド</t>
    </rPh>
    <phoneticPr fontId="2"/>
  </si>
  <si>
    <t>施行</t>
    <rPh sb="0" eb="2">
      <t>セコウ</t>
    </rPh>
    <phoneticPr fontId="2"/>
  </si>
  <si>
    <t>繰出基準額</t>
    <rPh sb="0" eb="1">
      <t>ク</t>
    </rPh>
    <rPh sb="1" eb="2">
      <t>デ</t>
    </rPh>
    <rPh sb="2" eb="4">
      <t>キジュン</t>
    </rPh>
    <rPh sb="4" eb="5">
      <t>ガク</t>
    </rPh>
    <phoneticPr fontId="2"/>
  </si>
  <si>
    <t>病院事業建設費負担企業債</t>
    <rPh sb="0" eb="2">
      <t>ビョウイン</t>
    </rPh>
    <rPh sb="2" eb="4">
      <t>ジギョウ</t>
    </rPh>
    <rPh sb="4" eb="7">
      <t>ケンセツヒ</t>
    </rPh>
    <rPh sb="7" eb="9">
      <t>フタン</t>
    </rPh>
    <rPh sb="9" eb="12">
      <t>キギョウサイ</t>
    </rPh>
    <phoneticPr fontId="2"/>
  </si>
  <si>
    <t>事業</t>
    <rPh sb="0" eb="2">
      <t>ジギョウ</t>
    </rPh>
    <phoneticPr fontId="2"/>
  </si>
  <si>
    <t>（単位：千円）</t>
    <rPh sb="1" eb="3">
      <t>タンイ</t>
    </rPh>
    <rPh sb="4" eb="6">
      <t>センエン</t>
    </rPh>
    <phoneticPr fontId="2"/>
  </si>
  <si>
    <t>建設仮勘定分</t>
  </si>
  <si>
    <t>元金分</t>
    <rPh sb="0" eb="3">
      <t>ガンキンブン</t>
    </rPh>
    <phoneticPr fontId="2"/>
  </si>
  <si>
    <t>事業費</t>
  </si>
  <si>
    <t>同意等額</t>
    <rPh sb="0" eb="2">
      <t>ドウイ</t>
    </rPh>
    <rPh sb="2" eb="3">
      <t>トウ</t>
    </rPh>
    <rPh sb="3" eb="4">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</si>
  <si>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</si>
  <si>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</si>
  <si>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</si>
  <si>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</si>
  <si>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</si>
  <si>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保健衛生費附表</t>
    <rPh sb="0" eb="2">
      <t>ホケン</t>
    </rPh>
    <rPh sb="2" eb="5">
      <t>エイセイヒ</t>
    </rPh>
    <rPh sb="5" eb="7">
      <t>フヒョウ</t>
    </rPh>
    <phoneticPr fontId="2"/>
  </si>
  <si>
    <t xml:space="preserve">  第７、１、（２）に該当する事業で、平成3年度から平成13年度までに許可を受けた（平成14年度に</t>
    <rPh sb="30" eb="32">
      <t>ネンド</t>
    </rPh>
    <rPh sb="35" eb="37">
      <t>キョカ</t>
    </rPh>
    <rPh sb="38" eb="39">
      <t>ウ</t>
    </rPh>
    <phoneticPr fontId="2"/>
  </si>
  <si>
    <t>(ｱ)～(ｲ)</t>
    <phoneticPr fontId="4"/>
  </si>
  <si>
    <t>(ｱ)～(ｴ)</t>
    <phoneticPr fontId="4"/>
  </si>
  <si>
    <t>22年度</t>
    <rPh sb="2" eb="3">
      <t>ネン</t>
    </rPh>
    <rPh sb="3" eb="4">
      <t>ド</t>
    </rPh>
    <phoneticPr fontId="4"/>
  </si>
  <si>
    <t>旧まちづくり交付金事業(施設整備事業除く)に充てた地方債</t>
    <rPh sb="0" eb="1">
      <t>キュウ</t>
    </rPh>
    <rPh sb="6" eb="9">
      <t>コウフキン</t>
    </rPh>
    <rPh sb="9" eb="11">
      <t>ジギョウ</t>
    </rPh>
    <rPh sb="22" eb="23">
      <t>ア</t>
    </rPh>
    <rPh sb="25" eb="28">
      <t>チホウサイ</t>
    </rPh>
    <phoneticPr fontId="4"/>
  </si>
  <si>
    <t>旧地域住宅交付金事業(施設整備事業除く)に充てた地方債</t>
    <rPh sb="0" eb="1">
      <t>キュウ</t>
    </rPh>
    <rPh sb="1" eb="3">
      <t>チイキ</t>
    </rPh>
    <rPh sb="3" eb="5">
      <t>ジュウタク</t>
    </rPh>
    <rPh sb="5" eb="8">
      <t>コウフキン</t>
    </rPh>
    <rPh sb="8" eb="10">
      <t>ジギョウ</t>
    </rPh>
    <rPh sb="21" eb="22">
      <t>ア</t>
    </rPh>
    <rPh sb="24" eb="27">
      <t>チホウサイ</t>
    </rPh>
    <phoneticPr fontId="4"/>
  </si>
  <si>
    <t>(45.0%分)</t>
    <rPh sb="6" eb="7">
      <t>ブン</t>
    </rPh>
    <phoneticPr fontId="4"/>
  </si>
  <si>
    <t>(r)</t>
    <phoneticPr fontId="4"/>
  </si>
  <si>
    <t>三セク</t>
    <rPh sb="0" eb="1">
      <t>サン</t>
    </rPh>
    <phoneticPr fontId="4"/>
  </si>
  <si>
    <t>一般公共事業債（平成23年度より公共事業等債）（復興特別分）</t>
    <rPh sb="0" eb="2">
      <t>イッパン</t>
    </rPh>
    <rPh sb="2" eb="4">
      <t>コウキョウ</t>
    </rPh>
    <rPh sb="4" eb="7">
      <t>ジギョウサイ</t>
    </rPh>
    <rPh sb="8" eb="10">
      <t>ヘイセイ</t>
    </rPh>
    <rPh sb="12" eb="14">
      <t>ネンド</t>
    </rPh>
    <rPh sb="16" eb="18">
      <t>コウキョウ</t>
    </rPh>
    <rPh sb="18" eb="21">
      <t>ジギョウトウ</t>
    </rPh>
    <rPh sb="21" eb="22">
      <t>サイ</t>
    </rPh>
    <rPh sb="24" eb="26">
      <t>フッコウ</t>
    </rPh>
    <rPh sb="26" eb="28">
      <t>トクベツ</t>
    </rPh>
    <rPh sb="28" eb="29">
      <t>ブン</t>
    </rPh>
    <phoneticPr fontId="4"/>
  </si>
  <si>
    <t>独立行政法人都市再生機構等の立替施行に係る立替金償還額</t>
    <rPh sb="0" eb="2">
      <t>ドクリツ</t>
    </rPh>
    <rPh sb="2" eb="4">
      <t>ギョウセイ</t>
    </rPh>
    <rPh sb="4" eb="6">
      <t>ホウジン</t>
    </rPh>
    <rPh sb="6" eb="8">
      <t>トシ</t>
    </rPh>
    <rPh sb="8" eb="10">
      <t>サイセイ</t>
    </rPh>
    <rPh sb="10" eb="12">
      <t>キコウ</t>
    </rPh>
    <rPh sb="12" eb="13">
      <t>トウ</t>
    </rPh>
    <rPh sb="14" eb="16">
      <t>タテカ</t>
    </rPh>
    <rPh sb="16" eb="18">
      <t>セコウ</t>
    </rPh>
    <rPh sb="19" eb="20">
      <t>カカ</t>
    </rPh>
    <rPh sb="21" eb="24">
      <t>タテカエキン</t>
    </rPh>
    <rPh sb="24" eb="26">
      <t>ショウカン</t>
    </rPh>
    <rPh sb="26" eb="27">
      <t>ガク</t>
    </rPh>
    <phoneticPr fontId="4"/>
  </si>
  <si>
    <t>学校教育施設等整備事業債（義務教育施設整備事業債）</t>
    <rPh sb="0" eb="2">
      <t>ガッコウ</t>
    </rPh>
    <rPh sb="2" eb="4">
      <t>キョウイク</t>
    </rPh>
    <rPh sb="4" eb="6">
      <t>シセツ</t>
    </rPh>
    <rPh sb="6" eb="7">
      <t>トウ</t>
    </rPh>
    <rPh sb="7" eb="9">
      <t>セイビ</t>
    </rPh>
    <rPh sb="9" eb="12">
      <t>ジギョウサイ</t>
    </rPh>
    <rPh sb="13" eb="15">
      <t>ギム</t>
    </rPh>
    <rPh sb="15" eb="17">
      <t>キョウイク</t>
    </rPh>
    <rPh sb="17" eb="19">
      <t>シセツ</t>
    </rPh>
    <rPh sb="19" eb="21">
      <t>セイビ</t>
    </rPh>
    <rPh sb="21" eb="24">
      <t>ジギョウサイ</t>
    </rPh>
    <phoneticPr fontId="4"/>
  </si>
  <si>
    <t>(Is値0.3以上)に充てた学校教育施設等整備事業債</t>
    <rPh sb="3" eb="4">
      <t>チ</t>
    </rPh>
    <rPh sb="7" eb="9">
      <t>イジョウ</t>
    </rPh>
    <rPh sb="14" eb="16">
      <t>ガッコウ</t>
    </rPh>
    <rPh sb="16" eb="18">
      <t>キョウイク</t>
    </rPh>
    <rPh sb="18" eb="20">
      <t>シセツ</t>
    </rPh>
    <rPh sb="20" eb="21">
      <t>トウ</t>
    </rPh>
    <rPh sb="21" eb="23">
      <t>セイビ</t>
    </rPh>
    <rPh sb="23" eb="25">
      <t>ジギョウ</t>
    </rPh>
    <rPh sb="25" eb="26">
      <t>サイ</t>
    </rPh>
    <phoneticPr fontId="4"/>
  </si>
  <si>
    <t>(Is値0.3未満)に充てた学校教育施設等整備事業債</t>
    <rPh sb="7" eb="9">
      <t>ミマン</t>
    </rPh>
    <phoneticPr fontId="4"/>
  </si>
  <si>
    <t>Is値0.3以上</t>
    <rPh sb="2" eb="3">
      <t>アタイ</t>
    </rPh>
    <rPh sb="6" eb="8">
      <t>イジョウ</t>
    </rPh>
    <phoneticPr fontId="2"/>
  </si>
  <si>
    <t>Is値0.3未満</t>
    <rPh sb="2" eb="3">
      <t>アタイ</t>
    </rPh>
    <rPh sb="6" eb="8">
      <t>ミマン</t>
    </rPh>
    <phoneticPr fontId="2"/>
  </si>
  <si>
    <t>１</t>
    <phoneticPr fontId="4"/>
  </si>
  <si>
    <t>*</t>
    <phoneticPr fontId="4"/>
  </si>
  <si>
    <t>=</t>
    <phoneticPr fontId="4"/>
  </si>
  <si>
    <t>(a)</t>
    <phoneticPr fontId="4"/>
  </si>
  <si>
    <t>２</t>
    <phoneticPr fontId="4"/>
  </si>
  <si>
    <t>(千円未満四捨五入）</t>
    <phoneticPr fontId="4"/>
  </si>
  <si>
    <t>①</t>
    <phoneticPr fontId="4"/>
  </si>
  <si>
    <t>(ｱ)</t>
    <phoneticPr fontId="4"/>
  </si>
  <si>
    <t>②</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</si>
  <si>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</si>
  <si>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</si>
  <si>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</si>
  <si>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</si>
  <si>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</si>
  <si>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</si>
  <si>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</si>
  <si>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</si>
  <si>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</si>
  <si>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</si>
  <si>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</si>
  <si>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</si>
  <si>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</si>
  <si>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</si>
  <si>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</si>
  <si>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2"/>
  </si>
  <si>
    <t>(ﾂ）</t>
    <phoneticPr fontId="4"/>
  </si>
  <si>
    <t>(ﾃ)</t>
    <phoneticPr fontId="4"/>
  </si>
  <si>
    <t>(ﾄ）</t>
    <phoneticPr fontId="2"/>
  </si>
  <si>
    <t>(ﾅ)</t>
    <phoneticPr fontId="4"/>
  </si>
  <si>
    <t>(ﾆ）</t>
    <phoneticPr fontId="2"/>
  </si>
  <si>
    <t>(ﾇ)</t>
    <phoneticPr fontId="4"/>
  </si>
  <si>
    <t>(ﾈ）</t>
    <phoneticPr fontId="2"/>
  </si>
  <si>
    <t>(b)</t>
    <phoneticPr fontId="4"/>
  </si>
  <si>
    <t>*</t>
    <phoneticPr fontId="4"/>
  </si>
  <si>
    <t>(a)+(b)</t>
    <phoneticPr fontId="4"/>
  </si>
  <si>
    <t>(C)</t>
    <phoneticPr fontId="4"/>
  </si>
  <si>
    <t>２</t>
    <phoneticPr fontId="4"/>
  </si>
  <si>
    <t>(千円未満四捨五入）</t>
    <phoneticPr fontId="4"/>
  </si>
  <si>
    <t>①</t>
    <phoneticPr fontId="4"/>
  </si>
  <si>
    <t>*</t>
    <phoneticPr fontId="4"/>
  </si>
  <si>
    <t>=</t>
    <phoneticPr fontId="4"/>
  </si>
  <si>
    <t>(ｱ)</t>
    <phoneticPr fontId="4"/>
  </si>
  <si>
    <t>②</t>
    <phoneticPr fontId="4"/>
  </si>
  <si>
    <t>=</t>
    <phoneticPr fontId="4"/>
  </si>
  <si>
    <t>(ｲ)</t>
    <phoneticPr fontId="4"/>
  </si>
  <si>
    <t>①</t>
    <phoneticPr fontId="4"/>
  </si>
  <si>
    <t>(ｳ)</t>
    <phoneticPr fontId="4"/>
  </si>
  <si>
    <t>②</t>
    <phoneticPr fontId="4"/>
  </si>
  <si>
    <t>(ｴ)</t>
    <phoneticPr fontId="4"/>
  </si>
  <si>
    <t>23年度（５０％分）</t>
    <rPh sb="2" eb="4">
      <t>ネンド</t>
    </rPh>
    <phoneticPr fontId="4"/>
  </si>
  <si>
    <t>23年度（３０％分）</t>
    <rPh sb="2" eb="4">
      <t>ネンド</t>
    </rPh>
    <phoneticPr fontId="4"/>
  </si>
  <si>
    <r>
      <t xml:space="preserve">23年度
</t>
    </r>
    <r>
      <rPr>
        <sz val="6"/>
        <color indexed="8"/>
        <rFont val="ＭＳ ゴシック"/>
        <family val="3"/>
        <charset val="128"/>
      </rPr>
      <t>（その他の市町村）</t>
    </r>
    <rPh sb="2" eb="4">
      <t>ネンド</t>
    </rPh>
    <rPh sb="8" eb="9">
      <t>タ</t>
    </rPh>
    <rPh sb="10" eb="13">
      <t>シチョウソン</t>
    </rPh>
    <phoneticPr fontId="4"/>
  </si>
  <si>
    <r>
      <t xml:space="preserve">23年度
</t>
    </r>
    <r>
      <rPr>
        <sz val="6"/>
        <color indexed="8"/>
        <rFont val="ＭＳ ゴシック"/>
        <family val="3"/>
        <charset val="128"/>
      </rPr>
      <t>（市場公募都市）</t>
    </r>
    <rPh sb="2" eb="4">
      <t>ネンド</t>
    </rPh>
    <rPh sb="6" eb="8">
      <t>シジョウ</t>
    </rPh>
    <rPh sb="8" eb="10">
      <t>コウボ</t>
    </rPh>
    <rPh sb="10" eb="12">
      <t>トシ</t>
    </rPh>
    <phoneticPr fontId="4"/>
  </si>
  <si>
    <r>
      <t>20年度</t>
    </r>
    <r>
      <rPr>
        <sz val="6"/>
        <color indexed="8"/>
        <rFont val="ＭＳ ゴシック"/>
        <family val="3"/>
        <charset val="128"/>
      </rPr>
      <t xml:space="preserve">
（その他の市町村）</t>
    </r>
    <rPh sb="2" eb="4">
      <t>ネンド</t>
    </rPh>
    <rPh sb="8" eb="9">
      <t>タ</t>
    </rPh>
    <rPh sb="10" eb="13">
      <t>シチョウソン</t>
    </rPh>
    <phoneticPr fontId="2"/>
  </si>
  <si>
    <r>
      <t>20年度</t>
    </r>
    <r>
      <rPr>
        <sz val="6"/>
        <color indexed="8"/>
        <rFont val="ＭＳ ゴシック"/>
        <family val="3"/>
        <charset val="128"/>
      </rPr>
      <t xml:space="preserve">
（市場公募都市）</t>
    </r>
    <rPh sb="2" eb="4">
      <t>ネンド</t>
    </rPh>
    <rPh sb="6" eb="8">
      <t>シジョウ</t>
    </rPh>
    <rPh sb="8" eb="10">
      <t>コウボ</t>
    </rPh>
    <rPh sb="10" eb="12">
      <t>トシ</t>
    </rPh>
    <phoneticPr fontId="2"/>
  </si>
  <si>
    <r>
      <t>21年度</t>
    </r>
    <r>
      <rPr>
        <sz val="6"/>
        <color indexed="8"/>
        <rFont val="ＭＳ ゴシック"/>
        <family val="3"/>
        <charset val="128"/>
      </rPr>
      <t xml:space="preserve">
（その他の市町村）</t>
    </r>
    <rPh sb="2" eb="4">
      <t>ネンド</t>
    </rPh>
    <rPh sb="8" eb="9">
      <t>タ</t>
    </rPh>
    <rPh sb="10" eb="13">
      <t>シチョウソン</t>
    </rPh>
    <phoneticPr fontId="2"/>
  </si>
  <si>
    <r>
      <t>21年度</t>
    </r>
    <r>
      <rPr>
        <sz val="6"/>
        <color indexed="8"/>
        <rFont val="ＭＳ ゴシック"/>
        <family val="3"/>
        <charset val="128"/>
      </rPr>
      <t xml:space="preserve">
（市場公募都市）</t>
    </r>
    <rPh sb="2" eb="4">
      <t>ネンド</t>
    </rPh>
    <rPh sb="6" eb="8">
      <t>シジョウ</t>
    </rPh>
    <rPh sb="8" eb="10">
      <t>コウボ</t>
    </rPh>
    <rPh sb="10" eb="12">
      <t>トシ</t>
    </rPh>
    <phoneticPr fontId="2"/>
  </si>
  <si>
    <r>
      <t>22年度</t>
    </r>
    <r>
      <rPr>
        <sz val="6"/>
        <color indexed="8"/>
        <rFont val="ＭＳ ゴシック"/>
        <family val="3"/>
        <charset val="128"/>
      </rPr>
      <t xml:space="preserve">
（その他の市町村）</t>
    </r>
    <rPh sb="2" eb="4">
      <t>ネンド</t>
    </rPh>
    <rPh sb="8" eb="9">
      <t>タ</t>
    </rPh>
    <rPh sb="10" eb="13">
      <t>シチョウソン</t>
    </rPh>
    <phoneticPr fontId="2"/>
  </si>
  <si>
    <r>
      <t>22年度</t>
    </r>
    <r>
      <rPr>
        <sz val="6"/>
        <color indexed="8"/>
        <rFont val="ＭＳ ゴシック"/>
        <family val="3"/>
        <charset val="128"/>
      </rPr>
      <t xml:space="preserve">
（市場公募都市）</t>
    </r>
    <rPh sb="2" eb="4">
      <t>ネンド</t>
    </rPh>
    <rPh sb="6" eb="8">
      <t>シジョウ</t>
    </rPh>
    <rPh sb="8" eb="10">
      <t>コウボ</t>
    </rPh>
    <rPh sb="10" eb="12">
      <t>トシ</t>
    </rPh>
    <phoneticPr fontId="2"/>
  </si>
  <si>
    <r>
      <t>23年度</t>
    </r>
    <r>
      <rPr>
        <sz val="6"/>
        <color indexed="8"/>
        <rFont val="ＭＳ ゴシック"/>
        <family val="3"/>
        <charset val="128"/>
      </rPr>
      <t xml:space="preserve">
（その他の市町村）</t>
    </r>
    <rPh sb="2" eb="4">
      <t>ネンド</t>
    </rPh>
    <rPh sb="8" eb="9">
      <t>タ</t>
    </rPh>
    <rPh sb="10" eb="13">
      <t>シチョウソン</t>
    </rPh>
    <phoneticPr fontId="2"/>
  </si>
  <si>
    <r>
      <t>23年度</t>
    </r>
    <r>
      <rPr>
        <sz val="6"/>
        <color indexed="8"/>
        <rFont val="ＭＳ ゴシック"/>
        <family val="3"/>
        <charset val="128"/>
      </rPr>
      <t xml:space="preserve">
（市場公募都市）</t>
    </r>
    <rPh sb="2" eb="4">
      <t>ネンド</t>
    </rPh>
    <rPh sb="6" eb="8">
      <t>シジョウ</t>
    </rPh>
    <rPh sb="8" eb="10">
      <t>コウボ</t>
    </rPh>
    <rPh sb="10" eb="12">
      <t>トシ</t>
    </rPh>
    <phoneticPr fontId="2"/>
  </si>
  <si>
    <t>13年度</t>
    <rPh sb="2" eb="4">
      <t>ネンド</t>
    </rPh>
    <phoneticPr fontId="2"/>
  </si>
  <si>
    <t>14年度</t>
    <rPh sb="2" eb="4">
      <t>ネンド</t>
    </rPh>
    <phoneticPr fontId="2"/>
  </si>
  <si>
    <t>15年度</t>
    <rPh sb="2" eb="4">
      <t>ネンド</t>
    </rPh>
    <phoneticPr fontId="2"/>
  </si>
  <si>
    <t>16年度</t>
    <rPh sb="2" eb="4">
      <t>ネンド</t>
    </rPh>
    <phoneticPr fontId="2"/>
  </si>
  <si>
    <t>17年度</t>
    <rPh sb="2" eb="4">
      <t>ネンド</t>
    </rPh>
    <phoneticPr fontId="2"/>
  </si>
  <si>
    <t>18年度</t>
    <rPh sb="2" eb="4">
      <t>ネンド</t>
    </rPh>
    <phoneticPr fontId="2"/>
  </si>
  <si>
    <t>19年度</t>
    <rPh sb="2" eb="4">
      <t>ネンド</t>
    </rPh>
    <phoneticPr fontId="2"/>
  </si>
  <si>
    <t>20年度</t>
    <rPh sb="2" eb="4">
      <t>ネンド</t>
    </rPh>
    <phoneticPr fontId="2"/>
  </si>
  <si>
    <t>21年度</t>
    <rPh sb="2" eb="4">
      <t>ネンド</t>
    </rPh>
    <phoneticPr fontId="2"/>
  </si>
  <si>
    <t>22年度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</si>
  <si>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</si>
  <si>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</si>
  <si>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</si>
  <si>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(ｳ)</t>
    <phoneticPr fontId="4"/>
  </si>
  <si>
    <t>(ｱ)</t>
    <phoneticPr fontId="4"/>
  </si>
  <si>
    <t>１２</t>
    <phoneticPr fontId="4"/>
  </si>
  <si>
    <t>１１</t>
    <phoneticPr fontId="4"/>
  </si>
  <si>
    <t>１３</t>
    <phoneticPr fontId="4"/>
  </si>
  <si>
    <t>１４</t>
    <phoneticPr fontId="4"/>
  </si>
  <si>
    <t>１５</t>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</si>
  <si>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</si>
  <si>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公共事業等債（高規格幹線道路（高速自動車国道を除く）分）</t>
    <rPh sb="0" eb="2">
      <t>コウキョウ</t>
    </rPh>
    <rPh sb="2" eb="4">
      <t>ジギョウ</t>
    </rPh>
    <rPh sb="4" eb="6">
      <t>トウサイ</t>
    </rPh>
    <phoneticPr fontId="2"/>
  </si>
  <si>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</si>
  <si>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</si>
  <si>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</si>
  <si>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t>
    <phoneticPr fontId="2"/>
  </si>
  <si>
    <t>５</t>
    <phoneticPr fontId="2"/>
  </si>
  <si>
    <t>９</t>
    <phoneticPr fontId="2"/>
  </si>
  <si>
    <t>(i)</t>
    <phoneticPr fontId="4"/>
  </si>
  <si>
    <t>(j)</t>
    <phoneticPr fontId="4"/>
  </si>
  <si>
    <t>(k)</t>
    <phoneticPr fontId="4"/>
  </si>
  <si>
    <t>23年度算出資料</t>
    <rPh sb="2" eb="4">
      <t>ネンド</t>
    </rPh>
    <rPh sb="4" eb="6">
      <t>サンシュツ</t>
    </rPh>
    <rPh sb="6" eb="8">
      <t>シリョウ</t>
    </rPh>
    <phoneticPr fontId="4"/>
  </si>
  <si>
    <t>P39(X)欄</t>
    <phoneticPr fontId="4"/>
  </si>
  <si>
    <t>23年度一本算定</t>
    <rPh sb="2" eb="4">
      <t>ネンド</t>
    </rPh>
    <rPh sb="4" eb="6">
      <t>イッポン</t>
    </rPh>
    <rPh sb="6" eb="8">
      <t>サンテイ</t>
    </rPh>
    <phoneticPr fontId="4"/>
  </si>
  <si>
    <t>（６）平成23年度分</t>
    <rPh sb="3" eb="5">
      <t>ヘイセイ</t>
    </rPh>
    <rPh sb="7" eb="9">
      <t>ネンド</t>
    </rPh>
    <rPh sb="9" eb="10">
      <t>ブン</t>
    </rPh>
    <phoneticPr fontId="4"/>
  </si>
  <si>
    <t>(n)</t>
    <phoneticPr fontId="4"/>
  </si>
  <si>
    <t>地方税減収補塡債償還費</t>
    <rPh sb="0" eb="3">
      <t>チホウゼイ</t>
    </rPh>
    <rPh sb="3" eb="5">
      <t>ゲンシュウ</t>
    </rPh>
    <rPh sb="5" eb="6">
      <t>ホ</t>
    </rPh>
    <rPh sb="7" eb="8">
      <t>サイ</t>
    </rPh>
    <rPh sb="8" eb="11">
      <t>ショウカンヒ</t>
    </rPh>
    <phoneticPr fontId="4"/>
  </si>
  <si>
    <t>減税補塡債償還費</t>
    <rPh sb="0" eb="2">
      <t>ゲンゼイ</t>
    </rPh>
    <rPh sb="2" eb="3">
      <t>ホ</t>
    </rPh>
    <rPh sb="4" eb="5">
      <t>サイ</t>
    </rPh>
    <rPh sb="5" eb="8">
      <t>ショウカンヒ</t>
    </rPh>
    <phoneticPr fontId="4"/>
  </si>
  <si>
    <t>臨時税収補塡債償還費</t>
    <rPh sb="0" eb="2">
      <t>リンジ</t>
    </rPh>
    <rPh sb="2" eb="4">
      <t>ゼイシュウ</t>
    </rPh>
    <rPh sb="4" eb="5">
      <t>ホ</t>
    </rPh>
    <rPh sb="6" eb="7">
      <t>サイ</t>
    </rPh>
    <rPh sb="7" eb="10">
      <t>ショウカンヒ</t>
    </rPh>
    <phoneticPr fontId="4"/>
  </si>
  <si>
    <t>(AR)</t>
    <phoneticPr fontId="4"/>
  </si>
  <si>
    <t>(ｱ)～(ｹ)</t>
    <phoneticPr fontId="4"/>
  </si>
  <si>
    <t>(80.0%分)</t>
    <rPh sb="6" eb="7">
      <t>ブン</t>
    </rPh>
    <phoneticPr fontId="4"/>
  </si>
  <si>
    <t>(ｱｲ)</t>
    <phoneticPr fontId="4"/>
  </si>
  <si>
    <t>(ｱｳ)</t>
    <phoneticPr fontId="4"/>
  </si>
  <si>
    <t>(ｱｴ)</t>
    <phoneticPr fontId="4"/>
  </si>
  <si>
    <t>(ｱｵ)</t>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</si>
  <si>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</si>
  <si>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</si>
  <si>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公共事業等債分</t>
    <rPh sb="0" eb="2">
      <t>コウキョウ</t>
    </rPh>
    <rPh sb="2" eb="4">
      <t>ジギョウ</t>
    </rPh>
    <rPh sb="4" eb="5">
      <t>トウ</t>
    </rPh>
    <rPh sb="5" eb="6">
      <t>サイ</t>
    </rPh>
    <rPh sb="6" eb="7">
      <t>ブン</t>
    </rPh>
    <phoneticPr fontId="4"/>
  </si>
  <si>
    <t>公債費(減税補塡債償還費)</t>
    <rPh sb="0" eb="2">
      <t>コウサイ</t>
    </rPh>
    <rPh sb="2" eb="3">
      <t>ヒ</t>
    </rPh>
    <rPh sb="4" eb="6">
      <t>ゲンゼイ</t>
    </rPh>
    <rPh sb="6" eb="7">
      <t>ホ</t>
    </rPh>
    <rPh sb="8" eb="9">
      <t>サイ</t>
    </rPh>
    <rPh sb="9" eb="12">
      <t>ショウカンヒ</t>
    </rPh>
    <phoneticPr fontId="4"/>
  </si>
  <si>
    <t>公債費(臨時税収補塡債償還費)</t>
    <rPh sb="0" eb="2">
      <t>コウサイ</t>
    </rPh>
    <rPh sb="2" eb="3">
      <t>ヒ</t>
    </rPh>
    <rPh sb="4" eb="6">
      <t>リンジ</t>
    </rPh>
    <rPh sb="6" eb="8">
      <t>ゼイシュウ</t>
    </rPh>
    <rPh sb="8" eb="9">
      <t>ホ</t>
    </rPh>
    <rPh sb="10" eb="11">
      <t>サイ</t>
    </rPh>
    <rPh sb="11" eb="14">
      <t>ショウカンヒ</t>
    </rPh>
    <phoneticPr fontId="4"/>
  </si>
  <si>
    <t>補助・直轄</t>
    <rPh sb="0" eb="2">
      <t>ホジョ</t>
    </rPh>
    <rPh sb="3" eb="5">
      <t>チョッカツ</t>
    </rPh>
    <phoneticPr fontId="4"/>
  </si>
  <si>
    <t>単独</t>
    <rPh sb="0" eb="2">
      <t>タンドク</t>
    </rPh>
    <phoneticPr fontId="4"/>
  </si>
  <si>
    <t>(AL)</t>
    <phoneticPr fontId="4"/>
  </si>
  <si>
    <t>(AR)</t>
    <phoneticPr fontId="4"/>
  </si>
  <si>
    <t>１</t>
    <phoneticPr fontId="4"/>
  </si>
  <si>
    <t>(千円未満四捨五入）</t>
    <phoneticPr fontId="4"/>
  </si>
  <si>
    <t>*</t>
    <phoneticPr fontId="4"/>
  </si>
  <si>
    <t>=</t>
    <phoneticPr fontId="4"/>
  </si>
  <si>
    <t>(ｱ)</t>
    <phoneticPr fontId="4"/>
  </si>
  <si>
    <t>*</t>
    <phoneticPr fontId="4"/>
  </si>
  <si>
    <t>=</t>
    <phoneticPr fontId="4"/>
  </si>
  <si>
    <t>(ｲ)</t>
    <phoneticPr fontId="4"/>
  </si>
  <si>
    <t>(ｳ)</t>
    <phoneticPr fontId="4"/>
  </si>
  <si>
    <t>①</t>
    <phoneticPr fontId="4"/>
  </si>
  <si>
    <t>(ｴ)</t>
    <phoneticPr fontId="4"/>
  </si>
  <si>
    <t>②</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</si>
  <si>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</si>
  <si>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</si>
  <si>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</si>
  <si>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</si>
  <si>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</si>
  <si>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</si>
  <si>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</si>
  <si>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</si>
  <si>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</si>
  <si>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</si>
  <si>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</si>
  <si>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</si>
  <si>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</si>
  <si>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(a)</t>
    <phoneticPr fontId="4"/>
  </si>
  <si>
    <t>*</t>
    <phoneticPr fontId="4"/>
  </si>
  <si>
    <t>２</t>
    <phoneticPr fontId="4"/>
  </si>
  <si>
    <t>(千円未満四捨五入）</t>
    <phoneticPr fontId="4"/>
  </si>
  <si>
    <t>=</t>
    <phoneticPr fontId="4"/>
  </si>
  <si>
    <t>(ｱ)</t>
    <phoneticPr fontId="4"/>
  </si>
  <si>
    <t>(ｲ)</t>
    <phoneticPr fontId="4"/>
  </si>
  <si>
    <t>(ｳ)</t>
    <phoneticPr fontId="4"/>
  </si>
  <si>
    <t>①</t>
    <phoneticPr fontId="4"/>
  </si>
  <si>
    <t>(ｴ)</t>
    <phoneticPr fontId="4"/>
  </si>
  <si>
    <t>②</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</si>
  <si>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</si>
  <si>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</si>
  <si>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</si>
  <si>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</si>
  <si>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</si>
  <si>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</si>
  <si>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</si>
  <si>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</si>
  <si>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</si>
  <si>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</si>
  <si>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</si>
  <si>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</si>
  <si>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</si>
  <si>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(b)</t>
    <phoneticPr fontId="4"/>
  </si>
  <si>
    <t>３</t>
    <phoneticPr fontId="4"/>
  </si>
  <si>
    <t>(c)</t>
    <phoneticPr fontId="4"/>
  </si>
  <si>
    <t>４</t>
    <phoneticPr fontId="4"/>
  </si>
  <si>
    <t>(d)</t>
    <phoneticPr fontId="4"/>
  </si>
  <si>
    <t>５</t>
    <phoneticPr fontId="4"/>
  </si>
  <si>
    <t>(e)</t>
    <phoneticPr fontId="4"/>
  </si>
  <si>
    <t>６</t>
    <phoneticPr fontId="4"/>
  </si>
  <si>
    <t>(f)</t>
    <phoneticPr fontId="4"/>
  </si>
  <si>
    <t>７</t>
    <phoneticPr fontId="4"/>
  </si>
  <si>
    <t>(g)</t>
    <phoneticPr fontId="4"/>
  </si>
  <si>
    <t>(ｱ)～(ｳ)</t>
    <phoneticPr fontId="4"/>
  </si>
  <si>
    <t>(ｱ)～(ｿ)</t>
    <phoneticPr fontId="4"/>
  </si>
  <si>
    <t>(あ)</t>
    <phoneticPr fontId="4"/>
  </si>
  <si>
    <t>(ﾂ)</t>
    <phoneticPr fontId="4"/>
  </si>
  <si>
    <t>(ﾃ)</t>
    <phoneticPr fontId="4"/>
  </si>
  <si>
    <t>(ﾄ)</t>
    <phoneticPr fontId="4"/>
  </si>
  <si>
    <t>24年度</t>
    <rPh sb="2" eb="4">
      <t>ネンド</t>
    </rPh>
    <phoneticPr fontId="4"/>
  </si>
  <si>
    <t>１</t>
    <phoneticPr fontId="4"/>
  </si>
  <si>
    <t>(千円未満四捨五入）</t>
    <phoneticPr fontId="4"/>
  </si>
  <si>
    <t>=</t>
    <phoneticPr fontId="4"/>
  </si>
  <si>
    <t>②</t>
    <phoneticPr fontId="4"/>
  </si>
  <si>
    <t>*</t>
    <phoneticPr fontId="4"/>
  </si>
  <si>
    <t>①</t>
    <phoneticPr fontId="4"/>
  </si>
  <si>
    <r>
      <t>臨時河川等整備事業債(特定分・財対債除く</t>
    </r>
    <r>
      <rPr>
        <sz val="11"/>
        <rFont val="ＭＳ Ｐゴシック"/>
        <family val="3"/>
        <charset val="128"/>
      </rPr>
      <t>)</t>
    </r>
    <rPh sb="0" eb="2">
      <t>リンジ</t>
    </rPh>
    <rPh sb="2" eb="4">
      <t>カセン</t>
    </rPh>
    <rPh sb="4" eb="5">
      <t>トウ</t>
    </rPh>
    <rPh sb="5" eb="7">
      <t>セイビ</t>
    </rPh>
    <rPh sb="7" eb="10">
      <t>ジギョウサイ</t>
    </rPh>
    <rPh sb="11" eb="13">
      <t>トクテイ</t>
    </rPh>
    <rPh sb="13" eb="14">
      <t>ブン</t>
    </rPh>
    <phoneticPr fontId="4"/>
  </si>
  <si>
    <t>(ｱ)～(ｸ)</t>
    <phoneticPr fontId="4"/>
  </si>
  <si>
    <t>(ｱ)～(ﾄ)</t>
    <phoneticPr fontId="4"/>
  </si>
  <si>
    <t>(a)～(g)</t>
    <phoneticPr fontId="4"/>
  </si>
  <si>
    <t>(T)</t>
    <phoneticPr fontId="4"/>
  </si>
  <si>
    <t>(D)</t>
    <phoneticPr fontId="4"/>
  </si>
  <si>
    <t>住宅宅地関連公共施設整備促進等事業債及び住宅市街地総合整備促進事業債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5">
      <t>トウ</t>
    </rPh>
    <rPh sb="15" eb="18">
      <t>ジギョウサイ</t>
    </rPh>
    <rPh sb="18" eb="19">
      <t>オヨ</t>
    </rPh>
    <rPh sb="20" eb="22">
      <t>ジュウタク</t>
    </rPh>
    <rPh sb="22" eb="25">
      <t>シガイチ</t>
    </rPh>
    <rPh sb="25" eb="27">
      <t>ソウゴウ</t>
    </rPh>
    <rPh sb="27" eb="29">
      <t>セイビ</t>
    </rPh>
    <rPh sb="29" eb="31">
      <t>ソクシン</t>
    </rPh>
    <rPh sb="31" eb="34">
      <t>ジギョウサイ</t>
    </rPh>
    <phoneticPr fontId="4"/>
  </si>
  <si>
    <t>一般公共事業債（都道府県営・農業農村）（平成23年度債より公共事業等債）</t>
    <rPh sb="0" eb="2">
      <t>イッパン</t>
    </rPh>
    <rPh sb="2" eb="4">
      <t>コウキョウ</t>
    </rPh>
    <rPh sb="4" eb="7">
      <t>ジギョウサイ</t>
    </rPh>
    <rPh sb="8" eb="12">
      <t>トドウフケン</t>
    </rPh>
    <rPh sb="12" eb="13">
      <t>エイ</t>
    </rPh>
    <rPh sb="14" eb="16">
      <t>ノウギョウ</t>
    </rPh>
    <rPh sb="16" eb="17">
      <t>ノウ</t>
    </rPh>
    <rPh sb="17" eb="18">
      <t>ソン</t>
    </rPh>
    <phoneticPr fontId="4"/>
  </si>
  <si>
    <t>一般公共事業債（国営・農業農村）（平成23年度債より公共事業等債）</t>
    <rPh sb="0" eb="2">
      <t>イッパン</t>
    </rPh>
    <rPh sb="2" eb="4">
      <t>コウキョウ</t>
    </rPh>
    <rPh sb="4" eb="7">
      <t>ジギョウサイ</t>
    </rPh>
    <rPh sb="8" eb="10">
      <t>コクエイ</t>
    </rPh>
    <rPh sb="11" eb="13">
      <t>ノウギョウ</t>
    </rPh>
    <rPh sb="13" eb="14">
      <t>ノウ</t>
    </rPh>
    <rPh sb="14" eb="15">
      <t>ソン</t>
    </rPh>
    <phoneticPr fontId="4"/>
  </si>
  <si>
    <t>公立大学附属病院事業債</t>
    <rPh sb="0" eb="2">
      <t>コウリツ</t>
    </rPh>
    <rPh sb="2" eb="4">
      <t>ダイガク</t>
    </rPh>
    <rPh sb="4" eb="6">
      <t>フゾク</t>
    </rPh>
    <rPh sb="5" eb="6">
      <t>ゾク</t>
    </rPh>
    <rPh sb="6" eb="8">
      <t>ビョウイン</t>
    </rPh>
    <rPh sb="8" eb="11">
      <t>ジギョウサイ</t>
    </rPh>
    <phoneticPr fontId="2"/>
  </si>
  <si>
    <t>公立大学附属病院事業債</t>
    <rPh sb="0" eb="2">
      <t>コウリツ</t>
    </rPh>
    <rPh sb="2" eb="4">
      <t>ダイガク</t>
    </rPh>
    <rPh sb="4" eb="6">
      <t>フゾク</t>
    </rPh>
    <rPh sb="6" eb="8">
      <t>ビョウイン</t>
    </rPh>
    <rPh sb="8" eb="11">
      <t>ジギョウサイ</t>
    </rPh>
    <phoneticPr fontId="2"/>
  </si>
  <si>
    <t>公立大学附属病院事業債（つづき）</t>
    <rPh sb="0" eb="2">
      <t>コウリツ</t>
    </rPh>
    <rPh sb="2" eb="4">
      <t>ダイガク</t>
    </rPh>
    <rPh sb="4" eb="6">
      <t>フゾク</t>
    </rPh>
    <rPh sb="6" eb="8">
      <t>ビョウイン</t>
    </rPh>
    <rPh sb="8" eb="11">
      <t>ジギョウサイ</t>
    </rPh>
    <phoneticPr fontId="2"/>
  </si>
  <si>
    <t>23年度</t>
    <rPh sb="2" eb="4">
      <t>ネンド</t>
    </rPh>
    <phoneticPr fontId="10"/>
  </si>
  <si>
    <t>施設整備事業（一般財源化分）次世代育成支援対策施設整備交付金</t>
    <rPh sb="0" eb="2">
      <t>シセツ</t>
    </rPh>
    <rPh sb="2" eb="4">
      <t>セイビ</t>
    </rPh>
    <rPh sb="4" eb="6">
      <t>ジギョウ</t>
    </rPh>
    <rPh sb="7" eb="9">
      <t>イッパン</t>
    </rPh>
    <rPh sb="9" eb="12">
      <t>ザイゲンカ</t>
    </rPh>
    <rPh sb="12" eb="13">
      <t>ブン</t>
    </rPh>
    <rPh sb="14" eb="17">
      <t>ジセダイ</t>
    </rPh>
    <rPh sb="17" eb="19">
      <t>イクセイ</t>
    </rPh>
    <rPh sb="19" eb="21">
      <t>シエン</t>
    </rPh>
    <rPh sb="21" eb="23">
      <t>タイサク</t>
    </rPh>
    <rPh sb="23" eb="25">
      <t>シセツ</t>
    </rPh>
    <rPh sb="25" eb="27">
      <t>セイビ</t>
    </rPh>
    <rPh sb="27" eb="30">
      <t>コウフキン</t>
    </rPh>
    <phoneticPr fontId="4"/>
  </si>
  <si>
    <t>一般会計出資債（高度浄水分・老朽管更新分・上水道未普及解消事業分・上水道安全対策事業分</t>
    <rPh sb="35" eb="36">
      <t>ミチ</t>
    </rPh>
    <phoneticPr fontId="4"/>
  </si>
  <si>
    <t>下水道事業債特例措置分</t>
    <rPh sb="0" eb="3">
      <t>ゲスイドウ</t>
    </rPh>
    <rPh sb="3" eb="6">
      <t>ジギョウサイ</t>
    </rPh>
    <rPh sb="6" eb="8">
      <t>トクレイ</t>
    </rPh>
    <rPh sb="8" eb="10">
      <t>ソチ</t>
    </rPh>
    <rPh sb="10" eb="11">
      <t>ブン</t>
    </rPh>
    <phoneticPr fontId="4"/>
  </si>
  <si>
    <t>(f')</t>
    <phoneticPr fontId="4"/>
  </si>
  <si>
    <t>24年度（３０％分）</t>
    <rPh sb="2" eb="4">
      <t>ネンド</t>
    </rPh>
    <phoneticPr fontId="4"/>
  </si>
  <si>
    <t>24年度（５０％分）</t>
    <rPh sb="2" eb="4">
      <t>ネンド</t>
    </rPh>
    <phoneticPr fontId="4"/>
  </si>
  <si>
    <t>(ｸ)</t>
    <phoneticPr fontId="2"/>
  </si>
  <si>
    <t>(ｸ)</t>
    <phoneticPr fontId="2"/>
  </si>
  <si>
    <t>(ｱ)～(ｸ)</t>
    <phoneticPr fontId="4"/>
  </si>
  <si>
    <t>(ｱ)～(ｸ)</t>
    <phoneticPr fontId="4"/>
  </si>
  <si>
    <t>(ﾊ）</t>
    <phoneticPr fontId="2"/>
  </si>
  <si>
    <t>(ｾ)</t>
    <phoneticPr fontId="2"/>
  </si>
  <si>
    <t>(⑧)</t>
    <phoneticPr fontId="2"/>
  </si>
  <si>
    <t>★</t>
    <phoneticPr fontId="2"/>
  </si>
  <si>
    <t>＝</t>
    <phoneticPr fontId="2"/>
  </si>
  <si>
    <t>(⑦)</t>
    <phoneticPr fontId="2"/>
  </si>
  <si>
    <t>＝</t>
    <phoneticPr fontId="2"/>
  </si>
  <si>
    <t>(⑥)＋</t>
    <phoneticPr fontId="2"/>
  </si>
  <si>
    <t>(⑥)</t>
    <phoneticPr fontId="2"/>
  </si>
  <si>
    <t>×</t>
    <phoneticPr fontId="2"/>
  </si>
  <si>
    <t>　　(⑤)</t>
    <phoneticPr fontId="2"/>
  </si>
  <si>
    <t>(⑦)</t>
    <phoneticPr fontId="2"/>
  </si>
  <si>
    <t>(⑥)－</t>
    <phoneticPr fontId="2"/>
  </si>
  <si>
    <t>まで(⑤)</t>
    <phoneticPr fontId="2"/>
  </si>
  <si>
    <t>(⑤)</t>
    <phoneticPr fontId="2"/>
  </si>
  <si>
    <t>★</t>
    <phoneticPr fontId="2"/>
  </si>
  <si>
    <t>(④)</t>
    <phoneticPr fontId="2"/>
  </si>
  <si>
    <t>(③)</t>
    <phoneticPr fontId="2"/>
  </si>
  <si>
    <t>１／３</t>
    <phoneticPr fontId="2"/>
  </si>
  <si>
    <t>(②)</t>
    <phoneticPr fontId="2"/>
  </si>
  <si>
    <t>(①)</t>
    <phoneticPr fontId="2"/>
  </si>
  <si>
    <t>【附表１】</t>
    <phoneticPr fontId="2"/>
  </si>
  <si>
    <t>24年度</t>
    <rPh sb="2" eb="4">
      <t>ネンド</t>
    </rPh>
    <phoneticPr fontId="10"/>
  </si>
  <si>
    <t>(AG)</t>
    <phoneticPr fontId="4"/>
  </si>
  <si>
    <t>24年度一本算定</t>
    <rPh sb="2" eb="4">
      <t>ネンド</t>
    </rPh>
    <rPh sb="4" eb="6">
      <t>イッポン</t>
    </rPh>
    <rPh sb="6" eb="8">
      <t>サンテイ</t>
    </rPh>
    <phoneticPr fontId="4"/>
  </si>
  <si>
    <t>（７）平成24年度分</t>
    <rPh sb="3" eb="5">
      <t>ヘイセイ</t>
    </rPh>
    <rPh sb="7" eb="9">
      <t>ネンド</t>
    </rPh>
    <rPh sb="9" eb="10">
      <t>ブン</t>
    </rPh>
    <phoneticPr fontId="4"/>
  </si>
  <si>
    <r>
      <t xml:space="preserve">24年度
</t>
    </r>
    <r>
      <rPr>
        <sz val="6"/>
        <color indexed="8"/>
        <rFont val="ＭＳ ゴシック"/>
        <family val="3"/>
        <charset val="128"/>
      </rPr>
      <t>（その他の市町村）</t>
    </r>
    <rPh sb="2" eb="4">
      <t>ネンド</t>
    </rPh>
    <rPh sb="8" eb="9">
      <t>タ</t>
    </rPh>
    <rPh sb="10" eb="13">
      <t>シチョウソン</t>
    </rPh>
    <phoneticPr fontId="4"/>
  </si>
  <si>
    <r>
      <t xml:space="preserve">24年度
</t>
    </r>
    <r>
      <rPr>
        <sz val="6"/>
        <color indexed="8"/>
        <rFont val="ＭＳ ゴシック"/>
        <family val="3"/>
        <charset val="128"/>
      </rPr>
      <t>（市場公募都市）</t>
    </r>
    <rPh sb="2" eb="4">
      <t>ネンド</t>
    </rPh>
    <rPh sb="6" eb="8">
      <t>シジョウ</t>
    </rPh>
    <rPh sb="8" eb="10">
      <t>コウボ</t>
    </rPh>
    <rPh sb="10" eb="12">
      <t>トシ</t>
    </rPh>
    <phoneticPr fontId="4"/>
  </si>
  <si>
    <r>
      <t>24年度</t>
    </r>
    <r>
      <rPr>
        <sz val="6"/>
        <color indexed="8"/>
        <rFont val="ＭＳ ゴシック"/>
        <family val="3"/>
        <charset val="128"/>
      </rPr>
      <t xml:space="preserve">
（その他の市町村）</t>
    </r>
    <rPh sb="2" eb="4">
      <t>ネンド</t>
    </rPh>
    <rPh sb="8" eb="9">
      <t>タ</t>
    </rPh>
    <rPh sb="10" eb="13">
      <t>シチョウソン</t>
    </rPh>
    <phoneticPr fontId="2"/>
  </si>
  <si>
    <r>
      <t>24年度</t>
    </r>
    <r>
      <rPr>
        <sz val="6"/>
        <color indexed="8"/>
        <rFont val="ＭＳ ゴシック"/>
        <family val="3"/>
        <charset val="128"/>
      </rPr>
      <t xml:space="preserve">
（市場公募都市）</t>
    </r>
    <rPh sb="2" eb="4">
      <t>ネンド</t>
    </rPh>
    <rPh sb="6" eb="8">
      <t>シジョウ</t>
    </rPh>
    <rPh sb="8" eb="10">
      <t>コウボ</t>
    </rPh>
    <rPh sb="10" eb="12">
      <t>トシ</t>
    </rPh>
    <phoneticPr fontId="2"/>
  </si>
  <si>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</si>
  <si>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</si>
  <si>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</si>
  <si>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</si>
  <si>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</si>
  <si>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</si>
  <si>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</si>
  <si>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</si>
  <si>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</si>
  <si>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</si>
  <si>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</si>
  <si>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</si>
  <si>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</si>
  <si>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</si>
  <si>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</si>
  <si>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</si>
  <si>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(千円未満四捨五入）</t>
    <phoneticPr fontId="4"/>
  </si>
  <si>
    <t>(ﾁ)</t>
    <phoneticPr fontId="4"/>
  </si>
  <si>
    <t>(ｱ)～(ﾁ)</t>
    <phoneticPr fontId="4"/>
  </si>
  <si>
    <t>(S)</t>
    <phoneticPr fontId="4"/>
  </si>
  <si>
    <t>(あ)+(い)</t>
    <phoneticPr fontId="4"/>
  </si>
  <si>
    <t>(い)</t>
    <phoneticPr fontId="4"/>
  </si>
  <si>
    <t>*</t>
    <phoneticPr fontId="4"/>
  </si>
  <si>
    <t>(t)</t>
    <phoneticPr fontId="4"/>
  </si>
  <si>
    <t>(ｱ)～(ｼ)</t>
    <phoneticPr fontId="4"/>
  </si>
  <si>
    <t>(ｼ)</t>
    <phoneticPr fontId="4"/>
  </si>
  <si>
    <t>=</t>
    <phoneticPr fontId="4"/>
  </si>
  <si>
    <t>*</t>
    <phoneticPr fontId="4"/>
  </si>
  <si>
    <t>②</t>
    <phoneticPr fontId="4"/>
  </si>
  <si>
    <t>(ｻ)</t>
    <phoneticPr fontId="4"/>
  </si>
  <si>
    <t>①</t>
    <phoneticPr fontId="4"/>
  </si>
  <si>
    <t>(ｺ)</t>
    <phoneticPr fontId="4"/>
  </si>
  <si>
    <t>(ｹ)</t>
    <phoneticPr fontId="4"/>
  </si>
  <si>
    <t>(ｴ)</t>
    <phoneticPr fontId="4"/>
  </si>
  <si>
    <t>(ｳ)</t>
    <phoneticPr fontId="4"/>
  </si>
  <si>
    <t>(ｲ)</t>
    <phoneticPr fontId="4"/>
  </si>
  <si>
    <t>(ｱ)</t>
    <phoneticPr fontId="4"/>
  </si>
  <si>
    <t>(千円未満四捨五入）</t>
    <phoneticPr fontId="4"/>
  </si>
  <si>
    <t>(ｸ)</t>
    <phoneticPr fontId="4"/>
  </si>
  <si>
    <t>(ｷ)</t>
    <phoneticPr fontId="4"/>
  </si>
  <si>
    <t>(ｶ)</t>
    <phoneticPr fontId="4"/>
  </si>
  <si>
    <t>(ｵ)</t>
    <phoneticPr fontId="4"/>
  </si>
  <si>
    <r>
      <t>(</t>
    </r>
    <r>
      <rPr>
        <sz val="9"/>
        <rFont val="ＭＳ ゴシック"/>
        <family val="3"/>
      </rPr>
      <t>r</t>
    </r>
    <r>
      <rPr>
        <sz val="9"/>
        <rFont val="ＭＳ ゴシック"/>
        <family val="3"/>
        <charset val="128"/>
      </rPr>
      <t>)</t>
    </r>
    <phoneticPr fontId="4"/>
  </si>
  <si>
    <t>(q)</t>
    <phoneticPr fontId="4"/>
  </si>
  <si>
    <t>(ｱ)～(ｺ)</t>
    <phoneticPr fontId="4"/>
  </si>
  <si>
    <t>　　該当箇所から転記すること。</t>
    <phoneticPr fontId="4"/>
  </si>
  <si>
    <t>(ﾋ)</t>
    <phoneticPr fontId="4"/>
  </si>
  <si>
    <t>④</t>
    <phoneticPr fontId="4"/>
  </si>
  <si>
    <t>(ﾊ)</t>
    <phoneticPr fontId="2"/>
  </si>
  <si>
    <t>=</t>
    <phoneticPr fontId="2"/>
  </si>
  <si>
    <t>*</t>
    <phoneticPr fontId="2"/>
  </si>
  <si>
    <t>③</t>
    <phoneticPr fontId="4"/>
  </si>
  <si>
    <t>(ﾉ)</t>
    <phoneticPr fontId="4"/>
  </si>
  <si>
    <t>(ﾈ)</t>
    <phoneticPr fontId="4"/>
  </si>
  <si>
    <t>25年度</t>
    <rPh sb="2" eb="4">
      <t>ネンド</t>
    </rPh>
    <phoneticPr fontId="4"/>
  </si>
  <si>
    <t>(ﾇ)</t>
    <phoneticPr fontId="4"/>
  </si>
  <si>
    <t>(ﾆ)</t>
    <phoneticPr fontId="4"/>
  </si>
  <si>
    <t>(ﾅ)</t>
    <phoneticPr fontId="4"/>
  </si>
  <si>
    <t>(ﾄ)</t>
    <phoneticPr fontId="4"/>
  </si>
  <si>
    <t>(ﾃ)</t>
    <phoneticPr fontId="4"/>
  </si>
  <si>
    <t>(ﾂ)</t>
    <phoneticPr fontId="4"/>
  </si>
  <si>
    <t>(ﾁ)</t>
    <phoneticPr fontId="4"/>
  </si>
  <si>
    <t>(ﾀ)</t>
    <phoneticPr fontId="4"/>
  </si>
  <si>
    <t>(ｿ)</t>
    <phoneticPr fontId="4"/>
  </si>
  <si>
    <t>(ｾ)</t>
    <phoneticPr fontId="4"/>
  </si>
  <si>
    <t>(ｽ)</t>
    <phoneticPr fontId="4"/>
  </si>
  <si>
    <t>(o)</t>
    <phoneticPr fontId="4"/>
  </si>
  <si>
    <t>(ｱ)～(ｲ)</t>
    <phoneticPr fontId="4"/>
  </si>
  <si>
    <t>(n)</t>
    <phoneticPr fontId="4"/>
  </si>
  <si>
    <t>(m)</t>
    <phoneticPr fontId="4"/>
  </si>
  <si>
    <t>(l)</t>
    <phoneticPr fontId="4"/>
  </si>
  <si>
    <t>(k)</t>
    <phoneticPr fontId="4"/>
  </si>
  <si>
    <t>(j)</t>
    <phoneticPr fontId="4"/>
  </si>
  <si>
    <t>(i)</t>
    <phoneticPr fontId="4"/>
  </si>
  <si>
    <t>９</t>
    <phoneticPr fontId="4"/>
  </si>
  <si>
    <t>(h)</t>
    <phoneticPr fontId="4"/>
  </si>
  <si>
    <t>８</t>
    <phoneticPr fontId="4"/>
  </si>
  <si>
    <t>(g)</t>
    <phoneticPr fontId="4"/>
  </si>
  <si>
    <t>７</t>
    <phoneticPr fontId="4"/>
  </si>
  <si>
    <t>(f)</t>
    <phoneticPr fontId="4"/>
  </si>
  <si>
    <t>６</t>
    <phoneticPr fontId="4"/>
  </si>
  <si>
    <t>(e)</t>
    <phoneticPr fontId="4"/>
  </si>
  <si>
    <t>(ｱ)～(ｵ)</t>
    <phoneticPr fontId="4"/>
  </si>
  <si>
    <t>５</t>
    <phoneticPr fontId="4"/>
  </si>
  <si>
    <t>(d)</t>
    <phoneticPr fontId="4"/>
  </si>
  <si>
    <t>４</t>
    <phoneticPr fontId="4"/>
  </si>
  <si>
    <t>(c)</t>
    <phoneticPr fontId="4"/>
  </si>
  <si>
    <t>３</t>
    <phoneticPr fontId="4"/>
  </si>
  <si>
    <t>(b)</t>
    <phoneticPr fontId="4"/>
  </si>
  <si>
    <t>２</t>
    <phoneticPr fontId="4"/>
  </si>
  <si>
    <t>(a)</t>
    <phoneticPr fontId="4"/>
  </si>
  <si>
    <t>(ｱ)～(ｳ)</t>
    <phoneticPr fontId="4"/>
  </si>
  <si>
    <t>１</t>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</si>
  <si>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</si>
  <si>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</si>
  <si>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(ｵ)</t>
    <phoneticPr fontId="4"/>
  </si>
  <si>
    <t>(ｶ)</t>
    <phoneticPr fontId="4"/>
  </si>
  <si>
    <t>(ｱ)～(ｶ)</t>
    <phoneticPr fontId="4"/>
  </si>
  <si>
    <t>24年度算出資料</t>
    <rPh sb="2" eb="4">
      <t>ネンド</t>
    </rPh>
    <rPh sb="4" eb="6">
      <t>サンシュツ</t>
    </rPh>
    <rPh sb="6" eb="8">
      <t>シリョウ</t>
    </rPh>
    <phoneticPr fontId="4"/>
  </si>
  <si>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6">
      <t>ジギョウ</t>
    </rPh>
    <rPh sb="26" eb="27">
      <t>ブン</t>
    </rPh>
    <phoneticPr fontId="4"/>
  </si>
  <si>
    <t>(p)</t>
    <phoneticPr fontId="4"/>
  </si>
  <si>
    <t>(u)</t>
    <phoneticPr fontId="4"/>
  </si>
  <si>
    <t>(ｱｺ)</t>
    <phoneticPr fontId="4"/>
  </si>
  <si>
    <t>(ｱｻ)</t>
    <phoneticPr fontId="4"/>
  </si>
  <si>
    <t>(ｱｼ)</t>
    <phoneticPr fontId="4"/>
  </si>
  <si>
    <t>(ｱｽ)</t>
    <phoneticPr fontId="4"/>
  </si>
  <si>
    <t>(ﾉ)</t>
    <phoneticPr fontId="4"/>
  </si>
  <si>
    <t>(ﾊ)</t>
    <phoneticPr fontId="4"/>
  </si>
  <si>
    <t>全国防災</t>
    <rPh sb="0" eb="2">
      <t>ゼンコク</t>
    </rPh>
    <rPh sb="2" eb="4">
      <t>ボウサイ</t>
    </rPh>
    <phoneticPr fontId="4"/>
  </si>
  <si>
    <t>(ｵ)</t>
    <phoneticPr fontId="4"/>
  </si>
  <si>
    <t>(ﾆ)</t>
    <phoneticPr fontId="4"/>
  </si>
  <si>
    <t>(ﾇ)</t>
    <phoneticPr fontId="4"/>
  </si>
  <si>
    <t>(ﾓ)</t>
    <phoneticPr fontId="4"/>
  </si>
  <si>
    <t>(ﾔ)</t>
    <phoneticPr fontId="4"/>
  </si>
  <si>
    <t>(ﾕ)</t>
    <phoneticPr fontId="4"/>
  </si>
  <si>
    <t>(ﾖ)</t>
    <phoneticPr fontId="4"/>
  </si>
  <si>
    <t>（８）平成25年度分</t>
    <rPh sb="3" eb="5">
      <t>ヘイセイ</t>
    </rPh>
    <rPh sb="7" eb="9">
      <t>ネンド</t>
    </rPh>
    <rPh sb="9" eb="10">
      <t>ブン</t>
    </rPh>
    <phoneticPr fontId="4"/>
  </si>
  <si>
    <t>25年度一本算定</t>
    <rPh sb="2" eb="4">
      <t>ネンド</t>
    </rPh>
    <rPh sb="4" eb="6">
      <t>イッポン</t>
    </rPh>
    <rPh sb="6" eb="8">
      <t>サンテイ</t>
    </rPh>
    <phoneticPr fontId="4"/>
  </si>
  <si>
    <t>(ｸ)</t>
    <phoneticPr fontId="4"/>
  </si>
  <si>
    <t>４’</t>
    <phoneticPr fontId="2"/>
  </si>
  <si>
    <t>25年度算出資料</t>
    <rPh sb="2" eb="4">
      <t>ネンド</t>
    </rPh>
    <rPh sb="4" eb="6">
      <t>サンシュツ</t>
    </rPh>
    <rPh sb="6" eb="8">
      <t>シリョウ</t>
    </rPh>
    <phoneticPr fontId="4"/>
  </si>
  <si>
    <t>P43(X)欄</t>
    <phoneticPr fontId="4"/>
  </si>
  <si>
    <t>４</t>
    <phoneticPr fontId="4"/>
  </si>
  <si>
    <t>(千円未満四捨五入）</t>
    <phoneticPr fontId="4"/>
  </si>
  <si>
    <t>*</t>
    <phoneticPr fontId="4"/>
  </si>
  <si>
    <t>=</t>
    <phoneticPr fontId="4"/>
  </si>
  <si>
    <t>(ｱ)</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</si>
  <si>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</si>
  <si>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</si>
  <si>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</si>
  <si>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</si>
  <si>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</si>
  <si>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</si>
  <si>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</si>
  <si>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</si>
  <si>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</si>
  <si>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(ｾ)</t>
    <phoneticPr fontId="4"/>
  </si>
  <si>
    <t>(ﾀ)</t>
    <phoneticPr fontId="4"/>
  </si>
  <si>
    <t>(ﾁ)</t>
    <phoneticPr fontId="4"/>
  </si>
  <si>
    <t>(ﾂ)</t>
    <phoneticPr fontId="4"/>
  </si>
  <si>
    <t>(ﾃ)</t>
    <phoneticPr fontId="4"/>
  </si>
  <si>
    <t>(ﾄ)</t>
    <phoneticPr fontId="4"/>
  </si>
  <si>
    <t>(ﾅ)</t>
    <phoneticPr fontId="4"/>
  </si>
  <si>
    <t>(ﾇ)</t>
    <phoneticPr fontId="4"/>
  </si>
  <si>
    <t>(ﾈ)</t>
    <phoneticPr fontId="4"/>
  </si>
  <si>
    <t>(ﾉ)</t>
    <phoneticPr fontId="4"/>
  </si>
  <si>
    <t>(ﾊ)</t>
    <phoneticPr fontId="4"/>
  </si>
  <si>
    <t>(ﾋ)</t>
    <phoneticPr fontId="4"/>
  </si>
  <si>
    <t>(ﾌ)</t>
    <phoneticPr fontId="4"/>
  </si>
  <si>
    <t>(ﾍ)</t>
    <phoneticPr fontId="4"/>
  </si>
  <si>
    <t>(ﾎ)</t>
    <phoneticPr fontId="4"/>
  </si>
  <si>
    <t>(ﾏ)</t>
    <phoneticPr fontId="4"/>
  </si>
  <si>
    <t>(ﾐ)</t>
    <phoneticPr fontId="4"/>
  </si>
  <si>
    <t>(ﾑ)</t>
    <phoneticPr fontId="4"/>
  </si>
  <si>
    <t>(ﾒ)</t>
    <phoneticPr fontId="4"/>
  </si>
  <si>
    <t>(ﾓ)</t>
    <phoneticPr fontId="4"/>
  </si>
  <si>
    <t>(ﾔ)</t>
    <phoneticPr fontId="4"/>
  </si>
  <si>
    <t>(ﾕ)</t>
    <phoneticPr fontId="4"/>
  </si>
  <si>
    <t>(ﾖ)</t>
    <phoneticPr fontId="4"/>
  </si>
  <si>
    <t>(ﾗ)</t>
    <phoneticPr fontId="4"/>
  </si>
  <si>
    <t>(ﾘ)</t>
    <phoneticPr fontId="4"/>
  </si>
  <si>
    <t>(ﾙ)</t>
    <phoneticPr fontId="4"/>
  </si>
  <si>
    <t>(ﾚ)</t>
    <phoneticPr fontId="4"/>
  </si>
  <si>
    <t>(ﾛ)</t>
    <phoneticPr fontId="4"/>
  </si>
  <si>
    <t>(ﾜ)</t>
    <phoneticPr fontId="4"/>
  </si>
  <si>
    <t>(ﾝ)</t>
    <phoneticPr fontId="4"/>
  </si>
  <si>
    <t>(ｱｱ)</t>
    <phoneticPr fontId="4"/>
  </si>
  <si>
    <t>(ｱｲ)</t>
    <phoneticPr fontId="4"/>
  </si>
  <si>
    <t>(ｱｳ)</t>
    <phoneticPr fontId="4"/>
  </si>
  <si>
    <t>(ｱｴ)</t>
    <phoneticPr fontId="4"/>
  </si>
  <si>
    <t>(ｱｵ)</t>
    <phoneticPr fontId="4"/>
  </si>
  <si>
    <t>(ｱｶ)</t>
    <phoneticPr fontId="4"/>
  </si>
  <si>
    <t>(ｱｷ)</t>
    <phoneticPr fontId="4"/>
  </si>
  <si>
    <t>(ｱｸ)</t>
    <phoneticPr fontId="4"/>
  </si>
  <si>
    <t>(ｱｹ)</t>
    <phoneticPr fontId="4"/>
  </si>
  <si>
    <t>(ｱｺ)</t>
    <phoneticPr fontId="4"/>
  </si>
  <si>
    <t>(ｱｻ)</t>
    <phoneticPr fontId="4"/>
  </si>
  <si>
    <t>(ｱｼ)</t>
    <phoneticPr fontId="4"/>
  </si>
  <si>
    <t>(ｱｽ)</t>
    <phoneticPr fontId="4"/>
  </si>
  <si>
    <t>(ｱｾ)</t>
    <phoneticPr fontId="4"/>
  </si>
  <si>
    <t>(ｱｿ)</t>
    <phoneticPr fontId="4"/>
  </si>
  <si>
    <t>(ｱﾀ)</t>
    <phoneticPr fontId="4"/>
  </si>
  <si>
    <t>(ｱﾁ)</t>
    <phoneticPr fontId="4"/>
  </si>
  <si>
    <t>(ｱﾂ)</t>
    <phoneticPr fontId="4"/>
  </si>
  <si>
    <t>(ｱﾃ)</t>
    <phoneticPr fontId="4"/>
  </si>
  <si>
    <t>(ｱﾄ)</t>
    <phoneticPr fontId="4"/>
  </si>
  <si>
    <t>(ｱﾅ)</t>
    <phoneticPr fontId="4"/>
  </si>
  <si>
    <t>(ｱﾆ)</t>
    <phoneticPr fontId="4"/>
  </si>
  <si>
    <t>(ｱﾇ)</t>
    <phoneticPr fontId="4"/>
  </si>
  <si>
    <t>(ｱﾈ)</t>
    <phoneticPr fontId="4"/>
  </si>
  <si>
    <t>(ｱﾉ)</t>
    <phoneticPr fontId="4"/>
  </si>
  <si>
    <t>(ｱﾊ)</t>
    <phoneticPr fontId="4"/>
  </si>
  <si>
    <t>(ｱﾋ)</t>
    <phoneticPr fontId="4"/>
  </si>
  <si>
    <t>(ｱﾌ)</t>
    <phoneticPr fontId="4"/>
  </si>
  <si>
    <t>(ｱﾍ)</t>
    <phoneticPr fontId="4"/>
  </si>
  <si>
    <t>(ｱﾎ)</t>
    <phoneticPr fontId="4"/>
  </si>
  <si>
    <t>(ｱﾏ)</t>
    <phoneticPr fontId="4"/>
  </si>
  <si>
    <t>(ｱﾐ)</t>
    <phoneticPr fontId="4"/>
  </si>
  <si>
    <t>(ｱﾑ)</t>
    <phoneticPr fontId="4"/>
  </si>
  <si>
    <t>(ｱﾒ)</t>
    <phoneticPr fontId="4"/>
  </si>
  <si>
    <t>(ｱﾓ)</t>
    <phoneticPr fontId="4"/>
  </si>
  <si>
    <t>(ｱﾔ)</t>
    <phoneticPr fontId="4"/>
  </si>
  <si>
    <t>(ｱﾕ)</t>
    <phoneticPr fontId="4"/>
  </si>
  <si>
    <t>(ｱﾖ)</t>
    <phoneticPr fontId="4"/>
  </si>
  <si>
    <t>(ｱﾗ)</t>
    <phoneticPr fontId="4"/>
  </si>
  <si>
    <t>(ｱﾘ)</t>
    <phoneticPr fontId="4"/>
  </si>
  <si>
    <t>(ｱﾙ)</t>
    <phoneticPr fontId="4"/>
  </si>
  <si>
    <t>(ｱﾚ)</t>
    <phoneticPr fontId="4"/>
  </si>
  <si>
    <t>(ｱﾛ)</t>
    <phoneticPr fontId="4"/>
  </si>
  <si>
    <t>(ｱﾜ)</t>
    <phoneticPr fontId="4"/>
  </si>
  <si>
    <t>(ｱﾝ)</t>
    <phoneticPr fontId="4"/>
  </si>
  <si>
    <t>(ｲｱ)</t>
    <phoneticPr fontId="4"/>
  </si>
  <si>
    <t>(ｲｲ)</t>
    <phoneticPr fontId="4"/>
  </si>
  <si>
    <t>(ｲｳ)</t>
    <phoneticPr fontId="4"/>
  </si>
  <si>
    <t>(ｲｴ)</t>
    <phoneticPr fontId="4"/>
  </si>
  <si>
    <t>(ｲｵ)</t>
    <phoneticPr fontId="4"/>
  </si>
  <si>
    <t>(ｲｶ)</t>
    <phoneticPr fontId="4"/>
  </si>
  <si>
    <t>(ｲｷ)</t>
    <phoneticPr fontId="4"/>
  </si>
  <si>
    <t>(ｲｸ)</t>
    <phoneticPr fontId="4"/>
  </si>
  <si>
    <t>(ｲｹ)</t>
    <phoneticPr fontId="4"/>
  </si>
  <si>
    <t>(ｲｺ)</t>
    <phoneticPr fontId="4"/>
  </si>
  <si>
    <t>(ｲｻ)</t>
    <phoneticPr fontId="4"/>
  </si>
  <si>
    <t>(ｲｼ)</t>
    <phoneticPr fontId="4"/>
  </si>
  <si>
    <t>(ｲｽ)</t>
    <phoneticPr fontId="4"/>
  </si>
  <si>
    <t>(ｲｾ)</t>
    <phoneticPr fontId="4"/>
  </si>
  <si>
    <t>(ｲｿ)</t>
    <phoneticPr fontId="4"/>
  </si>
  <si>
    <t>(ｲﾀ)</t>
    <phoneticPr fontId="4"/>
  </si>
  <si>
    <t>(f)</t>
    <phoneticPr fontId="4"/>
  </si>
  <si>
    <t>*</t>
    <phoneticPr fontId="4"/>
  </si>
  <si>
    <t>５</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</si>
  <si>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</si>
  <si>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</si>
  <si>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</si>
  <si>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</si>
  <si>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</si>
  <si>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</si>
  <si>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</si>
  <si>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</si>
  <si>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</si>
  <si>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</si>
  <si>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</si>
  <si>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</si>
  <si>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</si>
  <si>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</si>
  <si>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</si>
  <si>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</si>
  <si>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18"/>
  </si>
  <si>
    <t>(ﾀ)</t>
    <phoneticPr fontId="18"/>
  </si>
  <si>
    <t>(g)</t>
    <phoneticPr fontId="4"/>
  </si>
  <si>
    <t>６</t>
    <phoneticPr fontId="4"/>
  </si>
  <si>
    <t>(h)</t>
    <phoneticPr fontId="4"/>
  </si>
  <si>
    <t>(a)～(h)</t>
    <phoneticPr fontId="4"/>
  </si>
  <si>
    <t>(I)</t>
    <phoneticPr fontId="4"/>
  </si>
  <si>
    <t>(ｲﾁ)</t>
    <phoneticPr fontId="4"/>
  </si>
  <si>
    <t>(ｲﾂ)</t>
    <phoneticPr fontId="4"/>
  </si>
  <si>
    <t>(ｲﾃ)</t>
    <phoneticPr fontId="4"/>
  </si>
  <si>
    <t>(ｲﾄ)</t>
    <phoneticPr fontId="4"/>
  </si>
  <si>
    <t>(ｲﾅ)</t>
    <phoneticPr fontId="4"/>
  </si>
  <si>
    <t>(ｲﾆ)</t>
    <phoneticPr fontId="4"/>
  </si>
  <si>
    <t>(ｲﾇ)</t>
    <phoneticPr fontId="4"/>
  </si>
  <si>
    <t>(ｲﾈ)</t>
    <phoneticPr fontId="4"/>
  </si>
  <si>
    <t>(ｲﾉ)</t>
    <phoneticPr fontId="4"/>
  </si>
  <si>
    <t>(ｲﾊ)</t>
    <phoneticPr fontId="4"/>
  </si>
  <si>
    <t>(ｻ)</t>
    <phoneticPr fontId="18"/>
  </si>
  <si>
    <t>(ｼ)</t>
    <phoneticPr fontId="18"/>
  </si>
  <si>
    <t>(J)</t>
    <phoneticPr fontId="4"/>
  </si>
  <si>
    <t>並行在来線補助金事業に充てた地方債（JRからの譲渡資産分）</t>
    <rPh sb="0" eb="2">
      <t>ヘイコウ</t>
    </rPh>
    <rPh sb="2" eb="5">
      <t>ザイライセン</t>
    </rPh>
    <rPh sb="5" eb="8">
      <t>ホジョキン</t>
    </rPh>
    <rPh sb="8" eb="10">
      <t>ジギョウ</t>
    </rPh>
    <rPh sb="11" eb="12">
      <t>ア</t>
    </rPh>
    <rPh sb="14" eb="17">
      <t>チホウサイ</t>
    </rPh>
    <rPh sb="23" eb="25">
      <t>ジョウト</t>
    </rPh>
    <rPh sb="25" eb="27">
      <t>シサン</t>
    </rPh>
    <rPh sb="27" eb="28">
      <t>ブン</t>
    </rPh>
    <phoneticPr fontId="4"/>
  </si>
  <si>
    <t>並行在来線補助金事業に充てた地方債（新たな設備投資分）</t>
    <rPh sb="0" eb="2">
      <t>ヘイコウ</t>
    </rPh>
    <rPh sb="2" eb="5">
      <t>ザイライセン</t>
    </rPh>
    <rPh sb="5" eb="8">
      <t>ホジョキン</t>
    </rPh>
    <rPh sb="8" eb="10">
      <t>ジギョウ</t>
    </rPh>
    <rPh sb="11" eb="12">
      <t>ア</t>
    </rPh>
    <rPh sb="14" eb="17">
      <t>チホウサイ</t>
    </rPh>
    <rPh sb="18" eb="19">
      <t>アラ</t>
    </rPh>
    <rPh sb="21" eb="23">
      <t>セツビ</t>
    </rPh>
    <rPh sb="23" eb="25">
      <t>トウシ</t>
    </rPh>
    <rPh sb="25" eb="26">
      <t>ブン</t>
    </rPh>
    <phoneticPr fontId="4"/>
  </si>
  <si>
    <t>25年度</t>
    <rPh sb="2" eb="4">
      <t>ネンド</t>
    </rPh>
    <phoneticPr fontId="10"/>
  </si>
  <si>
    <t>(ﾌ）</t>
    <phoneticPr fontId="2"/>
  </si>
  <si>
    <t>(総務大臣通知額)</t>
    <phoneticPr fontId="4"/>
  </si>
  <si>
    <t>３セク</t>
    <phoneticPr fontId="4"/>
  </si>
  <si>
    <t>(w)</t>
    <phoneticPr fontId="4"/>
  </si>
  <si>
    <t>(ﾀ)</t>
    <phoneticPr fontId="2"/>
  </si>
  <si>
    <t>(ｲ)</t>
    <phoneticPr fontId="4"/>
  </si>
  <si>
    <t>(ｱ)</t>
    <phoneticPr fontId="4"/>
  </si>
  <si>
    <t>(v)</t>
    <phoneticPr fontId="4"/>
  </si>
  <si>
    <t>一般単独（一般）事業債（施設建替復旧関連事業分）</t>
    <rPh sb="0" eb="2">
      <t>イッパン</t>
    </rPh>
    <rPh sb="2" eb="4">
      <t>タンドク</t>
    </rPh>
    <rPh sb="5" eb="7">
      <t>イッパン</t>
    </rPh>
    <rPh sb="8" eb="11">
      <t>ジギョウサイ</t>
    </rPh>
    <rPh sb="12" eb="14">
      <t>シセツ</t>
    </rPh>
    <rPh sb="14" eb="15">
      <t>タ</t>
    </rPh>
    <rPh sb="15" eb="16">
      <t>カ</t>
    </rPh>
    <rPh sb="16" eb="18">
      <t>フッキュウ</t>
    </rPh>
    <rPh sb="18" eb="20">
      <t>カンレン</t>
    </rPh>
    <rPh sb="20" eb="23">
      <t>ジギョウブン</t>
    </rPh>
    <phoneticPr fontId="4"/>
  </si>
  <si>
    <t>(ｱ)</t>
    <phoneticPr fontId="2"/>
  </si>
  <si>
    <t>１</t>
    <phoneticPr fontId="4"/>
  </si>
  <si>
    <t>*</t>
    <phoneticPr fontId="4"/>
  </si>
  <si>
    <t>=</t>
    <phoneticPr fontId="4"/>
  </si>
  <si>
    <t>(a)</t>
    <phoneticPr fontId="4"/>
  </si>
  <si>
    <t>(b)</t>
    <phoneticPr fontId="4"/>
  </si>
  <si>
    <t>(c)</t>
    <phoneticPr fontId="4"/>
  </si>
  <si>
    <t>(d)</t>
    <phoneticPr fontId="4"/>
  </si>
  <si>
    <t>(e)</t>
    <phoneticPr fontId="4"/>
  </si>
  <si>
    <t>２</t>
    <phoneticPr fontId="4"/>
  </si>
  <si>
    <t>(千円未満四捨五入）</t>
    <phoneticPr fontId="4"/>
  </si>
  <si>
    <t>*</t>
    <phoneticPr fontId="4"/>
  </si>
  <si>
    <t>=</t>
    <phoneticPr fontId="4"/>
  </si>
  <si>
    <t>①</t>
    <phoneticPr fontId="4"/>
  </si>
  <si>
    <t>②</t>
    <phoneticPr fontId="4"/>
  </si>
  <si>
    <t>①</t>
    <phoneticPr fontId="4"/>
  </si>
  <si>
    <t>②</t>
    <phoneticPr fontId="4"/>
  </si>
  <si>
    <t>①</t>
    <phoneticPr fontId="4"/>
  </si>
  <si>
    <t>*</t>
    <phoneticPr fontId="4"/>
  </si>
  <si>
    <t>=</t>
    <phoneticPr fontId="4"/>
  </si>
  <si>
    <t>②</t>
    <phoneticPr fontId="4"/>
  </si>
  <si>
    <t>25年度（５０％分）</t>
    <rPh sb="2" eb="4">
      <t>ネンド</t>
    </rPh>
    <phoneticPr fontId="4"/>
  </si>
  <si>
    <t>25年度（３０％分）</t>
    <rPh sb="2" eb="4">
      <t>ネンド</t>
    </rPh>
    <phoneticPr fontId="4"/>
  </si>
  <si>
    <t>(f)</t>
    <phoneticPr fontId="4"/>
  </si>
  <si>
    <t>*</t>
    <phoneticPr fontId="4"/>
  </si>
  <si>
    <t>３</t>
    <phoneticPr fontId="4"/>
  </si>
  <si>
    <t>=</t>
    <phoneticPr fontId="4"/>
  </si>
  <si>
    <t>(g)</t>
    <phoneticPr fontId="4"/>
  </si>
  <si>
    <t>(a)～(g)</t>
    <phoneticPr fontId="4"/>
  </si>
  <si>
    <t>(P)</t>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</si>
  <si>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</si>
  <si>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</si>
  <si>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0" eb="3">
      <t>ヒガシニホン</t>
    </rPh>
    <rPh sb="3" eb="6">
      <t>ダイシンサイ</t>
    </rPh>
    <rPh sb="6" eb="8">
      <t>ゼンコク</t>
    </rPh>
    <rPh sb="8" eb="10">
      <t>キンキュウ</t>
    </rPh>
    <rPh sb="10" eb="12">
      <t>ボウサイ</t>
    </rPh>
    <rPh sb="12" eb="14">
      <t>セサク</t>
    </rPh>
    <rPh sb="14" eb="15">
      <t>ナド</t>
    </rPh>
    <rPh sb="15" eb="16">
      <t>サイ</t>
    </rPh>
    <rPh sb="16" eb="19">
      <t>ショウカンヒ</t>
    </rPh>
    <phoneticPr fontId="4"/>
  </si>
  <si>
    <t>病院事業債（災害拠点上乗せ分を含む）（つづき①）</t>
    <rPh sb="0" eb="2">
      <t>ビョウイン</t>
    </rPh>
    <rPh sb="2" eb="4">
      <t>ジギョウ</t>
    </rPh>
    <rPh sb="4" eb="5">
      <t>サイ</t>
    </rPh>
    <rPh sb="6" eb="8">
      <t>サイガイ</t>
    </rPh>
    <rPh sb="8" eb="10">
      <t>キョテン</t>
    </rPh>
    <rPh sb="10" eb="12">
      <t>ウワノ</t>
    </rPh>
    <rPh sb="13" eb="14">
      <t>ブン</t>
    </rPh>
    <rPh sb="15" eb="16">
      <t>フク</t>
    </rPh>
    <phoneticPr fontId="2"/>
  </si>
  <si>
    <t>病院事業債（災害拠点上乗せ分を含む）（つづき②）</t>
    <rPh sb="0" eb="2">
      <t>ビョウイン</t>
    </rPh>
    <rPh sb="2" eb="4">
      <t>ジギョウ</t>
    </rPh>
    <rPh sb="4" eb="5">
      <t>サイ</t>
    </rPh>
    <rPh sb="6" eb="8">
      <t>サイガイ</t>
    </rPh>
    <rPh sb="8" eb="10">
      <t>キョテン</t>
    </rPh>
    <rPh sb="10" eb="12">
      <t>ウワノ</t>
    </rPh>
    <rPh sb="13" eb="14">
      <t>ブン</t>
    </rPh>
    <rPh sb="15" eb="16">
      <t>フク</t>
    </rPh>
    <phoneticPr fontId="2"/>
  </si>
  <si>
    <r>
      <t xml:space="preserve">25年度
</t>
    </r>
    <r>
      <rPr>
        <sz val="6"/>
        <color indexed="8"/>
        <rFont val="ＭＳ ゴシック"/>
        <family val="3"/>
        <charset val="128"/>
      </rPr>
      <t>（その他の市町村）</t>
    </r>
    <rPh sb="2" eb="4">
      <t>ネンド</t>
    </rPh>
    <rPh sb="8" eb="9">
      <t>タ</t>
    </rPh>
    <rPh sb="10" eb="13">
      <t>シチョウソン</t>
    </rPh>
    <phoneticPr fontId="4"/>
  </si>
  <si>
    <r>
      <t xml:space="preserve">25年度
</t>
    </r>
    <r>
      <rPr>
        <sz val="6"/>
        <color indexed="8"/>
        <rFont val="ＭＳ ゴシック"/>
        <family val="3"/>
        <charset val="128"/>
      </rPr>
      <t>（市場公募都市）</t>
    </r>
    <rPh sb="2" eb="4">
      <t>ネンド</t>
    </rPh>
    <rPh sb="6" eb="8">
      <t>シジョウ</t>
    </rPh>
    <rPh sb="8" eb="10">
      <t>コウボ</t>
    </rPh>
    <rPh sb="10" eb="12">
      <t>トシ</t>
    </rPh>
    <phoneticPr fontId="4"/>
  </si>
  <si>
    <r>
      <t>25年度</t>
    </r>
    <r>
      <rPr>
        <sz val="6"/>
        <color indexed="8"/>
        <rFont val="ＭＳ ゴシック"/>
        <family val="3"/>
        <charset val="128"/>
      </rPr>
      <t xml:space="preserve">
（その他の市町村）</t>
    </r>
    <rPh sb="2" eb="4">
      <t>ネンド</t>
    </rPh>
    <rPh sb="8" eb="9">
      <t>タ</t>
    </rPh>
    <rPh sb="10" eb="13">
      <t>シチョウソン</t>
    </rPh>
    <phoneticPr fontId="2"/>
  </si>
  <si>
    <r>
      <t>25年度</t>
    </r>
    <r>
      <rPr>
        <sz val="6"/>
        <color indexed="8"/>
        <rFont val="ＭＳ ゴシック"/>
        <family val="3"/>
        <charset val="128"/>
      </rPr>
      <t xml:space="preserve">
（市場公募都市）</t>
    </r>
    <rPh sb="2" eb="4">
      <t>ネンド</t>
    </rPh>
    <rPh sb="6" eb="8">
      <t>シジョウ</t>
    </rPh>
    <rPh sb="8" eb="10">
      <t>コウボ</t>
    </rPh>
    <rPh sb="10" eb="12">
      <t>トシ</t>
    </rPh>
    <phoneticPr fontId="2"/>
  </si>
  <si>
    <t>（平成22年度迄実施事業に係るもの）</t>
    <rPh sb="1" eb="3">
      <t>ヘイセイ</t>
    </rPh>
    <rPh sb="5" eb="7">
      <t>ネンド</t>
    </rPh>
    <rPh sb="7" eb="8">
      <t>マデ</t>
    </rPh>
    <rPh sb="8" eb="10">
      <t>ジッシ</t>
    </rPh>
    <rPh sb="10" eb="12">
      <t>ジギョウ</t>
    </rPh>
    <rPh sb="13" eb="14">
      <t>カカ</t>
    </rPh>
    <phoneticPr fontId="2"/>
  </si>
  <si>
    <t>（平成23年度以降実施事業に係るもの）</t>
    <rPh sb="1" eb="3">
      <t>ヘイセイ</t>
    </rPh>
    <rPh sb="5" eb="7">
      <t>ネンド</t>
    </rPh>
    <rPh sb="7" eb="9">
      <t>イコウ</t>
    </rPh>
    <rPh sb="9" eb="11">
      <t>ジッシ</t>
    </rPh>
    <rPh sb="11" eb="13">
      <t>ジギョウ</t>
    </rPh>
    <rPh sb="14" eb="15">
      <t>カカ</t>
    </rPh>
    <phoneticPr fontId="2"/>
  </si>
  <si>
    <t>（４）平成14年度以降償還開始分のうちダム以外に係るもの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</si>
  <si>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</si>
  <si>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</si>
  <si>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</si>
  <si>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</si>
  <si>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</si>
  <si>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</si>
  <si>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</si>
  <si>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</si>
  <si>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</si>
  <si>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</si>
  <si>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</si>
  <si>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(a)～(s)</t>
    <phoneticPr fontId="4"/>
  </si>
  <si>
    <t>(ｿ)</t>
    <phoneticPr fontId="4"/>
  </si>
  <si>
    <t>26年度</t>
    <rPh sb="2" eb="4">
      <t>ネンド</t>
    </rPh>
    <phoneticPr fontId="4"/>
  </si>
  <si>
    <t>②</t>
    <phoneticPr fontId="4"/>
  </si>
  <si>
    <t>(ﾌ)</t>
    <phoneticPr fontId="4"/>
  </si>
  <si>
    <t>(ﾍ)</t>
    <phoneticPr fontId="4"/>
  </si>
  <si>
    <t>学校教育施設</t>
    <rPh sb="0" eb="2">
      <t>ガッコウ</t>
    </rPh>
    <rPh sb="2" eb="4">
      <t>キョウイク</t>
    </rPh>
    <rPh sb="4" eb="6">
      <t>シセツ</t>
    </rPh>
    <phoneticPr fontId="4"/>
  </si>
  <si>
    <t>(ｺ)</t>
    <phoneticPr fontId="2"/>
  </si>
  <si>
    <t>(ｱ)～(ｺ)</t>
    <phoneticPr fontId="4"/>
  </si>
  <si>
    <t>26年度（５０％分）</t>
    <rPh sb="2" eb="4">
      <t>ネンド</t>
    </rPh>
    <phoneticPr fontId="4"/>
  </si>
  <si>
    <t>26年度（３０％分）</t>
    <rPh sb="2" eb="4">
      <t>ネンド</t>
    </rPh>
    <phoneticPr fontId="4"/>
  </si>
  <si>
    <t>=</t>
  </si>
  <si>
    <t>*</t>
  </si>
  <si>
    <t>26年度</t>
    <rPh sb="2" eb="4">
      <t>ネンド</t>
    </rPh>
    <phoneticPr fontId="10"/>
  </si>
  <si>
    <t>(ﾁ)</t>
    <phoneticPr fontId="10"/>
  </si>
  <si>
    <t>(ﾂ)</t>
    <phoneticPr fontId="10"/>
  </si>
  <si>
    <t>(ｱｾ)</t>
    <phoneticPr fontId="4"/>
  </si>
  <si>
    <t>(AH)</t>
    <phoneticPr fontId="2"/>
  </si>
  <si>
    <t>（９）平成26年度分</t>
    <rPh sb="3" eb="5">
      <t>ヘイセイ</t>
    </rPh>
    <rPh sb="7" eb="9">
      <t>ネンド</t>
    </rPh>
    <rPh sb="9" eb="10">
      <t>ブン</t>
    </rPh>
    <phoneticPr fontId="4"/>
  </si>
  <si>
    <t>26年度一本算定</t>
    <rPh sb="2" eb="4">
      <t>ネンド</t>
    </rPh>
    <rPh sb="4" eb="6">
      <t>イッポン</t>
    </rPh>
    <rPh sb="6" eb="8">
      <t>サンテイ</t>
    </rPh>
    <phoneticPr fontId="4"/>
  </si>
  <si>
    <t>26年度算出資料</t>
    <rPh sb="2" eb="4">
      <t>ネンド</t>
    </rPh>
    <rPh sb="4" eb="6">
      <t>サンシュツ</t>
    </rPh>
    <rPh sb="6" eb="8">
      <t>シリョウ</t>
    </rPh>
    <phoneticPr fontId="4"/>
  </si>
  <si>
    <t>(ｱ)～(ｸ)</t>
    <phoneticPr fontId="4"/>
  </si>
  <si>
    <t>-</t>
    <phoneticPr fontId="2"/>
  </si>
  <si>
    <t>地方消費税交付金に係る</t>
    <rPh sb="0" eb="2">
      <t>チホウ</t>
    </rPh>
    <rPh sb="2" eb="5">
      <t>ショウヒゼイ</t>
    </rPh>
    <rPh sb="5" eb="8">
      <t>コウフキン</t>
    </rPh>
    <rPh sb="9" eb="10">
      <t>カカ</t>
    </rPh>
    <phoneticPr fontId="2"/>
  </si>
  <si>
    <t>税率引上げ分×0.25</t>
    <rPh sb="0" eb="2">
      <t>ゼイリツ</t>
    </rPh>
    <rPh sb="2" eb="4">
      <t>ヒキア</t>
    </rPh>
    <rPh sb="5" eb="6">
      <t>ブン</t>
    </rPh>
    <phoneticPr fontId="2"/>
  </si>
  <si>
    <t>(ﾎ）</t>
    <phoneticPr fontId="2"/>
  </si>
  <si>
    <t>ﾇ</t>
  </si>
  <si>
    <t>ﾈ</t>
  </si>
  <si>
    <t>ﾉ</t>
  </si>
  <si>
    <t>ﾊ</t>
  </si>
  <si>
    <t>ﾋ</t>
  </si>
  <si>
    <t>ﾌ</t>
  </si>
  <si>
    <t>ﾍ</t>
  </si>
  <si>
    <t>ﾎ</t>
  </si>
  <si>
    <t>ﾏ</t>
  </si>
  <si>
    <t>ﾐ</t>
  </si>
  <si>
    <t>ﾑ</t>
  </si>
  <si>
    <t>ﾒ</t>
  </si>
  <si>
    <t>ﾓ</t>
  </si>
  <si>
    <t>ﾔ</t>
  </si>
  <si>
    <t>ﾕ</t>
  </si>
  <si>
    <t>ﾖ</t>
  </si>
  <si>
    <t>ﾗ</t>
  </si>
  <si>
    <t>ﾘ</t>
  </si>
  <si>
    <t>ﾙ</t>
  </si>
  <si>
    <t>ﾚ</t>
  </si>
  <si>
    <t>ﾛ</t>
  </si>
  <si>
    <t>ﾜ</t>
  </si>
  <si>
    <t>ｦ</t>
  </si>
  <si>
    <t>ﾝ</t>
  </si>
  <si>
    <t>ｱ</t>
  </si>
  <si>
    <t>ｲ</t>
  </si>
  <si>
    <t>ｳ</t>
  </si>
  <si>
    <t>ｴ</t>
  </si>
  <si>
    <t>ｵ</t>
  </si>
  <si>
    <t>ｶ</t>
  </si>
  <si>
    <t>ｷ</t>
  </si>
  <si>
    <t>ｸ</t>
  </si>
  <si>
    <t>ｹ</t>
  </si>
  <si>
    <t>ｺ</t>
  </si>
  <si>
    <t>ｻ</t>
  </si>
  <si>
    <t>ｼ</t>
  </si>
  <si>
    <t>ｽ</t>
  </si>
  <si>
    <t>ｾ</t>
  </si>
  <si>
    <t>ｿ</t>
  </si>
  <si>
    <t>ﾀ</t>
  </si>
  <si>
    <t>ﾁ</t>
  </si>
  <si>
    <t>ﾂ</t>
  </si>
  <si>
    <t>ﾃ</t>
  </si>
  <si>
    <t>ﾄ</t>
  </si>
  <si>
    <t>ﾅ</t>
  </si>
  <si>
    <t>ﾆ</t>
  </si>
  <si>
    <t>*</t>
    <phoneticPr fontId="4"/>
  </si>
  <si>
    <r>
      <t>26年度</t>
    </r>
    <r>
      <rPr>
        <sz val="6"/>
        <color indexed="8"/>
        <rFont val="ＭＳ ゴシック"/>
        <family val="3"/>
        <charset val="128"/>
      </rPr>
      <t xml:space="preserve">
（その他の市町村）</t>
    </r>
    <rPh sb="2" eb="4">
      <t>ネンド</t>
    </rPh>
    <phoneticPr fontId="2"/>
  </si>
  <si>
    <r>
      <t>26年度</t>
    </r>
    <r>
      <rPr>
        <sz val="6"/>
        <color indexed="8"/>
        <rFont val="ＭＳ ゴシック"/>
        <family val="3"/>
        <charset val="128"/>
      </rPr>
      <t xml:space="preserve">
（市場公募都市）</t>
    </r>
    <rPh sb="2" eb="4">
      <t>ネンド</t>
    </rPh>
    <rPh sb="6" eb="8">
      <t>シジョウ</t>
    </rPh>
    <rPh sb="8" eb="10">
      <t>コウボ</t>
    </rPh>
    <rPh sb="10" eb="12">
      <t>トシ</t>
    </rPh>
    <phoneticPr fontId="2"/>
  </si>
  <si>
    <r>
      <t xml:space="preserve">26年度
</t>
    </r>
    <r>
      <rPr>
        <sz val="6"/>
        <color indexed="8"/>
        <rFont val="ＭＳ ゴシック"/>
        <family val="3"/>
        <charset val="128"/>
      </rPr>
      <t>（その他の市町村）</t>
    </r>
    <rPh sb="2" eb="4">
      <t>ネンド</t>
    </rPh>
    <rPh sb="8" eb="9">
      <t>タ</t>
    </rPh>
    <rPh sb="10" eb="13">
      <t>シチョウソン</t>
    </rPh>
    <phoneticPr fontId="4"/>
  </si>
  <si>
    <r>
      <t xml:space="preserve">26年度
</t>
    </r>
    <r>
      <rPr>
        <sz val="6"/>
        <color indexed="8"/>
        <rFont val="ＭＳ ゴシック"/>
        <family val="3"/>
        <charset val="128"/>
      </rPr>
      <t>（市場公募都市）</t>
    </r>
    <rPh sb="2" eb="4">
      <t>ネンド</t>
    </rPh>
    <rPh sb="6" eb="8">
      <t>シジョウ</t>
    </rPh>
    <rPh sb="8" eb="10">
      <t>コウボ</t>
    </rPh>
    <rPh sb="10" eb="12">
      <t>トシ</t>
    </rPh>
    <phoneticPr fontId="4"/>
  </si>
  <si>
    <t>(ﾁ)</t>
    <phoneticPr fontId="18"/>
  </si>
  <si>
    <t>(ﾂ)</t>
    <phoneticPr fontId="18"/>
  </si>
  <si>
    <t>(ｽ)</t>
    <phoneticPr fontId="4"/>
  </si>
  <si>
    <t>(ｾ)</t>
    <phoneticPr fontId="4"/>
  </si>
  <si>
    <t>(ｲﾋ)</t>
    <phoneticPr fontId="4"/>
  </si>
  <si>
    <t>(ｲﾌ)</t>
    <phoneticPr fontId="4"/>
  </si>
  <si>
    <t>(ｲﾍ)</t>
    <phoneticPr fontId="4"/>
  </si>
  <si>
    <t>(ｲﾎ)</t>
    <phoneticPr fontId="4"/>
  </si>
  <si>
    <t>(ｲﾏ)</t>
    <phoneticPr fontId="4"/>
  </si>
  <si>
    <t>(ｲﾐ)</t>
    <phoneticPr fontId="4"/>
  </si>
  <si>
    <t>(ｲﾑ)</t>
    <phoneticPr fontId="4"/>
  </si>
  <si>
    <t>(ｲﾒ)</t>
    <phoneticPr fontId="4"/>
  </si>
  <si>
    <t>(ｲﾓ)</t>
    <phoneticPr fontId="4"/>
  </si>
  <si>
    <t>(ｽ)</t>
    <phoneticPr fontId="18"/>
  </si>
  <si>
    <t>(ｾ)</t>
    <phoneticPr fontId="18"/>
  </si>
  <si>
    <t>(ﾚ)</t>
    <phoneticPr fontId="2"/>
  </si>
  <si>
    <t>(ﾛ)</t>
    <phoneticPr fontId="2"/>
  </si>
  <si>
    <t>(ﾜ)</t>
    <phoneticPr fontId="2"/>
  </si>
  <si>
    <t>(ｱｵ)</t>
  </si>
  <si>
    <t>(ｱｴ)</t>
  </si>
  <si>
    <t>(ｱｳ)</t>
  </si>
  <si>
    <t>(ｱｲ)</t>
  </si>
  <si>
    <t>(ｱｱ)</t>
  </si>
  <si>
    <t>(ｱｾ)</t>
    <phoneticPr fontId="2"/>
  </si>
  <si>
    <t>(ｦ)</t>
    <phoneticPr fontId="2"/>
  </si>
  <si>
    <t>１</t>
    <phoneticPr fontId="4"/>
  </si>
  <si>
    <t>*</t>
    <phoneticPr fontId="4"/>
  </si>
  <si>
    <t>=</t>
    <phoneticPr fontId="4"/>
  </si>
  <si>
    <t>(a)</t>
    <phoneticPr fontId="4"/>
  </si>
  <si>
    <t>２</t>
    <phoneticPr fontId="4"/>
  </si>
  <si>
    <t>(千円未満四捨五入）</t>
    <phoneticPr fontId="4"/>
  </si>
  <si>
    <t>①</t>
    <phoneticPr fontId="4"/>
  </si>
  <si>
    <t>(ｱ)</t>
    <phoneticPr fontId="4"/>
  </si>
  <si>
    <t>②</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</si>
  <si>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</si>
  <si>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</si>
  <si>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</si>
  <si>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</si>
  <si>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</si>
  <si>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</si>
  <si>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</si>
  <si>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</si>
  <si>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</si>
  <si>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</si>
  <si>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</si>
  <si>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</si>
  <si>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</si>
  <si>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</si>
  <si>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</si>
  <si>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</si>
  <si>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</si>
  <si>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</si>
  <si>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</si>
  <si>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</si>
  <si>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</si>
  <si>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</si>
  <si>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</si>
  <si>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</si>
  <si>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</si>
  <si>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</si>
  <si>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</si>
  <si>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t>(b)</t>
    <phoneticPr fontId="4"/>
  </si>
  <si>
    <t>*</t>
    <phoneticPr fontId="4"/>
  </si>
  <si>
    <t>３</t>
    <phoneticPr fontId="4"/>
  </si>
  <si>
    <t>=</t>
    <phoneticPr fontId="4"/>
  </si>
  <si>
    <t>(c)</t>
    <phoneticPr fontId="4"/>
  </si>
  <si>
    <t>４</t>
    <phoneticPr fontId="4"/>
  </si>
  <si>
    <t>(千円未満四捨五入）</t>
    <phoneticPr fontId="4"/>
  </si>
  <si>
    <t>①</t>
    <phoneticPr fontId="4"/>
  </si>
  <si>
    <t>②</t>
    <phoneticPr fontId="4"/>
  </si>
  <si>
    <t>①</t>
    <phoneticPr fontId="4"/>
  </si>
  <si>
    <t>*</t>
    <phoneticPr fontId="4"/>
  </si>
  <si>
    <t>=</t>
    <phoneticPr fontId="4"/>
  </si>
  <si>
    <t>②</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</si>
  <si>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</si>
  <si>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</si>
  <si>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</si>
  <si>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</si>
  <si>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</si>
  <si>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</si>
  <si>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</si>
  <si>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</si>
  <si>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</si>
  <si>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</si>
  <si>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</si>
  <si>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</si>
  <si>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(d)</t>
    <phoneticPr fontId="4"/>
  </si>
  <si>
    <t>５</t>
    <phoneticPr fontId="4"/>
  </si>
  <si>
    <t>(ｱ)</t>
    <phoneticPr fontId="4"/>
  </si>
  <si>
    <t>(ｲ)</t>
    <phoneticPr fontId="4"/>
  </si>
  <si>
    <t>(ｳ)</t>
    <phoneticPr fontId="4"/>
  </si>
  <si>
    <t>(ｴ)</t>
    <phoneticPr fontId="4"/>
  </si>
  <si>
    <t>(ｵ)</t>
    <phoneticPr fontId="4"/>
  </si>
  <si>
    <t>(ｶ)</t>
    <phoneticPr fontId="4"/>
  </si>
  <si>
    <t>(e)</t>
    <phoneticPr fontId="4"/>
  </si>
  <si>
    <t>６</t>
    <phoneticPr fontId="4"/>
  </si>
  <si>
    <t>(ｷ)</t>
    <phoneticPr fontId="4"/>
  </si>
  <si>
    <t>(f)</t>
    <phoneticPr fontId="4"/>
  </si>
  <si>
    <t>７</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</si>
  <si>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</si>
  <si>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</si>
  <si>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</si>
  <si>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</si>
  <si>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</si>
  <si>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</si>
  <si>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</si>
  <si>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</si>
  <si>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</si>
  <si>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</si>
  <si>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</si>
  <si>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</si>
  <si>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</si>
  <si>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</si>
  <si>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</si>
  <si>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</si>
  <si>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</si>
  <si>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</si>
  <si>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</si>
  <si>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</si>
  <si>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</si>
  <si>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t>(ﾍ)</t>
    <phoneticPr fontId="4"/>
  </si>
  <si>
    <t>(ﾎ)</t>
    <phoneticPr fontId="4"/>
  </si>
  <si>
    <t>(ﾏ)</t>
    <phoneticPr fontId="4"/>
  </si>
  <si>
    <t>(g)</t>
    <phoneticPr fontId="4"/>
  </si>
  <si>
    <t>８</t>
    <phoneticPr fontId="4"/>
  </si>
  <si>
    <t>(h)</t>
    <phoneticPr fontId="4"/>
  </si>
  <si>
    <t>９</t>
    <phoneticPr fontId="4"/>
  </si>
  <si>
    <t>(ｱ)～(ｷ)</t>
    <phoneticPr fontId="4"/>
  </si>
  <si>
    <t>(i)</t>
    <phoneticPr fontId="4"/>
  </si>
  <si>
    <t>10</t>
    <phoneticPr fontId="4"/>
  </si>
  <si>
    <t>(ｱ)～(ｶ)</t>
    <phoneticPr fontId="4"/>
  </si>
  <si>
    <t>(j)</t>
    <phoneticPr fontId="4"/>
  </si>
  <si>
    <t>11</t>
    <phoneticPr fontId="4"/>
  </si>
  <si>
    <t>(学校教育施設等整備事業を除く)に充てた地方債</t>
    <phoneticPr fontId="4"/>
  </si>
  <si>
    <t>(k)</t>
    <phoneticPr fontId="4"/>
  </si>
  <si>
    <t>12</t>
    <phoneticPr fontId="4"/>
  </si>
  <si>
    <t>(l)</t>
    <phoneticPr fontId="4"/>
  </si>
  <si>
    <t>13</t>
    <phoneticPr fontId="4"/>
  </si>
  <si>
    <t>(m)</t>
    <phoneticPr fontId="4"/>
  </si>
  <si>
    <t>14</t>
    <phoneticPr fontId="4"/>
  </si>
  <si>
    <t>(n)</t>
    <phoneticPr fontId="4"/>
  </si>
  <si>
    <t>地域鉄道補助事業に充てた地方債</t>
    <rPh sb="0" eb="2">
      <t>チイキ</t>
    </rPh>
    <rPh sb="2" eb="4">
      <t>テツドウ</t>
    </rPh>
    <rPh sb="4" eb="6">
      <t>ホジョ</t>
    </rPh>
    <rPh sb="6" eb="8">
      <t>ジギョウ</t>
    </rPh>
    <rPh sb="9" eb="10">
      <t>ア</t>
    </rPh>
    <rPh sb="12" eb="15">
      <t>チホウサイ</t>
    </rPh>
    <phoneticPr fontId="4"/>
  </si>
  <si>
    <t>(o)</t>
    <phoneticPr fontId="4"/>
  </si>
  <si>
    <t>16</t>
    <phoneticPr fontId="4"/>
  </si>
  <si>
    <t>(p)</t>
    <phoneticPr fontId="4"/>
  </si>
  <si>
    <t>17</t>
    <phoneticPr fontId="4"/>
  </si>
  <si>
    <t>附表１の(⑧)</t>
    <phoneticPr fontId="4"/>
  </si>
  <si>
    <t>(q)</t>
    <phoneticPr fontId="4"/>
  </si>
  <si>
    <t>(a)～(q)</t>
    <phoneticPr fontId="4"/>
  </si>
  <si>
    <t>(H)</t>
    <phoneticPr fontId="4"/>
  </si>
  <si>
    <t>(ﾈ)</t>
    <phoneticPr fontId="4"/>
  </si>
  <si>
    <t>(ﾉ)</t>
    <phoneticPr fontId="4"/>
  </si>
  <si>
    <t>(ﾆ)</t>
    <phoneticPr fontId="4"/>
  </si>
  <si>
    <t>(ﾇ)</t>
    <phoneticPr fontId="4"/>
  </si>
  <si>
    <t>(ﾁ)</t>
    <phoneticPr fontId="4"/>
  </si>
  <si>
    <t>(ﾂ)</t>
    <phoneticPr fontId="2"/>
  </si>
  <si>
    <t>(ﾆ)</t>
    <phoneticPr fontId="4"/>
  </si>
  <si>
    <t>(ﾇ)</t>
    <phoneticPr fontId="4"/>
  </si>
  <si>
    <t>(ﾃ)</t>
    <phoneticPr fontId="4"/>
  </si>
  <si>
    <t>(ﾄ)</t>
    <phoneticPr fontId="4"/>
  </si>
  <si>
    <t>防災対策事業債(防災基盤整備事業分(17年度以降は｢特に推進すべきもの｣以外、</t>
    <rPh sb="0" eb="2">
      <t>ボウサイ</t>
    </rPh>
    <rPh sb="2" eb="4">
      <t>タイサク</t>
    </rPh>
    <rPh sb="4" eb="7">
      <t>ジギョウサイ</t>
    </rPh>
    <rPh sb="8" eb="10">
      <t>ボウサイ</t>
    </rPh>
    <rPh sb="10" eb="12">
      <t>キバン</t>
    </rPh>
    <rPh sb="12" eb="14">
      <t>セイビ</t>
    </rPh>
    <rPh sb="14" eb="16">
      <t>ジギョウ</t>
    </rPh>
    <rPh sb="16" eb="17">
      <t>ブン</t>
    </rPh>
    <rPh sb="20" eb="22">
      <t>ネンド</t>
    </rPh>
    <rPh sb="22" eb="24">
      <t>イコウ</t>
    </rPh>
    <rPh sb="26" eb="27">
      <t>トク</t>
    </rPh>
    <rPh sb="28" eb="30">
      <t>スイシン</t>
    </rPh>
    <rPh sb="36" eb="38">
      <t>イガイ</t>
    </rPh>
    <phoneticPr fontId="4"/>
  </si>
  <si>
    <t>26年度以降は「特に推進すべきもの」及び「津波浸水想定区域移転事業」以外))</t>
    <rPh sb="2" eb="4">
      <t>ネンド</t>
    </rPh>
    <rPh sb="4" eb="6">
      <t>イコウ</t>
    </rPh>
    <rPh sb="8" eb="9">
      <t>トク</t>
    </rPh>
    <rPh sb="10" eb="12">
      <t>スイシン</t>
    </rPh>
    <rPh sb="18" eb="19">
      <t>オヨ</t>
    </rPh>
    <rPh sb="21" eb="23">
      <t>ツナミ</t>
    </rPh>
    <rPh sb="23" eb="25">
      <t>シンスイ</t>
    </rPh>
    <rPh sb="25" eb="27">
      <t>ソウテイ</t>
    </rPh>
    <rPh sb="27" eb="29">
      <t>クイキ</t>
    </rPh>
    <rPh sb="29" eb="31">
      <t>イテン</t>
    </rPh>
    <rPh sb="31" eb="33">
      <t>ジギョウ</t>
    </rPh>
    <rPh sb="34" eb="36">
      <t>イガイ</t>
    </rPh>
    <phoneticPr fontId="2"/>
  </si>
  <si>
    <t>特に推進すべきもの及び津波浸水想定区域移転事業))</t>
    <rPh sb="0" eb="1">
      <t>トク</t>
    </rPh>
    <rPh sb="2" eb="4">
      <t>スイシン</t>
    </rPh>
    <rPh sb="9" eb="10">
      <t>オヨ</t>
    </rPh>
    <rPh sb="11" eb="13">
      <t>ツナミ</t>
    </rPh>
    <rPh sb="13" eb="15">
      <t>シンスイ</t>
    </rPh>
    <rPh sb="15" eb="17">
      <t>ソウテイ</t>
    </rPh>
    <rPh sb="17" eb="19">
      <t>クイキ</t>
    </rPh>
    <rPh sb="19" eb="21">
      <t>イテン</t>
    </rPh>
    <rPh sb="21" eb="23">
      <t>ジギョウ</t>
    </rPh>
    <phoneticPr fontId="2"/>
  </si>
  <si>
    <t>防災対策事業債(防災基盤整備事業分(特に推進すべきもの、26年度以降は</t>
    <rPh sb="0" eb="2">
      <t>ボウサイ</t>
    </rPh>
    <rPh sb="2" eb="4">
      <t>タイサク</t>
    </rPh>
    <rPh sb="4" eb="7">
      <t>ジギョウサイ</t>
    </rPh>
    <rPh sb="8" eb="10">
      <t>ボウサイ</t>
    </rPh>
    <rPh sb="10" eb="12">
      <t>キバン</t>
    </rPh>
    <rPh sb="12" eb="14">
      <t>セイビ</t>
    </rPh>
    <rPh sb="14" eb="16">
      <t>ジギョウ</t>
    </rPh>
    <rPh sb="16" eb="17">
      <t>ブン</t>
    </rPh>
    <rPh sb="18" eb="19">
      <t>トク</t>
    </rPh>
    <rPh sb="20" eb="22">
      <t>スイシン</t>
    </rPh>
    <rPh sb="30" eb="32">
      <t>ネンド</t>
    </rPh>
    <rPh sb="32" eb="34">
      <t>イコウ</t>
    </rPh>
    <phoneticPr fontId="4"/>
  </si>
  <si>
    <t>(ﾐ)</t>
    <phoneticPr fontId="4"/>
  </si>
  <si>
    <t>(ﾑ)</t>
    <phoneticPr fontId="4"/>
  </si>
  <si>
    <t>(ﾒ)</t>
    <phoneticPr fontId="4"/>
  </si>
  <si>
    <t>(ﾓ)</t>
    <phoneticPr fontId="4"/>
  </si>
  <si>
    <t>(ﾂ)</t>
    <phoneticPr fontId="4"/>
  </si>
  <si>
    <t>27年度</t>
    <rPh sb="2" eb="4">
      <t>ネンド</t>
    </rPh>
    <phoneticPr fontId="4"/>
  </si>
  <si>
    <t>(ｳ)</t>
    <phoneticPr fontId="4"/>
  </si>
  <si>
    <t>26年度</t>
    <rPh sb="2" eb="3">
      <t>ネン</t>
    </rPh>
    <rPh sb="3" eb="4">
      <t>ド</t>
    </rPh>
    <phoneticPr fontId="4"/>
  </si>
  <si>
    <t>(ｵ)</t>
    <phoneticPr fontId="4"/>
  </si>
  <si>
    <t>(ｶ)</t>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</si>
  <si>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4">
      <t>ジギョウ</t>
    </rPh>
    <rPh sb="24" eb="25">
      <t>ブン</t>
    </rPh>
    <phoneticPr fontId="4"/>
  </si>
  <si>
    <t>(ｹ)</t>
    <phoneticPr fontId="4"/>
  </si>
  <si>
    <t>④</t>
    <phoneticPr fontId="4"/>
  </si>
  <si>
    <t>(ﾗ)</t>
    <phoneticPr fontId="4"/>
  </si>
  <si>
    <t>(ﾘ)</t>
    <phoneticPr fontId="4"/>
  </si>
  <si>
    <t>(ﾙ)</t>
    <phoneticPr fontId="4"/>
  </si>
  <si>
    <t>(ﾚ)</t>
    <phoneticPr fontId="4"/>
  </si>
  <si>
    <t>(ｱ)～(ｹ)</t>
    <phoneticPr fontId="4"/>
  </si>
  <si>
    <t>(ｱ)～(ｵ)</t>
    <phoneticPr fontId="4"/>
  </si>
  <si>
    <t>１６</t>
    <phoneticPr fontId="4"/>
  </si>
  <si>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</si>
  <si>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(千円未満四捨五入）</t>
    <phoneticPr fontId="4"/>
  </si>
  <si>
    <t>(s)</t>
    <phoneticPr fontId="4"/>
  </si>
  <si>
    <t>*</t>
    <phoneticPr fontId="4"/>
  </si>
  <si>
    <t>(B)</t>
    <phoneticPr fontId="4"/>
  </si>
  <si>
    <t>(ﾊ)</t>
    <phoneticPr fontId="4"/>
  </si>
  <si>
    <t>(ﾋ)</t>
    <phoneticPr fontId="4"/>
  </si>
  <si>
    <t>(ﾌ)</t>
    <phoneticPr fontId="4"/>
  </si>
  <si>
    <t>(ﾛ)</t>
  </si>
  <si>
    <t>(ﾛ)</t>
    <phoneticPr fontId="4"/>
  </si>
  <si>
    <t>(ﾜ)</t>
  </si>
  <si>
    <t>(ﾜ)</t>
    <phoneticPr fontId="4"/>
  </si>
  <si>
    <t>（１０）平成27年度分</t>
    <rPh sb="4" eb="6">
      <t>ヘイセイ</t>
    </rPh>
    <rPh sb="8" eb="10">
      <t>ネンド</t>
    </rPh>
    <rPh sb="10" eb="11">
      <t>ブン</t>
    </rPh>
    <phoneticPr fontId="4"/>
  </si>
  <si>
    <t>27年度一本算定</t>
    <rPh sb="2" eb="4">
      <t>ネンド</t>
    </rPh>
    <rPh sb="4" eb="6">
      <t>イッポン</t>
    </rPh>
    <rPh sb="6" eb="8">
      <t>サンテイ</t>
    </rPh>
    <phoneticPr fontId="4"/>
  </si>
  <si>
    <t>27年度算出資料</t>
    <rPh sb="2" eb="4">
      <t>ネンド</t>
    </rPh>
    <rPh sb="4" eb="6">
      <t>サンシュツ</t>
    </rPh>
    <rPh sb="6" eb="8">
      <t>シリョウ</t>
    </rPh>
    <phoneticPr fontId="4"/>
  </si>
  <si>
    <t>P45(X)欄</t>
    <phoneticPr fontId="2"/>
  </si>
  <si>
    <t>(ｺ)</t>
    <phoneticPr fontId="4"/>
  </si>
  <si>
    <t>(ｱﾂ)</t>
  </si>
  <si>
    <t>(ｱﾂ)</t>
    <phoneticPr fontId="4"/>
  </si>
  <si>
    <t>(ｱﾃ)</t>
  </si>
  <si>
    <t>(ｱﾃ)</t>
    <phoneticPr fontId="4"/>
  </si>
  <si>
    <t>(ｱﾄ)</t>
  </si>
  <si>
    <t>(ｱﾄ)</t>
    <phoneticPr fontId="4"/>
  </si>
  <si>
    <t>(ｱﾅ)</t>
  </si>
  <si>
    <t>(ｱﾅ)</t>
    <phoneticPr fontId="4"/>
  </si>
  <si>
    <t>①</t>
  </si>
  <si>
    <t>②</t>
  </si>
  <si>
    <t>(ｱ)</t>
    <phoneticPr fontId="2"/>
  </si>
  <si>
    <t>(ｲ)</t>
    <phoneticPr fontId="2"/>
  </si>
  <si>
    <t>(ﾚ)</t>
  </si>
  <si>
    <t>(ｦ)</t>
  </si>
  <si>
    <t>(ｱｾ)</t>
  </si>
  <si>
    <t>(ｱｿ)</t>
  </si>
  <si>
    <t>(ｱﾀ)</t>
  </si>
  <si>
    <t>(ｱﾁ)</t>
  </si>
  <si>
    <t>(ｱﾆ)</t>
    <phoneticPr fontId="4"/>
  </si>
  <si>
    <t>(ｱﾇ)</t>
    <phoneticPr fontId="4"/>
  </si>
  <si>
    <t>(ｲｿ)</t>
    <phoneticPr fontId="4"/>
  </si>
  <si>
    <t>(ｱﾈ)</t>
    <phoneticPr fontId="2"/>
  </si>
  <si>
    <t>(ｱﾉ)</t>
    <phoneticPr fontId="2"/>
  </si>
  <si>
    <t>(ｱﾊ)</t>
    <phoneticPr fontId="2"/>
  </si>
  <si>
    <t>(ｱﾋ)</t>
    <phoneticPr fontId="2"/>
  </si>
  <si>
    <t>(ｱﾌ)</t>
    <phoneticPr fontId="2"/>
  </si>
  <si>
    <t>(ｱﾍ)</t>
    <phoneticPr fontId="2"/>
  </si>
  <si>
    <t>(ｱﾒ)</t>
    <phoneticPr fontId="2"/>
  </si>
  <si>
    <t>(ｱﾎ)</t>
    <phoneticPr fontId="2"/>
  </si>
  <si>
    <t>(ｱﾏ)</t>
    <phoneticPr fontId="2"/>
  </si>
  <si>
    <t>(ｱﾐ)</t>
    <phoneticPr fontId="2"/>
  </si>
  <si>
    <t>(ｱﾑ)</t>
    <phoneticPr fontId="2"/>
  </si>
  <si>
    <t>(ｱﾓ)</t>
    <phoneticPr fontId="2"/>
  </si>
  <si>
    <t>(ｱﾔ)</t>
    <phoneticPr fontId="2"/>
  </si>
  <si>
    <t>(ｱﾕ)</t>
    <phoneticPr fontId="2"/>
  </si>
  <si>
    <t>(ｱﾖ)</t>
    <phoneticPr fontId="2"/>
  </si>
  <si>
    <t>(ｱﾗ)</t>
    <phoneticPr fontId="2"/>
  </si>
  <si>
    <t>(ｱﾘ)</t>
    <phoneticPr fontId="2"/>
  </si>
  <si>
    <t>(ｱﾙ)</t>
    <phoneticPr fontId="2"/>
  </si>
  <si>
    <t>(ｱﾚ)</t>
    <phoneticPr fontId="2"/>
  </si>
  <si>
    <t>(ｱﾛ)</t>
    <phoneticPr fontId="2"/>
  </si>
  <si>
    <t>(ｱﾜ)</t>
    <phoneticPr fontId="2"/>
  </si>
  <si>
    <t>(ｱｦ)</t>
    <phoneticPr fontId="2"/>
  </si>
  <si>
    <t>(ｱﾝ)</t>
    <phoneticPr fontId="2"/>
  </si>
  <si>
    <t>(ｲｱ)</t>
    <phoneticPr fontId="2"/>
  </si>
  <si>
    <t>(ｲｲ)</t>
    <phoneticPr fontId="2"/>
  </si>
  <si>
    <t>(ｲｳ)</t>
    <phoneticPr fontId="2"/>
  </si>
  <si>
    <t>(ｲｴ)</t>
    <phoneticPr fontId="2"/>
  </si>
  <si>
    <t>(ｲｵ)</t>
    <phoneticPr fontId="2"/>
  </si>
  <si>
    <t>(ｲｶ)</t>
    <phoneticPr fontId="2"/>
  </si>
  <si>
    <t>(ｲｷ)</t>
    <phoneticPr fontId="2"/>
  </si>
  <si>
    <t>(ｲｸ)</t>
    <phoneticPr fontId="2"/>
  </si>
  <si>
    <t>(ｲｹ)</t>
    <phoneticPr fontId="4"/>
  </si>
  <si>
    <t>(ｲｺ)</t>
    <phoneticPr fontId="4"/>
  </si>
  <si>
    <t>(ｲｻ)</t>
    <phoneticPr fontId="2"/>
  </si>
  <si>
    <t>(ｲｼ)</t>
    <phoneticPr fontId="2"/>
  </si>
  <si>
    <t>(ｲｽ)</t>
    <phoneticPr fontId="2"/>
  </si>
  <si>
    <t>(ｲｾ)</t>
    <phoneticPr fontId="2"/>
  </si>
  <si>
    <t>(ｲﾀ)</t>
    <phoneticPr fontId="4"/>
  </si>
  <si>
    <t>(ｲﾁ)</t>
    <phoneticPr fontId="4"/>
  </si>
  <si>
    <t>(ﾍ)</t>
    <phoneticPr fontId="4"/>
  </si>
  <si>
    <t>(ﾎ)</t>
    <phoneticPr fontId="4"/>
  </si>
  <si>
    <t>緊急防災・減災</t>
    <phoneticPr fontId="2"/>
  </si>
  <si>
    <t>１</t>
    <phoneticPr fontId="4"/>
  </si>
  <si>
    <t>(千円未満四捨五入）</t>
    <phoneticPr fontId="4"/>
  </si>
  <si>
    <t>*</t>
    <phoneticPr fontId="4"/>
  </si>
  <si>
    <t>=</t>
    <phoneticPr fontId="4"/>
  </si>
  <si>
    <t>(ｱ)</t>
    <phoneticPr fontId="4"/>
  </si>
  <si>
    <t>*</t>
    <phoneticPr fontId="4"/>
  </si>
  <si>
    <t>=</t>
    <phoneticPr fontId="4"/>
  </si>
  <si>
    <t>(ｲ)</t>
    <phoneticPr fontId="4"/>
  </si>
  <si>
    <t>(ｳ)</t>
    <phoneticPr fontId="4"/>
  </si>
  <si>
    <t>(ｴ)</t>
    <phoneticPr fontId="4"/>
  </si>
  <si>
    <t>(ｵ)</t>
    <phoneticPr fontId="4"/>
  </si>
  <si>
    <t>(ｶ)</t>
    <phoneticPr fontId="4"/>
  </si>
  <si>
    <t>(ｷ)</t>
    <phoneticPr fontId="4"/>
  </si>
  <si>
    <t>(ｷ)欄の額</t>
    <rPh sb="3" eb="4">
      <t>ラン</t>
    </rPh>
    <rPh sb="5" eb="6">
      <t>ガク</t>
    </rPh>
    <phoneticPr fontId="4"/>
  </si>
  <si>
    <t>28年度財政力補正</t>
    <rPh sb="2" eb="3">
      <t>ネン</t>
    </rPh>
    <rPh sb="3" eb="4">
      <t>ド</t>
    </rPh>
    <rPh sb="4" eb="7">
      <t>ザイセイリョク</t>
    </rPh>
    <rPh sb="7" eb="9">
      <t>ホセイ</t>
    </rPh>
    <phoneticPr fontId="4"/>
  </si>
  <si>
    <t>(ｸ)</t>
    <phoneticPr fontId="4"/>
  </si>
  <si>
    <t>(ｸ)～(ﾃ)</t>
    <phoneticPr fontId="4"/>
  </si>
  <si>
    <t>(a)</t>
    <phoneticPr fontId="4"/>
  </si>
  <si>
    <t>２</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</si>
  <si>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</si>
  <si>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</si>
  <si>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</si>
  <si>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</si>
  <si>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</si>
  <si>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</si>
  <si>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</si>
  <si>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</si>
  <si>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</si>
  <si>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</si>
  <si>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</si>
  <si>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</si>
  <si>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①</t>
    <phoneticPr fontId="4"/>
  </si>
  <si>
    <t>(ｺ)</t>
    <phoneticPr fontId="4"/>
  </si>
  <si>
    <t>②</t>
    <phoneticPr fontId="4"/>
  </si>
  <si>
    <t>(ｻ)</t>
    <phoneticPr fontId="4"/>
  </si>
  <si>
    <t>(ｼ)</t>
    <phoneticPr fontId="4"/>
  </si>
  <si>
    <t>(ｽ)</t>
    <phoneticPr fontId="4"/>
  </si>
  <si>
    <t>(ｾ)</t>
    <phoneticPr fontId="4"/>
  </si>
  <si>
    <t>(ｿ)</t>
    <phoneticPr fontId="4"/>
  </si>
  <si>
    <t>(ﾀ)</t>
    <phoneticPr fontId="4"/>
  </si>
  <si>
    <t>(ﾁ)</t>
    <phoneticPr fontId="4"/>
  </si>
  <si>
    <t>(ｱ)～(ﾁ)</t>
    <phoneticPr fontId="4"/>
  </si>
  <si>
    <t>(b)</t>
    <phoneticPr fontId="4"/>
  </si>
  <si>
    <t>３</t>
    <phoneticPr fontId="4"/>
  </si>
  <si>
    <t>(ｱ)～(ｶ)</t>
    <phoneticPr fontId="4"/>
  </si>
  <si>
    <t>(c)</t>
    <phoneticPr fontId="4"/>
  </si>
  <si>
    <t>４</t>
    <phoneticPr fontId="4"/>
  </si>
  <si>
    <t>*</t>
    <phoneticPr fontId="2"/>
  </si>
  <si>
    <t>=</t>
    <phoneticPr fontId="2"/>
  </si>
  <si>
    <t>(ｱ)～(ｳ)</t>
    <phoneticPr fontId="4"/>
  </si>
  <si>
    <t>(d)</t>
    <phoneticPr fontId="4"/>
  </si>
  <si>
    <t>(a)～(d)</t>
    <phoneticPr fontId="4"/>
  </si>
  <si>
    <t>(R)</t>
    <phoneticPr fontId="4"/>
  </si>
  <si>
    <t>国営土地改良事業に係る28年度以降地方負担額（元金分）</t>
    <rPh sb="0" eb="2">
      <t>コクエイ</t>
    </rPh>
    <rPh sb="2" eb="4">
      <t>トチ</t>
    </rPh>
    <rPh sb="4" eb="6">
      <t>カイリョウ</t>
    </rPh>
    <rPh sb="6" eb="8">
      <t>ジギョウ</t>
    </rPh>
    <rPh sb="9" eb="10">
      <t>カカ</t>
    </rPh>
    <rPh sb="17" eb="19">
      <t>チホウ</t>
    </rPh>
    <rPh sb="19" eb="21">
      <t>フタン</t>
    </rPh>
    <rPh sb="21" eb="22">
      <t>ガク</t>
    </rPh>
    <rPh sb="23" eb="25">
      <t>ガンキン</t>
    </rPh>
    <rPh sb="25" eb="26">
      <t>ブン</t>
    </rPh>
    <phoneticPr fontId="4"/>
  </si>
  <si>
    <t>平成27年度総務大臣通知額（算出資料P155）</t>
    <rPh sb="10" eb="12">
      <t>ツウチ</t>
    </rPh>
    <rPh sb="12" eb="13">
      <t>ガク</t>
    </rPh>
    <rPh sb="14" eb="16">
      <t>サンシュツ</t>
    </rPh>
    <rPh sb="16" eb="18">
      <t>シリョウ</t>
    </rPh>
    <phoneticPr fontId="4"/>
  </si>
  <si>
    <t>森林総合研究所土地改良事業に係る28年度以降地方負担額</t>
    <rPh sb="0" eb="2">
      <t>シンリン</t>
    </rPh>
    <rPh sb="2" eb="4">
      <t>ソウゴウ</t>
    </rPh>
    <rPh sb="4" eb="7">
      <t>ケンキュウショ</t>
    </rPh>
    <rPh sb="7" eb="9">
      <t>トチ</t>
    </rPh>
    <rPh sb="9" eb="11">
      <t>カイリョウ</t>
    </rPh>
    <rPh sb="11" eb="13">
      <t>ジギョウ</t>
    </rPh>
    <rPh sb="14" eb="15">
      <t>カカ</t>
    </rPh>
    <rPh sb="22" eb="24">
      <t>チホウ</t>
    </rPh>
    <rPh sb="24" eb="26">
      <t>フタン</t>
    </rPh>
    <rPh sb="26" eb="27">
      <t>ガク</t>
    </rPh>
    <phoneticPr fontId="4"/>
  </si>
  <si>
    <t>水資源機構営土地改良事業に係る28年度以降地方負担額</t>
    <rPh sb="0" eb="1">
      <t>ミズ</t>
    </rPh>
    <rPh sb="1" eb="3">
      <t>シゲン</t>
    </rPh>
    <rPh sb="3" eb="5">
      <t>キコウ</t>
    </rPh>
    <rPh sb="5" eb="6">
      <t>エイ</t>
    </rPh>
    <rPh sb="6" eb="8">
      <t>トチ</t>
    </rPh>
    <rPh sb="8" eb="10">
      <t>カイリョウ</t>
    </rPh>
    <rPh sb="10" eb="12">
      <t>ジギョウ</t>
    </rPh>
    <rPh sb="13" eb="14">
      <t>カカ</t>
    </rPh>
    <rPh sb="21" eb="23">
      <t>チホウ</t>
    </rPh>
    <rPh sb="23" eb="25">
      <t>フタン</t>
    </rPh>
    <rPh sb="25" eb="26">
      <t>ガク</t>
    </rPh>
    <phoneticPr fontId="4"/>
  </si>
  <si>
    <t>　債務負担行為に基づく平成27年度支出額</t>
    <rPh sb="1" eb="3">
      <t>サイム</t>
    </rPh>
    <rPh sb="3" eb="5">
      <t>フタン</t>
    </rPh>
    <rPh sb="5" eb="7">
      <t>コウイ</t>
    </rPh>
    <rPh sb="8" eb="9">
      <t>モト</t>
    </rPh>
    <phoneticPr fontId="4"/>
  </si>
  <si>
    <t>(ｱ)～(ｿ)</t>
    <phoneticPr fontId="4"/>
  </si>
  <si>
    <t>(ｿ)</t>
    <phoneticPr fontId="4"/>
  </si>
  <si>
    <t>(ｱ)～(ｿ)</t>
    <phoneticPr fontId="4"/>
  </si>
  <si>
    <t>(ﾃ)</t>
    <phoneticPr fontId="2"/>
  </si>
  <si>
    <t>(ｱ)</t>
    <phoneticPr fontId="2"/>
  </si>
  <si>
    <t>(ｲ)</t>
    <phoneticPr fontId="2"/>
  </si>
  <si>
    <t>(ｳ)</t>
    <phoneticPr fontId="2"/>
  </si>
  <si>
    <t>(ｵ)</t>
    <phoneticPr fontId="2"/>
  </si>
  <si>
    <t>(ｴ)</t>
    <phoneticPr fontId="2"/>
  </si>
  <si>
    <t>(ｸ)</t>
    <phoneticPr fontId="4"/>
  </si>
  <si>
    <t>(ｹ)</t>
    <phoneticPr fontId="4"/>
  </si>
  <si>
    <t>(ｺ)</t>
    <phoneticPr fontId="2"/>
  </si>
  <si>
    <t>(ｻ)</t>
    <phoneticPr fontId="2"/>
  </si>
  <si>
    <t>(ｼ)</t>
    <phoneticPr fontId="4"/>
  </si>
  <si>
    <t>(ｽ)</t>
    <phoneticPr fontId="2"/>
  </si>
  <si>
    <t>(ｾ)</t>
    <phoneticPr fontId="2"/>
  </si>
  <si>
    <t>(ｿ)</t>
    <phoneticPr fontId="2"/>
  </si>
  <si>
    <t>(ﾀ)</t>
    <phoneticPr fontId="2"/>
  </si>
  <si>
    <t>(ﾁ)</t>
    <phoneticPr fontId="2"/>
  </si>
  <si>
    <t>(ﾂ)</t>
    <phoneticPr fontId="2"/>
  </si>
  <si>
    <t>(ｸ)～(ﾃ)</t>
    <phoneticPr fontId="4"/>
  </si>
  <si>
    <t>(ﾀ)</t>
    <phoneticPr fontId="4"/>
  </si>
  <si>
    <t>(ｱ)</t>
    <phoneticPr fontId="4"/>
  </si>
  <si>
    <t>(ｱ)</t>
    <phoneticPr fontId="2"/>
  </si>
  <si>
    <t>27年度（３０％分）</t>
    <rPh sb="2" eb="4">
      <t>ネンド</t>
    </rPh>
    <phoneticPr fontId="4"/>
  </si>
  <si>
    <t>27年度（５０％分）</t>
    <rPh sb="2" eb="4">
      <t>ネンド</t>
    </rPh>
    <phoneticPr fontId="4"/>
  </si>
  <si>
    <t>(ｱ)</t>
    <phoneticPr fontId="2"/>
  </si>
  <si>
    <t>(ｲ)</t>
    <phoneticPr fontId="2"/>
  </si>
  <si>
    <t>(ｳ)</t>
    <phoneticPr fontId="2"/>
  </si>
  <si>
    <t>(ｴ)</t>
    <phoneticPr fontId="2"/>
  </si>
  <si>
    <t>(ｵ)</t>
    <phoneticPr fontId="2"/>
  </si>
  <si>
    <t>(ｶ)</t>
    <phoneticPr fontId="2"/>
  </si>
  <si>
    <t>(ｷ)</t>
    <phoneticPr fontId="2"/>
  </si>
  <si>
    <t>(ｸ)</t>
    <phoneticPr fontId="2"/>
  </si>
  <si>
    <t>(ｹ)</t>
    <phoneticPr fontId="2"/>
  </si>
  <si>
    <t>(ｺ)</t>
    <phoneticPr fontId="2"/>
  </si>
  <si>
    <t>(ｭ)</t>
  </si>
  <si>
    <t>(ｱ)～(ｱｼ)</t>
  </si>
  <si>
    <t>(ｲ)</t>
    <phoneticPr fontId="4"/>
  </si>
  <si>
    <t>(千円未満四捨五入）</t>
    <phoneticPr fontId="4"/>
  </si>
  <si>
    <t>(ｲﾈ)</t>
    <phoneticPr fontId="4"/>
  </si>
  <si>
    <t>(ｲﾉ)</t>
    <phoneticPr fontId="4"/>
  </si>
  <si>
    <t>(ｲﾋ)</t>
    <phoneticPr fontId="4"/>
  </si>
  <si>
    <t>(ｲﾌ)</t>
    <phoneticPr fontId="4"/>
  </si>
  <si>
    <t>(ﾃ)</t>
    <phoneticPr fontId="18"/>
  </si>
  <si>
    <t>(ﾄ)</t>
    <phoneticPr fontId="18"/>
  </si>
  <si>
    <t>(ｱ)～(ﾄ)</t>
    <phoneticPr fontId="4"/>
  </si>
  <si>
    <t>(ｿ)</t>
    <phoneticPr fontId="4"/>
  </si>
  <si>
    <t>(ﾀ)</t>
    <phoneticPr fontId="4"/>
  </si>
  <si>
    <t>(ｱ)～(ﾀ)</t>
    <phoneticPr fontId="4"/>
  </si>
  <si>
    <t>(ｲ)</t>
    <phoneticPr fontId="4"/>
  </si>
  <si>
    <t>(ｲﾔ)</t>
    <phoneticPr fontId="4"/>
  </si>
  <si>
    <t>(ｲﾕ)</t>
    <phoneticPr fontId="4"/>
  </si>
  <si>
    <t>(ｲﾖ)</t>
    <phoneticPr fontId="4"/>
  </si>
  <si>
    <t>(ｲﾗ)</t>
    <phoneticPr fontId="4"/>
  </si>
  <si>
    <t>(ｲﾘ)</t>
    <phoneticPr fontId="4"/>
  </si>
  <si>
    <t>(ｲﾙ)</t>
    <phoneticPr fontId="4"/>
  </si>
  <si>
    <t>(ｲﾚ)</t>
    <phoneticPr fontId="4"/>
  </si>
  <si>
    <t>(ｲﾛ)</t>
    <phoneticPr fontId="4"/>
  </si>
  <si>
    <t>(ｲﾜ)</t>
    <phoneticPr fontId="4"/>
  </si>
  <si>
    <t>(ｲﾝ)</t>
    <phoneticPr fontId="4"/>
  </si>
  <si>
    <t>(ｱ)～(ｲﾝ)</t>
    <phoneticPr fontId="4"/>
  </si>
  <si>
    <t>(ｱ)～(ﾄ)</t>
    <phoneticPr fontId="4"/>
  </si>
  <si>
    <t>(ﾏ)</t>
    <phoneticPr fontId="4"/>
  </si>
  <si>
    <t>(ﾐ）</t>
    <phoneticPr fontId="2"/>
  </si>
  <si>
    <t>(ｱ)～(ﾐ)</t>
    <phoneticPr fontId="4"/>
  </si>
  <si>
    <t>港湾事業に係る地方債(11年度以前許可債)に係る27年度末地方債残高</t>
    <rPh sb="0" eb="2">
      <t>コウワン</t>
    </rPh>
    <rPh sb="2" eb="4">
      <t>ジギョウ</t>
    </rPh>
    <rPh sb="5" eb="6">
      <t>カカ</t>
    </rPh>
    <rPh sb="7" eb="10">
      <t>チホウサイ</t>
    </rPh>
    <rPh sb="22" eb="23">
      <t>カカ</t>
    </rPh>
    <rPh sb="26" eb="29">
      <t>ネンドマツ</t>
    </rPh>
    <rPh sb="29" eb="32">
      <t>チホウサイ</t>
    </rPh>
    <rPh sb="32" eb="34">
      <t>ザンダカ</t>
    </rPh>
    <phoneticPr fontId="4"/>
  </si>
  <si>
    <t>漁港事業に係る地方債(11年度以前許可債)に係る27年度末地方債残高</t>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</si>
  <si>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t>(ﾏ)</t>
    <phoneticPr fontId="4"/>
  </si>
  <si>
    <t>(ｱ)～(ﾐ)</t>
    <phoneticPr fontId="4"/>
  </si>
  <si>
    <t>(ﾊ)</t>
    <phoneticPr fontId="4"/>
  </si>
  <si>
    <t>(ﾋ)</t>
    <phoneticPr fontId="4"/>
  </si>
  <si>
    <t>(ｱ)～（ﾋ)</t>
    <phoneticPr fontId="4"/>
  </si>
  <si>
    <t>①</t>
    <phoneticPr fontId="4"/>
  </si>
  <si>
    <t>(ﾈ)</t>
    <phoneticPr fontId="4"/>
  </si>
  <si>
    <t>(ﾉ)</t>
    <phoneticPr fontId="4"/>
  </si>
  <si>
    <t>(ｱ)～(ﾉ)</t>
    <phoneticPr fontId="4"/>
  </si>
  <si>
    <t>①</t>
    <phoneticPr fontId="4"/>
  </si>
  <si>
    <t>(ﾃ)</t>
    <phoneticPr fontId="4"/>
  </si>
  <si>
    <t>(ﾄ)</t>
    <phoneticPr fontId="4"/>
  </si>
  <si>
    <t>(ｱ)～(ﾄ)</t>
    <phoneticPr fontId="4"/>
  </si>
  <si>
    <t>(ﾄ)</t>
    <phoneticPr fontId="2"/>
  </si>
  <si>
    <t>(ｻ)欄の額</t>
    <rPh sb="3" eb="4">
      <t>ラン</t>
    </rPh>
    <rPh sb="5" eb="6">
      <t>ガク</t>
    </rPh>
    <phoneticPr fontId="4"/>
  </si>
  <si>
    <t>(ｱ)～(ｺ)</t>
    <phoneticPr fontId="4"/>
  </si>
  <si>
    <t>９</t>
    <phoneticPr fontId="2"/>
  </si>
  <si>
    <t>(e)</t>
    <phoneticPr fontId="4"/>
  </si>
  <si>
    <t>(f)</t>
    <phoneticPr fontId="4"/>
  </si>
  <si>
    <t>(g)</t>
    <phoneticPr fontId="4"/>
  </si>
  <si>
    <t>(h)</t>
    <phoneticPr fontId="4"/>
  </si>
  <si>
    <t>(i)</t>
    <phoneticPr fontId="4"/>
  </si>
  <si>
    <t>(j)</t>
    <phoneticPr fontId="4"/>
  </si>
  <si>
    <t>(k)</t>
    <phoneticPr fontId="4"/>
  </si>
  <si>
    <t>(a)～(k)</t>
    <phoneticPr fontId="4"/>
  </si>
  <si>
    <t>(ﾈ)</t>
    <phoneticPr fontId="4"/>
  </si>
  <si>
    <t>(ﾉ)</t>
    <phoneticPr fontId="4"/>
  </si>
  <si>
    <t>(ｱ)～(ﾉ)</t>
    <phoneticPr fontId="4"/>
  </si>
  <si>
    <t>(ﾅ)</t>
    <phoneticPr fontId="4"/>
  </si>
  <si>
    <t>(ﾆ)</t>
    <phoneticPr fontId="4"/>
  </si>
  <si>
    <t>(ｱ)～(ﾆ)</t>
    <phoneticPr fontId="4"/>
  </si>
  <si>
    <t>(ﾔ)</t>
    <phoneticPr fontId="4"/>
  </si>
  <si>
    <t>(ﾕ)</t>
    <phoneticPr fontId="4"/>
  </si>
  <si>
    <t>(ﾖ)</t>
    <phoneticPr fontId="4"/>
  </si>
  <si>
    <t>(ﾜ)</t>
    <phoneticPr fontId="4"/>
  </si>
  <si>
    <t>(ｱ)～(ﾜ)</t>
    <phoneticPr fontId="4"/>
  </si>
  <si>
    <t>(ﾃ)</t>
    <phoneticPr fontId="4"/>
  </si>
  <si>
    <t>(ｱ)～(ﾃ)</t>
    <phoneticPr fontId="4"/>
  </si>
  <si>
    <t>(ｱ)</t>
    <phoneticPr fontId="4"/>
  </si>
  <si>
    <t>28年度</t>
    <rPh sb="2" eb="4">
      <t>ネンド</t>
    </rPh>
    <phoneticPr fontId="4"/>
  </si>
  <si>
    <t>注１　17～27年度算入分に係る「施設整備費相当額」欄には、平成27年度普通交付税算出資料188頁の</t>
    <rPh sb="0" eb="1">
      <t>チュウ</t>
    </rPh>
    <rPh sb="8" eb="10">
      <t>ネンド</t>
    </rPh>
    <rPh sb="10" eb="12">
      <t>サンニュウ</t>
    </rPh>
    <rPh sb="12" eb="13">
      <t>ブン</t>
    </rPh>
    <rPh sb="14" eb="15">
      <t>カカ</t>
    </rPh>
    <rPh sb="17" eb="19">
      <t>シセツ</t>
    </rPh>
    <rPh sb="19" eb="22">
      <t>セイビヒ</t>
    </rPh>
    <rPh sb="22" eb="25">
      <t>ソウトウガク</t>
    </rPh>
    <rPh sb="26" eb="27">
      <t>ラン</t>
    </rPh>
    <rPh sb="30" eb="32">
      <t>ヘイセイ</t>
    </rPh>
    <rPh sb="34" eb="36">
      <t>ネンド</t>
    </rPh>
    <rPh sb="36" eb="38">
      <t>フツウ</t>
    </rPh>
    <rPh sb="38" eb="41">
      <t>コウフゼイ</t>
    </rPh>
    <rPh sb="41" eb="43">
      <t>サンシュツ</t>
    </rPh>
    <rPh sb="43" eb="45">
      <t>シリョウ</t>
    </rPh>
    <rPh sb="48" eb="49">
      <t>ページ</t>
    </rPh>
    <phoneticPr fontId="4"/>
  </si>
  <si>
    <t>　２　28年度算入分については、交付税措置対象額として総務省自治行政局地域振興室に認められた</t>
    <rPh sb="5" eb="7">
      <t>ネンド</t>
    </rPh>
    <rPh sb="7" eb="9">
      <t>サンニュウ</t>
    </rPh>
    <rPh sb="9" eb="10">
      <t>ブン</t>
    </rPh>
    <rPh sb="16" eb="19">
      <t>コウフゼイ</t>
    </rPh>
    <rPh sb="19" eb="21">
      <t>ソチ</t>
    </rPh>
    <rPh sb="21" eb="24">
      <t>タイショウガク</t>
    </rPh>
    <rPh sb="27" eb="30">
      <t>ソウムショウ</t>
    </rPh>
    <rPh sb="30" eb="32">
      <t>ジチ</t>
    </rPh>
    <rPh sb="32" eb="34">
      <t>ギョウセイ</t>
    </rPh>
    <rPh sb="34" eb="35">
      <t>キョク</t>
    </rPh>
    <rPh sb="35" eb="37">
      <t>チイキ</t>
    </rPh>
    <rPh sb="37" eb="40">
      <t>シンコウシツ</t>
    </rPh>
    <rPh sb="41" eb="42">
      <t>ミト</t>
    </rPh>
    <phoneticPr fontId="4"/>
  </si>
  <si>
    <t>(ｴ)</t>
    <phoneticPr fontId="4"/>
  </si>
  <si>
    <t>(ｱ)～(ｴ)</t>
    <phoneticPr fontId="4"/>
  </si>
  <si>
    <t>27年度</t>
    <rPh sb="2" eb="3">
      <t>ネン</t>
    </rPh>
    <rPh sb="3" eb="4">
      <t>ド</t>
    </rPh>
    <phoneticPr fontId="4"/>
  </si>
  <si>
    <t>(ｷ)</t>
    <phoneticPr fontId="4"/>
  </si>
  <si>
    <t>(ｸ)</t>
    <phoneticPr fontId="4"/>
  </si>
  <si>
    <t>(ｱ)～(ｸ)</t>
    <phoneticPr fontId="4"/>
  </si>
  <si>
    <t>(ｲ)</t>
    <phoneticPr fontId="4"/>
  </si>
  <si>
    <t>(ｱ)～(ｲ)</t>
    <phoneticPr fontId="4"/>
  </si>
  <si>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</si>
  <si>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(ｳ)</t>
    <phoneticPr fontId="4"/>
  </si>
  <si>
    <t>公共施設最適化事業債</t>
    <rPh sb="0" eb="2">
      <t>コウキョウ</t>
    </rPh>
    <rPh sb="2" eb="4">
      <t>シセツ</t>
    </rPh>
    <rPh sb="4" eb="7">
      <t>サイテキカ</t>
    </rPh>
    <rPh sb="7" eb="10">
      <t>ジギョウサイ</t>
    </rPh>
    <phoneticPr fontId="4"/>
  </si>
  <si>
    <t>(x)</t>
    <phoneticPr fontId="4"/>
  </si>
  <si>
    <t>(y)</t>
    <phoneticPr fontId="4"/>
  </si>
  <si>
    <t>(a)～(y)</t>
    <phoneticPr fontId="4"/>
  </si>
  <si>
    <t>(ｺ)</t>
    <phoneticPr fontId="4"/>
  </si>
  <si>
    <t>(ｱ)～(ﾀ)</t>
    <phoneticPr fontId="4"/>
  </si>
  <si>
    <t>(ｽ)欄の額</t>
    <rPh sb="3" eb="4">
      <t>ラン</t>
    </rPh>
    <rPh sb="5" eb="6">
      <t>ガク</t>
    </rPh>
    <phoneticPr fontId="4"/>
  </si>
  <si>
    <t>(ﾍ)</t>
    <phoneticPr fontId="4"/>
  </si>
  <si>
    <t>(ﾎ)</t>
    <phoneticPr fontId="4"/>
  </si>
  <si>
    <t>(ｱ)～(ﾎ)</t>
    <phoneticPr fontId="4"/>
  </si>
  <si>
    <t>(ﾌ)</t>
    <phoneticPr fontId="4"/>
  </si>
  <si>
    <t>(ｱ)～(ﾍ)</t>
    <phoneticPr fontId="4"/>
  </si>
  <si>
    <t>(ｷ)</t>
    <phoneticPr fontId="2"/>
  </si>
  <si>
    <t>(ｸ)</t>
    <phoneticPr fontId="2"/>
  </si>
  <si>
    <t>(ｱ)～(ｸ)</t>
    <phoneticPr fontId="4"/>
  </si>
  <si>
    <t>※8～10年度許可債については市場公募団体が、</t>
    <rPh sb="5" eb="7">
      <t>ネンド</t>
    </rPh>
    <rPh sb="7" eb="9">
      <t>キョカ</t>
    </rPh>
    <rPh sb="9" eb="10">
      <t>サイ</t>
    </rPh>
    <rPh sb="15" eb="17">
      <t>シジョウ</t>
    </rPh>
    <rPh sb="17" eb="19">
      <t>コウボ</t>
    </rPh>
    <rPh sb="19" eb="21">
      <t>ダンタイ</t>
    </rPh>
    <phoneticPr fontId="4"/>
  </si>
  <si>
    <t>12年度許可債についてはその他の市町村の算入</t>
    <rPh sb="2" eb="4">
      <t>ネンド</t>
    </rPh>
    <rPh sb="4" eb="6">
      <t>キョカ</t>
    </rPh>
    <rPh sb="6" eb="7">
      <t>サイ</t>
    </rPh>
    <rPh sb="14" eb="15">
      <t>タ</t>
    </rPh>
    <rPh sb="16" eb="19">
      <t>シチョウソン</t>
    </rPh>
    <rPh sb="20" eb="22">
      <t>サンニュウ</t>
    </rPh>
    <phoneticPr fontId="4"/>
  </si>
  <si>
    <t>が終了していること。</t>
    <rPh sb="1" eb="3">
      <t>シュウリョウ</t>
    </rPh>
    <phoneticPr fontId="2"/>
  </si>
  <si>
    <t>(ｱ)～(ﾂ)</t>
    <phoneticPr fontId="4"/>
  </si>
  <si>
    <t>※８～11年度許可債については、市場公募団体の</t>
    <rPh sb="5" eb="7">
      <t>ネンド</t>
    </rPh>
    <rPh sb="7" eb="9">
      <t>キョカ</t>
    </rPh>
    <rPh sb="9" eb="10">
      <t>サイ</t>
    </rPh>
    <rPh sb="16" eb="18">
      <t>シジョウ</t>
    </rPh>
    <rPh sb="18" eb="20">
      <t>コウボ</t>
    </rPh>
    <rPh sb="20" eb="22">
      <t>ダンタイ</t>
    </rPh>
    <phoneticPr fontId="4"/>
  </si>
  <si>
    <t>(ﾐ)</t>
    <phoneticPr fontId="4"/>
  </si>
  <si>
    <t>(ﾑ)</t>
    <phoneticPr fontId="4"/>
  </si>
  <si>
    <t>(ｱ)～(ﾑ)</t>
    <phoneticPr fontId="4"/>
  </si>
  <si>
    <t>(ｱ)</t>
    <phoneticPr fontId="4"/>
  </si>
  <si>
    <t>(ﾃ)</t>
    <phoneticPr fontId="4"/>
  </si>
  <si>
    <t>(ﾄ)</t>
    <phoneticPr fontId="4"/>
  </si>
  <si>
    <t>(ｱ)～(ﾄ)</t>
    <phoneticPr fontId="4"/>
  </si>
  <si>
    <t>(ｿ)</t>
    <phoneticPr fontId="4"/>
  </si>
  <si>
    <t>(ﾀ)</t>
    <phoneticPr fontId="4"/>
  </si>
  <si>
    <t>(ｱ)～(ﾀ)</t>
    <phoneticPr fontId="4"/>
  </si>
  <si>
    <t>(ﾈ)</t>
    <phoneticPr fontId="4"/>
  </si>
  <si>
    <t>(ﾉ)</t>
    <phoneticPr fontId="4"/>
  </si>
  <si>
    <t>(ｱ)～(ﾉ)</t>
    <phoneticPr fontId="4"/>
  </si>
  <si>
    <t xml:space="preserve"> </t>
    <phoneticPr fontId="2"/>
  </si>
  <si>
    <t>(ｵ)</t>
    <phoneticPr fontId="4"/>
  </si>
  <si>
    <t>(ｶ)</t>
    <phoneticPr fontId="4"/>
  </si>
  <si>
    <t>(ｱ)～(ｶ)</t>
    <phoneticPr fontId="4"/>
  </si>
  <si>
    <t>27年度末地方債残高</t>
    <phoneticPr fontId="4"/>
  </si>
  <si>
    <t>②</t>
    <phoneticPr fontId="4"/>
  </si>
  <si>
    <t>③</t>
    <phoneticPr fontId="4"/>
  </si>
  <si>
    <t>④</t>
    <phoneticPr fontId="4"/>
  </si>
  <si>
    <t>(ﾓ)</t>
    <phoneticPr fontId="4"/>
  </si>
  <si>
    <t>(ｱ)～(ﾓ)</t>
    <phoneticPr fontId="4"/>
  </si>
  <si>
    <t>①</t>
    <phoneticPr fontId="4"/>
  </si>
  <si>
    <t>27年度</t>
    <rPh sb="2" eb="4">
      <t>ネンド</t>
    </rPh>
    <phoneticPr fontId="10"/>
  </si>
  <si>
    <t>(ﾃ)</t>
    <phoneticPr fontId="10"/>
  </si>
  <si>
    <t>(ﾄ)</t>
    <phoneticPr fontId="10"/>
  </si>
  <si>
    <t>(a)</t>
    <phoneticPr fontId="4"/>
  </si>
  <si>
    <t>(千円未満四捨五入）</t>
    <phoneticPr fontId="4"/>
  </si>
  <si>
    <t>①</t>
    <phoneticPr fontId="4"/>
  </si>
  <si>
    <t>*</t>
    <phoneticPr fontId="4"/>
  </si>
  <si>
    <t>=</t>
    <phoneticPr fontId="4"/>
  </si>
  <si>
    <t>②</t>
    <phoneticPr fontId="4"/>
  </si>
  <si>
    <t>①</t>
    <phoneticPr fontId="10"/>
  </si>
  <si>
    <t>*</t>
    <phoneticPr fontId="10"/>
  </si>
  <si>
    <t>=</t>
    <phoneticPr fontId="10"/>
  </si>
  <si>
    <t>(ﾁ)</t>
    <phoneticPr fontId="10"/>
  </si>
  <si>
    <t>②</t>
    <phoneticPr fontId="10"/>
  </si>
  <si>
    <t>(ﾂ)</t>
    <phoneticPr fontId="10"/>
  </si>
  <si>
    <t>(ﾃ)</t>
    <phoneticPr fontId="10"/>
  </si>
  <si>
    <t>(ﾄ)</t>
    <phoneticPr fontId="10"/>
  </si>
  <si>
    <t>(b)</t>
    <phoneticPr fontId="4"/>
  </si>
  <si>
    <t>(a)+(b)</t>
    <phoneticPr fontId="4"/>
  </si>
  <si>
    <t>(M)</t>
    <phoneticPr fontId="4"/>
  </si>
  <si>
    <t>(ｲﾊ)</t>
    <phoneticPr fontId="4"/>
  </si>
  <si>
    <t>(ｲﾏ)</t>
    <phoneticPr fontId="4"/>
  </si>
  <si>
    <t>(ｱ)～(ｲﾏ)</t>
    <phoneticPr fontId="4"/>
  </si>
  <si>
    <t>(ｱ)～(ﾈ)</t>
    <phoneticPr fontId="4"/>
  </si>
  <si>
    <t>(ｱ)～(ｼ)</t>
    <phoneticPr fontId="4"/>
  </si>
  <si>
    <t>(ｵ)</t>
    <phoneticPr fontId="4"/>
  </si>
  <si>
    <t>(ｱ)～(ｵ)</t>
    <phoneticPr fontId="4"/>
  </si>
  <si>
    <t>(ｱ)～(ｴ)</t>
    <phoneticPr fontId="4"/>
  </si>
  <si>
    <t>(a)+(e)～(s)</t>
    <phoneticPr fontId="4"/>
  </si>
  <si>
    <t>１</t>
    <phoneticPr fontId="4"/>
  </si>
  <si>
    <t>施設整備事業（一般財源化分）地域介護・福祉空間整備等施設整備交付金</t>
    <phoneticPr fontId="4"/>
  </si>
  <si>
    <t>(千円未満四捨五入）</t>
    <phoneticPr fontId="4"/>
  </si>
  <si>
    <t>①</t>
    <phoneticPr fontId="4"/>
  </si>
  <si>
    <t>*</t>
    <phoneticPr fontId="4"/>
  </si>
  <si>
    <t>=</t>
    <phoneticPr fontId="4"/>
  </si>
  <si>
    <t>(ｱ)</t>
    <phoneticPr fontId="4"/>
  </si>
  <si>
    <t>②</t>
    <phoneticPr fontId="4"/>
  </si>
  <si>
    <t>(ｲ)</t>
    <phoneticPr fontId="4"/>
  </si>
  <si>
    <t>①</t>
    <phoneticPr fontId="4"/>
  </si>
  <si>
    <t>*</t>
    <phoneticPr fontId="4"/>
  </si>
  <si>
    <t>=</t>
    <phoneticPr fontId="4"/>
  </si>
  <si>
    <t>(ｳ)</t>
    <phoneticPr fontId="4"/>
  </si>
  <si>
    <t>②</t>
    <phoneticPr fontId="4"/>
  </si>
  <si>
    <t>(ｴ)</t>
    <phoneticPr fontId="4"/>
  </si>
  <si>
    <t>(ｵ)</t>
    <phoneticPr fontId="4"/>
  </si>
  <si>
    <t>(ｶ)</t>
    <phoneticPr fontId="4"/>
  </si>
  <si>
    <t>①</t>
    <phoneticPr fontId="10"/>
  </si>
  <si>
    <t>*</t>
    <phoneticPr fontId="10"/>
  </si>
  <si>
    <t>=</t>
    <phoneticPr fontId="10"/>
  </si>
  <si>
    <t>(ｷ)</t>
    <phoneticPr fontId="10"/>
  </si>
  <si>
    <t>②</t>
    <phoneticPr fontId="10"/>
  </si>
  <si>
    <t>(ｸ)</t>
    <phoneticPr fontId="10"/>
  </si>
  <si>
    <t>(ｹ)</t>
    <phoneticPr fontId="10"/>
  </si>
  <si>
    <t>(ｺ)</t>
    <phoneticPr fontId="10"/>
  </si>
  <si>
    <t>(ｻ)</t>
    <phoneticPr fontId="10"/>
  </si>
  <si>
    <t>(ｼ)</t>
    <phoneticPr fontId="10"/>
  </si>
  <si>
    <t>(ｽ)</t>
    <phoneticPr fontId="10"/>
  </si>
  <si>
    <t>(ｾ)</t>
    <phoneticPr fontId="10"/>
  </si>
  <si>
    <t>(ｿ)</t>
    <phoneticPr fontId="10"/>
  </si>
  <si>
    <t>(ﾀ)</t>
    <phoneticPr fontId="10"/>
  </si>
  <si>
    <t>(ﾁ)</t>
    <phoneticPr fontId="10"/>
  </si>
  <si>
    <t>(ﾂ)</t>
    <phoneticPr fontId="10"/>
  </si>
  <si>
    <t>(ﾃ)</t>
    <phoneticPr fontId="10"/>
  </si>
  <si>
    <t>(ﾄ)</t>
    <phoneticPr fontId="10"/>
  </si>
  <si>
    <t>(a)</t>
    <phoneticPr fontId="4"/>
  </si>
  <si>
    <t>(O)</t>
    <phoneticPr fontId="4"/>
  </si>
  <si>
    <t>消防費</t>
    <phoneticPr fontId="4"/>
  </si>
  <si>
    <t>(a)</t>
    <phoneticPr fontId="4"/>
  </si>
  <si>
    <t>(A)</t>
    <phoneticPr fontId="4"/>
  </si>
  <si>
    <t>(a)</t>
    <phoneticPr fontId="4"/>
  </si>
  <si>
    <t>*</t>
    <phoneticPr fontId="4"/>
  </si>
  <si>
    <t>=</t>
    <phoneticPr fontId="4"/>
  </si>
  <si>
    <t>(b)</t>
    <phoneticPr fontId="4"/>
  </si>
  <si>
    <t>(c)</t>
    <phoneticPr fontId="4"/>
  </si>
  <si>
    <t>地下鉄事業再特例債（27年度以降同意等分）</t>
    <rPh sb="0" eb="3">
      <t>チカテツ</t>
    </rPh>
    <rPh sb="3" eb="5">
      <t>ジギョウ</t>
    </rPh>
    <rPh sb="5" eb="6">
      <t>サイ</t>
    </rPh>
    <rPh sb="6" eb="9">
      <t>トクレイサイ</t>
    </rPh>
    <rPh sb="12" eb="14">
      <t>ネンド</t>
    </rPh>
    <rPh sb="14" eb="16">
      <t>イコウ</t>
    </rPh>
    <rPh sb="16" eb="18">
      <t>ドウイ</t>
    </rPh>
    <rPh sb="18" eb="20">
      <t>トウブン</t>
    </rPh>
    <phoneticPr fontId="4"/>
  </si>
  <si>
    <t>(総務大臣通知額)</t>
    <phoneticPr fontId="4"/>
  </si>
  <si>
    <t>(千円未満四捨五入）</t>
    <phoneticPr fontId="4"/>
  </si>
  <si>
    <t>①</t>
    <phoneticPr fontId="4"/>
  </si>
  <si>
    <t>(ｱ)</t>
    <phoneticPr fontId="4"/>
  </si>
  <si>
    <t>②</t>
    <phoneticPr fontId="4"/>
  </si>
  <si>
    <t>(ｲ)</t>
    <phoneticPr fontId="4"/>
  </si>
  <si>
    <t>(d)</t>
    <phoneticPr fontId="4"/>
  </si>
  <si>
    <t>(e)</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</si>
  <si>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</si>
  <si>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</si>
  <si>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</si>
  <si>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</si>
  <si>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</si>
  <si>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</si>
  <si>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</si>
  <si>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</si>
  <si>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</si>
  <si>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</si>
  <si>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</si>
  <si>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</si>
  <si>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</si>
  <si>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</si>
  <si>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</si>
  <si>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</si>
  <si>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</si>
  <si>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</si>
  <si>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</si>
  <si>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</si>
  <si>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</si>
  <si>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</si>
  <si>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</si>
  <si>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</si>
  <si>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</si>
  <si>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</si>
  <si>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</si>
  <si>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</si>
  <si>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</si>
  <si>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</si>
  <si>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(総務大臣通知額)</t>
    <phoneticPr fontId="4"/>
  </si>
  <si>
    <t>(千円未満四捨五入）</t>
    <phoneticPr fontId="4"/>
  </si>
  <si>
    <t>*</t>
    <phoneticPr fontId="4"/>
  </si>
  <si>
    <t>=</t>
    <phoneticPr fontId="4"/>
  </si>
  <si>
    <t>(ｱ)</t>
    <phoneticPr fontId="4"/>
  </si>
  <si>
    <t>(t)</t>
    <phoneticPr fontId="4"/>
  </si>
  <si>
    <t>(u)</t>
    <phoneticPr fontId="4"/>
  </si>
  <si>
    <t>(v)</t>
    <phoneticPr fontId="4"/>
  </si>
  <si>
    <t>(w)</t>
    <phoneticPr fontId="4"/>
  </si>
  <si>
    <t>(ﾏ)</t>
    <phoneticPr fontId="2"/>
  </si>
  <si>
    <t>(x)</t>
    <phoneticPr fontId="4"/>
  </si>
  <si>
    <t>(a)～(x)</t>
    <phoneticPr fontId="4"/>
  </si>
  <si>
    <t>(E)</t>
    <phoneticPr fontId="4"/>
  </si>
  <si>
    <t>１</t>
    <phoneticPr fontId="4"/>
  </si>
  <si>
    <t>*</t>
    <phoneticPr fontId="4"/>
  </si>
  <si>
    <t>=</t>
    <phoneticPr fontId="4"/>
  </si>
  <si>
    <t>(a)</t>
    <phoneticPr fontId="4"/>
  </si>
  <si>
    <t>２</t>
    <phoneticPr fontId="4"/>
  </si>
  <si>
    <t>(千円未満四捨五入）</t>
    <phoneticPr fontId="4"/>
  </si>
  <si>
    <t>(ｱ)</t>
    <phoneticPr fontId="4"/>
  </si>
  <si>
    <t>(ｳ)</t>
    <phoneticPr fontId="4"/>
  </si>
  <si>
    <t>(ｴ)</t>
    <phoneticPr fontId="4"/>
  </si>
  <si>
    <t>(ｱ)～(ｴ)</t>
    <phoneticPr fontId="4"/>
  </si>
  <si>
    <t>１</t>
    <phoneticPr fontId="4"/>
  </si>
  <si>
    <r>
      <t>水源開発対策に係る</t>
    </r>
    <r>
      <rPr>
        <sz val="11"/>
        <color indexed="8"/>
        <rFont val="ＭＳ Ｐゴシック"/>
        <family val="3"/>
        <charset val="128"/>
      </rPr>
      <t>28</t>
    </r>
    <r>
      <rPr>
        <sz val="11"/>
        <color indexed="8"/>
        <rFont val="ＭＳ ゴシック"/>
        <family val="3"/>
        <charset val="128"/>
      </rPr>
      <t>年度以降繰出基準額
（附表（</t>
    </r>
    <r>
      <rPr>
        <sz val="11"/>
        <color indexed="8"/>
        <rFont val="ＭＳ Ｐゴシック"/>
        <family val="3"/>
        <charset val="128"/>
      </rPr>
      <t>F</t>
    </r>
    <r>
      <rPr>
        <sz val="11"/>
        <color indexed="8"/>
        <rFont val="ＭＳ ゴシック"/>
        <family val="3"/>
        <charset val="128"/>
      </rPr>
      <t>）参照）</t>
    </r>
    <rPh sb="0" eb="2">
      <t>スイゲン</t>
    </rPh>
    <rPh sb="2" eb="4">
      <t>カイハツ</t>
    </rPh>
    <rPh sb="4" eb="6">
      <t>タイサク</t>
    </rPh>
    <rPh sb="7" eb="8">
      <t>カカ</t>
    </rPh>
    <rPh sb="11" eb="13">
      <t>ネンド</t>
    </rPh>
    <rPh sb="13" eb="15">
      <t>イコウ</t>
    </rPh>
    <rPh sb="15" eb="16">
      <t>ク</t>
    </rPh>
    <rPh sb="16" eb="17">
      <t>デ</t>
    </rPh>
    <rPh sb="17" eb="20">
      <t>キジュンガク</t>
    </rPh>
    <rPh sb="22" eb="24">
      <t>フヒョウ</t>
    </rPh>
    <rPh sb="27" eb="29">
      <t>サンショウ</t>
    </rPh>
    <phoneticPr fontId="4"/>
  </si>
  <si>
    <t>*</t>
    <phoneticPr fontId="4"/>
  </si>
  <si>
    <t>=</t>
    <phoneticPr fontId="4"/>
  </si>
  <si>
    <t>(a)</t>
    <phoneticPr fontId="4"/>
  </si>
  <si>
    <t>*</t>
    <phoneticPr fontId="2"/>
  </si>
  <si>
    <t>広域化対策に係る28年度以降繰出基準額
（附表（Ｌ）参照）</t>
    <rPh sb="0" eb="3">
      <t>コウイキカ</t>
    </rPh>
    <rPh sb="3" eb="5">
      <t>タイサク</t>
    </rPh>
    <rPh sb="6" eb="7">
      <t>カカ</t>
    </rPh>
    <rPh sb="10" eb="12">
      <t>ネンド</t>
    </rPh>
    <rPh sb="12" eb="14">
      <t>イコウ</t>
    </rPh>
    <rPh sb="14" eb="15">
      <t>ク</t>
    </rPh>
    <rPh sb="15" eb="16">
      <t>ダ</t>
    </rPh>
    <rPh sb="16" eb="19">
      <t>キジュンガク</t>
    </rPh>
    <rPh sb="21" eb="23">
      <t>フヒョウ</t>
    </rPh>
    <rPh sb="26" eb="28">
      <t>サンショウ</t>
    </rPh>
    <phoneticPr fontId="4"/>
  </si>
  <si>
    <t>(b)</t>
    <phoneticPr fontId="4"/>
  </si>
  <si>
    <t>一般会計出資債（11年度以前許可債）に係る27年度末地方債残高（高度浄水施設整備、老朽管更新、上水道未普及地域解消事業及び上水道安全対策事業を含む。）</t>
    <rPh sb="0" eb="2">
      <t>イッパン</t>
    </rPh>
    <rPh sb="2" eb="4">
      <t>カイケイ</t>
    </rPh>
    <rPh sb="4" eb="6">
      <t>シュッシ</t>
    </rPh>
    <rPh sb="6" eb="7">
      <t>サイ</t>
    </rPh>
    <rPh sb="10" eb="12">
      <t>ネンド</t>
    </rPh>
    <rPh sb="12" eb="14">
      <t>イゼン</t>
    </rPh>
    <rPh sb="14" eb="16">
      <t>キョカ</t>
    </rPh>
    <rPh sb="16" eb="17">
      <t>サイ</t>
    </rPh>
    <rPh sb="19" eb="20">
      <t>カカ</t>
    </rPh>
    <rPh sb="23" eb="25">
      <t>ネンド</t>
    </rPh>
    <rPh sb="25" eb="26">
      <t>マツ</t>
    </rPh>
    <rPh sb="26" eb="29">
      <t>チホウサイ</t>
    </rPh>
    <rPh sb="29" eb="31">
      <t>ザンダカ</t>
    </rPh>
    <rPh sb="32" eb="34">
      <t>コウド</t>
    </rPh>
    <rPh sb="34" eb="36">
      <t>ジョウスイ</t>
    </rPh>
    <rPh sb="36" eb="38">
      <t>シセツ</t>
    </rPh>
    <rPh sb="38" eb="40">
      <t>セイビ</t>
    </rPh>
    <rPh sb="41" eb="43">
      <t>ロウキュウ</t>
    </rPh>
    <rPh sb="43" eb="44">
      <t>カン</t>
    </rPh>
    <rPh sb="44" eb="46">
      <t>コウシン</t>
    </rPh>
    <rPh sb="47" eb="50">
      <t>ジョウスイドウ</t>
    </rPh>
    <rPh sb="50" eb="53">
      <t>ミフキュウ</t>
    </rPh>
    <rPh sb="53" eb="55">
      <t>チイキ</t>
    </rPh>
    <rPh sb="55" eb="57">
      <t>カイショウ</t>
    </rPh>
    <rPh sb="57" eb="59">
      <t>ジギョウ</t>
    </rPh>
    <rPh sb="59" eb="60">
      <t>オヨ</t>
    </rPh>
    <rPh sb="61" eb="63">
      <t>ジョウスイ</t>
    </rPh>
    <rPh sb="63" eb="64">
      <t>ミチ</t>
    </rPh>
    <rPh sb="64" eb="66">
      <t>アンゼン</t>
    </rPh>
    <rPh sb="66" eb="68">
      <t>タイサク</t>
    </rPh>
    <rPh sb="68" eb="70">
      <t>ジギョウ</t>
    </rPh>
    <rPh sb="71" eb="72">
      <t>フク</t>
    </rPh>
    <phoneticPr fontId="4"/>
  </si>
  <si>
    <t>(c)</t>
    <phoneticPr fontId="4"/>
  </si>
  <si>
    <t>２</t>
    <phoneticPr fontId="4"/>
  </si>
  <si>
    <t>を含む。）</t>
    <phoneticPr fontId="4"/>
  </si>
  <si>
    <t>(千円未満四捨五入）</t>
    <phoneticPr fontId="4"/>
  </si>
  <si>
    <t>(ｱ)</t>
    <phoneticPr fontId="4"/>
  </si>
  <si>
    <t>(ｲ)</t>
    <phoneticPr fontId="4"/>
  </si>
  <si>
    <t>(ｳ)</t>
    <phoneticPr fontId="4"/>
  </si>
  <si>
    <t>(ｴ)</t>
    <phoneticPr fontId="4"/>
  </si>
  <si>
    <t>(ｵ)</t>
    <phoneticPr fontId="4"/>
  </si>
  <si>
    <t>①</t>
    <phoneticPr fontId="4"/>
  </si>
  <si>
    <t>(ｶ)</t>
    <phoneticPr fontId="4"/>
  </si>
  <si>
    <t>②</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</si>
  <si>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</si>
  <si>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</si>
  <si>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</si>
  <si>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</si>
  <si>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</si>
  <si>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</si>
  <si>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</si>
  <si>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</si>
  <si>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</si>
  <si>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</si>
  <si>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</si>
  <si>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</si>
  <si>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</si>
  <si>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</si>
  <si>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</si>
  <si>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</si>
  <si>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</si>
  <si>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</si>
  <si>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</si>
  <si>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</si>
  <si>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</si>
  <si>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(d)</t>
    <phoneticPr fontId="4"/>
  </si>
  <si>
    <t>３</t>
    <phoneticPr fontId="4"/>
  </si>
  <si>
    <t>簡易水道事業債（統合水道分及び未普及解消緊急事業上乗せ分を含む）</t>
    <phoneticPr fontId="4"/>
  </si>
  <si>
    <t>簡易水道事業債（11年度以前許可債）に係る27年度末地方債残高（統合水道分及び未普及解消緊急事業を含み、未普及解消緊急事業上乗せ分を除く）</t>
    <rPh sb="49" eb="50">
      <t>フク</t>
    </rPh>
    <rPh sb="66" eb="67">
      <t>ノゾ</t>
    </rPh>
    <phoneticPr fontId="4"/>
  </si>
  <si>
    <t>(e)</t>
    <phoneticPr fontId="4"/>
  </si>
  <si>
    <t>簡易水道事業債（11年度以前許可債）に係る27年度末地方債残高（未普及解消緊急事業上乗せ分のみ）</t>
    <phoneticPr fontId="4"/>
  </si>
  <si>
    <t>(f)</t>
    <phoneticPr fontId="4"/>
  </si>
  <si>
    <t>４</t>
    <phoneticPr fontId="4"/>
  </si>
  <si>
    <t>①統合水道分及び未普及解消緊急事業を含み、未普及解消緊急事業上乗せ分を除く</t>
    <phoneticPr fontId="4"/>
  </si>
  <si>
    <t>←0.25前</t>
    <rPh sb="5" eb="6">
      <t>マエ</t>
    </rPh>
    <phoneticPr fontId="38"/>
  </si>
  <si>
    <t>②未普及解消緊急事業上乗せ分のみ</t>
    <phoneticPr fontId="4"/>
  </si>
  <si>
    <t>←1/6前</t>
    <rPh sb="4" eb="5">
      <t>マエ</t>
    </rPh>
    <phoneticPr fontId="38"/>
  </si>
  <si>
    <t>←0.225前</t>
    <rPh sb="6" eb="7">
      <t>マエ</t>
    </rPh>
    <phoneticPr fontId="38"/>
  </si>
  <si>
    <t>(g)</t>
    <phoneticPr fontId="4"/>
  </si>
  <si>
    <t>５</t>
    <phoneticPr fontId="4"/>
  </si>
  <si>
    <r>
      <t>病院事業債（災害拠点上乗せ分を含む）(13年度以前許可債)に係る27年度末地方債残高
（附表（</t>
    </r>
    <r>
      <rPr>
        <sz val="11"/>
        <color indexed="8"/>
        <rFont val="ＭＳ Ｐゴシック"/>
        <family val="3"/>
        <charset val="128"/>
      </rPr>
      <t>O</t>
    </r>
    <r>
      <rPr>
        <sz val="11"/>
        <color indexed="8"/>
        <rFont val="ＭＳ ゴシック"/>
        <family val="3"/>
        <charset val="128"/>
      </rPr>
      <t>）参照）</t>
    </r>
    <rPh sb="0" eb="2">
      <t>ビョウイン</t>
    </rPh>
    <rPh sb="2" eb="5">
      <t>ジギョウサイ</t>
    </rPh>
    <rPh sb="6" eb="8">
      <t>サイガイ</t>
    </rPh>
    <rPh sb="8" eb="10">
      <t>キョテン</t>
    </rPh>
    <rPh sb="10" eb="12">
      <t>ウワノ</t>
    </rPh>
    <rPh sb="13" eb="14">
      <t>ブン</t>
    </rPh>
    <rPh sb="15" eb="16">
      <t>フク</t>
    </rPh>
    <rPh sb="44" eb="46">
      <t>フヒョウ</t>
    </rPh>
    <rPh sb="49" eb="51">
      <t>サンショウ</t>
    </rPh>
    <phoneticPr fontId="4"/>
  </si>
  <si>
    <t>(h)</t>
    <phoneticPr fontId="4"/>
  </si>
  <si>
    <r>
      <t>病院事業債（災害拠点上乗せ分を含む）(14年度許可債)に係る27年度末地方債残高
（附表（</t>
    </r>
    <r>
      <rPr>
        <sz val="11"/>
        <color indexed="8"/>
        <rFont val="ＭＳ Ｐゴシック"/>
        <family val="3"/>
        <charset val="128"/>
      </rPr>
      <t>R</t>
    </r>
    <r>
      <rPr>
        <sz val="11"/>
        <color indexed="8"/>
        <rFont val="ＭＳ ゴシック"/>
        <family val="3"/>
        <charset val="128"/>
      </rPr>
      <t>）参照）</t>
    </r>
    <rPh sb="0" eb="2">
      <t>ビョウイン</t>
    </rPh>
    <rPh sb="2" eb="5">
      <t>ジギョウサイ</t>
    </rPh>
    <rPh sb="6" eb="8">
      <t>サイガイ</t>
    </rPh>
    <rPh sb="8" eb="10">
      <t>キョテン</t>
    </rPh>
    <rPh sb="10" eb="12">
      <t>ウワノ</t>
    </rPh>
    <rPh sb="13" eb="14">
      <t>ブン</t>
    </rPh>
    <rPh sb="15" eb="16">
      <t>フク</t>
    </rPh>
    <rPh sb="42" eb="44">
      <t>フヒョウ</t>
    </rPh>
    <rPh sb="47" eb="49">
      <t>サンショウ</t>
    </rPh>
    <phoneticPr fontId="4"/>
  </si>
  <si>
    <t>(i)</t>
    <phoneticPr fontId="4"/>
  </si>
  <si>
    <t>６</t>
    <phoneticPr fontId="4"/>
  </si>
  <si>
    <t>(千円未満四捨五入）</t>
    <phoneticPr fontId="4"/>
  </si>
  <si>
    <t>(</t>
    <phoneticPr fontId="38"/>
  </si>
  <si>
    <t>)</t>
    <phoneticPr fontId="38"/>
  </si>
  <si>
    <t>*</t>
    <phoneticPr fontId="4"/>
  </si>
  <si>
    <t>=</t>
    <phoneticPr fontId="4"/>
  </si>
  <si>
    <t>ｱ</t>
    <phoneticPr fontId="38"/>
  </si>
  <si>
    <t>ｲ</t>
    <phoneticPr fontId="38"/>
  </si>
  <si>
    <t>ｳ</t>
    <phoneticPr fontId="38"/>
  </si>
  <si>
    <t>ｴ</t>
    <phoneticPr fontId="38"/>
  </si>
  <si>
    <t>ｵ</t>
    <phoneticPr fontId="38"/>
  </si>
  <si>
    <t>ｶ</t>
    <phoneticPr fontId="38"/>
  </si>
  <si>
    <t>ｷ</t>
    <phoneticPr fontId="38"/>
  </si>
  <si>
    <t>ｸ</t>
    <phoneticPr fontId="38"/>
  </si>
  <si>
    <t>ｹ</t>
    <phoneticPr fontId="38"/>
  </si>
  <si>
    <t>ｺ</t>
    <phoneticPr fontId="38"/>
  </si>
  <si>
    <t>ｻ</t>
    <phoneticPr fontId="38"/>
  </si>
  <si>
    <t>ｼ</t>
    <phoneticPr fontId="38"/>
  </si>
  <si>
    <t>ｽ</t>
    <phoneticPr fontId="38"/>
  </si>
  <si>
    <t>ｾ</t>
    <phoneticPr fontId="38"/>
  </si>
  <si>
    <t>ｿ</t>
    <phoneticPr fontId="38"/>
  </si>
  <si>
    <t>*</t>
    <phoneticPr fontId="4"/>
  </si>
  <si>
    <t>=</t>
    <phoneticPr fontId="4"/>
  </si>
  <si>
    <t>ﾀ</t>
    <phoneticPr fontId="38"/>
  </si>
  <si>
    <t>ﾁ</t>
    <phoneticPr fontId="38"/>
  </si>
  <si>
    <t>ﾂ</t>
    <phoneticPr fontId="38"/>
  </si>
  <si>
    <t>ﾃ</t>
    <phoneticPr fontId="38"/>
  </si>
  <si>
    <t>ﾄ</t>
    <phoneticPr fontId="38"/>
  </si>
  <si>
    <t>ﾅ</t>
    <phoneticPr fontId="38"/>
  </si>
  <si>
    <t>ﾆ</t>
    <phoneticPr fontId="38"/>
  </si>
  <si>
    <t>ﾇ</t>
    <phoneticPr fontId="38"/>
  </si>
  <si>
    <t>ﾈ</t>
    <phoneticPr fontId="38"/>
  </si>
  <si>
    <t>ﾉ</t>
    <phoneticPr fontId="38"/>
  </si>
  <si>
    <t>ﾊ</t>
    <phoneticPr fontId="38"/>
  </si>
  <si>
    <t>ﾋ</t>
    <phoneticPr fontId="38"/>
  </si>
  <si>
    <t>ﾌ</t>
    <phoneticPr fontId="38"/>
  </si>
  <si>
    <t>ﾍ</t>
    <phoneticPr fontId="38"/>
  </si>
  <si>
    <t>ﾎ</t>
    <phoneticPr fontId="38"/>
  </si>
  <si>
    <t>ﾏ</t>
    <phoneticPr fontId="38"/>
  </si>
  <si>
    <t>ﾐ</t>
    <phoneticPr fontId="38"/>
  </si>
  <si>
    <t>ﾑ</t>
    <phoneticPr fontId="38"/>
  </si>
  <si>
    <t>ﾒ</t>
    <phoneticPr fontId="38"/>
  </si>
  <si>
    <t>ﾓ</t>
    <phoneticPr fontId="38"/>
  </si>
  <si>
    <t>ﾔ</t>
    <phoneticPr fontId="38"/>
  </si>
  <si>
    <t>ﾕ</t>
    <phoneticPr fontId="38"/>
  </si>
  <si>
    <t>ﾖ</t>
    <phoneticPr fontId="38"/>
  </si>
  <si>
    <t>ﾗ</t>
    <phoneticPr fontId="38"/>
  </si>
  <si>
    <t>ﾘ</t>
    <phoneticPr fontId="38"/>
  </si>
  <si>
    <t>ﾙ</t>
    <phoneticPr fontId="38"/>
  </si>
  <si>
    <t>ﾚ</t>
    <phoneticPr fontId="38"/>
  </si>
  <si>
    <t>ﾛ</t>
    <phoneticPr fontId="38"/>
  </si>
  <si>
    <t>ﾜ</t>
    <phoneticPr fontId="38"/>
  </si>
  <si>
    <t>ｦ</t>
    <phoneticPr fontId="38"/>
  </si>
  <si>
    <t>ﾝ</t>
    <phoneticPr fontId="38"/>
  </si>
  <si>
    <t>ｱ</t>
    <phoneticPr fontId="38"/>
  </si>
  <si>
    <t>ｲ</t>
    <phoneticPr fontId="38"/>
  </si>
  <si>
    <t>ｳ</t>
    <phoneticPr fontId="38"/>
  </si>
  <si>
    <t>ｴ</t>
    <phoneticPr fontId="38"/>
  </si>
  <si>
    <t>ｵ</t>
    <phoneticPr fontId="38"/>
  </si>
  <si>
    <t>ｶ</t>
    <phoneticPr fontId="38"/>
  </si>
  <si>
    <t>ｷ</t>
    <phoneticPr fontId="38"/>
  </si>
  <si>
    <t>ｸ</t>
    <phoneticPr fontId="38"/>
  </si>
  <si>
    <t>ｹ</t>
    <phoneticPr fontId="38"/>
  </si>
  <si>
    <t>ｺ</t>
    <phoneticPr fontId="38"/>
  </si>
  <si>
    <t>ｱ</t>
    <phoneticPr fontId="38"/>
  </si>
  <si>
    <t>ｽ</t>
    <phoneticPr fontId="38"/>
  </si>
  <si>
    <t>ｾ</t>
    <phoneticPr fontId="38"/>
  </si>
  <si>
    <t>ｿ</t>
    <phoneticPr fontId="38"/>
  </si>
  <si>
    <t>ﾀ</t>
    <phoneticPr fontId="38"/>
  </si>
  <si>
    <t>ﾁ</t>
    <phoneticPr fontId="38"/>
  </si>
  <si>
    <t>ﾂ</t>
    <phoneticPr fontId="38"/>
  </si>
  <si>
    <t>ﾃ</t>
    <phoneticPr fontId="38"/>
  </si>
  <si>
    <t>ﾄ</t>
    <phoneticPr fontId="38"/>
  </si>
  <si>
    <t>ﾅ</t>
    <phoneticPr fontId="38"/>
  </si>
  <si>
    <t>ﾆ</t>
    <phoneticPr fontId="38"/>
  </si>
  <si>
    <t>ｲ</t>
    <phoneticPr fontId="38"/>
  </si>
  <si>
    <t>ｳ</t>
    <phoneticPr fontId="38"/>
  </si>
  <si>
    <r>
      <t xml:space="preserve">25年度
</t>
    </r>
    <r>
      <rPr>
        <sz val="6"/>
        <color theme="1"/>
        <rFont val="ＭＳ ゴシック"/>
        <family val="3"/>
        <charset val="128"/>
      </rPr>
      <t>（その他の市町村）</t>
    </r>
    <phoneticPr fontId="38"/>
  </si>
  <si>
    <t>医療施設</t>
    <rPh sb="0" eb="2">
      <t>イリョウ</t>
    </rPh>
    <rPh sb="2" eb="4">
      <t>シセツ</t>
    </rPh>
    <phoneticPr fontId="38"/>
  </si>
  <si>
    <t>機械器具</t>
    <rPh sb="0" eb="2">
      <t>キカイ</t>
    </rPh>
    <rPh sb="2" eb="4">
      <t>キグ</t>
    </rPh>
    <phoneticPr fontId="38"/>
  </si>
  <si>
    <r>
      <t xml:space="preserve">25年度
</t>
    </r>
    <r>
      <rPr>
        <sz val="6"/>
        <color theme="1"/>
        <rFont val="ＭＳ ゴシック"/>
        <family val="3"/>
        <charset val="128"/>
      </rPr>
      <t>（市場公募都市）</t>
    </r>
    <rPh sb="6" eb="8">
      <t>シジョウ</t>
    </rPh>
    <rPh sb="8" eb="10">
      <t>コウボ</t>
    </rPh>
    <rPh sb="10" eb="12">
      <t>トシ</t>
    </rPh>
    <phoneticPr fontId="38"/>
  </si>
  <si>
    <r>
      <t xml:space="preserve">26年度
</t>
    </r>
    <r>
      <rPr>
        <sz val="6"/>
        <color theme="1"/>
        <rFont val="ＭＳ ゴシック"/>
        <family val="3"/>
        <charset val="128"/>
      </rPr>
      <t>（その他の市町村）</t>
    </r>
    <phoneticPr fontId="38"/>
  </si>
  <si>
    <r>
      <t xml:space="preserve">26年度
</t>
    </r>
    <r>
      <rPr>
        <sz val="6"/>
        <color theme="1"/>
        <rFont val="ＭＳ ゴシック"/>
        <family val="3"/>
        <charset val="128"/>
      </rPr>
      <t>（市場公募都市）</t>
    </r>
    <rPh sb="6" eb="8">
      <t>シジョウ</t>
    </rPh>
    <rPh sb="8" eb="10">
      <t>コウボ</t>
    </rPh>
    <rPh sb="10" eb="12">
      <t>トシ</t>
    </rPh>
    <phoneticPr fontId="38"/>
  </si>
  <si>
    <r>
      <t xml:space="preserve">27年度
</t>
    </r>
    <r>
      <rPr>
        <sz val="6"/>
        <color theme="1"/>
        <rFont val="ＭＳ ゴシック"/>
        <family val="3"/>
        <charset val="128"/>
      </rPr>
      <t>（その他の市町村）</t>
    </r>
    <phoneticPr fontId="38"/>
  </si>
  <si>
    <t>ﾐ</t>
    <phoneticPr fontId="38"/>
  </si>
  <si>
    <t>ﾑ</t>
    <phoneticPr fontId="38"/>
  </si>
  <si>
    <t>ﾒ</t>
    <phoneticPr fontId="38"/>
  </si>
  <si>
    <t>ﾓ</t>
    <phoneticPr fontId="38"/>
  </si>
  <si>
    <t>ﾔ</t>
    <phoneticPr fontId="38"/>
  </si>
  <si>
    <t>ﾕ</t>
    <phoneticPr fontId="38"/>
  </si>
  <si>
    <r>
      <t xml:space="preserve">27年度
</t>
    </r>
    <r>
      <rPr>
        <sz val="6"/>
        <color theme="1"/>
        <rFont val="ＭＳ ゴシック"/>
        <family val="3"/>
        <charset val="128"/>
      </rPr>
      <t>（市場公募都市）</t>
    </r>
    <rPh sb="6" eb="8">
      <t>シジョウ</t>
    </rPh>
    <rPh sb="8" eb="10">
      <t>コウボ</t>
    </rPh>
    <rPh sb="10" eb="12">
      <t>トシ</t>
    </rPh>
    <phoneticPr fontId="38"/>
  </si>
  <si>
    <t>ﾖ</t>
    <phoneticPr fontId="38"/>
  </si>
  <si>
    <t>ﾗ</t>
    <phoneticPr fontId="38"/>
  </si>
  <si>
    <t>ﾘ</t>
    <phoneticPr fontId="38"/>
  </si>
  <si>
    <t>ﾙ</t>
    <phoneticPr fontId="38"/>
  </si>
  <si>
    <t>ﾚ</t>
    <phoneticPr fontId="38"/>
  </si>
  <si>
    <t>ﾛ</t>
    <phoneticPr fontId="38"/>
  </si>
  <si>
    <t>(j)</t>
    <phoneticPr fontId="4"/>
  </si>
  <si>
    <t>*</t>
    <phoneticPr fontId="2"/>
  </si>
  <si>
    <t>=</t>
    <phoneticPr fontId="4"/>
  </si>
  <si>
    <t>ｶ</t>
    <phoneticPr fontId="38"/>
  </si>
  <si>
    <t>ｸ</t>
    <phoneticPr fontId="38"/>
  </si>
  <si>
    <r>
      <t>27年度</t>
    </r>
    <r>
      <rPr>
        <sz val="6"/>
        <color indexed="8"/>
        <rFont val="ＭＳ ゴシック"/>
        <family val="3"/>
        <charset val="128"/>
      </rPr>
      <t xml:space="preserve">
（その他の市町村）</t>
    </r>
    <rPh sb="2" eb="4">
      <t>ネンド</t>
    </rPh>
    <rPh sb="8" eb="9">
      <t>タ</t>
    </rPh>
    <rPh sb="10" eb="13">
      <t>シチョウソン</t>
    </rPh>
    <phoneticPr fontId="2"/>
  </si>
  <si>
    <r>
      <t>27年度</t>
    </r>
    <r>
      <rPr>
        <sz val="6"/>
        <color indexed="8"/>
        <rFont val="ＭＳ ゴシック"/>
        <family val="3"/>
        <charset val="128"/>
      </rPr>
      <t xml:space="preserve">
（市場公募都市）</t>
    </r>
    <rPh sb="2" eb="4">
      <t>ネンド</t>
    </rPh>
    <rPh sb="6" eb="8">
      <t>シジョウ</t>
    </rPh>
    <rPh sb="8" eb="10">
      <t>コウボ</t>
    </rPh>
    <rPh sb="10" eb="12">
      <t>トシ</t>
    </rPh>
    <phoneticPr fontId="2"/>
  </si>
  <si>
    <t>(ｱ)～(ﾀ)</t>
    <phoneticPr fontId="4"/>
  </si>
  <si>
    <t>(k)</t>
    <phoneticPr fontId="4"/>
  </si>
  <si>
    <t>公立大学附属病院事業債(14年度以前許可債)に係る27年度末地方債残高</t>
    <rPh sb="0" eb="2">
      <t>コウリツ</t>
    </rPh>
    <rPh sb="2" eb="4">
      <t>ダイガク</t>
    </rPh>
    <rPh sb="4" eb="6">
      <t>フゾク</t>
    </rPh>
    <rPh sb="6" eb="8">
      <t>ビョウイン</t>
    </rPh>
    <rPh sb="8" eb="10">
      <t>ジギョウ</t>
    </rPh>
    <rPh sb="16" eb="18">
      <t>イゼン</t>
    </rPh>
    <phoneticPr fontId="4"/>
  </si>
  <si>
    <t>(l)</t>
    <phoneticPr fontId="4"/>
  </si>
  <si>
    <t>ｱ</t>
    <phoneticPr fontId="38"/>
  </si>
  <si>
    <r>
      <t xml:space="preserve">27年度
</t>
    </r>
    <r>
      <rPr>
        <sz val="6"/>
        <color indexed="8"/>
        <rFont val="ＭＳ ゴシック"/>
        <family val="3"/>
        <charset val="128"/>
      </rPr>
      <t>（その他の市町村）</t>
    </r>
    <rPh sb="2" eb="4">
      <t>ネンド</t>
    </rPh>
    <rPh sb="8" eb="9">
      <t>タ</t>
    </rPh>
    <rPh sb="10" eb="13">
      <t>シチョウソン</t>
    </rPh>
    <phoneticPr fontId="4"/>
  </si>
  <si>
    <t>ﾍ</t>
    <phoneticPr fontId="38"/>
  </si>
  <si>
    <t>ﾎ</t>
    <phoneticPr fontId="38"/>
  </si>
  <si>
    <r>
      <t xml:space="preserve">27年度
</t>
    </r>
    <r>
      <rPr>
        <sz val="6"/>
        <color indexed="8"/>
        <rFont val="ＭＳ ゴシック"/>
        <family val="3"/>
        <charset val="128"/>
      </rPr>
      <t>（市場公募都市）</t>
    </r>
    <rPh sb="2" eb="4">
      <t>ネンド</t>
    </rPh>
    <rPh sb="6" eb="8">
      <t>シジョウ</t>
    </rPh>
    <rPh sb="8" eb="10">
      <t>コウボ</t>
    </rPh>
    <rPh sb="10" eb="12">
      <t>トシ</t>
    </rPh>
    <phoneticPr fontId="4"/>
  </si>
  <si>
    <t>ﾏ</t>
    <phoneticPr fontId="38"/>
  </si>
  <si>
    <t>(ｱ)～(ｱﾐ)</t>
    <phoneticPr fontId="4"/>
  </si>
  <si>
    <t>(m)</t>
    <phoneticPr fontId="4"/>
  </si>
  <si>
    <t>(a)～(m)</t>
    <phoneticPr fontId="4"/>
  </si>
  <si>
    <t>(N)</t>
    <phoneticPr fontId="4"/>
  </si>
  <si>
    <t>①水源開発対策に係る企業債Ｈ27年度末現在高</t>
    <rPh sb="1" eb="3">
      <t>スイゲン</t>
    </rPh>
    <rPh sb="3" eb="5">
      <t>カイハツ</t>
    </rPh>
    <rPh sb="5" eb="7">
      <t>タイサク</t>
    </rPh>
    <rPh sb="8" eb="9">
      <t>カカ</t>
    </rPh>
    <rPh sb="10" eb="13">
      <t>キギョウサイ</t>
    </rPh>
    <rPh sb="16" eb="19">
      <t>ネンドマツ</t>
    </rPh>
    <rPh sb="19" eb="22">
      <t>ゲンザイダカ</t>
    </rPh>
    <phoneticPr fontId="2"/>
  </si>
  <si>
    <t>に係る平成27年度末地方債残高</t>
    <phoneticPr fontId="2"/>
  </si>
  <si>
    <t>（Ｄ）のうち</t>
    <phoneticPr fontId="2"/>
  </si>
  <si>
    <t>（Ｄ）－（Ｅ）</t>
    <phoneticPr fontId="2"/>
  </si>
  <si>
    <t>（Ａ）</t>
    <phoneticPr fontId="2"/>
  </si>
  <si>
    <t>（Ｂ）</t>
    <phoneticPr fontId="2"/>
  </si>
  <si>
    <t>（Ｃ）</t>
    <phoneticPr fontId="2"/>
  </si>
  <si>
    <t>（Ｄ）</t>
    <phoneticPr fontId="2"/>
  </si>
  <si>
    <t>（Ｅ）</t>
    <phoneticPr fontId="2"/>
  </si>
  <si>
    <t>（Ｆ）</t>
    <phoneticPr fontId="2"/>
  </si>
  <si>
    <t>②広域化対策企業債Ｈ27年度末現在高</t>
    <rPh sb="1" eb="4">
      <t>コウイキカ</t>
    </rPh>
    <rPh sb="4" eb="6">
      <t>タイサク</t>
    </rPh>
    <rPh sb="6" eb="9">
      <t>キギョウサイ</t>
    </rPh>
    <rPh sb="12" eb="14">
      <t>ネンド</t>
    </rPh>
    <rPh sb="14" eb="15">
      <t>マツ</t>
    </rPh>
    <rPh sb="15" eb="18">
      <t>ゲンザイダカ</t>
    </rPh>
    <phoneticPr fontId="2"/>
  </si>
  <si>
    <t>に係る平成27年度末地方債残高</t>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</si>
  <si>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</si>
  <si>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</si>
  <si>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</si>
  <si>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</si>
  <si>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</si>
  <si>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</si>
  <si>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</si>
  <si>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</si>
  <si>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t>（Ｍ）×2/3</t>
    <phoneticPr fontId="2"/>
  </si>
  <si>
    <t>（Ｍ）</t>
    <phoneticPr fontId="2"/>
  </si>
  <si>
    <t>（Ｎ）</t>
    <phoneticPr fontId="2"/>
  </si>
  <si>
    <t>（Ｏ）</t>
    <phoneticPr fontId="2"/>
  </si>
  <si>
    <t>④病院事業建設費負担　企業債（平成１４年度許可）Ｈ27年度末現在高</t>
    <rPh sb="1" eb="3">
      <t>ビョウイン</t>
    </rPh>
    <rPh sb="3" eb="5">
      <t>ジギョウ</t>
    </rPh>
    <rPh sb="5" eb="8">
      <t>ケンセツヒ</t>
    </rPh>
    <rPh sb="8" eb="10">
      <t>フタン</t>
    </rPh>
    <rPh sb="11" eb="14">
      <t>キギョウサイ</t>
    </rPh>
    <rPh sb="15" eb="17">
      <t>ヘイセイ</t>
    </rPh>
    <rPh sb="19" eb="21">
      <t>ネンド</t>
    </rPh>
    <rPh sb="21" eb="23">
      <t>キョカ</t>
    </rPh>
    <rPh sb="27" eb="30">
      <t>ネンドマツ</t>
    </rPh>
    <rPh sb="30" eb="33">
      <t>ゲンザイダカ</t>
    </rPh>
    <phoneticPr fontId="2"/>
  </si>
  <si>
    <t>（Ｐ）×2/3</t>
    <phoneticPr fontId="2"/>
  </si>
  <si>
    <t>（Ｐ）</t>
    <phoneticPr fontId="2"/>
  </si>
  <si>
    <t>（Ｑ）</t>
    <phoneticPr fontId="2"/>
  </si>
  <si>
    <t>（Ｒ）</t>
    <phoneticPr fontId="2"/>
  </si>
  <si>
    <t>　、４（２）に定める繰出基準に該当する事業について記入すること。昭和42年度から平成元年度</t>
    <phoneticPr fontId="2"/>
  </si>
  <si>
    <t>　において「水道水源開発施設整備費補助金」の対象となった事業が該当するものであること。</t>
    <phoneticPr fontId="2"/>
  </si>
  <si>
    <t>２　（Ｄ）欄は（Ｂ）×7/30×（Ｃ）/（Ａ）の算式により算出し記入すること。ただし、事業施行年度が</t>
    <phoneticPr fontId="2"/>
  </si>
  <si>
    <t>　昭和55年度以前の事業及び繰出基準に該当しないことにより建設時に出資を行わなかった事業</t>
    <phoneticPr fontId="2"/>
  </si>
  <si>
    <t>　については、（Ｄ）欄は（Ｂ）×1/3×（Ｃ）/（Ａ）の算式により算出し記入すること。</t>
    <phoneticPr fontId="2"/>
  </si>
  <si>
    <t>４　（Ｊ）欄は（Ｈ）×7/30×（Ｉ）/（Ｇ）の算式により算出し記入すること。ただし、事業施行年度が</t>
    <phoneticPr fontId="2"/>
  </si>
  <si>
    <t>　については、（Ｊ）欄はそれぞれ（Ｈ）×1/3×（Ｉ）/（Ｇ）の算式により算出し記入すること。</t>
    <phoneticPr fontId="2"/>
  </si>
  <si>
    <t xml:space="preserve">  許可を受けた平成13年度以前に基本設計等に着手した継続事業を含む。）  病院事業債について</t>
    <phoneticPr fontId="2"/>
  </si>
  <si>
    <t>　記入すること。</t>
    <phoneticPr fontId="2"/>
  </si>
  <si>
    <t xml:space="preserve">  </t>
    <phoneticPr fontId="2"/>
  </si>
  <si>
    <t>８　（Ｑ）欄は（Ｐ）×2/3の算式により算出し記入すること。ただし、災害拠点病院の施設整備事業</t>
    <phoneticPr fontId="2"/>
  </si>
  <si>
    <t>　に係る上乗せ措置分については、（Ｐ）×１/3の算式により記入すること。</t>
    <phoneticPr fontId="2"/>
  </si>
  <si>
    <t>９　③・④については、病院事業債であっても地方公営企業繰出金の対象とならないもの</t>
    <phoneticPr fontId="2"/>
  </si>
  <si>
    <t>基本設計等着手
（特別分）</t>
    <rPh sb="9" eb="11">
      <t>トクベツ</t>
    </rPh>
    <phoneticPr fontId="38"/>
  </si>
  <si>
    <t>ﾜ</t>
    <phoneticPr fontId="38"/>
  </si>
  <si>
    <t>ｦ</t>
    <phoneticPr fontId="38"/>
  </si>
  <si>
    <t>簡易水道事業債（統合水道分、未普及解消緊急事業上乗せ分及び公営企業会計適用債を含む）</t>
    <rPh sb="27" eb="28">
      <t>オヨ</t>
    </rPh>
    <rPh sb="29" eb="31">
      <t>コウエイ</t>
    </rPh>
    <rPh sb="31" eb="33">
      <t>キギョウ</t>
    </rPh>
    <rPh sb="33" eb="35">
      <t>カイケイ</t>
    </rPh>
    <rPh sb="35" eb="37">
      <t>テキヨウ</t>
    </rPh>
    <rPh sb="37" eb="38">
      <t>サイ</t>
    </rPh>
    <phoneticPr fontId="4"/>
  </si>
  <si>
    <t>H25基準財政収入額</t>
    <rPh sb="3" eb="5">
      <t>キジュン</t>
    </rPh>
    <rPh sb="5" eb="7">
      <t>ザイセイ</t>
    </rPh>
    <rPh sb="7" eb="10">
      <t>シュウニュウガク</t>
    </rPh>
    <phoneticPr fontId="2"/>
  </si>
  <si>
    <t>H25基準財政需要額</t>
    <rPh sb="3" eb="5">
      <t>キジュン</t>
    </rPh>
    <rPh sb="5" eb="7">
      <t>ザイセイ</t>
    </rPh>
    <rPh sb="7" eb="10">
      <t>ジュヨウガク</t>
    </rPh>
    <phoneticPr fontId="2"/>
  </si>
  <si>
    <t>H26基準財政収入額</t>
    <rPh sb="3" eb="5">
      <t>キジュン</t>
    </rPh>
    <rPh sb="5" eb="7">
      <t>ザイセイ</t>
    </rPh>
    <rPh sb="7" eb="10">
      <t>シュウニュウガク</t>
    </rPh>
    <phoneticPr fontId="2"/>
  </si>
  <si>
    <t>H26基準財政需要額</t>
    <rPh sb="3" eb="5">
      <t>キジュン</t>
    </rPh>
    <rPh sb="5" eb="7">
      <t>ザイセイ</t>
    </rPh>
    <rPh sb="7" eb="10">
      <t>ジュヨウガク</t>
    </rPh>
    <phoneticPr fontId="2"/>
  </si>
  <si>
    <t>H27基準財政収入額</t>
    <rPh sb="3" eb="5">
      <t>キジュン</t>
    </rPh>
    <rPh sb="5" eb="7">
      <t>ザイセイ</t>
    </rPh>
    <rPh sb="7" eb="10">
      <t>シュウニュウガク</t>
    </rPh>
    <phoneticPr fontId="2"/>
  </si>
  <si>
    <t>H27基準財政需要額</t>
    <rPh sb="3" eb="5">
      <t>キジュン</t>
    </rPh>
    <rPh sb="5" eb="7">
      <t>ザイセイ</t>
    </rPh>
    <rPh sb="7" eb="10">
      <t>ジュヨウガク</t>
    </rPh>
    <phoneticPr fontId="2"/>
  </si>
  <si>
    <r>
      <t>H</t>
    </r>
    <r>
      <rPr>
        <sz val="11"/>
        <rFont val="ＭＳ Ｐゴシック"/>
        <family val="3"/>
        <charset val="128"/>
      </rPr>
      <t>25：</t>
    </r>
    <phoneticPr fontId="2"/>
  </si>
  <si>
    <r>
      <t>・・・</t>
    </r>
    <r>
      <rPr>
        <sz val="11"/>
        <rFont val="ＭＳ Ｐゴシック"/>
        <family val="3"/>
        <charset val="128"/>
      </rPr>
      <t>（カ）</t>
    </r>
    <phoneticPr fontId="2"/>
  </si>
  <si>
    <r>
      <t>H</t>
    </r>
    <r>
      <rPr>
        <sz val="11"/>
        <rFont val="ＭＳ Ｐゴシック"/>
        <family val="3"/>
        <charset val="128"/>
      </rPr>
      <t>26：</t>
    </r>
    <phoneticPr fontId="2"/>
  </si>
  <si>
    <r>
      <t>H</t>
    </r>
    <r>
      <rPr>
        <sz val="11"/>
        <rFont val="ＭＳ Ｐゴシック"/>
        <family val="3"/>
        <charset val="128"/>
      </rPr>
      <t>27：</t>
    </r>
    <phoneticPr fontId="2"/>
  </si>
  <si>
    <t>地下鉄事業続特例債に係る27年度末地方債残高</t>
    <rPh sb="0" eb="3">
      <t>チカテツ</t>
    </rPh>
    <rPh sb="3" eb="5">
      <t>ジギョウ</t>
    </rPh>
    <rPh sb="5" eb="6">
      <t>ゾク</t>
    </rPh>
    <rPh sb="6" eb="8">
      <t>トクレイ</t>
    </rPh>
    <rPh sb="8" eb="9">
      <t>サイ</t>
    </rPh>
    <rPh sb="10" eb="11">
      <t>カカ</t>
    </rPh>
    <rPh sb="14" eb="17">
      <t>ネンドマツ</t>
    </rPh>
    <rPh sb="17" eb="20">
      <t>チホウサイ</t>
    </rPh>
    <rPh sb="20" eb="22">
      <t>ザンダカ</t>
    </rPh>
    <phoneticPr fontId="4"/>
  </si>
  <si>
    <t>地下鉄事業再特例債に係る27年度末地方債残高（26年度以前同意等分）</t>
    <rPh sb="0" eb="3">
      <t>チカテツ</t>
    </rPh>
    <rPh sb="3" eb="5">
      <t>ジギョウ</t>
    </rPh>
    <rPh sb="5" eb="6">
      <t>サイ</t>
    </rPh>
    <rPh sb="6" eb="8">
      <t>トクレイ</t>
    </rPh>
    <rPh sb="8" eb="9">
      <t>サイ</t>
    </rPh>
    <rPh sb="10" eb="11">
      <t>カカ</t>
    </rPh>
    <rPh sb="14" eb="17">
      <t>ネンドマツ</t>
    </rPh>
    <rPh sb="17" eb="20">
      <t>チホウサイ</t>
    </rPh>
    <rPh sb="20" eb="22">
      <t>ザンダカ</t>
    </rPh>
    <rPh sb="25" eb="27">
      <t>ネンド</t>
    </rPh>
    <rPh sb="27" eb="29">
      <t>イゼン</t>
    </rPh>
    <rPh sb="29" eb="31">
      <t>ドウイ</t>
    </rPh>
    <rPh sb="31" eb="32">
      <t>トウ</t>
    </rPh>
    <rPh sb="32" eb="33">
      <t>ブン</t>
    </rPh>
    <phoneticPr fontId="4"/>
  </si>
  <si>
    <t>地下鉄事業出資債(11年度以前許可債)に係る27年度末地方債残高</t>
    <rPh sb="0" eb="3">
      <t>チカテツ</t>
    </rPh>
    <rPh sb="3" eb="5">
      <t>ジギョウ</t>
    </rPh>
    <rPh sb="5" eb="7">
      <t>シュッシ</t>
    </rPh>
    <rPh sb="7" eb="8">
      <t>サイ</t>
    </rPh>
    <rPh sb="11" eb="13">
      <t>ネンド</t>
    </rPh>
    <rPh sb="13" eb="15">
      <t>イゼン</t>
    </rPh>
    <rPh sb="15" eb="17">
      <t>キョカ</t>
    </rPh>
    <rPh sb="17" eb="18">
      <t>サイ</t>
    </rPh>
    <rPh sb="20" eb="21">
      <t>カカ</t>
    </rPh>
    <rPh sb="24" eb="26">
      <t>ネンド</t>
    </rPh>
    <rPh sb="26" eb="27">
      <t>マツ</t>
    </rPh>
    <rPh sb="27" eb="30">
      <t>チホウサイ</t>
    </rPh>
    <rPh sb="30" eb="31">
      <t>ザン</t>
    </rPh>
    <rPh sb="31" eb="32">
      <t>ダカ</t>
    </rPh>
    <phoneticPr fontId="4"/>
  </si>
  <si>
    <r>
      <t>地下鉄緊急整備事業企業債（特別分）(11年度以前許可債)に係る27年</t>
    </r>
    <r>
      <rPr>
        <sz val="11"/>
        <rFont val="ＭＳ Ｐゴシック"/>
        <family val="3"/>
        <charset val="128"/>
      </rPr>
      <t>度末地方債残高</t>
    </r>
    <rPh sb="0" eb="3">
      <t>チカテツ</t>
    </rPh>
    <rPh sb="3" eb="5">
      <t>キンキュウ</t>
    </rPh>
    <rPh sb="5" eb="7">
      <t>セイビ</t>
    </rPh>
    <rPh sb="7" eb="9">
      <t>ジギョウ</t>
    </rPh>
    <rPh sb="9" eb="11">
      <t>キギョウ</t>
    </rPh>
    <rPh sb="11" eb="12">
      <t>サイ</t>
    </rPh>
    <rPh sb="13" eb="15">
      <t>トクベツ</t>
    </rPh>
    <rPh sb="15" eb="16">
      <t>ブン</t>
    </rPh>
    <rPh sb="20" eb="22">
      <t>ネンド</t>
    </rPh>
    <rPh sb="22" eb="24">
      <t>イゼン</t>
    </rPh>
    <rPh sb="24" eb="26">
      <t>キョカ</t>
    </rPh>
    <rPh sb="26" eb="27">
      <t>サイ</t>
    </rPh>
    <rPh sb="29" eb="30">
      <t>カカ</t>
    </rPh>
    <rPh sb="33" eb="34">
      <t>ネン</t>
    </rPh>
    <rPh sb="34" eb="35">
      <t>ド</t>
    </rPh>
    <rPh sb="35" eb="36">
      <t>マツ</t>
    </rPh>
    <rPh sb="36" eb="39">
      <t>チホウサイ</t>
    </rPh>
    <rPh sb="39" eb="40">
      <t>ザン</t>
    </rPh>
    <rPh sb="40" eb="41">
      <t>ダカ</t>
    </rPh>
    <phoneticPr fontId="4"/>
  </si>
  <si>
    <t>地下鉄緊急整備事業出資債（地方単独整備区間分）(11年度以前許可債)に係る27年度末地方債残高（②以外のもの）</t>
    <rPh sb="49" eb="51">
      <t>イガイ</t>
    </rPh>
    <phoneticPr fontId="4"/>
  </si>
  <si>
    <t>地下鉄緊急整備事業出資債（地方単独整備区間分）(11年度以前許可債)に係る27年度末地方債残高（同一事業者が一路線につき第一種鉄道事業及び第二種鉄道事業により当該路線の旅客運送を行う場合の第二種鉄道事業区間の建設に係る事業費に係るもの）</t>
    <rPh sb="48" eb="50">
      <t>ドウイツ</t>
    </rPh>
    <rPh sb="50" eb="53">
      <t>ジギョウシャ</t>
    </rPh>
    <rPh sb="54" eb="55">
      <t>イチ</t>
    </rPh>
    <rPh sb="55" eb="57">
      <t>ロセン</t>
    </rPh>
    <rPh sb="60" eb="62">
      <t>ダイイチ</t>
    </rPh>
    <rPh sb="62" eb="63">
      <t>タネ</t>
    </rPh>
    <rPh sb="63" eb="65">
      <t>テツドウ</t>
    </rPh>
    <rPh sb="65" eb="67">
      <t>ジギョウ</t>
    </rPh>
    <rPh sb="67" eb="68">
      <t>オヨ</t>
    </rPh>
    <rPh sb="69" eb="72">
      <t>ダイニシュ</t>
    </rPh>
    <rPh sb="72" eb="74">
      <t>テツドウ</t>
    </rPh>
    <rPh sb="74" eb="76">
      <t>ジギョウ</t>
    </rPh>
    <rPh sb="79" eb="81">
      <t>トウガイ</t>
    </rPh>
    <rPh sb="81" eb="83">
      <t>ロセン</t>
    </rPh>
    <rPh sb="84" eb="86">
      <t>リョカク</t>
    </rPh>
    <rPh sb="86" eb="88">
      <t>ウンソウ</t>
    </rPh>
    <rPh sb="89" eb="90">
      <t>オコナ</t>
    </rPh>
    <rPh sb="91" eb="93">
      <t>バアイ</t>
    </rPh>
    <rPh sb="94" eb="97">
      <t>ダイニシュ</t>
    </rPh>
    <rPh sb="97" eb="99">
      <t>テツドウ</t>
    </rPh>
    <rPh sb="99" eb="101">
      <t>ジギョウ</t>
    </rPh>
    <rPh sb="101" eb="103">
      <t>クカン</t>
    </rPh>
    <rPh sb="104" eb="106">
      <t>ケンセツ</t>
    </rPh>
    <rPh sb="107" eb="108">
      <t>カカ</t>
    </rPh>
    <rPh sb="109" eb="112">
      <t>ジギョウヒ</t>
    </rPh>
    <rPh sb="113" eb="114">
      <t>カカ</t>
    </rPh>
    <phoneticPr fontId="4"/>
  </si>
  <si>
    <r>
      <t>地下鉄輸送力増強等事業出資債(11年度以前許可債)に係る27</t>
    </r>
    <r>
      <rPr>
        <sz val="11"/>
        <rFont val="ＭＳ Ｐゴシック"/>
        <family val="3"/>
        <charset val="128"/>
      </rPr>
      <t>年度末地方債残高</t>
    </r>
    <rPh sb="0" eb="3">
      <t>チカテツ</t>
    </rPh>
    <rPh sb="3" eb="5">
      <t>ユソウ</t>
    </rPh>
    <rPh sb="5" eb="6">
      <t>リョク</t>
    </rPh>
    <rPh sb="6" eb="8">
      <t>ゾウキョウ</t>
    </rPh>
    <rPh sb="8" eb="9">
      <t>トウ</t>
    </rPh>
    <rPh sb="9" eb="11">
      <t>ジギョウ</t>
    </rPh>
    <rPh sb="11" eb="13">
      <t>シュッシ</t>
    </rPh>
    <rPh sb="13" eb="14">
      <t>サイ</t>
    </rPh>
    <rPh sb="17" eb="19">
      <t>ネンド</t>
    </rPh>
    <rPh sb="19" eb="21">
      <t>イゼン</t>
    </rPh>
    <rPh sb="21" eb="23">
      <t>キョカ</t>
    </rPh>
    <rPh sb="23" eb="24">
      <t>サイ</t>
    </rPh>
    <rPh sb="26" eb="27">
      <t>カカ</t>
    </rPh>
    <rPh sb="30" eb="32">
      <t>ネンド</t>
    </rPh>
    <rPh sb="32" eb="33">
      <t>マツ</t>
    </rPh>
    <rPh sb="33" eb="36">
      <t>チホウサイ</t>
    </rPh>
    <rPh sb="36" eb="37">
      <t>ザン</t>
    </rPh>
    <rPh sb="37" eb="38">
      <t>ダカ</t>
    </rPh>
    <phoneticPr fontId="4"/>
  </si>
  <si>
    <r>
      <t>地下鉄緊急整備事業出資債（３セク）に係る27</t>
    </r>
    <r>
      <rPr>
        <sz val="11"/>
        <rFont val="ＭＳ Ｐゴシック"/>
        <family val="3"/>
        <charset val="128"/>
      </rPr>
      <t>年度末地方債残高</t>
    </r>
    <rPh sb="0" eb="3">
      <t>チカテツ</t>
    </rPh>
    <rPh sb="3" eb="5">
      <t>キンキュウ</t>
    </rPh>
    <rPh sb="5" eb="7">
      <t>セイビ</t>
    </rPh>
    <rPh sb="7" eb="9">
      <t>ジギョウ</t>
    </rPh>
    <rPh sb="9" eb="11">
      <t>シュッシ</t>
    </rPh>
    <rPh sb="11" eb="12">
      <t>サイ</t>
    </rPh>
    <rPh sb="18" eb="19">
      <t>カカ</t>
    </rPh>
    <rPh sb="22" eb="24">
      <t>ネンド</t>
    </rPh>
    <rPh sb="24" eb="25">
      <t>マツ</t>
    </rPh>
    <rPh sb="25" eb="28">
      <t>チホウサイ</t>
    </rPh>
    <rPh sb="28" eb="29">
      <t>ザン</t>
    </rPh>
    <rPh sb="29" eb="30">
      <t>ダカ</t>
    </rPh>
    <phoneticPr fontId="4"/>
  </si>
  <si>
    <t>ニュータウン鉄道出資債(11年度以前許可債)に係る27年度末地方債残高</t>
    <rPh sb="6" eb="8">
      <t>テツドウ</t>
    </rPh>
    <rPh sb="8" eb="10">
      <t>シュッシ</t>
    </rPh>
    <rPh sb="10" eb="11">
      <t>サイ</t>
    </rPh>
    <rPh sb="14" eb="16">
      <t>ネンド</t>
    </rPh>
    <rPh sb="16" eb="18">
      <t>イゼン</t>
    </rPh>
    <rPh sb="18" eb="20">
      <t>キョカ</t>
    </rPh>
    <rPh sb="20" eb="21">
      <t>サイ</t>
    </rPh>
    <rPh sb="23" eb="24">
      <t>カカ</t>
    </rPh>
    <rPh sb="27" eb="29">
      <t>ネンド</t>
    </rPh>
    <rPh sb="29" eb="30">
      <t>マツ</t>
    </rPh>
    <rPh sb="30" eb="33">
      <t>チホウサイ</t>
    </rPh>
    <rPh sb="33" eb="34">
      <t>ザン</t>
    </rPh>
    <rPh sb="34" eb="35">
      <t>ダカ</t>
    </rPh>
    <phoneticPr fontId="4"/>
  </si>
  <si>
    <r>
      <t>公園緑地事業債(補助</t>
    </r>
    <r>
      <rPr>
        <sz val="11"/>
        <rFont val="ＭＳ Ｐゴシック"/>
        <family val="3"/>
        <charset val="128"/>
      </rPr>
      <t>)(11年度以前許可分)に係る27</t>
    </r>
    <r>
      <rPr>
        <sz val="11"/>
        <rFont val="ＭＳ ゴシック"/>
        <family val="3"/>
        <charset val="128"/>
      </rPr>
      <t>年度末地方債残高</t>
    </r>
    <rPh sb="0" eb="2">
      <t>コウエン</t>
    </rPh>
    <rPh sb="2" eb="4">
      <t>リョクチ</t>
    </rPh>
    <rPh sb="4" eb="7">
      <t>ジギョウサイ</t>
    </rPh>
    <rPh sb="8" eb="10">
      <t>ホジョ</t>
    </rPh>
    <rPh sb="23" eb="24">
      <t>カカ</t>
    </rPh>
    <rPh sb="27" eb="30">
      <t>ネンドマツ</t>
    </rPh>
    <rPh sb="30" eb="33">
      <t>チホウサイ</t>
    </rPh>
    <rPh sb="33" eb="35">
      <t>ザンダカ</t>
    </rPh>
    <phoneticPr fontId="4"/>
  </si>
  <si>
    <t>流域下水道事業及び公共下水道事業に係る地方債（11年度以前許可債に係るもの）に係る27年度末地方債残高（S61、H4～11年度補正予算債等を除く）</t>
    <rPh sb="0" eb="2">
      <t>リュウイキ</t>
    </rPh>
    <rPh sb="2" eb="5">
      <t>ゲスイドウ</t>
    </rPh>
    <rPh sb="5" eb="7">
      <t>ジギョウ</t>
    </rPh>
    <rPh sb="7" eb="8">
      <t>オヨ</t>
    </rPh>
    <rPh sb="9" eb="11">
      <t>コウキョウ</t>
    </rPh>
    <rPh sb="11" eb="14">
      <t>ゲスイドウ</t>
    </rPh>
    <rPh sb="14" eb="16">
      <t>ジギョウ</t>
    </rPh>
    <rPh sb="17" eb="18">
      <t>カカ</t>
    </rPh>
    <rPh sb="19" eb="22">
      <t>チホウサイ</t>
    </rPh>
    <rPh sb="39" eb="40">
      <t>カカ</t>
    </rPh>
    <rPh sb="43" eb="45">
      <t>ネンド</t>
    </rPh>
    <rPh sb="45" eb="46">
      <t>マツ</t>
    </rPh>
    <rPh sb="46" eb="49">
      <t>チホウサイ</t>
    </rPh>
    <rPh sb="49" eb="51">
      <t>ザンダカ</t>
    </rPh>
    <rPh sb="61" eb="63">
      <t>ネンド</t>
    </rPh>
    <rPh sb="63" eb="65">
      <t>ホセイ</t>
    </rPh>
    <rPh sb="65" eb="67">
      <t>ヨサン</t>
    </rPh>
    <rPh sb="67" eb="68">
      <t>サイ</t>
    </rPh>
    <rPh sb="68" eb="69">
      <t>トウ</t>
    </rPh>
    <rPh sb="70" eb="71">
      <t>ノゾ</t>
    </rPh>
    <phoneticPr fontId="4"/>
  </si>
  <si>
    <t>その他の下水道事業（11年度以前許可債）に係る27年度末地方債残高（S61、H4～11年度補正予算債等を除く）</t>
    <rPh sb="2" eb="3">
      <t>タ</t>
    </rPh>
    <rPh sb="4" eb="7">
      <t>ゲスイドウ</t>
    </rPh>
    <rPh sb="7" eb="9">
      <t>ジギョウ</t>
    </rPh>
    <rPh sb="21" eb="22">
      <t>カカ</t>
    </rPh>
    <rPh sb="25" eb="27">
      <t>ネンド</t>
    </rPh>
    <rPh sb="27" eb="28">
      <t>マツ</t>
    </rPh>
    <rPh sb="28" eb="31">
      <t>チホウサイ</t>
    </rPh>
    <rPh sb="31" eb="33">
      <t>ザンダカ</t>
    </rPh>
    <rPh sb="43" eb="45">
      <t>ネンド</t>
    </rPh>
    <rPh sb="45" eb="47">
      <t>ホセイ</t>
    </rPh>
    <rPh sb="47" eb="49">
      <t>ヨサン</t>
    </rPh>
    <rPh sb="49" eb="50">
      <t>サイ</t>
    </rPh>
    <rPh sb="50" eb="51">
      <t>トウ</t>
    </rPh>
    <rPh sb="52" eb="53">
      <t>ノゾ</t>
    </rPh>
    <phoneticPr fontId="4"/>
  </si>
  <si>
    <t>下水道普及特別対策事業（8年度以降分）に係る地方債（11年度以前許可債）に係る27年度末地方債残高</t>
    <rPh sb="0" eb="3">
      <t>ゲスイドウ</t>
    </rPh>
    <rPh sb="3" eb="5">
      <t>フキュウ</t>
    </rPh>
    <rPh sb="5" eb="7">
      <t>トクベツ</t>
    </rPh>
    <rPh sb="7" eb="9">
      <t>タイサク</t>
    </rPh>
    <rPh sb="9" eb="11">
      <t>ジギョウ</t>
    </rPh>
    <rPh sb="13" eb="15">
      <t>ネンド</t>
    </rPh>
    <rPh sb="15" eb="17">
      <t>イコウ</t>
    </rPh>
    <rPh sb="17" eb="18">
      <t>ブン</t>
    </rPh>
    <rPh sb="20" eb="21">
      <t>カカ</t>
    </rPh>
    <rPh sb="22" eb="25">
      <t>チホウサイ</t>
    </rPh>
    <rPh sb="28" eb="30">
      <t>ネンド</t>
    </rPh>
    <rPh sb="30" eb="32">
      <t>イゼン</t>
    </rPh>
    <rPh sb="32" eb="34">
      <t>キョカ</t>
    </rPh>
    <rPh sb="34" eb="35">
      <t>サイ</t>
    </rPh>
    <rPh sb="37" eb="38">
      <t>カカ</t>
    </rPh>
    <rPh sb="41" eb="44">
      <t>ネンドマツ</t>
    </rPh>
    <rPh sb="44" eb="47">
      <t>チホウサイ</t>
    </rPh>
    <rPh sb="47" eb="49">
      <t>ザンダカ</t>
    </rPh>
    <phoneticPr fontId="4"/>
  </si>
  <si>
    <t>下水道事業債特例措置分（11年度以前許可債）に係る27年度末地方債残高</t>
    <rPh sb="0" eb="3">
      <t>ゲスイドウ</t>
    </rPh>
    <rPh sb="3" eb="6">
      <t>ジギョウサイ</t>
    </rPh>
    <rPh sb="6" eb="8">
      <t>トクレイ</t>
    </rPh>
    <rPh sb="8" eb="10">
      <t>ソチ</t>
    </rPh>
    <rPh sb="10" eb="11">
      <t>ブン</t>
    </rPh>
    <rPh sb="14" eb="16">
      <t>ネンド</t>
    </rPh>
    <rPh sb="16" eb="18">
      <t>イゼン</t>
    </rPh>
    <rPh sb="18" eb="20">
      <t>キョカ</t>
    </rPh>
    <rPh sb="20" eb="21">
      <t>サイ</t>
    </rPh>
    <rPh sb="23" eb="24">
      <t>カカ</t>
    </rPh>
    <rPh sb="27" eb="30">
      <t>ネンドマツ</t>
    </rPh>
    <rPh sb="30" eb="33">
      <t>チホウサイ</t>
    </rPh>
    <rPh sb="33" eb="35">
      <t>ザンダカ</t>
    </rPh>
    <phoneticPr fontId="4"/>
  </si>
  <si>
    <t>下水道事業債臨時措置分（11年度以前許可債）に係る27年度末地方債残高</t>
    <rPh sb="0" eb="3">
      <t>ゲスイドウ</t>
    </rPh>
    <rPh sb="3" eb="6">
      <t>ジギョウサイ</t>
    </rPh>
    <rPh sb="6" eb="8">
      <t>リンジ</t>
    </rPh>
    <rPh sb="8" eb="10">
      <t>ソチ</t>
    </rPh>
    <rPh sb="10" eb="11">
      <t>ブン</t>
    </rPh>
    <rPh sb="14" eb="16">
      <t>ネンド</t>
    </rPh>
    <rPh sb="16" eb="18">
      <t>イゼン</t>
    </rPh>
    <rPh sb="18" eb="20">
      <t>キョカ</t>
    </rPh>
    <rPh sb="20" eb="21">
      <t>サイ</t>
    </rPh>
    <rPh sb="23" eb="24">
      <t>カカ</t>
    </rPh>
    <rPh sb="27" eb="30">
      <t>ネンドマツ</t>
    </rPh>
    <rPh sb="30" eb="33">
      <t>チホウサイ</t>
    </rPh>
    <rPh sb="33" eb="35">
      <t>ザンダカ</t>
    </rPh>
    <phoneticPr fontId="4"/>
  </si>
  <si>
    <t>(ｱ)～(ﾋ)</t>
    <phoneticPr fontId="4"/>
  </si>
  <si>
    <t>(ｦ)</t>
    <phoneticPr fontId="4"/>
  </si>
  <si>
    <t>(ﾝ)</t>
    <phoneticPr fontId="4"/>
  </si>
  <si>
    <t>(ｱ)～(ﾝ)</t>
    <phoneticPr fontId="4"/>
  </si>
  <si>
    <t>(ｱ)～(ｺ)</t>
    <phoneticPr fontId="4"/>
  </si>
  <si>
    <t>１　下水道事業債特別措置分　平成27年度分に係る乗数εの算出</t>
    <rPh sb="2" eb="5">
      <t>ゲスイドウ</t>
    </rPh>
    <rPh sb="5" eb="8">
      <t>ジギョウサイ</t>
    </rPh>
    <rPh sb="8" eb="10">
      <t>トクベツ</t>
    </rPh>
    <rPh sb="10" eb="12">
      <t>ソチ</t>
    </rPh>
    <rPh sb="12" eb="13">
      <t>ブン</t>
    </rPh>
    <rPh sb="14" eb="16">
      <t>ヘイセイ</t>
    </rPh>
    <rPh sb="18" eb="21">
      <t>ネンドブン</t>
    </rPh>
    <rPh sb="22" eb="23">
      <t>カカ</t>
    </rPh>
    <rPh sb="24" eb="26">
      <t>ジョウスウ</t>
    </rPh>
    <rPh sb="28" eb="30">
      <t>サンシュツ</t>
    </rPh>
    <phoneticPr fontId="2"/>
  </si>
  <si>
    <t>平成27年度算出資料</t>
    <rPh sb="0" eb="2">
      <t>ヘイセイ</t>
    </rPh>
    <rPh sb="4" eb="6">
      <t>ネンド</t>
    </rPh>
    <rPh sb="6" eb="8">
      <t>サンシュツ</t>
    </rPh>
    <rPh sb="8" eb="10">
      <t>シリョウ</t>
    </rPh>
    <phoneticPr fontId="2"/>
  </si>
  <si>
    <t>P42（ヨ）ζ</t>
    <phoneticPr fontId="2"/>
  </si>
  <si>
    <t>P42（ル）</t>
    <phoneticPr fontId="2"/>
  </si>
  <si>
    <t>２　28年度算定に用いる公共下水道処理区域内人口密度</t>
    <rPh sb="4" eb="6">
      <t>ネンド</t>
    </rPh>
    <rPh sb="6" eb="8">
      <t>サンテイ</t>
    </rPh>
    <rPh sb="9" eb="10">
      <t>モチ</t>
    </rPh>
    <rPh sb="12" eb="14">
      <t>コウキョウ</t>
    </rPh>
    <rPh sb="14" eb="17">
      <t>ゲスイドウ</t>
    </rPh>
    <rPh sb="17" eb="19">
      <t>ショリ</t>
    </rPh>
    <rPh sb="19" eb="22">
      <t>クイキナイ</t>
    </rPh>
    <rPh sb="22" eb="24">
      <t>ジンコウ</t>
    </rPh>
    <rPh sb="24" eb="26">
      <t>ミツド</t>
    </rPh>
    <phoneticPr fontId="2"/>
  </si>
  <si>
    <t>　　　○平成26年度地方公営企業決算状況調査の数値を記入すること。</t>
    <rPh sb="4" eb="6">
      <t>ヘイセイ</t>
    </rPh>
    <rPh sb="8" eb="10">
      <t>ネンド</t>
    </rPh>
    <rPh sb="10" eb="12">
      <t>チホウ</t>
    </rPh>
    <rPh sb="12" eb="14">
      <t>コウエイ</t>
    </rPh>
    <rPh sb="14" eb="16">
      <t>キギョウ</t>
    </rPh>
    <rPh sb="16" eb="18">
      <t>ケッサン</t>
    </rPh>
    <rPh sb="18" eb="20">
      <t>ジョウキョウ</t>
    </rPh>
    <rPh sb="20" eb="22">
      <t>チョウサ</t>
    </rPh>
    <rPh sb="23" eb="25">
      <t>スウチ</t>
    </rPh>
    <rPh sb="26" eb="28">
      <t>キニュウ</t>
    </rPh>
    <phoneticPr fontId="2"/>
  </si>
  <si>
    <t>３　28年度算定に用いる合流管比率</t>
    <rPh sb="4" eb="6">
      <t>ネンド</t>
    </rPh>
    <rPh sb="6" eb="8">
      <t>サンテイ</t>
    </rPh>
    <rPh sb="9" eb="10">
      <t>モチ</t>
    </rPh>
    <rPh sb="12" eb="14">
      <t>ゴウリュウ</t>
    </rPh>
    <rPh sb="14" eb="15">
      <t>クダ</t>
    </rPh>
    <rPh sb="15" eb="17">
      <t>ヒリツ</t>
    </rPh>
    <phoneticPr fontId="2"/>
  </si>
  <si>
    <r>
      <t>(幼稚園及び特別支援学校の施設整備事業分</t>
    </r>
    <r>
      <rPr>
        <sz val="11"/>
        <rFont val="ＭＳ Ｐゴシック"/>
        <family val="3"/>
        <charset val="128"/>
      </rPr>
      <t>)</t>
    </r>
    <r>
      <rPr>
        <sz val="11"/>
        <rFont val="ＭＳ ゴシック"/>
        <family val="3"/>
        <charset val="128"/>
      </rPr>
      <t>に充てた地方債</t>
    </r>
    <rPh sb="22" eb="23">
      <t>ア</t>
    </rPh>
    <rPh sb="25" eb="28">
      <t>チホウサイ</t>
    </rPh>
    <phoneticPr fontId="4"/>
  </si>
  <si>
    <t>児童急増地域包括市町村等の昭和46年度から平成10年度までにおける学校用地分に係る27年度末地方債残高</t>
    <rPh sb="0" eb="2">
      <t>ジドウ</t>
    </rPh>
    <rPh sb="2" eb="4">
      <t>キュウゾウ</t>
    </rPh>
    <rPh sb="4" eb="6">
      <t>チイキ</t>
    </rPh>
    <rPh sb="6" eb="8">
      <t>ホウカツ</t>
    </rPh>
    <rPh sb="8" eb="11">
      <t>シチョウソン</t>
    </rPh>
    <rPh sb="11" eb="12">
      <t>トウ</t>
    </rPh>
    <rPh sb="13" eb="15">
      <t>ショウワ</t>
    </rPh>
    <rPh sb="17" eb="19">
      <t>ネンド</t>
    </rPh>
    <rPh sb="25" eb="27">
      <t>ネンド</t>
    </rPh>
    <rPh sb="33" eb="35">
      <t>ガッコウ</t>
    </rPh>
    <rPh sb="35" eb="37">
      <t>ヨウチ</t>
    </rPh>
    <rPh sb="37" eb="38">
      <t>ブン</t>
    </rPh>
    <rPh sb="39" eb="40">
      <t>カカ</t>
    </rPh>
    <rPh sb="43" eb="45">
      <t>ネンド</t>
    </rPh>
    <rPh sb="45" eb="46">
      <t>マツ</t>
    </rPh>
    <rPh sb="46" eb="49">
      <t>チホウサイ</t>
    </rPh>
    <rPh sb="49" eb="51">
      <t>ザンダカ</t>
    </rPh>
    <phoneticPr fontId="4"/>
  </si>
  <si>
    <t>独立行政法人都市再生機構等の立替施行に係る立替金に係る28年度上期の初日における未償還元金</t>
    <rPh sb="25" eb="26">
      <t>カカ</t>
    </rPh>
    <rPh sb="29" eb="31">
      <t>ネンド</t>
    </rPh>
    <rPh sb="31" eb="33">
      <t>カミキ</t>
    </rPh>
    <rPh sb="34" eb="36">
      <t>ショジツ</t>
    </rPh>
    <rPh sb="40" eb="43">
      <t>ミショウカン</t>
    </rPh>
    <rPh sb="43" eb="45">
      <t>ガンキン</t>
    </rPh>
    <phoneticPr fontId="4"/>
  </si>
  <si>
    <t>建物分（３年度以前及び６年度～11年度許可債）に係る27年度末地方債残高</t>
    <rPh sb="0" eb="2">
      <t>タテモノ</t>
    </rPh>
    <rPh sb="2" eb="3">
      <t>ブン</t>
    </rPh>
    <rPh sb="5" eb="7">
      <t>ネンド</t>
    </rPh>
    <rPh sb="7" eb="9">
      <t>イゼン</t>
    </rPh>
    <rPh sb="9" eb="10">
      <t>オヨ</t>
    </rPh>
    <rPh sb="12" eb="14">
      <t>ネンド</t>
    </rPh>
    <rPh sb="17" eb="19">
      <t>ネンド</t>
    </rPh>
    <rPh sb="19" eb="21">
      <t>キョカ</t>
    </rPh>
    <rPh sb="21" eb="22">
      <t>サイ</t>
    </rPh>
    <rPh sb="24" eb="25">
      <t>カカ</t>
    </rPh>
    <rPh sb="28" eb="31">
      <t>ネンドマツ</t>
    </rPh>
    <rPh sb="31" eb="34">
      <t>チホウサイ</t>
    </rPh>
    <rPh sb="34" eb="36">
      <t>ザンダカ</t>
    </rPh>
    <phoneticPr fontId="4"/>
  </si>
  <si>
    <t>建物分（４年度及び５年度許可債）等に係る27年度末地方債残高</t>
    <rPh sb="0" eb="2">
      <t>タテモノ</t>
    </rPh>
    <rPh sb="2" eb="3">
      <t>ブン</t>
    </rPh>
    <rPh sb="5" eb="7">
      <t>ネンド</t>
    </rPh>
    <rPh sb="7" eb="8">
      <t>オヨ</t>
    </rPh>
    <rPh sb="10" eb="12">
      <t>ネンド</t>
    </rPh>
    <rPh sb="12" eb="14">
      <t>キョカ</t>
    </rPh>
    <rPh sb="14" eb="15">
      <t>サイ</t>
    </rPh>
    <rPh sb="16" eb="17">
      <t>トウ</t>
    </rPh>
    <rPh sb="18" eb="19">
      <t>カカ</t>
    </rPh>
    <rPh sb="22" eb="25">
      <t>ネンドマツ</t>
    </rPh>
    <rPh sb="25" eb="28">
      <t>チホウサイ</t>
    </rPh>
    <rPh sb="28" eb="30">
      <t>ザンダカ</t>
    </rPh>
    <phoneticPr fontId="4"/>
  </si>
  <si>
    <t>学校プール分（３年度以前及び６年度～11年度許可債）に係る27年度末地方債残高</t>
    <rPh sb="0" eb="2">
      <t>ガッコウ</t>
    </rPh>
    <rPh sb="5" eb="6">
      <t>ブン</t>
    </rPh>
    <rPh sb="8" eb="10">
      <t>ネンド</t>
    </rPh>
    <rPh sb="10" eb="12">
      <t>イゼン</t>
    </rPh>
    <rPh sb="12" eb="13">
      <t>オヨ</t>
    </rPh>
    <rPh sb="15" eb="17">
      <t>ネンド</t>
    </rPh>
    <rPh sb="20" eb="22">
      <t>ネンド</t>
    </rPh>
    <rPh sb="22" eb="24">
      <t>キョカ</t>
    </rPh>
    <rPh sb="24" eb="25">
      <t>サイ</t>
    </rPh>
    <rPh sb="27" eb="28">
      <t>カカ</t>
    </rPh>
    <rPh sb="31" eb="34">
      <t>ネンドマツ</t>
    </rPh>
    <rPh sb="34" eb="37">
      <t>チホウサイ</t>
    </rPh>
    <rPh sb="37" eb="39">
      <t>ザンダカ</t>
    </rPh>
    <phoneticPr fontId="4"/>
  </si>
  <si>
    <r>
      <t>１　①は「平成</t>
    </r>
    <r>
      <rPr>
        <sz val="11"/>
        <rFont val="ＭＳ Ｐゴシック"/>
        <family val="3"/>
        <charset val="128"/>
      </rPr>
      <t>27年度の地方公営企業繰出金について」（平成27年４月14日付け総財公第75号）第１</t>
    </r>
    <phoneticPr fontId="2"/>
  </si>
  <si>
    <r>
      <t>３　②は、「平成</t>
    </r>
    <r>
      <rPr>
        <sz val="11"/>
        <rFont val="ＭＳ Ｐゴシック"/>
        <family val="3"/>
        <charset val="128"/>
      </rPr>
      <t>27年度の地方公営企業繰出金について」（平成27年４月14日付け総財公第75号）</t>
    </r>
    <phoneticPr fontId="2"/>
  </si>
  <si>
    <r>
      <t>５　③は、「平成</t>
    </r>
    <r>
      <rPr>
        <sz val="11"/>
        <rFont val="ＭＳ Ｐゴシック"/>
        <family val="3"/>
        <charset val="128"/>
      </rPr>
      <t>27年度の地方公営企業繰出金について」（平成27年４月14日付総財公第75号）</t>
    </r>
    <phoneticPr fontId="2"/>
  </si>
  <si>
    <r>
      <t>７　④は、「平成</t>
    </r>
    <r>
      <rPr>
        <sz val="11"/>
        <rFont val="ＭＳ Ｐゴシック"/>
        <family val="3"/>
        <charset val="128"/>
      </rPr>
      <t>27年度の地方公営企業繰出金について」（平成27年４月14日付総財公第75号）</t>
    </r>
    <phoneticPr fontId="2"/>
  </si>
  <si>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9">
      <t>ジギョウブン</t>
    </rPh>
    <phoneticPr fontId="4"/>
  </si>
  <si>
    <r>
      <t>防災対策事業債(旧緊急防災基盤整備事業(継続事業分)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5">
      <t>ジギョウブン</t>
    </rPh>
    <phoneticPr fontId="4"/>
  </si>
  <si>
    <t>空港整備事業に係る地方債(11年度以前許可債)に係る27年度末地方債残高</t>
    <rPh sb="0" eb="2">
      <t>クウコウ</t>
    </rPh>
    <rPh sb="2" eb="4">
      <t>セイビ</t>
    </rPh>
    <rPh sb="4" eb="6">
      <t>ジギョウ</t>
    </rPh>
    <rPh sb="7" eb="8">
      <t>カカ</t>
    </rPh>
    <rPh sb="9" eb="12">
      <t>チホウサイ</t>
    </rPh>
    <rPh sb="24" eb="25">
      <t>カカ</t>
    </rPh>
    <rPh sb="28" eb="31">
      <t>ネンドマツ</t>
    </rPh>
    <rPh sb="31" eb="34">
      <t>チホウサイ</t>
    </rPh>
    <rPh sb="34" eb="36">
      <t>ザンダカ</t>
    </rPh>
    <phoneticPr fontId="4"/>
  </si>
  <si>
    <r>
      <rPr>
        <sz val="11"/>
        <rFont val="ＭＳ Ｐゴシック"/>
        <family val="3"/>
        <charset val="128"/>
      </rPr>
      <t>27年度末</t>
    </r>
    <rPh sb="2" eb="5">
      <t>ネンドマツ</t>
    </rPh>
    <phoneticPr fontId="2"/>
  </si>
  <si>
    <r>
      <rPr>
        <sz val="11"/>
        <rFont val="ＭＳ Ｐゴシック"/>
        <family val="3"/>
        <charset val="128"/>
      </rPr>
      <t>28年度元利償還金</t>
    </r>
    <rPh sb="2" eb="4">
      <t>ネンド</t>
    </rPh>
    <rPh sb="4" eb="6">
      <t>ガンリ</t>
    </rPh>
    <rPh sb="6" eb="9">
      <t>ショウカンキン</t>
    </rPh>
    <phoneticPr fontId="2"/>
  </si>
  <si>
    <r>
      <t>補正予算債償還費（1</t>
    </r>
    <r>
      <rPr>
        <sz val="11"/>
        <rFont val="ＭＳ Ｐゴシック"/>
        <family val="3"/>
        <charset val="128"/>
      </rPr>
      <t>1年度以降同意等債</t>
    </r>
    <r>
      <rPr>
        <sz val="11"/>
        <rFont val="ＭＳ ゴシック"/>
        <family val="3"/>
        <charset val="128"/>
      </rPr>
      <t>に係るもの）</t>
    </r>
    <rPh sb="0" eb="2">
      <t>ホセイ</t>
    </rPh>
    <rPh sb="2" eb="4">
      <t>ヨサン</t>
    </rPh>
    <rPh sb="4" eb="5">
      <t>サイ</t>
    </rPh>
    <rPh sb="5" eb="8">
      <t>ショウカンヒ</t>
    </rPh>
    <rPh sb="11" eb="15">
      <t>ネンドイコウ</t>
    </rPh>
    <rPh sb="15" eb="18">
      <t>ドウイナド</t>
    </rPh>
    <rPh sb="18" eb="19">
      <t>サイ</t>
    </rPh>
    <rPh sb="20" eb="21">
      <t>カカ</t>
    </rPh>
    <phoneticPr fontId="4"/>
  </si>
  <si>
    <r>
      <t>補正予算債償還費（1</t>
    </r>
    <r>
      <rPr>
        <sz val="11"/>
        <rFont val="ＭＳ Ｐゴシック"/>
        <family val="3"/>
        <charset val="128"/>
      </rPr>
      <t>1年度以降同意等債</t>
    </r>
    <r>
      <rPr>
        <sz val="11"/>
        <rFont val="ＭＳ ゴシック"/>
        <family val="3"/>
        <charset val="128"/>
      </rPr>
      <t>に係るもの）つづき</t>
    </r>
    <rPh sb="0" eb="2">
      <t>ホセイ</t>
    </rPh>
    <rPh sb="2" eb="4">
      <t>ヨサン</t>
    </rPh>
    <rPh sb="4" eb="5">
      <t>サイ</t>
    </rPh>
    <rPh sb="5" eb="8">
      <t>ショウカンヒ</t>
    </rPh>
    <rPh sb="11" eb="15">
      <t>ネンドイコウ</t>
    </rPh>
    <rPh sb="15" eb="18">
      <t>ドウイナド</t>
    </rPh>
    <rPh sb="18" eb="19">
      <t>サイ</t>
    </rPh>
    <rPh sb="20" eb="21">
      <t>カカ</t>
    </rPh>
    <phoneticPr fontId="4"/>
  </si>
  <si>
    <t>(ｱ)～(ｱﾅ)</t>
    <phoneticPr fontId="4"/>
  </si>
  <si>
    <t>(ｱ)～(ﾏ)</t>
    <phoneticPr fontId="4"/>
  </si>
  <si>
    <t>(ｱ)～(ｲﾁ)</t>
    <phoneticPr fontId="4"/>
  </si>
  <si>
    <t>(ｱ)～(ﾃ)</t>
    <phoneticPr fontId="4"/>
  </si>
  <si>
    <t>(ｱ)～(ﾎ)</t>
    <phoneticPr fontId="4"/>
  </si>
  <si>
    <t>(ｼ)</t>
    <phoneticPr fontId="4"/>
  </si>
  <si>
    <t>(ｽ)</t>
    <phoneticPr fontId="4"/>
  </si>
  <si>
    <t>(ｾ)</t>
    <phoneticPr fontId="2"/>
  </si>
  <si>
    <t>(ｿ)</t>
    <phoneticPr fontId="2"/>
  </si>
  <si>
    <t>(ﾀ)</t>
    <phoneticPr fontId="4"/>
  </si>
  <si>
    <t>(ｱ)～(ﾀ)</t>
    <phoneticPr fontId="4"/>
  </si>
  <si>
    <t>辺地対策事業債に係る27年度末地方債残高</t>
    <rPh sb="0" eb="2">
      <t>ヘンチ</t>
    </rPh>
    <rPh sb="2" eb="4">
      <t>タイサク</t>
    </rPh>
    <rPh sb="4" eb="7">
      <t>ジギョウサイ</t>
    </rPh>
    <rPh sb="8" eb="9">
      <t>カカ</t>
    </rPh>
    <rPh sb="15" eb="18">
      <t>チホウサイ</t>
    </rPh>
    <rPh sb="18" eb="20">
      <t>ザンダカ</t>
    </rPh>
    <phoneticPr fontId="4"/>
  </si>
  <si>
    <t>地域改善対策特定事業債に係る27年度末地方債残高</t>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</si>
  <si>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t>過疎対策事業債に係る27年度末地方債残高</t>
    <rPh sb="0" eb="2">
      <t>カソ</t>
    </rPh>
    <rPh sb="2" eb="4">
      <t>タイサク</t>
    </rPh>
    <rPh sb="4" eb="7">
      <t>ジギョウサイ</t>
    </rPh>
    <rPh sb="8" eb="9">
      <t>カカ</t>
    </rPh>
    <rPh sb="15" eb="18">
      <t>チホウサイ</t>
    </rPh>
    <rPh sb="18" eb="20">
      <t>ザンダカ</t>
    </rPh>
    <phoneticPr fontId="4"/>
  </si>
  <si>
    <t>公害防止事業債に係る27年度末地方債残高</t>
    <rPh sb="0" eb="2">
      <t>コウガイ</t>
    </rPh>
    <rPh sb="2" eb="4">
      <t>ボウシ</t>
    </rPh>
    <rPh sb="4" eb="7">
      <t>ジギョウサイ</t>
    </rPh>
    <rPh sb="8" eb="9">
      <t>カカ</t>
    </rPh>
    <rPh sb="15" eb="18">
      <t>チホウサイ</t>
    </rPh>
    <rPh sb="18" eb="20">
      <t>ザンダカ</t>
    </rPh>
    <phoneticPr fontId="4"/>
  </si>
  <si>
    <t>石油コンビナート等債に係る27年度末地方債残高</t>
    <rPh sb="0" eb="2">
      <t>セキユ</t>
    </rPh>
    <rPh sb="8" eb="9">
      <t>ナド</t>
    </rPh>
    <rPh sb="9" eb="10">
      <t>サイ</t>
    </rPh>
    <rPh sb="11" eb="12">
      <t>カカ</t>
    </rPh>
    <rPh sb="18" eb="21">
      <t>チホウサイ</t>
    </rPh>
    <rPh sb="21" eb="23">
      <t>ザンダカ</t>
    </rPh>
    <phoneticPr fontId="4"/>
  </si>
  <si>
    <t>地震対策緊急整備事業債に係る27年度末地方債残高</t>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</si>
  <si>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t>合併特例債に係る27年度末地方債残高</t>
    <rPh sb="0" eb="2">
      <t>ガッペイ</t>
    </rPh>
    <rPh sb="2" eb="4">
      <t>トクレイ</t>
    </rPh>
    <rPh sb="4" eb="5">
      <t>サイ</t>
    </rPh>
    <rPh sb="6" eb="7">
      <t>カカ</t>
    </rPh>
    <rPh sb="13" eb="16">
      <t>チホウサイ</t>
    </rPh>
    <rPh sb="16" eb="18">
      <t>ザンダカ</t>
    </rPh>
    <phoneticPr fontId="4"/>
  </si>
  <si>
    <t>原子力発電施設立地地域振興債に係る27年度末地方債残高</t>
    <rPh sb="0" eb="3">
      <t>ゲンシリョク</t>
    </rPh>
    <rPh sb="3" eb="5">
      <t>ハツデン</t>
    </rPh>
    <rPh sb="5" eb="7">
      <t>シセツ</t>
    </rPh>
    <rPh sb="7" eb="9">
      <t>リッチ</t>
    </rPh>
    <rPh sb="9" eb="11">
      <t>チイキ</t>
    </rPh>
    <rPh sb="11" eb="13">
      <t>シンコウ</t>
    </rPh>
    <rPh sb="13" eb="14">
      <t>サイ</t>
    </rPh>
    <rPh sb="15" eb="16">
      <t>カカ</t>
    </rPh>
    <rPh sb="22" eb="25">
      <t>チホウサイ</t>
    </rPh>
    <rPh sb="25" eb="27">
      <t>ザンダカ</t>
    </rPh>
    <phoneticPr fontId="4"/>
  </si>
  <si>
    <t>（公営企業会計適用債）</t>
    <rPh sb="1" eb="3">
      <t>コウエイ</t>
    </rPh>
    <rPh sb="3" eb="5">
      <t>キギョウ</t>
    </rPh>
    <rPh sb="5" eb="7">
      <t>カイケイ</t>
    </rPh>
    <rPh sb="7" eb="9">
      <t>テキヨウ</t>
    </rPh>
    <rPh sb="9" eb="10">
      <t>サイ</t>
    </rPh>
    <phoneticPr fontId="4"/>
  </si>
  <si>
    <t>(ﾍ)</t>
    <phoneticPr fontId="4"/>
  </si>
  <si>
    <t>(ﾎ)</t>
    <phoneticPr fontId="4"/>
  </si>
  <si>
    <t>(ﾐ)</t>
    <phoneticPr fontId="4"/>
  </si>
  <si>
    <t>(ﾏ)</t>
    <phoneticPr fontId="4"/>
  </si>
  <si>
    <t>(ﾌ)+(ﾏ)</t>
    <phoneticPr fontId="2"/>
  </si>
  <si>
    <t>(h)</t>
    <phoneticPr fontId="4"/>
  </si>
  <si>
    <r>
      <t>(</t>
    </r>
    <r>
      <rPr>
        <sz val="9"/>
        <color rgb="FFFF0000"/>
        <rFont val="ＭＳ ゴシック"/>
        <family val="3"/>
        <charset val="128"/>
      </rPr>
      <t>ﾍ</t>
    </r>
    <r>
      <rPr>
        <sz val="9"/>
        <rFont val="ＭＳ ゴシック"/>
        <family val="3"/>
        <charset val="128"/>
      </rPr>
      <t>)</t>
    </r>
    <phoneticPr fontId="4"/>
  </si>
  <si>
    <t>(ﾎ)～(ﾏ)</t>
    <phoneticPr fontId="4"/>
  </si>
  <si>
    <t>(ﾍ)+(ﾐ)</t>
    <phoneticPr fontId="2"/>
  </si>
  <si>
    <t>係るもの）</t>
    <phoneticPr fontId="4"/>
  </si>
  <si>
    <t>ｴ</t>
    <phoneticPr fontId="38"/>
  </si>
  <si>
    <t>(ｱ)～(ｴｳ)</t>
    <phoneticPr fontId="4"/>
  </si>
  <si>
    <t>合併に伴う都道府県から市町村へ移行した公共下水道に係る措置分</t>
    <rPh sb="0" eb="2">
      <t>ガッペイ</t>
    </rPh>
    <rPh sb="3" eb="4">
      <t>トモナ</t>
    </rPh>
    <rPh sb="5" eb="9">
      <t>トドウフケン</t>
    </rPh>
    <rPh sb="11" eb="14">
      <t>シチョウソン</t>
    </rPh>
    <rPh sb="15" eb="17">
      <t>イコウ</t>
    </rPh>
    <rPh sb="19" eb="21">
      <t>コウキョウ</t>
    </rPh>
    <rPh sb="21" eb="24">
      <t>ゲスイドウ</t>
    </rPh>
    <rPh sb="25" eb="26">
      <t>カカ</t>
    </rPh>
    <rPh sb="27" eb="29">
      <t>ソチ</t>
    </rPh>
    <rPh sb="29" eb="30">
      <t>ブン</t>
    </rPh>
    <phoneticPr fontId="4"/>
  </si>
  <si>
    <t>(m)</t>
    <phoneticPr fontId="2"/>
  </si>
  <si>
    <r>
      <t>(a)～(</t>
    </r>
    <r>
      <rPr>
        <sz val="9"/>
        <color rgb="FFFF0000"/>
        <rFont val="ＭＳ ゴシック"/>
        <family val="3"/>
        <charset val="128"/>
      </rPr>
      <t>m</t>
    </r>
    <r>
      <rPr>
        <sz val="9"/>
        <rFont val="ＭＳ ゴシック"/>
        <family val="3"/>
        <charset val="128"/>
      </rPr>
      <t>)</t>
    </r>
    <phoneticPr fontId="4"/>
  </si>
  <si>
    <t>（取扱いについては、記載要領を参照）</t>
    <rPh sb="1" eb="3">
      <t>トリアツカ</t>
    </rPh>
    <rPh sb="10" eb="12">
      <t>キサイ</t>
    </rPh>
    <rPh sb="12" eb="14">
      <t>ヨウリョウ</t>
    </rPh>
    <rPh sb="15" eb="17">
      <t>サンショウ</t>
    </rPh>
    <phoneticPr fontId="2"/>
  </si>
  <si>
    <t>27年度末</t>
    <rPh sb="2" eb="4">
      <t>ネンド</t>
    </rPh>
    <rPh sb="4" eb="5">
      <t>マツ</t>
    </rPh>
    <phoneticPr fontId="4"/>
  </si>
  <si>
    <t>(ﾐ)欄の額</t>
    <phoneticPr fontId="4"/>
  </si>
  <si>
    <t>生徒急増地域包括市町村等の昭和46年度から平成10年度までにおける学校用地分に係る27年度末地方債残高</t>
    <rPh sb="0" eb="2">
      <t>セイト</t>
    </rPh>
    <rPh sb="2" eb="4">
      <t>キュウゾウ</t>
    </rPh>
    <rPh sb="4" eb="6">
      <t>チイキ</t>
    </rPh>
    <rPh sb="6" eb="8">
      <t>ホウカツ</t>
    </rPh>
    <rPh sb="8" eb="11">
      <t>シチョウソン</t>
    </rPh>
    <rPh sb="11" eb="12">
      <t>トウ</t>
    </rPh>
    <rPh sb="13" eb="15">
      <t>ショウワ</t>
    </rPh>
    <rPh sb="17" eb="19">
      <t>ネンド</t>
    </rPh>
    <rPh sb="25" eb="27">
      <t>ネンド</t>
    </rPh>
    <rPh sb="33" eb="35">
      <t>ガッコウ</t>
    </rPh>
    <rPh sb="35" eb="37">
      <t>ヨウチ</t>
    </rPh>
    <rPh sb="37" eb="38">
      <t>ブン</t>
    </rPh>
    <rPh sb="39" eb="40">
      <t>カカ</t>
    </rPh>
    <rPh sb="43" eb="45">
      <t>ネンド</t>
    </rPh>
    <rPh sb="45" eb="46">
      <t>マツ</t>
    </rPh>
    <rPh sb="46" eb="49">
      <t>チホウサイ</t>
    </rPh>
    <rPh sb="49" eb="51">
      <t>ザンダカ</t>
    </rPh>
    <phoneticPr fontId="4"/>
  </si>
  <si>
    <r>
      <t>③病院事業建設費負担　企業債（平成3年度～平成13年度許可）Ｈ</t>
    </r>
    <r>
      <rPr>
        <sz val="11"/>
        <rFont val="ＭＳ Ｐゴシック"/>
        <family val="3"/>
        <charset val="128"/>
      </rPr>
      <t>27年度末現在高</t>
    </r>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3" eb="36">
      <t>ネンドマツ</t>
    </rPh>
    <rPh sb="36" eb="39">
      <t>ゲンザイダカ</t>
    </rPh>
    <phoneticPr fontId="2"/>
  </si>
  <si>
    <t>清掃事業に係る地方債(11年度以前許可債)に係る27年度末地方債残高（５０％分）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</si>
  <si>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清掃事業に係る地方債(11年度以前許可債)に係る27年度末地方債残高（２０％分）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</si>
  <si>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清掃事業に係る地方債(11年度以前許可債)に係る27年度末地方債残高（５７％分）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</si>
  <si>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清掃事業に係る地方債(11年度以前許可債)に係る27年度末地方債残高（４０％分）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</si>
  <si>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清掃事業に係る地方債(11年度以前許可債)に係る27年度末地方債残高（７０％分）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</si>
  <si>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都市基盤整備公団等の立替施行に係る立替金に係る28年度上期の初日における未償還元金</t>
    <rPh sb="0" eb="2">
      <t>トシ</t>
    </rPh>
    <rPh sb="2" eb="4">
      <t>キバン</t>
    </rPh>
    <rPh sb="4" eb="6">
      <t>セイビ</t>
    </rPh>
    <rPh sb="6" eb="8">
      <t>コウダン</t>
    </rPh>
    <rPh sb="8" eb="9">
      <t>トウ</t>
    </rPh>
    <rPh sb="10" eb="12">
      <t>タテカエ</t>
    </rPh>
    <rPh sb="12" eb="14">
      <t>セコウ</t>
    </rPh>
    <rPh sb="15" eb="16">
      <t>カカ</t>
    </rPh>
    <rPh sb="17" eb="20">
      <t>タテカエキン</t>
    </rPh>
    <rPh sb="21" eb="22">
      <t>カカ</t>
    </rPh>
    <rPh sb="25" eb="27">
      <t>ネンド</t>
    </rPh>
    <rPh sb="27" eb="29">
      <t>カミキ</t>
    </rPh>
    <rPh sb="30" eb="32">
      <t>ショニチ</t>
    </rPh>
    <rPh sb="36" eb="39">
      <t>ミショウカン</t>
    </rPh>
    <rPh sb="39" eb="41">
      <t>ガンキン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</si>
</sst>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176" formatCode="&quot;(&quot;General&quot;)&quot;"/>
    <numFmt numFmtId="177" formatCode="#,##0_ "/>
    <numFmt numFmtId="178" formatCode="0.000_ "/>
    <numFmt numFmtId="179" formatCode="0.00000;&quot;△ &quot;0.00000"/>
    <numFmt numFmtId="180" formatCode="0.000_);[Red]\(0.000\)"/>
    <numFmt numFmtId="181" formatCode="#,##0.000_ "/>
    <numFmt numFmtId="182" formatCode="#,##0.000;&quot;△ &quot;#,##0.000"/>
    <numFmt numFmtId="183" formatCode="#,##0.000_);[Red]\(#,##0.000\)"/>
    <numFmt numFmtId="184" formatCode="0_);[Red]\(0\)"/>
    <numFmt numFmtId="185" formatCode="#,##0_);[Red]\(#,##0\)"/>
    <numFmt numFmtId="186" formatCode="#,##0.0_ "/>
    <numFmt numFmtId="187" formatCode="0.000"/>
    <numFmt numFmtId="188" formatCode="0.00_ "/>
    <numFmt numFmtId="189" formatCode="0.0000;&quot;△ &quot;0.0000"/>
    <numFmt numFmtId="190" formatCode="0_ "/>
    <numFmt numFmtId="191" formatCode="0.0_ "/>
    <numFmt numFmtId="192" formatCode="0.00_);[Red]\(0.00\)"/>
    <numFmt numFmtId="193" formatCode="0.0000_ "/>
    <numFmt numFmtId="194" formatCode="#,##0;&quot;△ &quot;#,##0"/>
    <numFmt numFmtId="195" formatCode="0.0000"/>
    <numFmt numFmtId="196" formatCode="#,##0.00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ＭＳ ゴシック"/>
      <family val="3"/>
      <charset val="128"/>
    </font>
    <font>
      <sz val="9"/>
      <name val="ＭＳ ゴシック"/>
      <family val="3"/>
      <charset val="128"/>
    </font>
    <font>
      <sz val="12"/>
      <name val="Arial"/>
      <family val="2"/>
    </font>
    <font>
      <sz val="11"/>
      <name val="ＭＳ 明朝"/>
      <family val="1"/>
      <charset val="128"/>
    </font>
    <font>
      <sz val="12"/>
      <name val="ＭＳ Ｐゴシック"/>
      <family val="3"/>
      <charset val="128"/>
    </font>
    <font>
      <sz val="6.9"/>
      <name val="ＭＳ ゴシック"/>
      <family val="3"/>
      <charset val="128"/>
    </font>
    <font>
      <sz val="11"/>
      <color indexed="8"/>
      <name val="ＭＳ ゴシック"/>
      <family val="3"/>
      <charset val="128"/>
    </font>
    <font>
      <sz val="11"/>
      <color indexed="8"/>
      <name val="ＭＳ Ｐゴシック"/>
      <family val="3"/>
      <charset val="128"/>
    </font>
    <font>
      <sz val="8"/>
      <name val="ＭＳ ゴシック"/>
      <family val="3"/>
      <charset val="128"/>
    </font>
    <font>
      <sz val="10"/>
      <name val="ＭＳ ゴシック"/>
      <family val="3"/>
      <charset val="128"/>
    </font>
    <font>
      <sz val="9"/>
      <name val="ＭＳ ゴシック"/>
      <family val="3"/>
    </font>
    <font>
      <sz val="6"/>
      <color indexed="8"/>
      <name val="ＭＳ ゴシック"/>
      <family val="3"/>
      <charset val="128"/>
    </font>
    <font>
      <u/>
      <sz val="11"/>
      <name val="ＭＳ Ｐゴシック"/>
      <family val="3"/>
      <charset val="128"/>
    </font>
    <font>
      <sz val="6"/>
      <name val="Arial"/>
      <family val="2"/>
    </font>
    <font>
      <sz val="10"/>
      <name val="ＭＳ Ｐゴシック"/>
      <family val="3"/>
      <charset val="128"/>
    </font>
    <font>
      <sz val="11"/>
      <color rgb="FFFF0000"/>
      <name val="ＭＳ ゴシック"/>
      <family val="3"/>
      <charset val="128"/>
    </font>
    <font>
      <sz val="9"/>
      <color theme="1"/>
      <name val="ＭＳ ゴシック"/>
      <family val="3"/>
      <charset val="128"/>
    </font>
    <font>
      <sz val="12"/>
      <color theme="1"/>
      <name val="ＭＳ ゴシック"/>
      <family val="3"/>
      <charset val="128"/>
    </font>
    <font>
      <sz val="10"/>
      <color theme="1"/>
      <name val="ＭＳ ゴシック"/>
      <family val="3"/>
      <charset val="128"/>
    </font>
    <font>
      <sz val="11"/>
      <color theme="1"/>
      <name val="ＭＳ ゴシック"/>
      <family val="3"/>
      <charset val="128"/>
    </font>
    <font>
      <sz val="8"/>
      <color theme="1"/>
      <name val="ＭＳ ゴシック"/>
      <family val="3"/>
      <charset val="128"/>
    </font>
    <font>
      <sz val="11"/>
      <color theme="1"/>
      <name val="ＭＳ Ｐゴシック"/>
      <family val="3"/>
      <charset val="128"/>
    </font>
    <font>
      <sz val="11"/>
      <color theme="1"/>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rgb="FFFF0000"/>
      <name val="ＭＳ ゴシック"/>
      <family val="3"/>
      <charset val="128"/>
    </font>
    <font>
      <sz val="12"/>
      <color rgb="FFFFFF00"/>
      <name val="ＭＳ ゴシック"/>
      <family val="3"/>
      <charset val="128"/>
    </font>
    <font>
      <sz val="11"/>
      <color rgb="FFFFFF00"/>
      <name val="ＭＳ ゴシック"/>
      <family val="3"/>
      <charset val="128"/>
    </font>
    <font>
      <sz val="9"/>
      <color rgb="FFFFFF00"/>
      <name val="ＭＳ ゴシック"/>
      <family val="3"/>
      <charset val="128"/>
    </font>
    <font>
      <sz val="11"/>
      <color rgb="FFFFFF00"/>
      <name val="ＭＳ 明朝"/>
      <family val="1"/>
      <charset val="128"/>
    </font>
    <font>
      <sz val="10"/>
      <color rgb="FFFFFF00"/>
      <name val="ＭＳ 明朝"/>
      <family val="1"/>
      <charset val="128"/>
    </font>
    <font>
      <sz val="6"/>
      <name val="ＭＳ Ｐゴシック"/>
      <family val="2"/>
      <charset val="128"/>
      <scheme val="minor"/>
    </font>
    <font>
      <sz val="6"/>
      <color theme="1"/>
      <name val="ＭＳ ゴシック"/>
      <family val="3"/>
      <charset val="128"/>
    </font>
    <font>
      <sz val="12"/>
      <color rgb="FFFF0000"/>
      <name val="ＭＳ ゴシック"/>
      <family val="3"/>
      <charset val="128"/>
    </font>
    <font>
      <sz val="8"/>
      <color rgb="FFFF0000"/>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CCFFFF"/>
        <bgColor indexed="64"/>
      </patternFill>
    </fill>
    <fill>
      <patternFill patternType="solid">
        <fgColor rgb="FFFF0000"/>
        <bgColor indexed="64"/>
      </patternFill>
    </fill>
  </fills>
  <borders count="72">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10">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1" fillId="0" borderId="0"/>
  </cellStyleXfs>
  <cellXfs count="1366">
    <xf numFmtId="0" fontId="0" fillId="0" borderId="0" xfId="0"/>
    <xf numFmtId="0" fontId="3" fillId="2" borderId="0" xfId="4" applyFont="1" applyFill="1">
      <alignment vertical="center"/>
    </xf>
    <xf numFmtId="0" fontId="5" fillId="0" borderId="0" xfId="4" applyFont="1">
      <alignment vertical="center"/>
    </xf>
    <xf numFmtId="0" fontId="6" fillId="0" borderId="0" xfId="4" applyFont="1">
      <alignment vertical="center"/>
    </xf>
    <xf numFmtId="0" fontId="3" fillId="0" borderId="0" xfId="4" applyFont="1">
      <alignment vertical="center"/>
    </xf>
    <xf numFmtId="0" fontId="3" fillId="0" borderId="0" xfId="4" applyFont="1" applyFill="1">
      <alignment vertical="center"/>
    </xf>
    <xf numFmtId="0" fontId="8" fillId="0" borderId="0" xfId="9" applyFont="1"/>
    <xf numFmtId="0" fontId="5" fillId="0" borderId="0" xfId="4" applyFont="1" applyFill="1" applyBorder="1">
      <alignment vertical="center"/>
    </xf>
    <xf numFmtId="0" fontId="3" fillId="0" borderId="0" xfId="4" applyFont="1" applyFill="1" applyBorder="1">
      <alignment vertical="center"/>
    </xf>
    <xf numFmtId="0" fontId="3" fillId="0" borderId="0" xfId="4" applyFont="1" applyBorder="1">
      <alignment vertical="center"/>
    </xf>
    <xf numFmtId="0" fontId="1" fillId="0" borderId="0" xfId="0" applyFont="1"/>
    <xf numFmtId="0" fontId="9" fillId="0" borderId="0" xfId="0" applyFont="1" applyAlignment="1">
      <alignment vertical="center"/>
    </xf>
    <xf numFmtId="178" fontId="21" fillId="0" borderId="1" xfId="4" applyNumberFormat="1" applyFont="1" applyBorder="1">
      <alignment vertical="center"/>
    </xf>
    <xf numFmtId="177" fontId="22" fillId="0" borderId="0" xfId="4" applyNumberFormat="1" applyFont="1">
      <alignment vertical="center"/>
    </xf>
    <xf numFmtId="0" fontId="22" fillId="0" borderId="0" xfId="4" applyFont="1">
      <alignment vertical="center"/>
    </xf>
    <xf numFmtId="177" fontId="23" fillId="0" borderId="0" xfId="4" applyNumberFormat="1" applyFont="1" applyAlignment="1">
      <alignment horizontal="right" vertical="center"/>
    </xf>
    <xf numFmtId="0" fontId="24" fillId="0" borderId="0" xfId="4" quotePrefix="1" applyFont="1" applyAlignment="1">
      <alignment horizontal="center" vertical="center"/>
    </xf>
    <xf numFmtId="0" fontId="24" fillId="0" borderId="0" xfId="4" applyFont="1">
      <alignment vertical="center"/>
    </xf>
    <xf numFmtId="0" fontId="22" fillId="0" borderId="0" xfId="4" quotePrefix="1" applyFont="1" applyAlignment="1">
      <alignment horizontal="center" vertical="center"/>
    </xf>
    <xf numFmtId="177" fontId="21" fillId="0" borderId="1" xfId="4" applyNumberFormat="1" applyFont="1" applyBorder="1" applyAlignment="1">
      <alignment horizontal="center" vertical="center"/>
    </xf>
    <xf numFmtId="0" fontId="21" fillId="0" borderId="0" xfId="4" applyFont="1">
      <alignment vertical="center"/>
    </xf>
    <xf numFmtId="177" fontId="21" fillId="0" borderId="3" xfId="4" applyNumberFormat="1" applyFont="1" applyBorder="1" applyAlignment="1">
      <alignment horizontal="center" vertical="center" shrinkToFit="1"/>
    </xf>
    <xf numFmtId="0" fontId="21" fillId="0" borderId="4" xfId="4" applyFont="1" applyBorder="1">
      <alignment vertical="center"/>
    </xf>
    <xf numFmtId="0" fontId="21" fillId="0" borderId="5" xfId="4" applyFont="1" applyBorder="1">
      <alignment vertical="center"/>
    </xf>
    <xf numFmtId="0" fontId="21" fillId="0" borderId="6" xfId="4" applyFont="1" applyBorder="1">
      <alignment vertical="center"/>
    </xf>
    <xf numFmtId="177" fontId="21" fillId="3" borderId="7" xfId="4" applyNumberFormat="1" applyFont="1" applyFill="1" applyBorder="1" applyProtection="1">
      <alignment vertical="center"/>
      <protection locked="0"/>
    </xf>
    <xf numFmtId="178" fontId="21" fillId="0" borderId="7" xfId="4" applyNumberFormat="1" applyFont="1" applyBorder="1">
      <alignment vertical="center"/>
    </xf>
    <xf numFmtId="177" fontId="21" fillId="4" borderId="7" xfId="4" applyNumberFormat="1" applyFont="1" applyFill="1" applyBorder="1">
      <alignment vertical="center"/>
    </xf>
    <xf numFmtId="177" fontId="21" fillId="4" borderId="1" xfId="4" applyNumberFormat="1" applyFont="1" applyFill="1" applyBorder="1">
      <alignment vertical="center"/>
    </xf>
    <xf numFmtId="0" fontId="21" fillId="0" borderId="8" xfId="4" applyFont="1" applyBorder="1">
      <alignment vertical="center"/>
    </xf>
    <xf numFmtId="0" fontId="21" fillId="0" borderId="0" xfId="4" applyFont="1" applyBorder="1">
      <alignment vertical="center"/>
    </xf>
    <xf numFmtId="0" fontId="21" fillId="0" borderId="0" xfId="4" applyFont="1" applyBorder="1" applyAlignment="1">
      <alignment horizontal="center" vertical="center"/>
    </xf>
    <xf numFmtId="177" fontId="21" fillId="0" borderId="0" xfId="4" applyNumberFormat="1" applyFont="1" applyFill="1" applyBorder="1">
      <alignment vertical="center"/>
    </xf>
    <xf numFmtId="177" fontId="21" fillId="0" borderId="9" xfId="4" applyNumberFormat="1" applyFont="1" applyFill="1" applyBorder="1">
      <alignment vertical="center"/>
    </xf>
    <xf numFmtId="177" fontId="21" fillId="0" borderId="0" xfId="4" applyNumberFormat="1" applyFont="1">
      <alignment vertical="center"/>
    </xf>
    <xf numFmtId="177" fontId="21" fillId="4" borderId="10" xfId="4" applyNumberFormat="1" applyFont="1" applyFill="1" applyBorder="1">
      <alignment vertical="center"/>
    </xf>
    <xf numFmtId="177" fontId="24" fillId="0" borderId="0" xfId="4" applyNumberFormat="1" applyFont="1">
      <alignment vertical="center"/>
    </xf>
    <xf numFmtId="0" fontId="21" fillId="0" borderId="0" xfId="4" applyFont="1" applyFill="1" applyBorder="1">
      <alignment vertical="center"/>
    </xf>
    <xf numFmtId="0" fontId="22" fillId="0" borderId="2" xfId="4" applyFont="1" applyBorder="1" applyAlignment="1">
      <alignment horizontal="center" vertical="center"/>
    </xf>
    <xf numFmtId="177" fontId="24" fillId="3" borderId="7" xfId="4" applyNumberFormat="1" applyFont="1" applyFill="1" applyBorder="1" applyProtection="1">
      <alignment vertical="center"/>
      <protection locked="0"/>
    </xf>
    <xf numFmtId="0" fontId="21" fillId="0" borderId="12" xfId="4" applyFont="1" applyBorder="1">
      <alignment vertical="center"/>
    </xf>
    <xf numFmtId="0" fontId="21" fillId="0" borderId="13" xfId="4" applyFont="1" applyBorder="1">
      <alignment vertical="center"/>
    </xf>
    <xf numFmtId="0" fontId="24" fillId="0" borderId="0" xfId="4" applyFont="1" applyBorder="1">
      <alignment vertical="center"/>
    </xf>
    <xf numFmtId="178" fontId="21" fillId="0" borderId="1" xfId="4" applyNumberFormat="1" applyFont="1" applyFill="1" applyBorder="1">
      <alignment vertical="center"/>
    </xf>
    <xf numFmtId="180" fontId="21" fillId="0" borderId="7" xfId="4" applyNumberFormat="1" applyFont="1" applyBorder="1" applyAlignment="1">
      <alignment horizontal="right" vertical="center"/>
    </xf>
    <xf numFmtId="177" fontId="25" fillId="0" borderId="0" xfId="4" applyNumberFormat="1" applyFont="1" applyAlignment="1">
      <alignment horizontal="left" vertical="center"/>
    </xf>
    <xf numFmtId="177" fontId="21" fillId="0" borderId="14" xfId="4" applyNumberFormat="1" applyFont="1" applyFill="1" applyBorder="1">
      <alignment vertical="center"/>
    </xf>
    <xf numFmtId="0" fontId="21" fillId="0" borderId="14" xfId="4" applyFont="1" applyBorder="1" applyAlignment="1">
      <alignment horizontal="center" vertical="center"/>
    </xf>
    <xf numFmtId="177" fontId="21" fillId="0" borderId="1" xfId="4" applyNumberFormat="1" applyFont="1" applyFill="1" applyBorder="1">
      <alignment vertical="center"/>
    </xf>
    <xf numFmtId="177" fontId="21" fillId="4" borderId="17" xfId="4" applyNumberFormat="1" applyFont="1" applyFill="1" applyBorder="1">
      <alignment vertical="center"/>
    </xf>
    <xf numFmtId="177" fontId="21" fillId="0" borderId="3" xfId="4" applyNumberFormat="1" applyFont="1" applyFill="1" applyBorder="1">
      <alignment vertical="center"/>
    </xf>
    <xf numFmtId="0" fontId="21" fillId="0" borderId="3" xfId="4" applyFont="1" applyFill="1" applyBorder="1" applyAlignment="1">
      <alignment horizontal="center" vertical="center"/>
    </xf>
    <xf numFmtId="0" fontId="24" fillId="0" borderId="0" xfId="4" applyFont="1" applyFill="1">
      <alignment vertical="center"/>
    </xf>
    <xf numFmtId="0" fontId="24" fillId="0" borderId="0" xfId="4" applyFont="1" applyFill="1" applyBorder="1">
      <alignment vertical="center"/>
    </xf>
    <xf numFmtId="0" fontId="21" fillId="0" borderId="0" xfId="4" applyFont="1" applyAlignment="1">
      <alignment vertical="center"/>
    </xf>
    <xf numFmtId="0" fontId="24" fillId="0" borderId="0" xfId="4" applyFont="1" applyAlignment="1">
      <alignment vertical="center"/>
    </xf>
    <xf numFmtId="182" fontId="21" fillId="4" borderId="17" xfId="4" applyNumberFormat="1" applyFont="1" applyFill="1" applyBorder="1" applyProtection="1">
      <alignment vertical="center"/>
      <protection locked="0"/>
    </xf>
    <xf numFmtId="177" fontId="21" fillId="4" borderId="18" xfId="4" applyNumberFormat="1" applyFont="1" applyFill="1" applyBorder="1">
      <alignment vertical="center"/>
    </xf>
    <xf numFmtId="0" fontId="24" fillId="0" borderId="2" xfId="4" applyFont="1" applyBorder="1" applyAlignment="1">
      <alignment horizontal="center" vertical="center"/>
    </xf>
    <xf numFmtId="0" fontId="24" fillId="0" borderId="0" xfId="4" applyFont="1" applyFill="1" applyBorder="1" applyAlignment="1">
      <alignment horizontal="center" vertical="center"/>
    </xf>
    <xf numFmtId="177" fontId="24" fillId="0" borderId="0" xfId="4" applyNumberFormat="1" applyFont="1" applyFill="1" applyBorder="1">
      <alignment vertical="center"/>
    </xf>
    <xf numFmtId="0" fontId="21" fillId="0" borderId="1" xfId="4" applyFont="1" applyBorder="1" applyAlignment="1">
      <alignment horizontal="center" vertical="center" shrinkToFit="1"/>
    </xf>
    <xf numFmtId="177" fontId="24" fillId="0" borderId="14" xfId="4" applyNumberFormat="1" applyFont="1" applyFill="1" applyBorder="1">
      <alignment vertical="center"/>
    </xf>
    <xf numFmtId="0" fontId="24" fillId="0" borderId="14" xfId="4" applyFont="1" applyBorder="1" applyAlignment="1">
      <alignment horizontal="center" vertical="center"/>
    </xf>
    <xf numFmtId="0" fontId="24" fillId="0" borderId="1" xfId="4" applyFont="1" applyBorder="1" applyAlignment="1">
      <alignment horizontal="center" vertical="center"/>
    </xf>
    <xf numFmtId="0" fontId="24" fillId="0" borderId="17" xfId="4" applyFont="1" applyBorder="1" applyAlignment="1">
      <alignment horizontal="center" vertical="center"/>
    </xf>
    <xf numFmtId="178" fontId="24" fillId="6" borderId="17" xfId="4" applyNumberFormat="1" applyFont="1" applyFill="1" applyBorder="1" applyProtection="1">
      <alignment vertical="center"/>
      <protection locked="0"/>
    </xf>
    <xf numFmtId="0" fontId="24" fillId="0" borderId="3" xfId="4" applyFont="1" applyFill="1" applyBorder="1" applyAlignment="1">
      <alignment horizontal="center" vertical="center"/>
    </xf>
    <xf numFmtId="182" fontId="25" fillId="0" borderId="17" xfId="4" applyNumberFormat="1" applyFont="1" applyFill="1" applyBorder="1" applyAlignment="1">
      <alignment vertical="center" shrinkToFit="1"/>
    </xf>
    <xf numFmtId="0" fontId="24" fillId="0" borderId="17" xfId="4" applyFont="1" applyFill="1" applyBorder="1" applyAlignment="1">
      <alignment horizontal="center" vertical="center"/>
    </xf>
    <xf numFmtId="177" fontId="21" fillId="0" borderId="17" xfId="4" applyNumberFormat="1" applyFont="1" applyFill="1" applyBorder="1">
      <alignment vertical="center"/>
    </xf>
    <xf numFmtId="0" fontId="24" fillId="0" borderId="0" xfId="4" applyFont="1" applyBorder="1" applyAlignment="1">
      <alignment horizontal="center" vertical="center"/>
    </xf>
    <xf numFmtId="177" fontId="21" fillId="3" borderId="1" xfId="4" applyNumberFormat="1" applyFont="1" applyFill="1" applyBorder="1" applyProtection="1">
      <alignment vertical="center"/>
      <protection locked="0"/>
    </xf>
    <xf numFmtId="177" fontId="24" fillId="0" borderId="0" xfId="4" applyNumberFormat="1" applyFont="1" applyBorder="1">
      <alignment vertical="center"/>
    </xf>
    <xf numFmtId="0" fontId="21" fillId="0" borderId="1" xfId="4" applyFont="1" applyFill="1" applyBorder="1" applyAlignment="1">
      <alignment horizontal="center" vertical="center"/>
    </xf>
    <xf numFmtId="182" fontId="25" fillId="0" borderId="17" xfId="4" applyNumberFormat="1" applyFont="1" applyFill="1" applyBorder="1" applyAlignment="1">
      <alignment horizontal="center" vertical="center" shrinkToFit="1"/>
    </xf>
    <xf numFmtId="0" fontId="24" fillId="0" borderId="2" xfId="4" applyFont="1" applyFill="1" applyBorder="1" applyAlignment="1">
      <alignment horizontal="center" vertical="center"/>
    </xf>
    <xf numFmtId="0" fontId="24" fillId="0" borderId="0" xfId="4" applyFont="1" applyAlignment="1">
      <alignment horizontal="right" vertical="center"/>
    </xf>
    <xf numFmtId="0" fontId="24" fillId="0" borderId="0" xfId="4" applyFont="1" applyAlignment="1">
      <alignment vertical="center" shrinkToFit="1"/>
    </xf>
    <xf numFmtId="0" fontId="24" fillId="3" borderId="7" xfId="4" applyFont="1" applyFill="1" applyBorder="1" applyAlignment="1" applyProtection="1">
      <alignment horizontal="left" vertical="center" wrapText="1"/>
      <protection locked="0"/>
    </xf>
    <xf numFmtId="0" fontId="21" fillId="4" borderId="11" xfId="4" applyFont="1" applyFill="1" applyBorder="1">
      <alignment vertical="center"/>
    </xf>
    <xf numFmtId="0" fontId="24" fillId="3" borderId="7" xfId="4" applyFont="1" applyFill="1" applyBorder="1" applyAlignment="1" applyProtection="1">
      <alignment vertical="center" wrapText="1"/>
      <protection locked="0"/>
    </xf>
    <xf numFmtId="0" fontId="22" fillId="0" borderId="0" xfId="4" applyFont="1" applyFill="1" applyBorder="1" applyAlignment="1">
      <alignment vertical="center" shrinkToFit="1"/>
    </xf>
    <xf numFmtId="0" fontId="24" fillId="0" borderId="0" xfId="4" applyFont="1" applyBorder="1" applyAlignment="1">
      <alignment horizontal="right" vertical="center" wrapText="1"/>
    </xf>
    <xf numFmtId="0" fontId="24" fillId="0" borderId="19" xfId="4" applyFont="1" applyBorder="1" applyAlignment="1">
      <alignment vertical="center" wrapText="1"/>
    </xf>
    <xf numFmtId="178" fontId="21" fillId="4" borderId="7" xfId="4" applyNumberFormat="1" applyFont="1" applyFill="1" applyBorder="1">
      <alignment vertical="center"/>
    </xf>
    <xf numFmtId="0" fontId="24" fillId="3" borderId="7" xfId="4" applyFont="1" applyFill="1" applyBorder="1" applyAlignment="1" applyProtection="1">
      <alignment horizontal="center" vertical="center"/>
      <protection locked="0"/>
    </xf>
    <xf numFmtId="177" fontId="24" fillId="3" borderId="7" xfId="4" applyNumberFormat="1" applyFont="1" applyFill="1" applyBorder="1" applyAlignment="1" applyProtection="1">
      <alignment horizontal="left" vertical="center" wrapText="1"/>
      <protection locked="0"/>
    </xf>
    <xf numFmtId="177" fontId="24" fillId="3" borderId="7" xfId="4" applyNumberFormat="1" applyFont="1" applyFill="1" applyBorder="1" applyAlignment="1" applyProtection="1">
      <alignment vertical="center" wrapText="1"/>
      <protection locked="0"/>
    </xf>
    <xf numFmtId="177" fontId="24" fillId="3" borderId="7" xfId="4" applyNumberFormat="1" applyFont="1" applyFill="1" applyBorder="1" applyAlignment="1" applyProtection="1">
      <alignment horizontal="center" vertical="center"/>
      <protection locked="0"/>
    </xf>
    <xf numFmtId="0" fontId="24" fillId="0" borderId="0" xfId="4" quotePrefix="1" applyFont="1" applyFill="1" applyAlignment="1">
      <alignment horizontal="center" vertical="center"/>
    </xf>
    <xf numFmtId="0" fontId="24" fillId="0" borderId="0" xfId="4" applyFont="1" applyFill="1" applyAlignment="1">
      <alignment horizontal="left" vertical="center" wrapText="1"/>
    </xf>
    <xf numFmtId="0" fontId="24" fillId="0" borderId="0" xfId="4" applyFont="1" applyFill="1" applyAlignment="1">
      <alignment horizontal="center" vertical="center"/>
    </xf>
    <xf numFmtId="0" fontId="22" fillId="0" borderId="2" xfId="4" applyFont="1" applyBorder="1">
      <alignment vertical="center"/>
    </xf>
    <xf numFmtId="0" fontId="21" fillId="0" borderId="14" xfId="4" applyFont="1" applyBorder="1" applyAlignment="1">
      <alignment horizontal="center" vertical="center" shrinkToFit="1"/>
    </xf>
    <xf numFmtId="0" fontId="21" fillId="0" borderId="5" xfId="4" applyFont="1" applyBorder="1" applyAlignment="1">
      <alignment vertical="center"/>
    </xf>
    <xf numFmtId="0" fontId="21" fillId="0" borderId="6" xfId="4" applyFont="1" applyBorder="1" applyAlignment="1">
      <alignment vertical="center"/>
    </xf>
    <xf numFmtId="0" fontId="27" fillId="0" borderId="0" xfId="9" applyFont="1"/>
    <xf numFmtId="0" fontId="27" fillId="0" borderId="20" xfId="9" applyFont="1" applyBorder="1" applyAlignment="1">
      <alignment vertical="center" justifyLastLine="1"/>
    </xf>
    <xf numFmtId="0" fontId="27" fillId="0" borderId="21" xfId="9" applyFont="1" applyBorder="1" applyAlignment="1">
      <alignment vertical="center" justifyLastLine="1"/>
    </xf>
    <xf numFmtId="4" fontId="28" fillId="0" borderId="21" xfId="2" applyNumberFormat="1" applyFont="1" applyBorder="1" applyAlignment="1">
      <alignment vertical="center" shrinkToFit="1"/>
    </xf>
    <xf numFmtId="4" fontId="28" fillId="0" borderId="21" xfId="2" applyNumberFormat="1" applyFont="1" applyBorder="1" applyAlignment="1">
      <alignment vertical="center"/>
    </xf>
    <xf numFmtId="0" fontId="27" fillId="0" borderId="21" xfId="9" applyFont="1" applyBorder="1" applyAlignment="1">
      <alignment vertical="center" shrinkToFit="1"/>
    </xf>
    <xf numFmtId="0" fontId="27" fillId="0" borderId="22" xfId="9" applyFont="1" applyBorder="1" applyAlignment="1">
      <alignment vertical="center" shrinkToFit="1"/>
    </xf>
    <xf numFmtId="0" fontId="27" fillId="0" borderId="23" xfId="8" applyNumberFormat="1" applyFont="1" applyBorder="1" applyAlignment="1"/>
    <xf numFmtId="0" fontId="27" fillId="0" borderId="0" xfId="9" applyFont="1" applyBorder="1"/>
    <xf numFmtId="0" fontId="27" fillId="0" borderId="2" xfId="9" applyFont="1" applyBorder="1"/>
    <xf numFmtId="0" fontId="27" fillId="0" borderId="24" xfId="9" applyFont="1" applyBorder="1"/>
    <xf numFmtId="0" fontId="27" fillId="0" borderId="25" xfId="8" applyNumberFormat="1" applyFont="1" applyBorder="1" applyAlignment="1"/>
    <xf numFmtId="0" fontId="27" fillId="0" borderId="25" xfId="9" applyFont="1" applyBorder="1"/>
    <xf numFmtId="0" fontId="27" fillId="0" borderId="0" xfId="9" applyFont="1" applyBorder="1" applyAlignment="1">
      <alignment horizontal="right"/>
    </xf>
    <xf numFmtId="0" fontId="27" fillId="0" borderId="0" xfId="9" applyFont="1" applyFill="1" applyBorder="1" applyAlignment="1"/>
    <xf numFmtId="0" fontId="27" fillId="0" borderId="0" xfId="9" applyFont="1" applyAlignment="1">
      <alignment horizontal="right"/>
    </xf>
    <xf numFmtId="0" fontId="27" fillId="0" borderId="0" xfId="9" applyFont="1" applyBorder="1" applyAlignment="1"/>
    <xf numFmtId="0" fontId="27" fillId="0" borderId="16" xfId="9" applyFont="1" applyBorder="1"/>
    <xf numFmtId="0" fontId="27" fillId="0" borderId="4" xfId="9" applyFont="1" applyBorder="1"/>
    <xf numFmtId="0" fontId="27" fillId="0" borderId="2" xfId="9" applyFont="1" applyFill="1" applyBorder="1" applyAlignment="1"/>
    <xf numFmtId="0" fontId="27" fillId="0" borderId="12" xfId="9" applyFont="1" applyBorder="1"/>
    <xf numFmtId="0" fontId="27" fillId="0" borderId="5" xfId="9" applyFont="1" applyBorder="1"/>
    <xf numFmtId="0" fontId="27" fillId="0" borderId="19" xfId="9" applyFont="1" applyBorder="1"/>
    <xf numFmtId="0" fontId="27" fillId="0" borderId="19" xfId="9" applyFont="1" applyFill="1" applyBorder="1" applyAlignment="1"/>
    <xf numFmtId="0" fontId="27" fillId="0" borderId="6" xfId="9" applyFont="1" applyBorder="1"/>
    <xf numFmtId="0" fontId="27" fillId="0" borderId="26" xfId="9" applyFont="1" applyBorder="1"/>
    <xf numFmtId="0" fontId="27" fillId="0" borderId="27" xfId="9" applyFont="1" applyBorder="1"/>
    <xf numFmtId="0" fontId="27" fillId="0" borderId="10" xfId="9" applyFont="1" applyBorder="1"/>
    <xf numFmtId="38" fontId="21" fillId="4" borderId="7" xfId="4" applyNumberFormat="1" applyFont="1" applyFill="1" applyBorder="1">
      <alignment vertical="center"/>
    </xf>
    <xf numFmtId="38" fontId="21" fillId="4" borderId="1" xfId="4" applyNumberFormat="1" applyFont="1" applyFill="1" applyBorder="1">
      <alignment vertical="center"/>
    </xf>
    <xf numFmtId="0" fontId="21" fillId="0" borderId="28" xfId="4" applyFont="1" applyBorder="1" applyAlignment="1">
      <alignment vertical="center"/>
    </xf>
    <xf numFmtId="0" fontId="21" fillId="0" borderId="15" xfId="4" applyFont="1" applyBorder="1" applyAlignment="1">
      <alignment vertical="center"/>
    </xf>
    <xf numFmtId="0" fontId="24" fillId="2" borderId="0" xfId="4" applyFont="1" applyFill="1" applyAlignment="1">
      <alignment horizontal="center" vertical="center"/>
    </xf>
    <xf numFmtId="0" fontId="24" fillId="2" borderId="0" xfId="4" applyFont="1" applyFill="1">
      <alignment vertical="center"/>
    </xf>
    <xf numFmtId="0" fontId="24" fillId="2" borderId="0" xfId="4" applyFont="1" applyFill="1" applyBorder="1">
      <alignment vertical="center"/>
    </xf>
    <xf numFmtId="177" fontId="24" fillId="2" borderId="0" xfId="4" applyNumberFormat="1" applyFont="1" applyFill="1" applyBorder="1">
      <alignment vertical="center"/>
    </xf>
    <xf numFmtId="177" fontId="24" fillId="2" borderId="0" xfId="4" applyNumberFormat="1" applyFont="1" applyFill="1" applyAlignment="1">
      <alignment horizontal="right" vertical="center"/>
    </xf>
    <xf numFmtId="0" fontId="23" fillId="2" borderId="0" xfId="4" applyFont="1" applyFill="1">
      <alignment vertical="center"/>
    </xf>
    <xf numFmtId="176" fontId="23" fillId="2" borderId="5" xfId="4" quotePrefix="1" applyNumberFormat="1" applyFont="1" applyFill="1" applyBorder="1" applyAlignment="1">
      <alignment horizontal="center" vertical="center"/>
    </xf>
    <xf numFmtId="176" fontId="23" fillId="2" borderId="19" xfId="4" applyNumberFormat="1" applyFont="1" applyFill="1" applyBorder="1" applyAlignment="1">
      <alignment horizontal="center" vertical="center"/>
    </xf>
    <xf numFmtId="176" fontId="23" fillId="2" borderId="1" xfId="4" quotePrefix="1" applyNumberFormat="1" applyFont="1" applyFill="1" applyBorder="1" applyAlignment="1">
      <alignment horizontal="center" vertical="center"/>
    </xf>
    <xf numFmtId="176" fontId="23" fillId="2" borderId="3" xfId="4" quotePrefix="1" applyNumberFormat="1" applyFont="1" applyFill="1" applyBorder="1" applyAlignment="1">
      <alignment horizontal="center" vertical="center"/>
    </xf>
    <xf numFmtId="0" fontId="23" fillId="2" borderId="0" xfId="4" applyFont="1" applyFill="1" applyBorder="1" applyAlignment="1">
      <alignment vertical="center"/>
    </xf>
    <xf numFmtId="177" fontId="24" fillId="2" borderId="0" xfId="4" applyNumberFormat="1" applyFont="1" applyFill="1">
      <alignment vertical="center"/>
    </xf>
    <xf numFmtId="184" fontId="23" fillId="2" borderId="1" xfId="4" quotePrefix="1" applyNumberFormat="1" applyFont="1" applyFill="1" applyBorder="1" applyAlignment="1">
      <alignment horizontal="center" vertical="center" shrinkToFit="1"/>
    </xf>
    <xf numFmtId="176" fontId="23" fillId="2" borderId="17" xfId="4" quotePrefix="1" applyNumberFormat="1" applyFont="1" applyFill="1" applyBorder="1" applyAlignment="1">
      <alignment horizontal="center" vertical="center"/>
    </xf>
    <xf numFmtId="185" fontId="27" fillId="0" borderId="0" xfId="9" applyNumberFormat="1" applyFont="1" applyBorder="1"/>
    <xf numFmtId="185" fontId="27" fillId="0" borderId="2" xfId="9" applyNumberFormat="1" applyFont="1" applyBorder="1"/>
    <xf numFmtId="185" fontId="8" fillId="0" borderId="0" xfId="9" applyNumberFormat="1" applyFont="1" applyBorder="1"/>
    <xf numFmtId="0" fontId="21" fillId="0" borderId="10" xfId="4" applyFont="1" applyFill="1" applyBorder="1" applyAlignment="1">
      <alignment horizontal="center" vertical="center"/>
    </xf>
    <xf numFmtId="0" fontId="21" fillId="0" borderId="8" xfId="4" applyFont="1" applyBorder="1" applyAlignment="1">
      <alignment horizontal="center" vertical="center"/>
    </xf>
    <xf numFmtId="0" fontId="21" fillId="0" borderId="12" xfId="4" applyFont="1" applyBorder="1" applyAlignment="1">
      <alignment horizontal="center" vertical="center"/>
    </xf>
    <xf numFmtId="0" fontId="21" fillId="0" borderId="3" xfId="4" applyFont="1" applyBorder="1" applyAlignment="1">
      <alignment horizontal="center" vertical="center"/>
    </xf>
    <xf numFmtId="0" fontId="24" fillId="0" borderId="7" xfId="4" applyFont="1" applyBorder="1" applyAlignment="1">
      <alignment horizontal="center" vertical="center"/>
    </xf>
    <xf numFmtId="0" fontId="21" fillId="0" borderId="0" xfId="4" applyFont="1" applyFill="1" applyBorder="1" applyAlignment="1">
      <alignment horizontal="center" vertical="center"/>
    </xf>
    <xf numFmtId="176" fontId="21" fillId="0" borderId="28" xfId="4" applyNumberFormat="1" applyFont="1" applyBorder="1" applyAlignment="1">
      <alignment horizontal="center" vertical="center" shrinkToFit="1"/>
    </xf>
    <xf numFmtId="176" fontId="21" fillId="0" borderId="15" xfId="4" applyNumberFormat="1" applyFont="1" applyBorder="1" applyAlignment="1">
      <alignment horizontal="center" vertical="center" shrinkToFit="1"/>
    </xf>
    <xf numFmtId="176" fontId="21" fillId="0" borderId="8" xfId="4" applyNumberFormat="1" applyFont="1" applyBorder="1" applyAlignment="1">
      <alignment horizontal="center" vertical="center" shrinkToFit="1"/>
    </xf>
    <xf numFmtId="0" fontId="21" fillId="0" borderId="7" xfId="4" applyFont="1" applyBorder="1" applyAlignment="1">
      <alignment horizontal="center" vertical="center"/>
    </xf>
    <xf numFmtId="176" fontId="21" fillId="0" borderId="5" xfId="4" applyNumberFormat="1" applyFont="1" applyBorder="1" applyAlignment="1">
      <alignment horizontal="center" vertical="center"/>
    </xf>
    <xf numFmtId="176" fontId="21" fillId="0" borderId="28" xfId="4" applyNumberFormat="1" applyFont="1" applyBorder="1" applyAlignment="1">
      <alignment horizontal="center" vertical="center"/>
    </xf>
    <xf numFmtId="176" fontId="21" fillId="0" borderId="15" xfId="4" applyNumberFormat="1" applyFont="1" applyBorder="1" applyAlignment="1">
      <alignment horizontal="center" vertical="center"/>
    </xf>
    <xf numFmtId="0" fontId="21" fillId="0" borderId="13" xfId="4" applyFont="1" applyBorder="1" applyAlignment="1">
      <alignment horizontal="center" vertical="center"/>
    </xf>
    <xf numFmtId="0" fontId="21" fillId="0" borderId="1" xfId="4" applyFont="1" applyBorder="1" applyAlignment="1">
      <alignment horizontal="center" vertical="center"/>
    </xf>
    <xf numFmtId="176" fontId="21" fillId="0" borderId="8" xfId="4" applyNumberFormat="1" applyFont="1" applyBorder="1" applyAlignment="1">
      <alignment horizontal="center" vertical="center"/>
    </xf>
    <xf numFmtId="0" fontId="24" fillId="0" borderId="0" xfId="4" applyFont="1" applyAlignment="1">
      <alignment horizontal="right" vertical="center" wrapText="1"/>
    </xf>
    <xf numFmtId="0" fontId="21" fillId="0" borderId="15" xfId="4" applyFont="1" applyBorder="1" applyAlignment="1">
      <alignment horizontal="center" vertical="center"/>
    </xf>
    <xf numFmtId="177" fontId="21" fillId="0" borderId="3" xfId="4" applyNumberFormat="1" applyFont="1" applyBorder="1" applyAlignment="1">
      <alignment horizontal="center" vertical="center"/>
    </xf>
    <xf numFmtId="177" fontId="5" fillId="0" borderId="0" xfId="4" applyNumberFormat="1" applyFont="1">
      <alignment vertical="center"/>
    </xf>
    <xf numFmtId="177" fontId="6" fillId="4" borderId="10" xfId="4" applyNumberFormat="1" applyFont="1" applyFill="1" applyBorder="1">
      <alignment vertical="center"/>
    </xf>
    <xf numFmtId="177" fontId="6" fillId="0" borderId="9" xfId="4" applyNumberFormat="1" applyFont="1" applyFill="1" applyBorder="1">
      <alignment vertical="center"/>
    </xf>
    <xf numFmtId="0" fontId="6" fillId="0" borderId="0" xfId="4" applyFont="1" applyFill="1" applyBorder="1">
      <alignment vertical="center"/>
    </xf>
    <xf numFmtId="177" fontId="6" fillId="0" borderId="0" xfId="4" applyNumberFormat="1" applyFont="1">
      <alignment vertical="center"/>
    </xf>
    <xf numFmtId="177" fontId="6" fillId="0" borderId="0" xfId="4" applyNumberFormat="1" applyFont="1" applyFill="1" applyBorder="1">
      <alignment vertical="center"/>
    </xf>
    <xf numFmtId="0" fontId="6" fillId="0" borderId="0" xfId="4" applyFont="1" applyFill="1" applyBorder="1" applyAlignment="1">
      <alignment horizontal="center" vertical="center"/>
    </xf>
    <xf numFmtId="177" fontId="13" fillId="0" borderId="0" xfId="4" applyNumberFormat="1" applyFont="1" applyAlignment="1">
      <alignment horizontal="left" vertical="center"/>
    </xf>
    <xf numFmtId="0" fontId="3" fillId="0" borderId="0" xfId="4" applyFont="1" applyFill="1" applyAlignment="1">
      <alignment horizontal="center" vertical="center"/>
    </xf>
    <xf numFmtId="178" fontId="3" fillId="0" borderId="0" xfId="4" applyNumberFormat="1" applyFont="1" applyFill="1" applyBorder="1" applyAlignment="1">
      <alignment horizontal="center" vertical="center"/>
    </xf>
    <xf numFmtId="177" fontId="3" fillId="0" borderId="0" xfId="4" applyNumberFormat="1" applyFont="1" applyFill="1" applyBorder="1">
      <alignment vertical="center"/>
    </xf>
    <xf numFmtId="0" fontId="3" fillId="0" borderId="0" xfId="4" applyFont="1" applyAlignment="1">
      <alignment horizontal="left" vertical="center" wrapText="1"/>
    </xf>
    <xf numFmtId="0" fontId="3" fillId="0" borderId="0" xfId="4" quotePrefix="1" applyFont="1" applyAlignment="1">
      <alignment horizontal="center" vertical="center"/>
    </xf>
    <xf numFmtId="177" fontId="6" fillId="4" borderId="11" xfId="4" applyNumberFormat="1" applyFont="1" applyFill="1" applyBorder="1">
      <alignment vertical="center"/>
    </xf>
    <xf numFmtId="0" fontId="3" fillId="0" borderId="0" xfId="4" applyFont="1" applyAlignment="1">
      <alignment horizontal="center" vertical="center"/>
    </xf>
    <xf numFmtId="178" fontId="6" fillId="0" borderId="7" xfId="4" applyNumberFormat="1" applyFont="1" applyBorder="1" applyAlignment="1">
      <alignment horizontal="right" vertical="center"/>
    </xf>
    <xf numFmtId="177" fontId="3" fillId="3" borderId="7" xfId="4" applyNumberFormat="1" applyFont="1" applyFill="1" applyBorder="1" applyProtection="1">
      <alignment vertical="center"/>
      <protection locked="0"/>
    </xf>
    <xf numFmtId="0" fontId="5" fillId="0" borderId="0" xfId="4" quotePrefix="1" applyFont="1" applyAlignment="1">
      <alignment horizontal="center" vertical="center"/>
    </xf>
    <xf numFmtId="177" fontId="3" fillId="0" borderId="0" xfId="4" applyNumberFormat="1" applyFont="1">
      <alignment vertical="center"/>
    </xf>
    <xf numFmtId="0" fontId="6" fillId="0" borderId="0" xfId="4" applyFont="1" applyBorder="1">
      <alignment vertical="center"/>
    </xf>
    <xf numFmtId="0" fontId="6" fillId="0" borderId="0" xfId="4" applyFont="1" applyBorder="1" applyAlignment="1">
      <alignment horizontal="center" vertical="center"/>
    </xf>
    <xf numFmtId="177" fontId="6" fillId="4" borderId="1" xfId="4" applyNumberFormat="1" applyFont="1" applyFill="1" applyBorder="1">
      <alignment vertical="center"/>
    </xf>
    <xf numFmtId="0" fontId="6" fillId="0" borderId="1" xfId="4" applyFont="1" applyBorder="1" applyAlignment="1">
      <alignment horizontal="center" vertical="center"/>
    </xf>
    <xf numFmtId="0" fontId="6" fillId="0" borderId="7" xfId="4" applyFont="1" applyBorder="1" applyAlignment="1">
      <alignment horizontal="center" vertical="center"/>
    </xf>
    <xf numFmtId="177" fontId="6" fillId="3" borderId="7" xfId="4" applyNumberFormat="1" applyFont="1" applyFill="1" applyBorder="1" applyProtection="1">
      <alignment vertical="center"/>
      <protection locked="0"/>
    </xf>
    <xf numFmtId="0" fontId="6" fillId="0" borderId="6" xfId="4" applyFont="1" applyBorder="1">
      <alignment vertical="center"/>
    </xf>
    <xf numFmtId="0" fontId="6" fillId="0" borderId="5" xfId="4" applyFont="1" applyBorder="1">
      <alignment vertical="center"/>
    </xf>
    <xf numFmtId="0" fontId="6" fillId="0" borderId="12" xfId="4" applyFont="1" applyBorder="1" applyAlignment="1">
      <alignment horizontal="center" vertical="center"/>
    </xf>
    <xf numFmtId="176" fontId="6" fillId="0" borderId="8" xfId="4" applyNumberFormat="1" applyFont="1" applyBorder="1" applyAlignment="1">
      <alignment horizontal="center" vertical="center"/>
    </xf>
    <xf numFmtId="177" fontId="6" fillId="4" borderId="7" xfId="4" applyNumberFormat="1" applyFont="1" applyFill="1" applyBorder="1">
      <alignment vertical="center"/>
    </xf>
    <xf numFmtId="0" fontId="6" fillId="0" borderId="4" xfId="4" applyFont="1" applyBorder="1">
      <alignment vertical="center"/>
    </xf>
    <xf numFmtId="176" fontId="6" fillId="0" borderId="28" xfId="4" applyNumberFormat="1" applyFont="1" applyBorder="1" applyAlignment="1">
      <alignment horizontal="center" vertical="center"/>
    </xf>
    <xf numFmtId="0" fontId="6" fillId="0" borderId="13" xfId="4" applyFont="1" applyBorder="1">
      <alignment vertical="center"/>
    </xf>
    <xf numFmtId="176" fontId="6" fillId="0" borderId="5" xfId="4" applyNumberFormat="1" applyFont="1" applyBorder="1" applyAlignment="1">
      <alignment horizontal="center" vertical="center"/>
    </xf>
    <xf numFmtId="177" fontId="6" fillId="0" borderId="3" xfId="4" applyNumberFormat="1" applyFont="1" applyBorder="1" applyAlignment="1">
      <alignment horizontal="center" vertical="center" shrinkToFit="1"/>
    </xf>
    <xf numFmtId="0" fontId="6" fillId="0" borderId="3" xfId="4" applyFont="1" applyBorder="1" applyAlignment="1">
      <alignment horizontal="center" vertical="center"/>
    </xf>
    <xf numFmtId="177" fontId="6" fillId="0" borderId="3" xfId="4" applyNumberFormat="1"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5" xfId="4" applyFont="1" applyBorder="1" applyAlignment="1">
      <alignment horizontal="center" vertical="center"/>
    </xf>
    <xf numFmtId="177" fontId="6" fillId="0" borderId="1" xfId="4" applyNumberFormat="1" applyFont="1" applyBorder="1" applyAlignment="1">
      <alignment horizontal="center" vertical="center"/>
    </xf>
    <xf numFmtId="0" fontId="6" fillId="0" borderId="4" xfId="4" applyFont="1" applyBorder="1" applyAlignment="1">
      <alignment horizontal="center" vertical="center"/>
    </xf>
    <xf numFmtId="0" fontId="6" fillId="0" borderId="28" xfId="4" applyFont="1" applyBorder="1" applyAlignment="1">
      <alignment horizontal="center" vertical="center"/>
    </xf>
    <xf numFmtId="178" fontId="5" fillId="0" borderId="0" xfId="4" applyNumberFormat="1" applyFont="1">
      <alignment vertical="center"/>
    </xf>
    <xf numFmtId="177" fontId="14" fillId="0" borderId="0" xfId="4" applyNumberFormat="1" applyFont="1" applyAlignment="1">
      <alignment horizontal="right" vertical="center"/>
    </xf>
    <xf numFmtId="0" fontId="5" fillId="0" borderId="2" xfId="4" applyFont="1" applyBorder="1" applyAlignment="1">
      <alignment horizontal="center" vertical="center"/>
    </xf>
    <xf numFmtId="177" fontId="6" fillId="4" borderId="18" xfId="4" applyNumberFormat="1" applyFont="1" applyFill="1" applyBorder="1">
      <alignment vertical="center"/>
    </xf>
    <xf numFmtId="0" fontId="6" fillId="0" borderId="8" xfId="4" applyFont="1" applyBorder="1">
      <alignment vertical="center"/>
    </xf>
    <xf numFmtId="0" fontId="3" fillId="0" borderId="0" xfId="4" quotePrefix="1" applyAlignment="1">
      <alignment horizontal="center" vertical="center"/>
    </xf>
    <xf numFmtId="177" fontId="6" fillId="0" borderId="18" xfId="4" applyNumberFormat="1" applyFont="1" applyFill="1" applyBorder="1">
      <alignment vertical="center"/>
    </xf>
    <xf numFmtId="0" fontId="6" fillId="0" borderId="8" xfId="4" applyFont="1" applyFill="1" applyBorder="1" applyAlignment="1">
      <alignment horizontal="center" vertical="center"/>
    </xf>
    <xf numFmtId="182" fontId="13" fillId="0" borderId="3" xfId="4" applyNumberFormat="1" applyFont="1" applyFill="1" applyBorder="1" applyAlignment="1">
      <alignment vertical="center" shrinkToFit="1"/>
    </xf>
    <xf numFmtId="0" fontId="6" fillId="0" borderId="3" xfId="4" applyFont="1" applyFill="1" applyBorder="1" applyAlignment="1">
      <alignment horizontal="center" vertical="center"/>
    </xf>
    <xf numFmtId="177" fontId="6" fillId="0" borderId="3" xfId="4" applyNumberFormat="1" applyFont="1" applyFill="1" applyBorder="1">
      <alignment vertical="center"/>
    </xf>
    <xf numFmtId="177" fontId="6" fillId="4" borderId="29" xfId="4" applyNumberFormat="1" applyFont="1" applyFill="1" applyBorder="1">
      <alignment vertical="center"/>
    </xf>
    <xf numFmtId="0" fontId="6" fillId="0" borderId="17" xfId="4" applyFont="1" applyBorder="1" applyAlignment="1">
      <alignment horizontal="center" vertical="center"/>
    </xf>
    <xf numFmtId="177" fontId="6" fillId="4" borderId="17" xfId="4" applyNumberFormat="1" applyFont="1" applyFill="1" applyBorder="1">
      <alignment vertical="center"/>
    </xf>
    <xf numFmtId="182" fontId="6" fillId="0" borderId="1" xfId="4" applyNumberFormat="1" applyFont="1" applyBorder="1" applyAlignment="1">
      <alignment vertical="center" shrinkToFit="1"/>
    </xf>
    <xf numFmtId="177" fontId="6" fillId="0" borderId="1" xfId="4" applyNumberFormat="1" applyFont="1" applyFill="1" applyBorder="1">
      <alignment vertical="center"/>
    </xf>
    <xf numFmtId="0" fontId="6" fillId="0" borderId="14" xfId="4" applyFont="1" applyBorder="1" applyAlignment="1">
      <alignment horizontal="center" vertical="center"/>
    </xf>
    <xf numFmtId="177" fontId="6" fillId="0" borderId="14" xfId="4" applyNumberFormat="1" applyFont="1" applyFill="1" applyBorder="1">
      <alignment vertical="center"/>
    </xf>
    <xf numFmtId="0" fontId="5" fillId="0" borderId="0" xfId="4" applyFont="1" applyBorder="1">
      <alignment vertical="center"/>
    </xf>
    <xf numFmtId="0" fontId="14" fillId="0" borderId="0" xfId="4" applyFont="1">
      <alignment vertical="center"/>
    </xf>
    <xf numFmtId="0" fontId="6" fillId="0" borderId="22" xfId="4" applyFont="1" applyFill="1" applyBorder="1" applyAlignment="1">
      <alignment vertical="center"/>
    </xf>
    <xf numFmtId="0" fontId="6" fillId="0" borderId="20" xfId="4" applyFont="1" applyFill="1" applyBorder="1" applyAlignment="1">
      <alignment vertical="center"/>
    </xf>
    <xf numFmtId="178" fontId="6" fillId="0" borderId="7" xfId="4" applyNumberFormat="1" applyFont="1" applyBorder="1">
      <alignment vertical="center"/>
    </xf>
    <xf numFmtId="0" fontId="6" fillId="0" borderId="0" xfId="4" applyFont="1" applyAlignment="1">
      <alignment vertical="top" wrapText="1"/>
    </xf>
    <xf numFmtId="0" fontId="6" fillId="0" borderId="0" xfId="4" applyFont="1" applyAlignment="1">
      <alignment vertical="center"/>
    </xf>
    <xf numFmtId="0" fontId="6" fillId="0" borderId="0" xfId="4" applyFont="1" applyAlignment="1">
      <alignment vertical="top"/>
    </xf>
    <xf numFmtId="0" fontId="6" fillId="0" borderId="0" xfId="4" quotePrefix="1" applyFont="1" applyAlignment="1">
      <alignment vertical="center"/>
    </xf>
    <xf numFmtId="0" fontId="6" fillId="0" borderId="0" xfId="4" applyFont="1" applyAlignment="1">
      <alignment horizontal="left" vertical="center"/>
    </xf>
    <xf numFmtId="0" fontId="6" fillId="0" borderId="0" xfId="4" applyFont="1" applyFill="1">
      <alignment vertical="center"/>
    </xf>
    <xf numFmtId="177" fontId="6" fillId="0" borderId="0" xfId="4" applyNumberFormat="1" applyFont="1" applyFill="1">
      <alignment vertical="center"/>
    </xf>
    <xf numFmtId="0" fontId="6" fillId="0" borderId="4" xfId="4" applyFont="1" applyFill="1" applyBorder="1">
      <alignment vertical="center"/>
    </xf>
    <xf numFmtId="176" fontId="6" fillId="0" borderId="28" xfId="4" applyNumberFormat="1" applyFont="1" applyFill="1" applyBorder="1" applyAlignment="1">
      <alignment horizontal="center" vertical="center"/>
    </xf>
    <xf numFmtId="0" fontId="6" fillId="0" borderId="12" xfId="4" applyFont="1" applyFill="1" applyBorder="1">
      <alignment vertical="center"/>
    </xf>
    <xf numFmtId="176" fontId="6" fillId="0" borderId="8" xfId="4" applyNumberFormat="1" applyFont="1" applyFill="1" applyBorder="1" applyAlignment="1">
      <alignment horizontal="center" vertical="center"/>
    </xf>
    <xf numFmtId="0" fontId="6" fillId="0" borderId="13" xfId="4" applyFont="1" applyFill="1" applyBorder="1">
      <alignment vertical="center"/>
    </xf>
    <xf numFmtId="176" fontId="6" fillId="0" borderId="15" xfId="4" applyNumberFormat="1" applyFont="1" applyFill="1" applyBorder="1" applyAlignment="1">
      <alignment horizontal="center" vertical="center"/>
    </xf>
    <xf numFmtId="0" fontId="6" fillId="0" borderId="12" xfId="4" applyFont="1" applyBorder="1">
      <alignment vertical="center"/>
    </xf>
    <xf numFmtId="176" fontId="6" fillId="0" borderId="15" xfId="4" applyNumberFormat="1" applyFont="1" applyBorder="1" applyAlignment="1">
      <alignment horizontal="center" vertical="center"/>
    </xf>
    <xf numFmtId="181" fontId="6" fillId="0" borderId="7" xfId="4" applyNumberFormat="1" applyFont="1" applyBorder="1" applyAlignment="1">
      <alignment horizontal="right" vertical="center"/>
    </xf>
    <xf numFmtId="0" fontId="3" fillId="0" borderId="0" xfId="4" applyFont="1" applyBorder="1" applyAlignment="1">
      <alignment vertical="center" shrinkToFit="1"/>
    </xf>
    <xf numFmtId="0" fontId="6" fillId="0" borderId="6" xfId="4" applyFont="1" applyBorder="1" applyAlignment="1">
      <alignment vertical="center" shrinkToFit="1"/>
    </xf>
    <xf numFmtId="182" fontId="6" fillId="0" borderId="14" xfId="4" applyNumberFormat="1" applyFont="1" applyBorder="1">
      <alignment vertical="center"/>
    </xf>
    <xf numFmtId="178" fontId="6" fillId="0" borderId="0" xfId="4" applyNumberFormat="1" applyFont="1" applyFill="1" applyBorder="1" applyAlignment="1">
      <alignment horizontal="center" vertical="center"/>
    </xf>
    <xf numFmtId="178" fontId="6" fillId="0" borderId="3" xfId="4" applyNumberFormat="1" applyFont="1" applyBorder="1" applyAlignment="1">
      <alignment horizontal="center" vertical="center"/>
    </xf>
    <xf numFmtId="178" fontId="6" fillId="0" borderId="1" xfId="4" applyNumberFormat="1" applyFont="1" applyBorder="1" applyAlignment="1">
      <alignment horizontal="center" vertical="center"/>
    </xf>
    <xf numFmtId="0" fontId="21" fillId="0" borderId="4" xfId="4" applyFont="1" applyBorder="1" applyAlignment="1">
      <alignment horizontal="center" vertical="center"/>
    </xf>
    <xf numFmtId="0" fontId="21" fillId="0" borderId="12" xfId="4" applyFont="1" applyBorder="1" applyAlignment="1">
      <alignment horizontal="center" vertical="center"/>
    </xf>
    <xf numFmtId="0" fontId="21" fillId="0" borderId="3" xfId="4" applyFont="1" applyBorder="1" applyAlignment="1">
      <alignment horizontal="center" vertical="center"/>
    </xf>
    <xf numFmtId="0" fontId="21" fillId="0" borderId="15" xfId="4" applyFont="1" applyBorder="1" applyAlignment="1">
      <alignment horizontal="center" vertical="center"/>
    </xf>
    <xf numFmtId="38" fontId="5" fillId="0" borderId="0" xfId="4" applyNumberFormat="1" applyFont="1">
      <alignment vertical="center"/>
    </xf>
    <xf numFmtId="38" fontId="6" fillId="4" borderId="10" xfId="4" applyNumberFormat="1" applyFont="1" applyFill="1" applyBorder="1">
      <alignment vertical="center"/>
    </xf>
    <xf numFmtId="38" fontId="6" fillId="0" borderId="9" xfId="4" applyNumberFormat="1" applyFont="1" applyFill="1" applyBorder="1">
      <alignment vertical="center"/>
    </xf>
    <xf numFmtId="38" fontId="6" fillId="0" borderId="0" xfId="4" applyNumberFormat="1" applyFont="1">
      <alignment vertical="center"/>
    </xf>
    <xf numFmtId="38" fontId="6" fillId="0" borderId="0" xfId="4" applyNumberFormat="1" applyFont="1" applyFill="1" applyBorder="1">
      <alignment vertical="center"/>
    </xf>
    <xf numFmtId="38" fontId="3" fillId="0" borderId="0" xfId="4" applyNumberFormat="1" applyFont="1">
      <alignment vertical="center"/>
    </xf>
    <xf numFmtId="178" fontId="3" fillId="0" borderId="0" xfId="4" applyNumberFormat="1" applyFont="1">
      <alignment vertical="center"/>
    </xf>
    <xf numFmtId="38" fontId="6" fillId="4" borderId="1" xfId="4" applyNumberFormat="1" applyFont="1" applyFill="1" applyBorder="1">
      <alignment vertical="center"/>
    </xf>
    <xf numFmtId="38" fontId="6" fillId="3" borderId="7" xfId="4" applyNumberFormat="1" applyFont="1" applyFill="1" applyBorder="1" applyProtection="1">
      <alignment vertical="center"/>
      <protection locked="0"/>
    </xf>
    <xf numFmtId="38" fontId="6" fillId="4" borderId="7" xfId="4" applyNumberFormat="1" applyFont="1" applyFill="1" applyBorder="1">
      <alignment vertical="center"/>
    </xf>
    <xf numFmtId="38" fontId="6" fillId="0" borderId="3" xfId="4" applyNumberFormat="1" applyFont="1" applyBorder="1" applyAlignment="1">
      <alignment horizontal="center" vertical="center" shrinkToFit="1"/>
    </xf>
    <xf numFmtId="38" fontId="6" fillId="0" borderId="3" xfId="4" applyNumberFormat="1" applyFont="1" applyBorder="1" applyAlignment="1">
      <alignment horizontal="center" vertical="center"/>
    </xf>
    <xf numFmtId="38" fontId="6" fillId="0" borderId="1" xfId="4" applyNumberFormat="1" applyFont="1" applyBorder="1" applyAlignment="1">
      <alignment horizontal="center" vertical="center"/>
    </xf>
    <xf numFmtId="38" fontId="6" fillId="4" borderId="11" xfId="4" applyNumberFormat="1" applyFont="1" applyFill="1" applyBorder="1">
      <alignment vertical="center"/>
    </xf>
    <xf numFmtId="38" fontId="3" fillId="3" borderId="7" xfId="4" applyNumberFormat="1" applyFont="1" applyFill="1" applyBorder="1" applyProtection="1">
      <alignment vertical="center"/>
      <protection locked="0"/>
    </xf>
    <xf numFmtId="38" fontId="14" fillId="0" borderId="0" xfId="4" applyNumberFormat="1" applyFont="1" applyAlignment="1">
      <alignment horizontal="right" vertical="center"/>
    </xf>
    <xf numFmtId="178" fontId="5" fillId="0" borderId="2" xfId="4" applyNumberFormat="1" applyFont="1" applyBorder="1" applyAlignment="1">
      <alignment horizontal="center" vertical="center"/>
    </xf>
    <xf numFmtId="0" fontId="27" fillId="0" borderId="0" xfId="4" applyFont="1" applyBorder="1">
      <alignment vertical="center"/>
    </xf>
    <xf numFmtId="179" fontId="27" fillId="0" borderId="0" xfId="4" applyNumberFormat="1" applyFont="1" applyBorder="1" applyAlignment="1">
      <alignment horizontal="center"/>
    </xf>
    <xf numFmtId="49" fontId="27" fillId="0" borderId="0" xfId="4" applyNumberFormat="1" applyFont="1" applyBorder="1" applyAlignment="1">
      <alignment horizontal="center"/>
    </xf>
    <xf numFmtId="0" fontId="29" fillId="0" borderId="0" xfId="4" applyFont="1" applyBorder="1" applyAlignment="1">
      <alignment horizontal="distributed"/>
    </xf>
    <xf numFmtId="179" fontId="30" fillId="0" borderId="0" xfId="4" applyNumberFormat="1" applyFont="1" applyBorder="1" applyAlignment="1">
      <alignment horizontal="center"/>
    </xf>
    <xf numFmtId="0" fontId="27" fillId="0" borderId="0" xfId="4" applyFont="1" applyFill="1" applyBorder="1">
      <alignment vertical="center"/>
    </xf>
    <xf numFmtId="0" fontId="27" fillId="0" borderId="0" xfId="4" applyFont="1" applyFill="1" applyBorder="1" applyAlignment="1">
      <alignment horizontal="center"/>
    </xf>
    <xf numFmtId="179" fontId="27" fillId="0" borderId="0" xfId="4" applyNumberFormat="1" applyFont="1" applyFill="1" applyBorder="1" applyAlignment="1">
      <alignment horizontal="center"/>
    </xf>
    <xf numFmtId="0" fontId="27" fillId="0" borderId="0" xfId="4" applyFont="1" applyFill="1" applyBorder="1" applyAlignment="1">
      <alignment horizontal="right"/>
    </xf>
    <xf numFmtId="49" fontId="27" fillId="0" borderId="0" xfId="4" applyNumberFormat="1" applyFont="1" applyFill="1" applyBorder="1" applyAlignment="1">
      <alignment horizontal="center"/>
    </xf>
    <xf numFmtId="0" fontId="29" fillId="0" borderId="0" xfId="4" applyFont="1" applyFill="1" applyBorder="1" applyAlignment="1">
      <alignment horizontal="distributed"/>
    </xf>
    <xf numFmtId="0" fontId="27" fillId="0" borderId="0" xfId="4" applyFont="1" applyBorder="1" applyAlignment="1">
      <alignment horizontal="center" vertical="center"/>
    </xf>
    <xf numFmtId="194" fontId="27" fillId="0" borderId="0" xfId="4" applyNumberFormat="1" applyFont="1" applyBorder="1" applyAlignment="1">
      <alignment horizontal="right"/>
    </xf>
    <xf numFmtId="0" fontId="26" fillId="0" borderId="0" xfId="0" applyFont="1"/>
    <xf numFmtId="0" fontId="26" fillId="0" borderId="0" xfId="0" applyFont="1" applyAlignment="1">
      <alignment horizontal="right"/>
    </xf>
    <xf numFmtId="0" fontId="26" fillId="0" borderId="5" xfId="0" applyFont="1" applyBorder="1"/>
    <xf numFmtId="0" fontId="26" fillId="5" borderId="15" xfId="0" applyFont="1" applyFill="1" applyBorder="1"/>
    <xf numFmtId="0" fontId="26" fillId="5" borderId="28" xfId="0" applyFont="1" applyFill="1" applyBorder="1"/>
    <xf numFmtId="0" fontId="26" fillId="0" borderId="3" xfId="0" applyFont="1" applyBorder="1" applyAlignment="1">
      <alignment horizontal="center"/>
    </xf>
    <xf numFmtId="0" fontId="26" fillId="0" borderId="17" xfId="0" applyFont="1" applyBorder="1" applyAlignment="1">
      <alignment horizontal="center"/>
    </xf>
    <xf numFmtId="0" fontId="26" fillId="0" borderId="1" xfId="0" applyFont="1" applyBorder="1" applyAlignment="1">
      <alignment horizontal="center"/>
    </xf>
    <xf numFmtId="0" fontId="26" fillId="0" borderId="0" xfId="0" applyFont="1" applyBorder="1"/>
    <xf numFmtId="0" fontId="26" fillId="0" borderId="30" xfId="0" applyFont="1" applyBorder="1" applyAlignment="1"/>
    <xf numFmtId="0" fontId="26" fillId="0" borderId="5" xfId="0" applyFont="1" applyBorder="1" applyAlignment="1"/>
    <xf numFmtId="0" fontId="26" fillId="4" borderId="17" xfId="0" applyFont="1" applyFill="1" applyBorder="1"/>
    <xf numFmtId="0" fontId="26" fillId="5" borderId="0" xfId="0" applyFont="1" applyFill="1" applyBorder="1"/>
    <xf numFmtId="0" fontId="26" fillId="5" borderId="17" xfId="0" applyFont="1" applyFill="1" applyBorder="1"/>
    <xf numFmtId="0" fontId="26" fillId="4" borderId="1" xfId="0" applyFont="1" applyFill="1" applyBorder="1"/>
    <xf numFmtId="0" fontId="26" fillId="5" borderId="16" xfId="0" applyFont="1" applyFill="1" applyBorder="1"/>
    <xf numFmtId="0" fontId="26" fillId="5" borderId="1" xfId="0" applyFont="1" applyFill="1" applyBorder="1"/>
    <xf numFmtId="0" fontId="26" fillId="0" borderId="3" xfId="0" applyFont="1" applyBorder="1" applyAlignment="1">
      <alignment horizontal="right"/>
    </xf>
    <xf numFmtId="0" fontId="26" fillId="0" borderId="13" xfId="0" applyFont="1" applyBorder="1" applyAlignment="1">
      <alignment shrinkToFit="1"/>
    </xf>
    <xf numFmtId="0" fontId="26" fillId="0" borderId="17" xfId="0" applyFont="1" applyBorder="1" applyAlignment="1">
      <alignment shrinkToFit="1"/>
    </xf>
    <xf numFmtId="0" fontId="26" fillId="0" borderId="15" xfId="0" applyFont="1" applyBorder="1" applyAlignment="1">
      <alignment shrinkToFit="1"/>
    </xf>
    <xf numFmtId="0" fontId="26" fillId="0" borderId="4" xfId="0" applyFont="1" applyBorder="1" applyAlignment="1">
      <alignment shrinkToFit="1"/>
    </xf>
    <xf numFmtId="0" fontId="26" fillId="0" borderId="1" xfId="0" applyFont="1" applyBorder="1" applyAlignment="1">
      <alignment shrinkToFit="1"/>
    </xf>
    <xf numFmtId="0" fontId="26" fillId="0" borderId="28" xfId="0" applyFont="1" applyBorder="1" applyAlignment="1">
      <alignment horizontal="center" shrinkToFit="1"/>
    </xf>
    <xf numFmtId="0" fontId="26" fillId="0" borderId="1" xfId="0" applyFont="1" applyBorder="1" applyAlignment="1">
      <alignment horizontal="center" wrapText="1" shrinkToFit="1"/>
    </xf>
    <xf numFmtId="0" fontId="26" fillId="0" borderId="31" xfId="0" applyFont="1" applyBorder="1" applyAlignment="1">
      <alignment horizontal="right"/>
    </xf>
    <xf numFmtId="0" fontId="26" fillId="0" borderId="12" xfId="0" applyFont="1" applyBorder="1" applyAlignment="1"/>
    <xf numFmtId="0" fontId="26" fillId="0" borderId="2" xfId="0" applyFont="1" applyBorder="1"/>
    <xf numFmtId="0" fontId="6" fillId="0" borderId="20" xfId="4" applyFont="1" applyFill="1" applyBorder="1" applyAlignment="1">
      <alignment horizontal="center" vertical="center"/>
    </xf>
    <xf numFmtId="0" fontId="6" fillId="0" borderId="22" xfId="4"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3" fontId="0"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horizontal="left" vertical="top"/>
    </xf>
    <xf numFmtId="0" fontId="2" fillId="0" borderId="0" xfId="0" applyNumberFormat="1" applyFont="1" applyFill="1" applyBorder="1" applyAlignment="1">
      <alignment vertical="center"/>
    </xf>
    <xf numFmtId="0"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17" fillId="0" borderId="0" xfId="0" applyNumberFormat="1" applyFont="1" applyFill="1" applyBorder="1" applyAlignment="1">
      <alignment vertical="center"/>
    </xf>
    <xf numFmtId="178" fontId="6" fillId="0" borderId="1" xfId="4" applyNumberFormat="1" applyFont="1" applyBorder="1">
      <alignment vertical="center"/>
    </xf>
    <xf numFmtId="177" fontId="6" fillId="0" borderId="0" xfId="4" applyNumberFormat="1" applyFont="1" applyFill="1" applyBorder="1" applyProtection="1">
      <alignment vertical="center"/>
      <protection locked="0"/>
    </xf>
    <xf numFmtId="182" fontId="6" fillId="0" borderId="1" xfId="4" applyNumberFormat="1" applyFont="1" applyBorder="1" applyAlignment="1">
      <alignment horizontal="center" vertical="center" shrinkToFit="1"/>
    </xf>
    <xf numFmtId="182" fontId="6" fillId="4" borderId="17" xfId="4" applyNumberFormat="1" applyFont="1" applyFill="1" applyBorder="1" applyProtection="1">
      <alignment vertical="center"/>
      <protection locked="0"/>
    </xf>
    <xf numFmtId="182" fontId="13" fillId="0" borderId="17" xfId="4" applyNumberFormat="1" applyFont="1" applyFill="1" applyBorder="1" applyAlignment="1">
      <alignment horizontal="center" vertical="center" shrinkToFit="1"/>
    </xf>
    <xf numFmtId="0" fontId="6" fillId="0" borderId="17" xfId="4" applyFont="1" applyFill="1" applyBorder="1" applyAlignment="1">
      <alignment horizontal="center" vertical="center"/>
    </xf>
    <xf numFmtId="177" fontId="6" fillId="0" borderId="17" xfId="4" applyNumberFormat="1" applyFont="1" applyFill="1" applyBorder="1">
      <alignment vertical="center"/>
    </xf>
    <xf numFmtId="177" fontId="6" fillId="0" borderId="22" xfId="4" applyNumberFormat="1" applyFont="1" applyFill="1" applyBorder="1">
      <alignment vertical="center"/>
    </xf>
    <xf numFmtId="185" fontId="6" fillId="3" borderId="7" xfId="4" applyNumberFormat="1" applyFont="1" applyFill="1" applyBorder="1" applyProtection="1">
      <alignment vertical="center"/>
      <protection locked="0"/>
    </xf>
    <xf numFmtId="185" fontId="6" fillId="4" borderId="7" xfId="4" applyNumberFormat="1" applyFont="1" applyFill="1" applyBorder="1">
      <alignment vertical="center"/>
    </xf>
    <xf numFmtId="185" fontId="6" fillId="4" borderId="1" xfId="4" applyNumberFormat="1" applyFont="1" applyFill="1" applyBorder="1">
      <alignment vertical="center"/>
    </xf>
    <xf numFmtId="0" fontId="6" fillId="0" borderId="8" xfId="4" applyFont="1" applyBorder="1" applyAlignment="1">
      <alignment horizontal="right" vertical="center"/>
    </xf>
    <xf numFmtId="0" fontId="6" fillId="0" borderId="12" xfId="4" applyFont="1" applyBorder="1" applyAlignment="1">
      <alignment horizontal="left" vertical="center" shrinkToFit="1"/>
    </xf>
    <xf numFmtId="185" fontId="6" fillId="0" borderId="14" xfId="4" applyNumberFormat="1" applyFont="1" applyFill="1" applyBorder="1">
      <alignment vertical="center"/>
    </xf>
    <xf numFmtId="178" fontId="6" fillId="0" borderId="14" xfId="4" applyNumberFormat="1" applyFont="1" applyBorder="1">
      <alignment vertical="center"/>
    </xf>
    <xf numFmtId="185" fontId="6" fillId="4" borderId="11" xfId="4" applyNumberFormat="1" applyFont="1" applyFill="1" applyBorder="1">
      <alignment vertical="center"/>
    </xf>
    <xf numFmtId="185" fontId="3" fillId="0" borderId="0" xfId="4" applyNumberFormat="1" applyFont="1">
      <alignment vertical="center"/>
    </xf>
    <xf numFmtId="185" fontId="13" fillId="0" borderId="0" xfId="4" applyNumberFormat="1" applyFont="1" applyAlignment="1">
      <alignment horizontal="left" vertical="center"/>
    </xf>
    <xf numFmtId="185" fontId="5" fillId="0" borderId="0" xfId="4" applyNumberFormat="1" applyFont="1">
      <alignment vertical="center"/>
    </xf>
    <xf numFmtId="180" fontId="6" fillId="0" borderId="7" xfId="4" applyNumberFormat="1" applyFont="1" applyBorder="1">
      <alignment vertical="center"/>
    </xf>
    <xf numFmtId="180" fontId="6" fillId="0" borderId="1" xfId="4" applyNumberFormat="1" applyFont="1" applyBorder="1">
      <alignment vertical="center"/>
    </xf>
    <xf numFmtId="176" fontId="6" fillId="0" borderId="28" xfId="4" applyNumberFormat="1" applyFont="1" applyBorder="1" applyAlignment="1">
      <alignment horizontal="center" vertical="center" shrinkToFit="1"/>
    </xf>
    <xf numFmtId="180" fontId="6" fillId="0" borderId="7" xfId="4" applyNumberFormat="1" applyFont="1" applyFill="1" applyBorder="1">
      <alignment vertical="center"/>
    </xf>
    <xf numFmtId="180" fontId="6" fillId="0" borderId="14" xfId="4" applyNumberFormat="1" applyFont="1" applyBorder="1">
      <alignment vertical="center"/>
    </xf>
    <xf numFmtId="0" fontId="6" fillId="0" borderId="28" xfId="4" applyFont="1" applyBorder="1" applyAlignment="1">
      <alignment vertical="center"/>
    </xf>
    <xf numFmtId="177" fontId="6" fillId="0" borderId="28" xfId="4" applyNumberFormat="1" applyFont="1" applyBorder="1" applyAlignment="1">
      <alignment vertical="center"/>
    </xf>
    <xf numFmtId="177" fontId="6" fillId="0" borderId="4" xfId="4" applyNumberFormat="1" applyFont="1" applyBorder="1" applyAlignment="1">
      <alignment vertical="center"/>
    </xf>
    <xf numFmtId="0" fontId="6" fillId="0" borderId="8" xfId="4" applyFont="1" applyBorder="1" applyAlignment="1">
      <alignment vertical="center" shrinkToFit="1"/>
    </xf>
    <xf numFmtId="180" fontId="5" fillId="0" borderId="0" xfId="4" applyNumberFormat="1" applyFont="1">
      <alignment vertical="center"/>
    </xf>
    <xf numFmtId="180" fontId="6" fillId="0" borderId="1" xfId="4" applyNumberFormat="1" applyFont="1" applyBorder="1" applyAlignment="1">
      <alignment horizontal="center" vertical="center"/>
    </xf>
    <xf numFmtId="180" fontId="6" fillId="0" borderId="3" xfId="4" applyNumberFormat="1" applyFont="1" applyBorder="1" applyAlignment="1">
      <alignment horizontal="center" vertical="center"/>
    </xf>
    <xf numFmtId="180" fontId="6" fillId="2" borderId="3" xfId="4" applyNumberFormat="1" applyFont="1" applyFill="1" applyBorder="1" applyProtection="1">
      <alignment vertical="center"/>
      <protection locked="0"/>
    </xf>
    <xf numFmtId="177" fontId="6" fillId="2" borderId="7" xfId="4" applyNumberFormat="1" applyFont="1" applyFill="1" applyBorder="1" applyProtection="1">
      <alignment vertical="center"/>
      <protection locked="0"/>
    </xf>
    <xf numFmtId="0" fontId="6" fillId="2" borderId="7" xfId="4" applyFont="1" applyFill="1" applyBorder="1" applyAlignment="1">
      <alignment horizontal="center" vertical="center"/>
    </xf>
    <xf numFmtId="180" fontId="6" fillId="2" borderId="7" xfId="4" applyNumberFormat="1" applyFont="1" applyFill="1" applyBorder="1">
      <alignment vertical="center"/>
    </xf>
    <xf numFmtId="178" fontId="6" fillId="0" borderId="17" xfId="4" applyNumberFormat="1" applyFont="1" applyBorder="1">
      <alignment vertical="center"/>
    </xf>
    <xf numFmtId="178" fontId="6" fillId="0" borderId="7" xfId="4" applyNumberFormat="1" applyFont="1" applyFill="1" applyBorder="1">
      <alignment vertical="center"/>
    </xf>
    <xf numFmtId="0" fontId="8" fillId="0" borderId="0" xfId="9" applyFont="1" applyBorder="1"/>
    <xf numFmtId="0" fontId="8" fillId="0" borderId="0" xfId="9" applyFont="1" applyBorder="1" applyAlignment="1">
      <alignment horizontal="center"/>
    </xf>
    <xf numFmtId="0" fontId="6" fillId="0" borderId="1" xfId="4" applyFont="1" applyBorder="1" applyAlignment="1">
      <alignment vertical="center" shrinkToFit="1"/>
    </xf>
    <xf numFmtId="0" fontId="6" fillId="0" borderId="7" xfId="4" applyFont="1" applyBorder="1" applyAlignment="1">
      <alignment horizontal="center" vertical="center" shrinkToFit="1"/>
    </xf>
    <xf numFmtId="176" fontId="6" fillId="0" borderId="0" xfId="4" applyNumberFormat="1" applyFont="1" applyBorder="1" applyAlignment="1">
      <alignment horizontal="center" vertical="center"/>
    </xf>
    <xf numFmtId="181" fontId="6" fillId="0" borderId="7" xfId="4" applyNumberFormat="1" applyFont="1" applyBorder="1">
      <alignment vertical="center"/>
    </xf>
    <xf numFmtId="0" fontId="6" fillId="0" borderId="8" xfId="4" applyFont="1" applyBorder="1" applyAlignment="1">
      <alignment vertical="center"/>
    </xf>
    <xf numFmtId="181" fontId="6" fillId="0" borderId="1" xfId="4" applyNumberFormat="1" applyFont="1" applyBorder="1">
      <alignment vertical="center"/>
    </xf>
    <xf numFmtId="0" fontId="6" fillId="0" borderId="7" xfId="4" applyFont="1" applyFill="1" applyBorder="1" applyAlignment="1">
      <alignment horizontal="center" vertical="center"/>
    </xf>
    <xf numFmtId="178" fontId="3" fillId="0" borderId="14" xfId="4" applyNumberFormat="1" applyFont="1" applyFill="1" applyBorder="1">
      <alignment vertical="center"/>
    </xf>
    <xf numFmtId="178" fontId="3" fillId="0" borderId="1" xfId="4" applyNumberFormat="1" applyFont="1" applyFill="1" applyBorder="1" applyAlignment="1">
      <alignment vertical="center" shrinkToFit="1"/>
    </xf>
    <xf numFmtId="0" fontId="3" fillId="0" borderId="7" xfId="4" applyFont="1" applyBorder="1" applyAlignment="1">
      <alignment horizontal="center" vertical="center"/>
    </xf>
    <xf numFmtId="0" fontId="3" fillId="0" borderId="0" xfId="4" applyFont="1" applyBorder="1" applyAlignment="1">
      <alignment horizontal="center" vertical="center"/>
    </xf>
    <xf numFmtId="0" fontId="3" fillId="0" borderId="0" xfId="4" applyFont="1" applyFill="1" applyBorder="1" applyAlignment="1">
      <alignment horizontal="center" vertical="center"/>
    </xf>
    <xf numFmtId="176" fontId="14" fillId="0" borderId="28" xfId="4" applyNumberFormat="1" applyFont="1" applyBorder="1" applyAlignment="1">
      <alignment horizontal="center" vertical="center"/>
    </xf>
    <xf numFmtId="0" fontId="14" fillId="0" borderId="4" xfId="4" applyFont="1" applyBorder="1">
      <alignment vertical="center"/>
    </xf>
    <xf numFmtId="0" fontId="14" fillId="0" borderId="6" xfId="4" applyFont="1" applyBorder="1">
      <alignment vertical="center"/>
    </xf>
    <xf numFmtId="176" fontId="14" fillId="0" borderId="5" xfId="4" applyNumberFormat="1" applyFont="1" applyBorder="1" applyAlignment="1">
      <alignment horizontal="center" vertical="center"/>
    </xf>
    <xf numFmtId="178" fontId="3" fillId="0" borderId="1" xfId="4" applyNumberFormat="1" applyFont="1" applyBorder="1" applyAlignment="1">
      <alignment vertical="center" shrinkToFit="1"/>
    </xf>
    <xf numFmtId="178" fontId="6" fillId="0" borderId="1" xfId="4" applyNumberFormat="1" applyFont="1" applyFill="1" applyBorder="1">
      <alignment vertical="center"/>
    </xf>
    <xf numFmtId="177" fontId="6" fillId="3" borderId="1" xfId="4" applyNumberFormat="1" applyFont="1" applyFill="1" applyBorder="1" applyProtection="1">
      <alignment vertical="center"/>
      <protection locked="0"/>
    </xf>
    <xf numFmtId="178" fontId="6" fillId="0" borderId="0" xfId="4" applyNumberFormat="1" applyFont="1" applyFill="1" applyBorder="1">
      <alignment vertical="center"/>
    </xf>
    <xf numFmtId="0" fontId="13" fillId="0" borderId="1" xfId="4" applyFont="1" applyBorder="1">
      <alignment vertical="center"/>
    </xf>
    <xf numFmtId="0" fontId="13" fillId="0" borderId="6" xfId="4" applyFont="1" applyBorder="1">
      <alignment vertical="center"/>
    </xf>
    <xf numFmtId="0" fontId="13" fillId="0" borderId="3" xfId="4" applyFont="1" applyBorder="1">
      <alignment vertical="center"/>
    </xf>
    <xf numFmtId="0" fontId="21" fillId="0" borderId="4" xfId="4" applyFont="1" applyBorder="1" applyAlignment="1">
      <alignment horizontal="center" vertical="center"/>
    </xf>
    <xf numFmtId="0" fontId="21" fillId="0" borderId="12" xfId="4" applyFont="1" applyBorder="1" applyAlignment="1">
      <alignment horizontal="center" vertical="center"/>
    </xf>
    <xf numFmtId="0" fontId="21" fillId="0" borderId="7" xfId="4" applyFont="1" applyBorder="1" applyAlignment="1">
      <alignment horizontal="center" vertical="center"/>
    </xf>
    <xf numFmtId="176" fontId="21" fillId="0" borderId="28" xfId="4" applyNumberFormat="1" applyFont="1" applyBorder="1" applyAlignment="1">
      <alignment horizontal="center" vertical="center"/>
    </xf>
    <xf numFmtId="0" fontId="21" fillId="0" borderId="1" xfId="4" applyFont="1" applyBorder="1" applyAlignment="1">
      <alignment horizontal="center" vertical="center"/>
    </xf>
    <xf numFmtId="38" fontId="21" fillId="3" borderId="7" xfId="4" applyNumberFormat="1" applyFont="1" applyFill="1" applyBorder="1" applyProtection="1">
      <alignment vertical="center"/>
      <protection locked="0"/>
    </xf>
    <xf numFmtId="177" fontId="22" fillId="0" borderId="0" xfId="4" applyNumberFormat="1" applyFont="1">
      <alignment vertical="center"/>
    </xf>
    <xf numFmtId="0" fontId="22" fillId="0" borderId="0" xfId="4" applyFont="1">
      <alignment vertical="center"/>
    </xf>
    <xf numFmtId="178" fontId="24" fillId="0" borderId="2" xfId="4" applyNumberFormat="1" applyFont="1" applyBorder="1" applyAlignment="1">
      <alignment horizontal="center" vertical="center"/>
    </xf>
    <xf numFmtId="178" fontId="22" fillId="0" borderId="0" xfId="4" applyNumberFormat="1" applyFont="1">
      <alignment vertical="center"/>
    </xf>
    <xf numFmtId="177" fontId="23" fillId="0" borderId="0" xfId="4" applyNumberFormat="1" applyFont="1" applyAlignment="1">
      <alignment horizontal="right" vertical="center"/>
    </xf>
    <xf numFmtId="0" fontId="24" fillId="0" borderId="0" xfId="4" quotePrefix="1" applyFont="1" applyBorder="1">
      <alignment vertical="center"/>
    </xf>
    <xf numFmtId="0" fontId="22" fillId="0" borderId="0" xfId="4" applyFont="1" applyBorder="1" applyAlignment="1">
      <alignment horizontal="left" vertical="center"/>
    </xf>
    <xf numFmtId="0" fontId="21" fillId="0" borderId="0" xfId="4" applyFont="1" applyBorder="1" applyAlignment="1">
      <alignment horizontal="center" vertical="center"/>
    </xf>
    <xf numFmtId="177" fontId="21" fillId="0" borderId="0" xfId="4" applyNumberFormat="1" applyFont="1" applyFill="1" applyBorder="1">
      <alignment vertical="center"/>
    </xf>
    <xf numFmtId="178" fontId="21" fillId="0" borderId="0" xfId="4" applyNumberFormat="1" applyFont="1" applyBorder="1">
      <alignment vertical="center"/>
    </xf>
    <xf numFmtId="0" fontId="21" fillId="0" borderId="0" xfId="4" applyFont="1" applyBorder="1">
      <alignment vertical="center"/>
    </xf>
    <xf numFmtId="0" fontId="24" fillId="0" borderId="0" xfId="4" applyFont="1" applyBorder="1">
      <alignment vertical="center"/>
    </xf>
    <xf numFmtId="0" fontId="24" fillId="0" borderId="0" xfId="4" quotePrefix="1" applyFont="1" applyBorder="1" applyAlignment="1">
      <alignment horizontal="center" vertical="center"/>
    </xf>
    <xf numFmtId="0" fontId="22" fillId="0" borderId="0" xfId="4" applyFont="1" applyBorder="1">
      <alignment vertical="center"/>
    </xf>
    <xf numFmtId="0" fontId="21" fillId="0" borderId="0" xfId="4" applyFont="1" applyAlignment="1">
      <alignment vertical="center" shrinkToFit="1"/>
    </xf>
    <xf numFmtId="0" fontId="24" fillId="0" borderId="0" xfId="4" applyFont="1">
      <alignment vertical="center"/>
    </xf>
    <xf numFmtId="177" fontId="24" fillId="4" borderId="7" xfId="4" applyNumberFormat="1" applyFont="1" applyFill="1" applyBorder="1" applyProtection="1">
      <alignment vertical="center"/>
      <protection locked="0"/>
    </xf>
    <xf numFmtId="178" fontId="21" fillId="0" borderId="7" xfId="4" applyNumberFormat="1" applyFont="1" applyBorder="1" applyAlignment="1">
      <alignment horizontal="right" vertical="center"/>
    </xf>
    <xf numFmtId="177" fontId="21" fillId="4" borderId="11" xfId="4" applyNumberFormat="1" applyFont="1" applyFill="1" applyBorder="1">
      <alignment vertical="center"/>
    </xf>
    <xf numFmtId="0" fontId="21" fillId="0" borderId="0" xfId="4" applyFont="1">
      <alignment vertical="center"/>
    </xf>
    <xf numFmtId="178" fontId="21" fillId="0" borderId="0" xfId="4" applyNumberFormat="1" applyFont="1" applyFill="1" applyBorder="1">
      <alignment vertical="center"/>
    </xf>
    <xf numFmtId="177" fontId="25" fillId="0" borderId="0" xfId="4" applyNumberFormat="1" applyFont="1" applyAlignment="1">
      <alignment horizontal="left" vertical="center"/>
    </xf>
    <xf numFmtId="177" fontId="24" fillId="3" borderId="7" xfId="4" applyNumberFormat="1" applyFont="1" applyFill="1" applyBorder="1" applyProtection="1">
      <alignment vertical="center"/>
      <protection locked="0"/>
    </xf>
    <xf numFmtId="0" fontId="22" fillId="0" borderId="0" xfId="4" applyFont="1" applyAlignment="1">
      <alignment horizontal="left" vertical="center"/>
    </xf>
    <xf numFmtId="0" fontId="22" fillId="0" borderId="0" xfId="4" applyFont="1" applyBorder="1" applyAlignment="1">
      <alignment horizontal="left" vertical="center" shrinkToFit="1"/>
    </xf>
    <xf numFmtId="0" fontId="21" fillId="0" borderId="0" xfId="4" applyFont="1" applyBorder="1" applyAlignment="1">
      <alignment horizontal="left" vertical="center" shrinkToFit="1"/>
    </xf>
    <xf numFmtId="177" fontId="21" fillId="0" borderId="0" xfId="4" applyNumberFormat="1" applyFont="1" applyBorder="1" applyAlignment="1">
      <alignment horizontal="left" vertical="center" shrinkToFit="1"/>
    </xf>
    <xf numFmtId="0" fontId="22" fillId="0" borderId="2" xfId="4" applyFont="1" applyBorder="1" applyAlignment="1">
      <alignment horizontal="left" vertical="center" shrinkToFit="1"/>
    </xf>
    <xf numFmtId="0" fontId="21" fillId="0" borderId="2" xfId="4" applyFont="1" applyBorder="1" applyAlignment="1">
      <alignment horizontal="left" vertical="center" shrinkToFit="1"/>
    </xf>
    <xf numFmtId="177" fontId="21" fillId="0" borderId="2" xfId="4" applyNumberFormat="1" applyFont="1" applyBorder="1" applyAlignment="1">
      <alignment horizontal="left" vertical="center" shrinkToFit="1"/>
    </xf>
    <xf numFmtId="0" fontId="22" fillId="0" borderId="0" xfId="4" quotePrefix="1" applyFont="1" applyAlignment="1">
      <alignment horizontal="center" vertical="center"/>
    </xf>
    <xf numFmtId="177" fontId="21" fillId="0" borderId="1" xfId="4" applyNumberFormat="1" applyFont="1" applyBorder="1" applyAlignment="1">
      <alignment horizontal="center" vertical="center"/>
    </xf>
    <xf numFmtId="178" fontId="21" fillId="0" borderId="1" xfId="4" applyNumberFormat="1" applyFont="1" applyBorder="1" applyAlignment="1">
      <alignment horizontal="center" vertical="center"/>
    </xf>
    <xf numFmtId="0" fontId="21" fillId="0" borderId="2" xfId="4" applyFont="1" applyBorder="1" applyAlignment="1">
      <alignment horizontal="center" vertical="center"/>
    </xf>
    <xf numFmtId="177" fontId="21" fillId="0" borderId="3" xfId="4" applyNumberFormat="1" applyFont="1" applyBorder="1" applyAlignment="1">
      <alignment horizontal="center" vertical="center"/>
    </xf>
    <xf numFmtId="178" fontId="21" fillId="0" borderId="3" xfId="4" applyNumberFormat="1" applyFont="1" applyBorder="1" applyAlignment="1">
      <alignment horizontal="center" vertical="center"/>
    </xf>
    <xf numFmtId="177" fontId="21" fillId="0" borderId="3" xfId="4" applyNumberFormat="1" applyFont="1" applyBorder="1" applyAlignment="1">
      <alignment horizontal="center" vertical="center" shrinkToFit="1"/>
    </xf>
    <xf numFmtId="0" fontId="21" fillId="0" borderId="4" xfId="4" applyFont="1" applyBorder="1">
      <alignment vertical="center"/>
    </xf>
    <xf numFmtId="177" fontId="21" fillId="3" borderId="7" xfId="4" applyNumberFormat="1" applyFont="1" applyFill="1" applyBorder="1" applyProtection="1">
      <alignment vertical="center"/>
      <protection locked="0"/>
    </xf>
    <xf numFmtId="178" fontId="21" fillId="0" borderId="7" xfId="4" applyNumberFormat="1" applyFont="1" applyBorder="1">
      <alignment vertical="center"/>
    </xf>
    <xf numFmtId="177" fontId="21" fillId="4" borderId="7" xfId="4" applyNumberFormat="1" applyFont="1" applyFill="1" applyBorder="1">
      <alignment vertical="center"/>
    </xf>
    <xf numFmtId="0" fontId="21" fillId="0" borderId="5" xfId="4" applyFont="1" applyBorder="1">
      <alignment vertical="center"/>
    </xf>
    <xf numFmtId="0" fontId="21" fillId="0" borderId="19" xfId="4" applyFont="1" applyBorder="1">
      <alignment vertical="center"/>
    </xf>
    <xf numFmtId="0" fontId="21" fillId="0" borderId="6" xfId="4" applyFont="1" applyBorder="1">
      <alignment vertical="center"/>
    </xf>
    <xf numFmtId="0" fontId="21" fillId="0" borderId="13" xfId="4" applyFont="1" applyBorder="1">
      <alignment vertical="center"/>
    </xf>
    <xf numFmtId="0" fontId="21" fillId="0" borderId="12" xfId="4" applyFont="1" applyBorder="1">
      <alignment vertical="center"/>
    </xf>
    <xf numFmtId="177" fontId="21" fillId="4" borderId="1" xfId="4" applyNumberFormat="1" applyFont="1" applyFill="1" applyBorder="1">
      <alignment vertical="center"/>
    </xf>
    <xf numFmtId="177" fontId="21" fillId="0" borderId="14" xfId="4" applyNumberFormat="1" applyFont="1" applyFill="1" applyBorder="1">
      <alignment vertical="center"/>
    </xf>
    <xf numFmtId="0" fontId="21" fillId="0" borderId="14" xfId="4" applyFont="1" applyBorder="1" applyAlignment="1">
      <alignment horizontal="center" vertical="center"/>
    </xf>
    <xf numFmtId="178" fontId="21" fillId="0" borderId="14" xfId="4" applyNumberFormat="1" applyFont="1" applyBorder="1">
      <alignment vertical="center"/>
    </xf>
    <xf numFmtId="0" fontId="24" fillId="0" borderId="0" xfId="4" quotePrefix="1" applyFont="1" applyAlignment="1">
      <alignment horizontal="center" vertical="center"/>
    </xf>
    <xf numFmtId="0" fontId="24" fillId="0" borderId="0" xfId="4" applyFont="1" applyFill="1">
      <alignment vertical="center"/>
    </xf>
    <xf numFmtId="0" fontId="24" fillId="0" borderId="0" xfId="4" applyFont="1" applyAlignment="1">
      <alignment vertical="center" wrapText="1"/>
    </xf>
    <xf numFmtId="177" fontId="24" fillId="0" borderId="0" xfId="4" applyNumberFormat="1" applyFont="1" applyAlignment="1">
      <alignment horizontal="left" vertical="center" wrapText="1"/>
    </xf>
    <xf numFmtId="0" fontId="23" fillId="0" borderId="0" xfId="4" applyFont="1" applyAlignment="1">
      <alignment vertical="center" wrapText="1"/>
    </xf>
    <xf numFmtId="178" fontId="21" fillId="0" borderId="7" xfId="4" applyNumberFormat="1" applyFont="1" applyFill="1" applyBorder="1" applyAlignment="1">
      <alignment horizontal="right" vertical="center"/>
    </xf>
    <xf numFmtId="177" fontId="24" fillId="4" borderId="11" xfId="4" applyNumberFormat="1" applyFont="1" applyFill="1" applyBorder="1">
      <alignment vertical="center"/>
    </xf>
    <xf numFmtId="177" fontId="21" fillId="0" borderId="1" xfId="4" applyNumberFormat="1" applyFont="1" applyFill="1" applyBorder="1" applyAlignment="1">
      <alignment horizontal="center" vertical="center"/>
    </xf>
    <xf numFmtId="0" fontId="21" fillId="0" borderId="1" xfId="4" applyFont="1" applyFill="1" applyBorder="1" applyAlignment="1">
      <alignment horizontal="center" vertical="center"/>
    </xf>
    <xf numFmtId="176" fontId="21" fillId="0" borderId="2" xfId="4" applyNumberFormat="1" applyFont="1" applyBorder="1" applyAlignment="1">
      <alignment horizontal="center" vertical="center"/>
    </xf>
    <xf numFmtId="176" fontId="21" fillId="0" borderId="12" xfId="4" applyNumberFormat="1" applyFont="1" applyBorder="1" applyAlignment="1">
      <alignment horizontal="center" vertical="center"/>
    </xf>
    <xf numFmtId="177" fontId="21" fillId="0" borderId="3" xfId="4" applyNumberFormat="1" applyFont="1" applyFill="1" applyBorder="1" applyAlignment="1">
      <alignment horizontal="center" vertical="center"/>
    </xf>
    <xf numFmtId="0" fontId="21" fillId="0" borderId="3" xfId="4" applyFont="1" applyFill="1" applyBorder="1" applyAlignment="1">
      <alignment horizontal="center" vertical="center"/>
    </xf>
    <xf numFmtId="0" fontId="21" fillId="0" borderId="7" xfId="4" applyFont="1" applyBorder="1" applyAlignment="1">
      <alignment horizontal="distributed" shrinkToFit="1"/>
    </xf>
    <xf numFmtId="177" fontId="21" fillId="3" borderId="19" xfId="4" applyNumberFormat="1" applyFont="1" applyFill="1" applyBorder="1" applyProtection="1">
      <alignment vertical="center"/>
      <protection locked="0"/>
    </xf>
    <xf numFmtId="178" fontId="21" fillId="0" borderId="19" xfId="4" applyNumberFormat="1" applyFont="1" applyFill="1" applyBorder="1">
      <alignment vertical="center"/>
    </xf>
    <xf numFmtId="0" fontId="21" fillId="0" borderId="0" xfId="5" applyFont="1">
      <alignment vertical="center"/>
    </xf>
    <xf numFmtId="0" fontId="21" fillId="0" borderId="0" xfId="6" applyFont="1">
      <alignment vertical="center"/>
    </xf>
    <xf numFmtId="0" fontId="21" fillId="0" borderId="15" xfId="6" applyFont="1" applyBorder="1">
      <alignment vertical="center"/>
    </xf>
    <xf numFmtId="176" fontId="21" fillId="0" borderId="0" xfId="4" applyNumberFormat="1" applyFont="1" applyBorder="1" applyAlignment="1">
      <alignment horizontal="center" vertical="center"/>
    </xf>
    <xf numFmtId="0" fontId="25" fillId="0" borderId="0" xfId="4" applyFont="1" applyBorder="1" applyAlignment="1">
      <alignment horizontal="center" vertical="center" wrapText="1" shrinkToFit="1"/>
    </xf>
    <xf numFmtId="0" fontId="21" fillId="0" borderId="0" xfId="4" applyFont="1" applyBorder="1" applyAlignment="1">
      <alignment horizontal="distributed" shrinkToFit="1"/>
    </xf>
    <xf numFmtId="0" fontId="22" fillId="0" borderId="2" xfId="4" applyFont="1" applyBorder="1">
      <alignment vertical="center"/>
    </xf>
    <xf numFmtId="177" fontId="21" fillId="0" borderId="2" xfId="4" applyNumberFormat="1" applyFont="1" applyFill="1" applyBorder="1" applyAlignment="1">
      <alignment vertical="center"/>
    </xf>
    <xf numFmtId="0" fontId="21" fillId="0" borderId="2" xfId="4" applyFont="1" applyFill="1" applyBorder="1" applyAlignment="1">
      <alignment horizontal="center" vertical="center"/>
    </xf>
    <xf numFmtId="178" fontId="21" fillId="0" borderId="2" xfId="4" applyNumberFormat="1" applyFont="1" applyFill="1" applyBorder="1" applyAlignment="1">
      <alignment vertical="center"/>
    </xf>
    <xf numFmtId="0" fontId="25" fillId="0" borderId="7" xfId="4" applyFont="1" applyBorder="1" applyAlignment="1">
      <alignment horizontal="center" shrinkToFit="1"/>
    </xf>
    <xf numFmtId="177" fontId="21" fillId="0" borderId="16" xfId="4" applyNumberFormat="1" applyFont="1" applyFill="1" applyBorder="1">
      <alignment vertical="center"/>
    </xf>
    <xf numFmtId="0" fontId="21" fillId="0" borderId="16" xfId="4" applyFont="1" applyFill="1" applyBorder="1" applyAlignment="1">
      <alignment horizontal="center" vertical="center"/>
    </xf>
    <xf numFmtId="178" fontId="21" fillId="0" borderId="16" xfId="4" applyNumberFormat="1" applyFont="1" applyFill="1" applyBorder="1">
      <alignment vertical="center"/>
    </xf>
    <xf numFmtId="0" fontId="21" fillId="0" borderId="0" xfId="4" applyFont="1" applyBorder="1" applyAlignment="1">
      <alignment horizontal="center" vertical="center" wrapText="1" shrinkToFit="1"/>
    </xf>
    <xf numFmtId="0" fontId="31" fillId="0" borderId="0" xfId="4" applyFont="1" applyBorder="1" applyAlignment="1">
      <alignment horizontal="distributed" shrinkToFit="1"/>
    </xf>
    <xf numFmtId="177" fontId="21" fillId="4" borderId="10" xfId="4" applyNumberFormat="1" applyFont="1" applyFill="1" applyBorder="1">
      <alignment vertical="center"/>
    </xf>
    <xf numFmtId="0" fontId="22" fillId="0" borderId="0" xfId="4" applyFont="1" applyBorder="1" applyAlignment="1">
      <alignment vertical="center"/>
    </xf>
    <xf numFmtId="0" fontId="22" fillId="0" borderId="0" xfId="4" applyFont="1" applyAlignment="1">
      <alignment vertical="center"/>
    </xf>
    <xf numFmtId="177" fontId="21" fillId="0" borderId="0" xfId="4" applyNumberFormat="1" applyFont="1" applyFill="1" applyBorder="1" applyProtection="1">
      <alignment vertical="center"/>
      <protection locked="0"/>
    </xf>
    <xf numFmtId="178" fontId="21" fillId="0" borderId="0" xfId="4" applyNumberFormat="1" applyFont="1" applyFill="1" applyBorder="1" applyAlignment="1">
      <alignment horizontal="center" vertical="center"/>
    </xf>
    <xf numFmtId="0" fontId="22" fillId="0" borderId="0" xfId="4" applyFont="1" applyFill="1" applyBorder="1">
      <alignment vertical="center"/>
    </xf>
    <xf numFmtId="176" fontId="21" fillId="0" borderId="0" xfId="4" applyNumberFormat="1" applyFont="1" applyFill="1" applyBorder="1" applyAlignment="1">
      <alignment horizontal="center" vertical="center" shrinkToFit="1"/>
    </xf>
    <xf numFmtId="0" fontId="21" fillId="0" borderId="16" xfId="4" applyFont="1" applyFill="1" applyBorder="1" applyAlignment="1">
      <alignment horizontal="center" vertical="center" wrapText="1" shrinkToFit="1"/>
    </xf>
    <xf numFmtId="177" fontId="21" fillId="0" borderId="16" xfId="4" applyNumberFormat="1" applyFont="1" applyFill="1" applyBorder="1" applyProtection="1">
      <alignment vertical="center"/>
      <protection locked="0"/>
    </xf>
    <xf numFmtId="0" fontId="21" fillId="0" borderId="0" xfId="4" applyFont="1" applyFill="1" applyBorder="1">
      <alignment vertical="center"/>
    </xf>
    <xf numFmtId="0" fontId="21" fillId="0" borderId="0" xfId="4" applyFont="1" applyFill="1" applyBorder="1" applyAlignment="1">
      <alignment horizontal="center" vertical="center" wrapText="1" shrinkToFit="1"/>
    </xf>
    <xf numFmtId="176" fontId="21" fillId="0" borderId="2" xfId="4" applyNumberFormat="1" applyFont="1" applyFill="1" applyBorder="1" applyAlignment="1">
      <alignment horizontal="center" vertical="center" shrinkToFit="1"/>
    </xf>
    <xf numFmtId="0" fontId="21" fillId="0" borderId="2" xfId="4" applyFont="1" applyFill="1" applyBorder="1" applyAlignment="1">
      <alignment horizontal="center" vertical="center" wrapText="1" shrinkToFit="1"/>
    </xf>
    <xf numFmtId="177" fontId="21" fillId="0" borderId="2" xfId="4" applyNumberFormat="1" applyFont="1" applyFill="1" applyBorder="1" applyProtection="1">
      <alignment vertical="center"/>
      <protection locked="0"/>
    </xf>
    <xf numFmtId="178" fontId="21" fillId="0" borderId="2" xfId="4" applyNumberFormat="1" applyFont="1" applyFill="1" applyBorder="1">
      <alignment vertical="center"/>
    </xf>
    <xf numFmtId="0" fontId="21" fillId="0" borderId="0" xfId="4" applyFont="1" applyBorder="1" applyAlignment="1">
      <alignment horizontal="center" vertical="center" shrinkToFit="1"/>
    </xf>
    <xf numFmtId="0" fontId="22" fillId="0" borderId="0" xfId="4" quotePrefix="1" applyFont="1" applyFill="1" applyBorder="1" applyAlignment="1">
      <alignment horizontal="center" vertical="center"/>
    </xf>
    <xf numFmtId="0" fontId="23" fillId="0" borderId="0" xfId="4" applyFont="1" applyFill="1" applyBorder="1" applyAlignment="1">
      <alignment horizontal="left" vertical="center" wrapText="1"/>
    </xf>
    <xf numFmtId="177" fontId="23" fillId="0" borderId="0" xfId="4" applyNumberFormat="1" applyFont="1" applyFill="1" applyBorder="1" applyAlignment="1">
      <alignment horizontal="left" vertical="center" wrapText="1"/>
    </xf>
    <xf numFmtId="177" fontId="21" fillId="0" borderId="0" xfId="4" applyNumberFormat="1" applyFont="1" applyFill="1" applyBorder="1" applyAlignment="1">
      <alignment horizontal="center" vertical="center"/>
    </xf>
    <xf numFmtId="177" fontId="21" fillId="0" borderId="0" xfId="4" applyNumberFormat="1" applyFont="1">
      <alignment vertical="center"/>
    </xf>
    <xf numFmtId="0" fontId="24" fillId="0" borderId="0" xfId="4" applyFont="1" applyFill="1" applyBorder="1">
      <alignment vertical="center"/>
    </xf>
    <xf numFmtId="0" fontId="24" fillId="0" borderId="0" xfId="4" quotePrefix="1" applyFont="1" applyFill="1" applyBorder="1" applyAlignment="1">
      <alignment horizontal="center" vertical="center"/>
    </xf>
    <xf numFmtId="177" fontId="22" fillId="0" borderId="0" xfId="4" applyNumberFormat="1" applyFont="1" applyFill="1" applyBorder="1">
      <alignment vertical="center"/>
    </xf>
    <xf numFmtId="178" fontId="22" fillId="0" borderId="0" xfId="4" applyNumberFormat="1" applyFont="1" applyFill="1" applyBorder="1">
      <alignment vertical="center"/>
    </xf>
    <xf numFmtId="177" fontId="21" fillId="0" borderId="0" xfId="4" applyNumberFormat="1" applyFont="1" applyFill="1" applyBorder="1" applyAlignment="1">
      <alignment horizontal="center" vertical="center" shrinkToFit="1"/>
    </xf>
    <xf numFmtId="176" fontId="21" fillId="0" borderId="0" xfId="4" applyNumberFormat="1" applyFont="1" applyFill="1" applyBorder="1" applyAlignment="1">
      <alignment horizontal="center" vertical="center"/>
    </xf>
    <xf numFmtId="0" fontId="21" fillId="0" borderId="10" xfId="4" applyFont="1" applyFill="1" applyBorder="1" applyAlignment="1">
      <alignment horizontal="center" vertical="center"/>
    </xf>
    <xf numFmtId="0" fontId="21" fillId="0" borderId="8" xfId="4" applyFont="1" applyBorder="1" applyAlignment="1">
      <alignment horizontal="center" vertical="center"/>
    </xf>
    <xf numFmtId="0" fontId="21" fillId="0" borderId="12" xfId="4" applyFont="1" applyBorder="1" applyAlignment="1">
      <alignment horizontal="center" vertical="center"/>
    </xf>
    <xf numFmtId="0" fontId="21" fillId="0" borderId="3" xfId="4" applyFont="1" applyBorder="1" applyAlignment="1">
      <alignment horizontal="center" vertical="center"/>
    </xf>
    <xf numFmtId="0" fontId="21" fillId="0" borderId="0" xfId="4" applyFont="1" applyFill="1" applyBorder="1" applyAlignment="1">
      <alignment horizontal="center" vertical="center"/>
    </xf>
    <xf numFmtId="0" fontId="21" fillId="0" borderId="7" xfId="4" applyFont="1" applyBorder="1" applyAlignment="1">
      <alignment horizontal="center" vertical="center"/>
    </xf>
    <xf numFmtId="176" fontId="21" fillId="0" borderId="5" xfId="4" applyNumberFormat="1" applyFont="1" applyBorder="1" applyAlignment="1">
      <alignment horizontal="center" vertical="center"/>
    </xf>
    <xf numFmtId="176" fontId="21" fillId="0" borderId="28" xfId="4" applyNumberFormat="1" applyFont="1" applyBorder="1" applyAlignment="1">
      <alignment horizontal="center" vertical="center"/>
    </xf>
    <xf numFmtId="0" fontId="21" fillId="0" borderId="13" xfId="4" applyFont="1" applyBorder="1" applyAlignment="1">
      <alignment horizontal="center" vertical="center"/>
    </xf>
    <xf numFmtId="0" fontId="21" fillId="0" borderId="1" xfId="4" applyFont="1" applyBorder="1" applyAlignment="1">
      <alignment horizontal="center" vertical="center"/>
    </xf>
    <xf numFmtId="0" fontId="21" fillId="0" borderId="15" xfId="4" applyFont="1" applyBorder="1" applyAlignment="1">
      <alignment horizontal="center" vertical="center"/>
    </xf>
    <xf numFmtId="0" fontId="21" fillId="0" borderId="0" xfId="4" quotePrefix="1" applyFont="1">
      <alignment vertical="center"/>
    </xf>
    <xf numFmtId="180" fontId="6" fillId="7" borderId="3" xfId="4" applyNumberFormat="1" applyFont="1" applyFill="1" applyBorder="1" applyProtection="1">
      <alignment vertical="center"/>
      <protection locked="0"/>
    </xf>
    <xf numFmtId="0" fontId="20" fillId="0" borderId="0" xfId="4" applyFont="1">
      <alignment vertical="center"/>
    </xf>
    <xf numFmtId="177" fontId="32" fillId="3" borderId="7" xfId="4" applyNumberFormat="1" applyFont="1" applyFill="1" applyBorder="1" applyProtection="1">
      <alignment vertical="center"/>
      <protection locked="0"/>
    </xf>
    <xf numFmtId="0" fontId="32" fillId="0" borderId="0" xfId="4" applyFont="1">
      <alignment vertical="center"/>
    </xf>
    <xf numFmtId="0" fontId="32" fillId="0" borderId="8" xfId="4" applyFont="1" applyBorder="1">
      <alignment vertical="center"/>
    </xf>
    <xf numFmtId="0" fontId="32" fillId="0" borderId="12" xfId="4" applyFont="1" applyBorder="1" applyAlignment="1">
      <alignment horizontal="center" vertical="center"/>
    </xf>
    <xf numFmtId="177" fontId="21" fillId="4" borderId="7" xfId="4" applyNumberFormat="1" applyFont="1" applyFill="1" applyBorder="1">
      <alignment vertical="center"/>
    </xf>
    <xf numFmtId="0" fontId="21" fillId="0" borderId="0" xfId="4" applyFont="1">
      <alignment vertical="center"/>
    </xf>
    <xf numFmtId="0" fontId="15" fillId="0" borderId="0" xfId="4" applyFont="1">
      <alignment vertical="center"/>
    </xf>
    <xf numFmtId="0" fontId="21" fillId="0" borderId="4" xfId="4" applyFont="1" applyBorder="1">
      <alignment vertical="center"/>
    </xf>
    <xf numFmtId="0" fontId="21" fillId="0" borderId="5" xfId="4" applyFont="1" applyBorder="1">
      <alignment vertical="center"/>
    </xf>
    <xf numFmtId="0" fontId="21" fillId="0" borderId="6" xfId="4" applyFont="1" applyBorder="1">
      <alignment vertical="center"/>
    </xf>
    <xf numFmtId="0" fontId="21" fillId="0" borderId="8" xfId="4" applyFont="1" applyBorder="1">
      <alignment vertical="center"/>
    </xf>
    <xf numFmtId="177" fontId="21" fillId="4" borderId="1" xfId="4" applyNumberFormat="1" applyFont="1" applyFill="1" applyBorder="1">
      <alignment vertical="center"/>
    </xf>
    <xf numFmtId="177" fontId="21" fillId="3" borderId="7" xfId="4" applyNumberFormat="1" applyFont="1" applyFill="1" applyBorder="1" applyProtection="1">
      <alignment vertical="center"/>
      <protection locked="0"/>
    </xf>
    <xf numFmtId="0" fontId="3" fillId="0" borderId="0" xfId="4">
      <alignment vertical="center"/>
    </xf>
    <xf numFmtId="0" fontId="21" fillId="0" borderId="7" xfId="4" applyFont="1" applyBorder="1" applyAlignment="1">
      <alignment horizontal="center" vertical="center"/>
    </xf>
    <xf numFmtId="176" fontId="21" fillId="0" borderId="5" xfId="4" applyNumberFormat="1" applyFont="1" applyBorder="1" applyAlignment="1">
      <alignment horizontal="center" vertical="center"/>
    </xf>
    <xf numFmtId="182" fontId="6" fillId="6" borderId="17" xfId="4" applyNumberFormat="1" applyFont="1" applyFill="1" applyBorder="1" applyProtection="1">
      <alignment vertical="center"/>
      <protection locked="0"/>
    </xf>
    <xf numFmtId="0" fontId="6" fillId="0" borderId="28" xfId="4" applyFont="1" applyBorder="1" applyAlignment="1">
      <alignment vertical="center" shrinkToFit="1"/>
    </xf>
    <xf numFmtId="180" fontId="6" fillId="0" borderId="17" xfId="4" applyNumberFormat="1" applyFont="1" applyBorder="1">
      <alignment vertical="center"/>
    </xf>
    <xf numFmtId="180" fontId="6" fillId="0" borderId="3" xfId="4" applyNumberFormat="1" applyFont="1" applyBorder="1">
      <alignment vertical="center"/>
    </xf>
    <xf numFmtId="180" fontId="6" fillId="0" borderId="33" xfId="4" applyNumberFormat="1" applyFont="1" applyBorder="1">
      <alignment vertical="center"/>
    </xf>
    <xf numFmtId="0" fontId="6" fillId="0" borderId="33" xfId="4" applyFont="1" applyBorder="1" applyAlignment="1">
      <alignment horizontal="center" vertical="center"/>
    </xf>
    <xf numFmtId="182" fontId="21" fillId="0" borderId="1" xfId="4" applyNumberFormat="1" applyFont="1" applyBorder="1" applyAlignment="1">
      <alignment vertical="center" shrinkToFit="1"/>
    </xf>
    <xf numFmtId="187" fontId="24" fillId="0" borderId="0" xfId="4" applyNumberFormat="1" applyFont="1">
      <alignment vertical="center"/>
    </xf>
    <xf numFmtId="0" fontId="21" fillId="0" borderId="12" xfId="4" applyFont="1" applyBorder="1" applyAlignment="1">
      <alignment horizontal="center" vertical="center"/>
    </xf>
    <xf numFmtId="0" fontId="21" fillId="0" borderId="1" xfId="4" applyFont="1" applyBorder="1" applyAlignment="1">
      <alignment horizontal="center" vertical="center"/>
    </xf>
    <xf numFmtId="176" fontId="21" fillId="0" borderId="5" xfId="4" applyNumberFormat="1" applyFont="1" applyBorder="1" applyAlignment="1">
      <alignment horizontal="center" vertical="center"/>
    </xf>
    <xf numFmtId="0" fontId="21" fillId="0" borderId="7" xfId="4" applyFont="1" applyBorder="1" applyAlignment="1">
      <alignment horizontal="center" vertical="center"/>
    </xf>
    <xf numFmtId="176" fontId="21" fillId="0" borderId="28" xfId="4" applyNumberFormat="1" applyFont="1" applyBorder="1" applyAlignment="1">
      <alignment horizontal="center" vertical="center"/>
    </xf>
    <xf numFmtId="195" fontId="3" fillId="0" borderId="0" xfId="4" applyNumberFormat="1" applyFont="1">
      <alignment vertical="center"/>
    </xf>
    <xf numFmtId="0" fontId="21" fillId="0" borderId="7" xfId="4" applyFont="1" applyBorder="1" applyAlignment="1">
      <alignment horizontal="center" vertical="center"/>
    </xf>
    <xf numFmtId="176" fontId="21" fillId="0" borderId="5" xfId="4" applyNumberFormat="1" applyFont="1" applyBorder="1" applyAlignment="1">
      <alignment horizontal="center" vertical="center"/>
    </xf>
    <xf numFmtId="0" fontId="27" fillId="0" borderId="0" xfId="9" quotePrefix="1" applyNumberFormat="1" applyFont="1" applyBorder="1" applyAlignment="1">
      <alignment horizontal="center"/>
    </xf>
    <xf numFmtId="0" fontId="27" fillId="0" borderId="0" xfId="9" applyNumberFormat="1" applyFont="1" applyBorder="1" applyAlignment="1">
      <alignment horizontal="center"/>
    </xf>
    <xf numFmtId="0" fontId="27" fillId="0" borderId="0" xfId="9" applyFont="1" applyBorder="1" applyAlignment="1">
      <alignment horizontal="center"/>
    </xf>
    <xf numFmtId="3" fontId="27" fillId="0" borderId="0" xfId="2" applyNumberFormat="1" applyFont="1" applyBorder="1" applyAlignment="1">
      <alignment shrinkToFit="1"/>
    </xf>
    <xf numFmtId="181" fontId="6" fillId="0" borderId="7" xfId="4" applyNumberFormat="1" applyFont="1" applyFill="1" applyBorder="1">
      <alignment vertical="center"/>
    </xf>
    <xf numFmtId="181" fontId="6" fillId="0" borderId="1" xfId="4" applyNumberFormat="1" applyFont="1" applyFill="1" applyBorder="1">
      <alignment vertical="center"/>
    </xf>
    <xf numFmtId="0" fontId="21" fillId="0" borderId="8" xfId="4" applyFont="1" applyBorder="1" applyAlignment="1">
      <alignment horizontal="center" vertical="center"/>
    </xf>
    <xf numFmtId="0" fontId="21" fillId="0" borderId="12" xfId="4" applyFont="1" applyBorder="1" applyAlignment="1">
      <alignment horizontal="center" vertical="center"/>
    </xf>
    <xf numFmtId="0" fontId="21" fillId="0" borderId="3" xfId="4" applyFont="1" applyBorder="1" applyAlignment="1">
      <alignment horizontal="center" vertical="center"/>
    </xf>
    <xf numFmtId="0" fontId="21" fillId="0" borderId="13" xfId="4" applyFont="1" applyBorder="1" applyAlignment="1">
      <alignment horizontal="center" vertical="center"/>
    </xf>
    <xf numFmtId="0" fontId="21" fillId="0" borderId="1" xfId="4" applyFont="1" applyBorder="1" applyAlignment="1">
      <alignment horizontal="center" vertical="center"/>
    </xf>
    <xf numFmtId="0" fontId="24" fillId="0" borderId="0" xfId="4" applyFont="1" applyAlignment="1">
      <alignment horizontal="left" vertical="center" wrapText="1"/>
    </xf>
    <xf numFmtId="0" fontId="24" fillId="0" borderId="0" xfId="4" applyFont="1" applyAlignment="1">
      <alignment horizontal="center" vertical="center"/>
    </xf>
    <xf numFmtId="0" fontId="21" fillId="0" borderId="15" xfId="4" applyFont="1" applyBorder="1" applyAlignment="1">
      <alignment horizontal="center" vertical="center"/>
    </xf>
    <xf numFmtId="180" fontId="6" fillId="0" borderId="7" xfId="4" applyNumberFormat="1" applyFont="1" applyBorder="1" applyAlignment="1">
      <alignment horizontal="right" vertical="center"/>
    </xf>
    <xf numFmtId="177" fontId="6" fillId="4" borderId="34" xfId="4" applyNumberFormat="1" applyFont="1" applyFill="1" applyBorder="1">
      <alignment vertical="center"/>
    </xf>
    <xf numFmtId="0" fontId="3" fillId="0" borderId="15" xfId="4" applyFont="1" applyBorder="1">
      <alignment vertical="center"/>
    </xf>
    <xf numFmtId="0" fontId="3" fillId="0" borderId="13" xfId="4" applyFont="1" applyBorder="1">
      <alignment vertical="center"/>
    </xf>
    <xf numFmtId="180" fontId="6" fillId="0" borderId="1" xfId="4" applyNumberFormat="1" applyFont="1" applyFill="1" applyBorder="1">
      <alignment vertical="center"/>
    </xf>
    <xf numFmtId="183" fontId="6" fillId="0" borderId="7" xfId="4" applyNumberFormat="1" applyFont="1" applyBorder="1" applyAlignment="1">
      <alignment horizontal="right" vertical="center"/>
    </xf>
    <xf numFmtId="176" fontId="21" fillId="0" borderId="5" xfId="4" applyNumberFormat="1" applyFont="1" applyBorder="1" applyAlignment="1">
      <alignment horizontal="center" vertical="center"/>
    </xf>
    <xf numFmtId="0" fontId="21" fillId="0" borderId="7" xfId="4" applyFont="1" applyBorder="1" applyAlignment="1">
      <alignment horizontal="center" vertical="center"/>
    </xf>
    <xf numFmtId="0" fontId="21" fillId="0" borderId="12" xfId="4" applyFont="1" applyBorder="1" applyAlignment="1">
      <alignment horizontal="center" vertical="center"/>
    </xf>
    <xf numFmtId="0" fontId="21" fillId="0" borderId="7" xfId="4" applyFont="1" applyBorder="1" applyAlignment="1">
      <alignment horizontal="center" vertical="center"/>
    </xf>
    <xf numFmtId="176" fontId="21" fillId="0" borderId="5" xfId="4" applyNumberFormat="1" applyFont="1" applyBorder="1" applyAlignment="1">
      <alignment horizontal="center" vertical="center"/>
    </xf>
    <xf numFmtId="176" fontId="21" fillId="0" borderId="28" xfId="4" applyNumberFormat="1" applyFont="1" applyBorder="1" applyAlignment="1">
      <alignment horizontal="center" vertical="center"/>
    </xf>
    <xf numFmtId="0" fontId="21" fillId="0" borderId="1" xfId="4" applyFont="1" applyBorder="1" applyAlignment="1">
      <alignment horizontal="center" vertical="center"/>
    </xf>
    <xf numFmtId="0" fontId="21" fillId="0" borderId="1" xfId="4" applyFont="1" applyBorder="1" applyAlignment="1">
      <alignment horizontal="center" vertical="center"/>
    </xf>
    <xf numFmtId="0" fontId="21" fillId="0" borderId="7" xfId="4" applyFont="1" applyBorder="1" applyAlignment="1">
      <alignment horizontal="center" vertical="center"/>
    </xf>
    <xf numFmtId="0" fontId="24" fillId="0" borderId="0" xfId="4" applyFont="1" applyAlignment="1">
      <alignment horizontal="left" vertical="center" wrapText="1"/>
    </xf>
    <xf numFmtId="0" fontId="24" fillId="0" borderId="0" xfId="4" applyFont="1" applyAlignment="1">
      <alignment horizontal="center" vertical="center"/>
    </xf>
    <xf numFmtId="0" fontId="33" fillId="0" borderId="0" xfId="4" applyFont="1" applyAlignment="1">
      <alignment horizontal="center" vertical="center"/>
    </xf>
    <xf numFmtId="0" fontId="34" fillId="0" borderId="0" xfId="4" applyFont="1" applyBorder="1" applyAlignment="1">
      <alignment horizontal="center" vertical="center"/>
    </xf>
    <xf numFmtId="0" fontId="35" fillId="0" borderId="0" xfId="4" applyFont="1" applyBorder="1" applyAlignment="1">
      <alignment horizontal="center" vertical="center"/>
    </xf>
    <xf numFmtId="0" fontId="36" fillId="0" borderId="0" xfId="4" applyFont="1" applyBorder="1" applyAlignment="1">
      <alignment horizontal="center" vertical="center"/>
    </xf>
    <xf numFmtId="0" fontId="37" fillId="0" borderId="0" xfId="4" applyFont="1" applyBorder="1" applyAlignment="1">
      <alignment horizontal="center" vertical="center"/>
    </xf>
    <xf numFmtId="0" fontId="34" fillId="0" borderId="0" xfId="4" applyFont="1" applyAlignment="1">
      <alignment horizontal="center" vertical="center"/>
    </xf>
    <xf numFmtId="0" fontId="35" fillId="0" borderId="0" xfId="4" applyFont="1" applyAlignment="1">
      <alignment horizontal="center" vertical="center"/>
    </xf>
    <xf numFmtId="0" fontId="34"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3" fillId="0" borderId="0" xfId="4" applyFont="1" applyFill="1" applyBorder="1" applyAlignment="1">
      <alignment horizontal="center" vertical="center"/>
    </xf>
    <xf numFmtId="0" fontId="6" fillId="8" borderId="4" xfId="4" applyFont="1" applyFill="1" applyBorder="1">
      <alignment vertical="center"/>
    </xf>
    <xf numFmtId="0" fontId="22" fillId="0" borderId="0" xfId="4" applyFont="1">
      <alignment vertical="center"/>
    </xf>
    <xf numFmtId="0" fontId="22" fillId="0" borderId="2" xfId="4" applyFont="1" applyBorder="1" applyAlignment="1">
      <alignment horizontal="center" vertical="center"/>
    </xf>
    <xf numFmtId="0" fontId="23" fillId="0" borderId="0" xfId="4" applyFont="1" applyAlignment="1">
      <alignment horizontal="right" vertical="center"/>
    </xf>
    <xf numFmtId="0" fontId="24" fillId="0" borderId="0" xfId="4" quotePrefix="1" applyFont="1" applyAlignment="1">
      <alignment horizontal="center" vertical="center"/>
    </xf>
    <xf numFmtId="0" fontId="24" fillId="0" borderId="0" xfId="4" applyFont="1">
      <alignment vertical="center"/>
    </xf>
    <xf numFmtId="0" fontId="22" fillId="0" borderId="0" xfId="4" quotePrefix="1" applyFont="1" applyAlignment="1">
      <alignment horizontal="center" vertical="center"/>
    </xf>
    <xf numFmtId="0" fontId="21" fillId="0" borderId="0" xfId="4" applyFont="1">
      <alignment vertical="center"/>
    </xf>
    <xf numFmtId="0" fontId="21" fillId="0" borderId="3" xfId="4" applyFont="1" applyBorder="1" applyAlignment="1">
      <alignment horizontal="center" vertical="center" shrinkToFit="1"/>
    </xf>
    <xf numFmtId="177" fontId="21" fillId="4" borderId="11" xfId="4" applyNumberFormat="1" applyFont="1" applyFill="1" applyBorder="1">
      <alignment vertical="center"/>
    </xf>
    <xf numFmtId="177" fontId="24" fillId="0" borderId="0" xfId="4" applyNumberFormat="1" applyFont="1">
      <alignment vertical="center"/>
    </xf>
    <xf numFmtId="177" fontId="21" fillId="0" borderId="9" xfId="4" applyNumberFormat="1" applyFont="1" applyFill="1" applyBorder="1">
      <alignment vertical="center"/>
    </xf>
    <xf numFmtId="177" fontId="21" fillId="4" borderId="10" xfId="4" applyNumberFormat="1" applyFont="1" applyFill="1" applyBorder="1">
      <alignment vertical="center"/>
    </xf>
    <xf numFmtId="0" fontId="23" fillId="0" borderId="0" xfId="4" applyFont="1">
      <alignment vertical="center"/>
    </xf>
    <xf numFmtId="0" fontId="6" fillId="0" borderId="0" xfId="4" applyFont="1" applyBorder="1" applyAlignment="1">
      <alignment horizontal="center" vertical="center" shrinkToFit="1"/>
    </xf>
    <xf numFmtId="0" fontId="6" fillId="0" borderId="13" xfId="4" applyFont="1" applyBorder="1" applyAlignment="1">
      <alignment horizontal="center" vertical="center" shrinkToFit="1"/>
    </xf>
    <xf numFmtId="0" fontId="6" fillId="0" borderId="28" xfId="4" applyFont="1" applyBorder="1">
      <alignment vertical="center"/>
    </xf>
    <xf numFmtId="177" fontId="6" fillId="3" borderId="3" xfId="4" applyNumberFormat="1" applyFont="1" applyFill="1" applyBorder="1" applyProtection="1">
      <alignment vertical="center"/>
      <protection locked="0"/>
    </xf>
    <xf numFmtId="177" fontId="6" fillId="4" borderId="3" xfId="4" applyNumberFormat="1" applyFont="1" applyFill="1" applyBorder="1">
      <alignment vertical="center"/>
    </xf>
    <xf numFmtId="0" fontId="6" fillId="0" borderId="16" xfId="4" applyFont="1" applyBorder="1">
      <alignment vertical="center"/>
    </xf>
    <xf numFmtId="0" fontId="6" fillId="0" borderId="16" xfId="4" applyFont="1" applyBorder="1" applyAlignment="1">
      <alignment horizontal="center" vertical="center" shrinkToFit="1"/>
    </xf>
    <xf numFmtId="178" fontId="6" fillId="0" borderId="16" xfId="4" applyNumberFormat="1" applyFont="1" applyFill="1" applyBorder="1">
      <alignment vertical="center"/>
    </xf>
    <xf numFmtId="0" fontId="6" fillId="0" borderId="2" xfId="4" applyFont="1" applyBorder="1">
      <alignment vertical="center"/>
    </xf>
    <xf numFmtId="0" fontId="6" fillId="0" borderId="2" xfId="4" applyFont="1" applyBorder="1" applyAlignment="1">
      <alignment horizontal="center" vertical="center" shrinkToFit="1"/>
    </xf>
    <xf numFmtId="178" fontId="6" fillId="0" borderId="2" xfId="4" applyNumberFormat="1" applyFont="1" applyFill="1" applyBorder="1">
      <alignment vertical="center"/>
    </xf>
    <xf numFmtId="0" fontId="6" fillId="0" borderId="16" xfId="4" applyFont="1" applyFill="1" applyBorder="1">
      <alignment vertical="center"/>
    </xf>
    <xf numFmtId="177" fontId="6" fillId="0" borderId="16" xfId="4" applyNumberFormat="1" applyFont="1" applyFill="1" applyBorder="1" applyProtection="1">
      <alignment vertical="center"/>
      <protection locked="0"/>
    </xf>
    <xf numFmtId="0" fontId="6" fillId="0" borderId="16" xfId="4" applyFont="1" applyFill="1" applyBorder="1" applyAlignment="1">
      <alignment horizontal="center" vertical="center"/>
    </xf>
    <xf numFmtId="177" fontId="6" fillId="0" borderId="16" xfId="4" applyNumberFormat="1" applyFont="1" applyFill="1" applyBorder="1">
      <alignment vertical="center"/>
    </xf>
    <xf numFmtId="0" fontId="6" fillId="0" borderId="2" xfId="4" applyFont="1" applyFill="1" applyBorder="1">
      <alignment vertical="center"/>
    </xf>
    <xf numFmtId="177" fontId="6" fillId="0" borderId="2" xfId="4" applyNumberFormat="1" applyFont="1" applyFill="1" applyBorder="1" applyProtection="1">
      <alignment vertical="center"/>
      <protection locked="0"/>
    </xf>
    <xf numFmtId="0" fontId="6" fillId="0" borderId="2" xfId="4" applyFont="1" applyFill="1" applyBorder="1" applyAlignment="1">
      <alignment horizontal="center" vertical="center"/>
    </xf>
    <xf numFmtId="177" fontId="6" fillId="0" borderId="2" xfId="4" applyNumberFormat="1" applyFont="1" applyFill="1" applyBorder="1">
      <alignment vertical="center"/>
    </xf>
    <xf numFmtId="0" fontId="21" fillId="0" borderId="12" xfId="4" applyFont="1" applyBorder="1" applyAlignment="1">
      <alignment horizontal="center" vertical="center"/>
    </xf>
    <xf numFmtId="0" fontId="21" fillId="0" borderId="7" xfId="4" applyFont="1" applyBorder="1" applyAlignment="1">
      <alignment horizontal="center" vertical="center"/>
    </xf>
    <xf numFmtId="176" fontId="21" fillId="0" borderId="5" xfId="4" applyNumberFormat="1" applyFont="1" applyBorder="1" applyAlignment="1">
      <alignment horizontal="center" vertical="center"/>
    </xf>
    <xf numFmtId="176" fontId="21" fillId="0" borderId="28" xfId="4" applyNumberFormat="1" applyFont="1" applyBorder="1" applyAlignment="1">
      <alignment horizontal="center" vertical="center"/>
    </xf>
    <xf numFmtId="0" fontId="21" fillId="0" borderId="1" xfId="4" applyFont="1" applyBorder="1" applyAlignment="1">
      <alignment horizontal="center" vertical="center"/>
    </xf>
    <xf numFmtId="3" fontId="0" fillId="0" borderId="0" xfId="0" applyNumberFormat="1" applyFont="1" applyFill="1" applyBorder="1" applyAlignment="1">
      <alignment vertical="center"/>
    </xf>
    <xf numFmtId="0" fontId="6" fillId="0" borderId="3" xfId="4" applyFont="1" applyBorder="1" applyAlignment="1">
      <alignment horizontal="center" vertical="center" shrinkToFit="1"/>
    </xf>
    <xf numFmtId="176" fontId="21" fillId="0" borderId="5" xfId="4" applyNumberFormat="1" applyFont="1" applyBorder="1" applyAlignment="1">
      <alignment horizontal="center" vertical="center"/>
    </xf>
    <xf numFmtId="0" fontId="21" fillId="0" borderId="7" xfId="4" applyFont="1" applyBorder="1" applyAlignment="1">
      <alignment horizontal="center" vertical="center"/>
    </xf>
    <xf numFmtId="0" fontId="3" fillId="0" borderId="0" xfId="4" applyFont="1" applyAlignment="1">
      <alignment vertical="top"/>
    </xf>
    <xf numFmtId="0" fontId="19" fillId="0" borderId="2"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distributed" textRotation="255" justifyLastLine="1"/>
    </xf>
    <xf numFmtId="0" fontId="6" fillId="0" borderId="17" xfId="4" applyFont="1" applyBorder="1" applyAlignment="1">
      <alignment vertical="center" shrinkToFit="1"/>
    </xf>
    <xf numFmtId="0" fontId="6" fillId="0" borderId="26" xfId="4" applyFont="1" applyFill="1" applyBorder="1" applyAlignment="1">
      <alignment horizontal="center" vertical="center"/>
    </xf>
    <xf numFmtId="182" fontId="5" fillId="0" borderId="2" xfId="4" applyNumberFormat="1" applyFont="1" applyBorder="1" applyAlignment="1">
      <alignment horizontal="center" vertical="center"/>
    </xf>
    <xf numFmtId="182" fontId="5" fillId="0" borderId="0" xfId="4" applyNumberFormat="1" applyFont="1">
      <alignment vertical="center"/>
    </xf>
    <xf numFmtId="182" fontId="6" fillId="0" borderId="1" xfId="4" applyNumberFormat="1" applyFont="1" applyBorder="1" applyAlignment="1">
      <alignment horizontal="center" vertical="center"/>
    </xf>
    <xf numFmtId="182" fontId="6" fillId="0" borderId="3" xfId="4" applyNumberFormat="1" applyFont="1" applyBorder="1" applyAlignment="1">
      <alignment horizontal="center" vertical="center"/>
    </xf>
    <xf numFmtId="182" fontId="6" fillId="0" borderId="7" xfId="4" applyNumberFormat="1" applyFont="1" applyBorder="1">
      <alignment vertical="center"/>
    </xf>
    <xf numFmtId="182" fontId="6" fillId="0" borderId="1" xfId="4" applyNumberFormat="1" applyFont="1" applyBorder="1">
      <alignment vertical="center"/>
    </xf>
    <xf numFmtId="182" fontId="3" fillId="0" borderId="0" xfId="4" applyNumberFormat="1" applyFont="1">
      <alignment vertical="center"/>
    </xf>
    <xf numFmtId="182" fontId="6" fillId="0" borderId="0" xfId="4" applyNumberFormat="1" applyFont="1" applyFill="1" applyBorder="1" applyAlignment="1">
      <alignment horizontal="center" vertical="center"/>
    </xf>
    <xf numFmtId="182" fontId="6" fillId="0" borderId="1" xfId="4" applyNumberFormat="1" applyFont="1" applyFill="1" applyBorder="1">
      <alignment vertical="center"/>
    </xf>
    <xf numFmtId="182" fontId="6" fillId="0" borderId="7" xfId="4" applyNumberFormat="1" applyFont="1" applyFill="1" applyBorder="1">
      <alignment vertical="center"/>
    </xf>
    <xf numFmtId="180" fontId="5" fillId="0" borderId="2" xfId="4" applyNumberFormat="1" applyFont="1" applyBorder="1" applyAlignment="1">
      <alignment horizontal="center" vertical="center"/>
    </xf>
    <xf numFmtId="180" fontId="3" fillId="0" borderId="0" xfId="4" applyNumberFormat="1" applyFont="1">
      <alignment vertical="center"/>
    </xf>
    <xf numFmtId="177" fontId="32" fillId="0" borderId="0" xfId="4" applyNumberFormat="1" applyFont="1">
      <alignment vertical="center"/>
    </xf>
    <xf numFmtId="0" fontId="21" fillId="0" borderId="28" xfId="4" applyFont="1" applyBorder="1" applyAlignment="1">
      <alignment horizontal="center" vertical="center"/>
    </xf>
    <xf numFmtId="0" fontId="21" fillId="0" borderId="8" xfId="4" applyFont="1" applyBorder="1" applyAlignment="1">
      <alignment horizontal="center" vertical="center"/>
    </xf>
    <xf numFmtId="0" fontId="21" fillId="0" borderId="12" xfId="4" applyFont="1" applyBorder="1" applyAlignment="1">
      <alignment horizontal="center" vertical="center"/>
    </xf>
    <xf numFmtId="0" fontId="24" fillId="0" borderId="7" xfId="4" applyFont="1" applyBorder="1" applyAlignment="1">
      <alignment horizontal="center" vertical="center"/>
    </xf>
    <xf numFmtId="0" fontId="21" fillId="0" borderId="17" xfId="4" applyFont="1" applyBorder="1" applyAlignment="1">
      <alignment horizontal="center" vertical="center"/>
    </xf>
    <xf numFmtId="0" fontId="21" fillId="0" borderId="3" xfId="4" applyFont="1" applyBorder="1" applyAlignment="1">
      <alignment horizontal="center" vertical="center"/>
    </xf>
    <xf numFmtId="177" fontId="24" fillId="0" borderId="0" xfId="4" applyNumberFormat="1" applyFont="1" applyAlignment="1">
      <alignment horizontal="right" vertical="center"/>
    </xf>
    <xf numFmtId="0" fontId="21" fillId="0" borderId="1" xfId="4" applyFont="1" applyBorder="1" applyAlignment="1">
      <alignment horizontal="center" vertical="center"/>
    </xf>
    <xf numFmtId="176" fontId="21" fillId="0" borderId="5" xfId="4" applyNumberFormat="1" applyFont="1" applyBorder="1" applyAlignment="1">
      <alignment horizontal="center" vertical="center"/>
    </xf>
    <xf numFmtId="0" fontId="21" fillId="0" borderId="7" xfId="4" applyFont="1" applyBorder="1" applyAlignment="1">
      <alignment horizontal="center" vertical="center"/>
    </xf>
    <xf numFmtId="176" fontId="21" fillId="0" borderId="28" xfId="4" applyNumberFormat="1" applyFont="1" applyBorder="1" applyAlignment="1">
      <alignment horizontal="center" vertical="center"/>
    </xf>
    <xf numFmtId="0" fontId="21" fillId="0" borderId="13" xfId="4" applyFont="1" applyBorder="1" applyAlignment="1">
      <alignment horizontal="center" vertical="center"/>
    </xf>
    <xf numFmtId="176" fontId="21" fillId="0" borderId="8" xfId="4" applyNumberFormat="1" applyFont="1" applyBorder="1" applyAlignment="1">
      <alignment horizontal="center" vertical="center"/>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21" fillId="0" borderId="15" xfId="4" applyFont="1" applyBorder="1" applyAlignment="1">
      <alignment horizontal="center" vertical="center"/>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177" fontId="6" fillId="0" borderId="3" xfId="4" applyNumberFormat="1" applyFont="1" applyBorder="1" applyAlignment="1">
      <alignment horizontal="center" vertical="center"/>
    </xf>
    <xf numFmtId="0" fontId="6" fillId="0" borderId="1" xfId="4" applyFont="1" applyFill="1" applyBorder="1" applyAlignment="1">
      <alignment horizontal="center" vertical="center"/>
    </xf>
    <xf numFmtId="0" fontId="6" fillId="0" borderId="12" xfId="4" applyFont="1" applyBorder="1" applyAlignment="1">
      <alignment horizontal="center" vertical="center"/>
    </xf>
    <xf numFmtId="176" fontId="6" fillId="0" borderId="28"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6" fillId="0" borderId="4"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12" xfId="4" applyFont="1" applyBorder="1" applyAlignment="1">
      <alignment horizontal="center" vertical="center"/>
    </xf>
    <xf numFmtId="176" fontId="6" fillId="0" borderId="28" xfId="4" applyNumberFormat="1" applyFont="1" applyBorder="1" applyAlignment="1">
      <alignment horizontal="center" vertical="center"/>
    </xf>
    <xf numFmtId="176" fontId="21" fillId="0" borderId="5" xfId="4" applyNumberFormat="1" applyFont="1" applyBorder="1" applyAlignment="1">
      <alignment horizontal="center" vertical="center"/>
    </xf>
    <xf numFmtId="0" fontId="21" fillId="0" borderId="7" xfId="4" applyFont="1" applyBorder="1" applyAlignment="1">
      <alignment horizontal="center" vertical="center"/>
    </xf>
    <xf numFmtId="0" fontId="6" fillId="0" borderId="20" xfId="4" applyFont="1" applyFill="1" applyBorder="1" applyAlignment="1">
      <alignment horizontal="center" vertical="center"/>
    </xf>
    <xf numFmtId="0" fontId="6" fillId="0" borderId="22" xfId="4" applyFont="1" applyFill="1" applyBorder="1" applyAlignment="1">
      <alignment horizontal="center" vertical="center"/>
    </xf>
    <xf numFmtId="0" fontId="6" fillId="0" borderId="26" xfId="4" applyFont="1" applyFill="1" applyBorder="1" applyAlignment="1">
      <alignment horizontal="center" vertical="center"/>
    </xf>
    <xf numFmtId="0" fontId="6" fillId="0" borderId="10" xfId="4" applyFont="1" applyFill="1" applyBorder="1" applyAlignment="1">
      <alignment horizontal="center" vertical="center"/>
    </xf>
    <xf numFmtId="176" fontId="21" fillId="0" borderId="5" xfId="4" applyNumberFormat="1" applyFont="1" applyBorder="1" applyAlignment="1">
      <alignment horizontal="center" vertical="center"/>
    </xf>
    <xf numFmtId="0" fontId="21" fillId="0" borderId="7" xfId="4" applyFont="1" applyBorder="1" applyAlignment="1">
      <alignment horizontal="center" vertical="center"/>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177" fontId="6" fillId="0" borderId="3" xfId="4" applyNumberFormat="1" applyFont="1" applyBorder="1" applyAlignment="1">
      <alignment horizontal="center" vertical="center"/>
    </xf>
    <xf numFmtId="0" fontId="21" fillId="0" borderId="8" xfId="4" applyFont="1" applyBorder="1" applyAlignment="1">
      <alignment horizontal="center" vertical="center"/>
    </xf>
    <xf numFmtId="0" fontId="21" fillId="0" borderId="12" xfId="4" applyFont="1" applyBorder="1" applyAlignment="1">
      <alignment horizontal="center" vertical="center"/>
    </xf>
    <xf numFmtId="0" fontId="21" fillId="0" borderId="3" xfId="4" applyFont="1" applyBorder="1" applyAlignment="1">
      <alignment horizontal="center" vertical="center"/>
    </xf>
    <xf numFmtId="0" fontId="21" fillId="0" borderId="13" xfId="4" applyFont="1" applyBorder="1" applyAlignment="1">
      <alignment horizontal="center" vertical="center"/>
    </xf>
    <xf numFmtId="0" fontId="21" fillId="0" borderId="1"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4" xfId="4" applyFont="1" applyBorder="1" applyAlignment="1">
      <alignment vertical="center"/>
    </xf>
    <xf numFmtId="0" fontId="21" fillId="0" borderId="15" xfId="4" applyFont="1" applyBorder="1" applyAlignment="1">
      <alignment horizontal="center" vertical="center"/>
    </xf>
    <xf numFmtId="0" fontId="6" fillId="0" borderId="12" xfId="4" applyFont="1" applyBorder="1" applyAlignment="1">
      <alignment horizontal="center" vertical="center"/>
    </xf>
    <xf numFmtId="0" fontId="5" fillId="0" borderId="2" xfId="4" applyFont="1" applyBorder="1">
      <alignment vertical="center"/>
    </xf>
    <xf numFmtId="0" fontId="6" fillId="0" borderId="15" xfId="4" applyFont="1" applyBorder="1" applyAlignment="1">
      <alignment vertical="center"/>
    </xf>
    <xf numFmtId="0" fontId="6" fillId="0" borderId="0" xfId="4" quotePrefix="1" applyFont="1">
      <alignment vertical="center"/>
    </xf>
    <xf numFmtId="0" fontId="21" fillId="0" borderId="8" xfId="4" applyFont="1" applyBorder="1" applyAlignment="1">
      <alignment horizontal="center" vertical="center"/>
    </xf>
    <xf numFmtId="0" fontId="21" fillId="0" borderId="12" xfId="4" applyFont="1" applyBorder="1" applyAlignment="1">
      <alignment horizontal="center" vertical="center"/>
    </xf>
    <xf numFmtId="0" fontId="21" fillId="0" borderId="3" xfId="4" applyFont="1" applyBorder="1" applyAlignment="1">
      <alignment horizontal="center" vertical="center"/>
    </xf>
    <xf numFmtId="0" fontId="21" fillId="0" borderId="13" xfId="4" applyFont="1" applyBorder="1" applyAlignment="1">
      <alignment horizontal="center" vertical="center"/>
    </xf>
    <xf numFmtId="0" fontId="21" fillId="0" borderId="1" xfId="4" applyFont="1" applyBorder="1" applyAlignment="1">
      <alignment horizontal="center" vertical="center"/>
    </xf>
    <xf numFmtId="176" fontId="6" fillId="0" borderId="28" xfId="4" applyNumberFormat="1" applyFont="1" applyBorder="1" applyAlignment="1">
      <alignment horizontal="center" vertical="center"/>
    </xf>
    <xf numFmtId="0" fontId="21" fillId="0" borderId="15" xfId="4" applyFont="1" applyBorder="1" applyAlignment="1">
      <alignment horizontal="center" vertical="center"/>
    </xf>
    <xf numFmtId="0" fontId="6" fillId="0" borderId="12" xfId="4" applyFont="1" applyBorder="1" applyAlignment="1">
      <alignment horizontal="center" vertical="center"/>
    </xf>
    <xf numFmtId="187" fontId="3" fillId="0" borderId="0" xfId="4" applyNumberFormat="1" applyFont="1">
      <alignment vertical="center"/>
    </xf>
    <xf numFmtId="0" fontId="5" fillId="0" borderId="0" xfId="4" applyFont="1" applyFill="1">
      <alignment vertical="center"/>
    </xf>
    <xf numFmtId="0" fontId="6" fillId="6" borderId="6" xfId="4" applyFont="1" applyFill="1" applyBorder="1" applyAlignment="1">
      <alignment vertical="center" shrinkToFit="1"/>
    </xf>
    <xf numFmtId="178" fontId="6" fillId="6" borderId="7" xfId="4" applyNumberFormat="1" applyFont="1" applyFill="1" applyBorder="1">
      <alignment vertical="center"/>
    </xf>
    <xf numFmtId="0" fontId="6" fillId="6" borderId="4" xfId="4" applyFont="1" applyFill="1" applyBorder="1">
      <alignment vertical="center"/>
    </xf>
    <xf numFmtId="0" fontId="6" fillId="6" borderId="5" xfId="4" applyFont="1" applyFill="1" applyBorder="1">
      <alignment vertical="center"/>
    </xf>
    <xf numFmtId="0" fontId="6" fillId="6" borderId="12" xfId="4" applyFont="1" applyFill="1" applyBorder="1" applyAlignment="1">
      <alignment horizontal="left" vertical="center"/>
    </xf>
    <xf numFmtId="0" fontId="21" fillId="0" borderId="32" xfId="4" applyFont="1" applyBorder="1" applyAlignment="1">
      <alignment horizontal="center" vertical="center"/>
    </xf>
    <xf numFmtId="0" fontId="21" fillId="0" borderId="8" xfId="4" applyFont="1" applyBorder="1" applyAlignment="1">
      <alignment horizontal="center" vertical="center"/>
    </xf>
    <xf numFmtId="0" fontId="21" fillId="0" borderId="12" xfId="4" applyFont="1" applyBorder="1" applyAlignment="1">
      <alignment horizontal="center" vertical="center"/>
    </xf>
    <xf numFmtId="0" fontId="21" fillId="0" borderId="3" xfId="4" applyFont="1" applyBorder="1" applyAlignment="1">
      <alignment horizontal="center" vertical="center"/>
    </xf>
    <xf numFmtId="0" fontId="21" fillId="0" borderId="6" xfId="4" applyFont="1" applyBorder="1" applyAlignment="1">
      <alignment horizontal="center" vertical="center" wrapText="1"/>
    </xf>
    <xf numFmtId="176" fontId="21" fillId="0" borderId="5" xfId="4" applyNumberFormat="1" applyFont="1" applyBorder="1" applyAlignment="1">
      <alignment horizontal="center" vertical="center"/>
    </xf>
    <xf numFmtId="0" fontId="21" fillId="0" borderId="7" xfId="4" applyFont="1" applyBorder="1" applyAlignment="1">
      <alignment horizontal="center" vertical="center"/>
    </xf>
    <xf numFmtId="0" fontId="27" fillId="0" borderId="0" xfId="4" applyFont="1" applyBorder="1" applyAlignment="1">
      <alignment horizontal="right"/>
    </xf>
    <xf numFmtId="0" fontId="27" fillId="0" borderId="0" xfId="4" applyFont="1" applyBorder="1" applyAlignment="1">
      <alignment horizontal="center"/>
    </xf>
    <xf numFmtId="0" fontId="37" fillId="0" borderId="0" xfId="4" applyFont="1" applyBorder="1" applyAlignment="1">
      <alignment horizontal="center" vertical="center" wrapText="1"/>
    </xf>
    <xf numFmtId="176" fontId="21" fillId="0" borderId="28" xfId="4" applyNumberFormat="1" applyFont="1" applyBorder="1" applyAlignment="1">
      <alignment horizontal="center" vertical="center"/>
    </xf>
    <xf numFmtId="0" fontId="25" fillId="0" borderId="17" xfId="4" applyFont="1" applyBorder="1" applyAlignment="1">
      <alignment horizontal="center" vertical="center" wrapText="1" shrinkToFit="1"/>
    </xf>
    <xf numFmtId="0" fontId="21" fillId="0" borderId="13" xfId="4" applyFont="1" applyBorder="1" applyAlignment="1">
      <alignment horizontal="center" vertical="center"/>
    </xf>
    <xf numFmtId="0" fontId="21" fillId="0" borderId="1" xfId="4" applyFont="1" applyBorder="1" applyAlignment="1">
      <alignment horizontal="center" vertical="center"/>
    </xf>
    <xf numFmtId="176" fontId="21" fillId="0" borderId="15" xfId="4" applyNumberFormat="1" applyFont="1" applyBorder="1" applyAlignment="1">
      <alignment horizontal="center" vertical="center"/>
    </xf>
    <xf numFmtId="176" fontId="21" fillId="0" borderId="8" xfId="4" applyNumberFormat="1" applyFont="1" applyBorder="1" applyAlignment="1">
      <alignment horizontal="center" vertical="center"/>
    </xf>
    <xf numFmtId="0" fontId="21" fillId="0" borderId="0" xfId="4" applyFont="1" applyFill="1" applyBorder="1" applyAlignment="1">
      <alignment horizontal="center" vertical="center"/>
    </xf>
    <xf numFmtId="0" fontId="26" fillId="4" borderId="35" xfId="0" applyFont="1" applyFill="1" applyBorder="1" applyAlignment="1">
      <alignment horizontal="right"/>
    </xf>
    <xf numFmtId="0" fontId="26" fillId="0" borderId="8" xfId="0" applyFont="1" applyBorder="1" applyAlignment="1">
      <alignment horizontal="right"/>
    </xf>
    <xf numFmtId="0" fontId="26" fillId="0" borderId="0" xfId="0" applyFont="1" applyAlignment="1">
      <alignment shrinkToFit="1"/>
    </xf>
    <xf numFmtId="0" fontId="24" fillId="0" borderId="0" xfId="4" applyFont="1" applyAlignment="1">
      <alignment horizontal="center" vertical="center"/>
    </xf>
    <xf numFmtId="0" fontId="21" fillId="0" borderId="15" xfId="4" applyFont="1" applyBorder="1" applyAlignment="1">
      <alignment horizontal="center" vertical="center"/>
    </xf>
    <xf numFmtId="0" fontId="22" fillId="0" borderId="0" xfId="4" applyFont="1" applyBorder="1" applyAlignment="1">
      <alignment horizontal="center" vertical="center"/>
    </xf>
    <xf numFmtId="0" fontId="21" fillId="0" borderId="7" xfId="4" applyFont="1" applyBorder="1" applyAlignment="1">
      <alignment horizontal="center" vertical="center"/>
    </xf>
    <xf numFmtId="176" fontId="21" fillId="0" borderId="28" xfId="4" applyNumberFormat="1" applyFont="1" applyBorder="1" applyAlignment="1">
      <alignment horizontal="center" vertical="center"/>
    </xf>
    <xf numFmtId="176" fontId="21" fillId="0" borderId="15" xfId="4" applyNumberFormat="1" applyFont="1" applyBorder="1" applyAlignment="1">
      <alignment horizontal="center" vertical="center"/>
    </xf>
    <xf numFmtId="0" fontId="22" fillId="0" borderId="11" xfId="4" applyFont="1" applyBorder="1">
      <alignment vertical="center"/>
    </xf>
    <xf numFmtId="0" fontId="22" fillId="0" borderId="69" xfId="4" applyFont="1" applyBorder="1">
      <alignment vertical="center"/>
    </xf>
    <xf numFmtId="0" fontId="22" fillId="0" borderId="70" xfId="4" applyFont="1" applyBorder="1">
      <alignment vertical="center"/>
    </xf>
    <xf numFmtId="0" fontId="22" fillId="0" borderId="71" xfId="4" applyFont="1" applyBorder="1">
      <alignment vertical="center"/>
    </xf>
    <xf numFmtId="0" fontId="25" fillId="0" borderId="7" xfId="4" applyFont="1" applyBorder="1" applyAlignment="1">
      <alignment horizontal="distributed" shrinkToFit="1"/>
    </xf>
    <xf numFmtId="0" fontId="6" fillId="0" borderId="32" xfId="4" applyFont="1" applyBorder="1" applyAlignment="1">
      <alignment horizontal="center" vertical="center"/>
    </xf>
    <xf numFmtId="0" fontId="3" fillId="0" borderId="0" xfId="4" applyFont="1" applyAlignment="1">
      <alignment horizontal="left" vertical="center" wrapText="1"/>
    </xf>
    <xf numFmtId="0" fontId="6" fillId="0" borderId="28" xfId="4" applyFont="1" applyBorder="1" applyAlignment="1">
      <alignment horizontal="center" vertical="center"/>
    </xf>
    <xf numFmtId="0" fontId="6" fillId="0" borderId="4" xfId="4" applyFont="1" applyBorder="1" applyAlignment="1">
      <alignment horizontal="center" vertical="center"/>
    </xf>
    <xf numFmtId="0" fontId="6" fillId="0" borderId="3" xfId="4" applyFont="1" applyBorder="1" applyAlignment="1">
      <alignment horizontal="center" vertical="center" wrapText="1"/>
    </xf>
    <xf numFmtId="177" fontId="6" fillId="0" borderId="4" xfId="4" applyNumberFormat="1" applyFont="1" applyBorder="1" applyAlignment="1">
      <alignment horizontal="center" vertical="center"/>
    </xf>
    <xf numFmtId="0" fontId="6" fillId="0" borderId="15" xfId="4" applyFont="1" applyBorder="1">
      <alignment vertical="center"/>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6" fillId="0" borderId="4" xfId="4" applyFont="1" applyBorder="1" applyAlignment="1">
      <alignment vertical="center"/>
    </xf>
    <xf numFmtId="0" fontId="6" fillId="0" borderId="12" xfId="4" applyFont="1" applyBorder="1" applyAlignment="1">
      <alignment vertical="center"/>
    </xf>
    <xf numFmtId="0" fontId="6" fillId="0" borderId="12" xfId="4" applyFont="1" applyBorder="1" applyAlignment="1">
      <alignment horizontal="left"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12" xfId="4" applyFont="1" applyBorder="1" applyAlignment="1">
      <alignment horizontal="center" vertical="center" shrinkToFit="1"/>
    </xf>
    <xf numFmtId="177" fontId="6" fillId="0" borderId="3" xfId="4" applyNumberFormat="1" applyFont="1" applyBorder="1" applyAlignment="1">
      <alignment horizontal="center" vertical="center"/>
    </xf>
    <xf numFmtId="0" fontId="14" fillId="0" borderId="0" xfId="4" applyFont="1" applyAlignment="1">
      <alignment vertical="center" wrapText="1"/>
    </xf>
    <xf numFmtId="0" fontId="0" fillId="0" borderId="0" xfId="0" applyFont="1" applyBorder="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2" xfId="0" applyFont="1" applyBorder="1" applyAlignment="1">
      <alignment vertical="center"/>
    </xf>
    <xf numFmtId="0" fontId="0" fillId="0" borderId="0" xfId="0" applyFont="1" applyBorder="1" applyAlignment="1">
      <alignment horizontal="right" vertical="center"/>
    </xf>
    <xf numFmtId="0" fontId="0" fillId="0" borderId="16" xfId="0" applyFont="1" applyBorder="1" applyAlignment="1">
      <alignment vertical="center"/>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188" fontId="0" fillId="0" borderId="0" xfId="0" applyNumberFormat="1" applyFont="1" applyFill="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wrapText="1"/>
    </xf>
    <xf numFmtId="178" fontId="0" fillId="0" borderId="0" xfId="0" applyNumberFormat="1" applyFont="1" applyFill="1" applyBorder="1" applyAlignment="1">
      <alignment vertical="center"/>
    </xf>
    <xf numFmtId="189"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xf>
    <xf numFmtId="178" fontId="0" fillId="0" borderId="0" xfId="0" applyNumberFormat="1" applyFont="1" applyAlignment="1">
      <alignment horizontal="center" vertical="center"/>
    </xf>
    <xf numFmtId="178" fontId="0" fillId="0" borderId="0" xfId="0" applyNumberFormat="1" applyFont="1" applyFill="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left" vertical="center" wrapText="1"/>
    </xf>
    <xf numFmtId="0" fontId="19" fillId="0" borderId="0" xfId="0" applyFont="1" applyFill="1" applyBorder="1" applyAlignment="1">
      <alignment vertical="center"/>
    </xf>
    <xf numFmtId="0" fontId="0" fillId="0" borderId="0" xfId="0" applyNumberFormat="1" applyFont="1" applyAlignment="1">
      <alignment vertical="center"/>
    </xf>
    <xf numFmtId="185" fontId="14" fillId="0" borderId="0" xfId="4" applyNumberFormat="1" applyFont="1" applyAlignment="1">
      <alignment horizontal="right" vertical="center"/>
    </xf>
    <xf numFmtId="185" fontId="6" fillId="0" borderId="1" xfId="4" applyNumberFormat="1" applyFont="1" applyBorder="1" applyAlignment="1">
      <alignment horizontal="center" vertical="center"/>
    </xf>
    <xf numFmtId="185" fontId="6" fillId="0" borderId="3" xfId="4" applyNumberFormat="1" applyFont="1" applyBorder="1" applyAlignment="1">
      <alignment horizontal="center" vertical="center" shrinkToFit="1"/>
    </xf>
    <xf numFmtId="0" fontId="5" fillId="0" borderId="0" xfId="4" applyFont="1" applyAlignment="1">
      <alignment horizontal="center" vertical="center"/>
    </xf>
    <xf numFmtId="185" fontId="3" fillId="3" borderId="7" xfId="4" applyNumberFormat="1" applyFont="1" applyFill="1" applyBorder="1" applyProtection="1">
      <alignment vertical="center"/>
      <protection locked="0"/>
    </xf>
    <xf numFmtId="0" fontId="3" fillId="0" borderId="0" xfId="4" quotePrefix="1" applyFont="1" applyFill="1" applyAlignment="1">
      <alignment horizontal="center" vertical="center"/>
    </xf>
    <xf numFmtId="185" fontId="5" fillId="0" borderId="0" xfId="4" applyNumberFormat="1" applyFont="1" applyFill="1">
      <alignment vertical="center"/>
    </xf>
    <xf numFmtId="178" fontId="5" fillId="0" borderId="0" xfId="4" applyNumberFormat="1" applyFont="1" applyFill="1">
      <alignment vertical="center"/>
    </xf>
    <xf numFmtId="185" fontId="6" fillId="0" borderId="3" xfId="4" applyNumberFormat="1" applyFont="1" applyBorder="1" applyAlignment="1">
      <alignment horizontal="center" vertical="center"/>
    </xf>
    <xf numFmtId="0" fontId="3" fillId="0" borderId="0" xfId="4" applyFont="1" applyAlignment="1">
      <alignment vertical="center" wrapText="1"/>
    </xf>
    <xf numFmtId="185" fontId="3" fillId="0" borderId="0" xfId="4" applyNumberFormat="1" applyFont="1" applyAlignment="1">
      <alignment horizontal="left" vertical="center" wrapText="1"/>
    </xf>
    <xf numFmtId="0" fontId="3" fillId="0" borderId="0" xfId="4" applyFont="1" applyBorder="1" applyAlignment="1">
      <alignment vertical="top" wrapText="1"/>
    </xf>
    <xf numFmtId="185" fontId="6" fillId="0" borderId="0" xfId="4" applyNumberFormat="1" applyFont="1">
      <alignment vertical="center"/>
    </xf>
    <xf numFmtId="185" fontId="6" fillId="0" borderId="9" xfId="4" applyNumberFormat="1" applyFont="1" applyFill="1" applyBorder="1">
      <alignment vertical="center"/>
    </xf>
    <xf numFmtId="185" fontId="6" fillId="4" borderId="10" xfId="4" applyNumberFormat="1" applyFont="1" applyFill="1" applyBorder="1">
      <alignment vertical="center"/>
    </xf>
    <xf numFmtId="0" fontId="14" fillId="0" borderId="0" xfId="4" applyFont="1" applyAlignment="1">
      <alignment horizontal="right" vertical="center"/>
    </xf>
    <xf numFmtId="0" fontId="3" fillId="0" borderId="0" xfId="4" applyFont="1" applyAlignment="1">
      <alignment vertical="center" shrinkToFit="1"/>
    </xf>
    <xf numFmtId="0" fontId="6" fillId="0" borderId="0" xfId="4" applyFont="1" applyBorder="1" applyAlignment="1">
      <alignment horizontal="left" vertical="center"/>
    </xf>
    <xf numFmtId="180" fontId="6" fillId="0" borderId="0" xfId="4" applyNumberFormat="1" applyFont="1" applyBorder="1">
      <alignment vertical="center"/>
    </xf>
    <xf numFmtId="0" fontId="3" fillId="0" borderId="0" xfId="4" applyFont="1" applyBorder="1" applyAlignment="1">
      <alignment vertical="center"/>
    </xf>
    <xf numFmtId="186" fontId="6" fillId="4" borderId="7" xfId="4" applyNumberFormat="1" applyFont="1" applyFill="1" applyBorder="1" applyProtection="1">
      <alignment vertical="center"/>
      <protection locked="0"/>
    </xf>
    <xf numFmtId="0" fontId="6" fillId="0" borderId="1" xfId="4" applyFont="1" applyBorder="1" applyAlignment="1">
      <alignment vertical="center"/>
    </xf>
    <xf numFmtId="180" fontId="3" fillId="0" borderId="1" xfId="4" applyNumberFormat="1" applyFont="1" applyBorder="1" applyAlignment="1">
      <alignment vertical="center" shrinkToFit="1"/>
    </xf>
    <xf numFmtId="0" fontId="6" fillId="0" borderId="9" xfId="4" applyFont="1" applyFill="1" applyBorder="1">
      <alignment vertical="center"/>
    </xf>
    <xf numFmtId="192" fontId="6" fillId="0" borderId="3" xfId="4" applyNumberFormat="1" applyFont="1" applyFill="1" applyBorder="1" applyAlignment="1">
      <alignment horizontal="right" vertical="center"/>
    </xf>
    <xf numFmtId="38" fontId="6" fillId="4" borderId="18" xfId="4" applyNumberFormat="1" applyFont="1" applyFill="1" applyBorder="1">
      <alignment vertical="center"/>
    </xf>
    <xf numFmtId="0" fontId="6" fillId="0" borderId="4" xfId="4" applyFont="1" applyFill="1" applyBorder="1" applyAlignment="1">
      <alignment vertical="center" shrinkToFit="1"/>
    </xf>
    <xf numFmtId="192" fontId="6" fillId="0" borderId="1" xfId="4" applyNumberFormat="1" applyFont="1" applyBorder="1" applyAlignment="1">
      <alignment horizontal="right" vertical="center" shrinkToFit="1"/>
    </xf>
    <xf numFmtId="0" fontId="6" fillId="0" borderId="8" xfId="4" quotePrefix="1" applyFont="1" applyBorder="1" applyAlignment="1">
      <alignment horizontal="center" vertical="center"/>
    </xf>
    <xf numFmtId="181" fontId="6" fillId="4" borderId="12" xfId="4" applyNumberFormat="1" applyFont="1" applyFill="1" applyBorder="1">
      <alignment vertical="center"/>
    </xf>
    <xf numFmtId="192" fontId="6" fillId="4" borderId="3" xfId="4" applyNumberFormat="1" applyFont="1" applyFill="1" applyBorder="1" applyAlignment="1">
      <alignment horizontal="right" vertical="center"/>
    </xf>
    <xf numFmtId="38" fontId="13" fillId="0" borderId="0" xfId="4" applyNumberFormat="1" applyFont="1" applyAlignment="1">
      <alignment horizontal="left" vertical="center"/>
    </xf>
    <xf numFmtId="0" fontId="3" fillId="0" borderId="0" xfId="4" applyFont="1" applyAlignment="1">
      <alignment horizontal="left" vertical="center"/>
    </xf>
    <xf numFmtId="177" fontId="3" fillId="0" borderId="0" xfId="4" applyNumberFormat="1" applyFont="1" applyAlignment="1">
      <alignment vertical="center" shrinkToFit="1"/>
    </xf>
    <xf numFmtId="0" fontId="6" fillId="0" borderId="0" xfId="4" applyFont="1" applyAlignment="1">
      <alignment vertical="center" shrinkToFit="1"/>
    </xf>
    <xf numFmtId="180" fontId="6" fillId="0" borderId="1" xfId="4" applyNumberFormat="1" applyFont="1" applyBorder="1" applyAlignment="1">
      <alignment horizontal="center" vertical="center" shrinkToFit="1"/>
    </xf>
    <xf numFmtId="180" fontId="6" fillId="3" borderId="3" xfId="4" applyNumberFormat="1" applyFont="1" applyFill="1" applyBorder="1" applyProtection="1">
      <alignment vertical="center"/>
      <protection locked="0"/>
    </xf>
    <xf numFmtId="177" fontId="6" fillId="2" borderId="0" xfId="4" applyNumberFormat="1" applyFont="1" applyFill="1" applyBorder="1" applyProtection="1">
      <alignment vertical="center"/>
      <protection locked="0"/>
    </xf>
    <xf numFmtId="0" fontId="6" fillId="2" borderId="0" xfId="4" applyFont="1" applyFill="1" applyBorder="1" applyAlignment="1">
      <alignment horizontal="center" vertical="center"/>
    </xf>
    <xf numFmtId="180" fontId="6" fillId="2" borderId="0" xfId="4" applyNumberFormat="1" applyFont="1" applyFill="1" applyBorder="1">
      <alignment vertical="center"/>
    </xf>
    <xf numFmtId="180" fontId="6" fillId="2" borderId="0" xfId="4" applyNumberFormat="1" applyFont="1" applyFill="1" applyBorder="1" applyProtection="1">
      <alignment vertical="center"/>
      <protection locked="0"/>
    </xf>
    <xf numFmtId="177" fontId="6" fillId="0" borderId="1" xfId="4" applyNumberFormat="1" applyFont="1" applyBorder="1" applyAlignment="1">
      <alignment horizontal="center" vertical="center" shrinkToFit="1"/>
    </xf>
    <xf numFmtId="177" fontId="6" fillId="0" borderId="13" xfId="4" applyNumberFormat="1" applyFont="1" applyBorder="1" applyAlignment="1">
      <alignment horizontal="center" vertical="center" shrinkToFit="1"/>
    </xf>
    <xf numFmtId="180" fontId="6" fillId="0" borderId="17" xfId="4" applyNumberFormat="1" applyFont="1" applyBorder="1" applyAlignment="1">
      <alignment horizontal="center" vertical="center"/>
    </xf>
    <xf numFmtId="177" fontId="6" fillId="0" borderId="12" xfId="4" applyNumberFormat="1" applyFont="1" applyBorder="1" applyAlignment="1">
      <alignment horizontal="center" vertical="center"/>
    </xf>
    <xf numFmtId="0" fontId="3" fillId="0" borderId="7" xfId="4" applyFont="1" applyBorder="1">
      <alignment vertical="center"/>
    </xf>
    <xf numFmtId="0" fontId="6" fillId="0" borderId="7" xfId="4" applyFont="1" applyBorder="1">
      <alignment vertical="center"/>
    </xf>
    <xf numFmtId="181" fontId="6" fillId="3" borderId="3" xfId="4" applyNumberFormat="1" applyFont="1" applyFill="1" applyBorder="1" applyProtection="1">
      <alignment vertical="center"/>
      <protection locked="0"/>
    </xf>
    <xf numFmtId="186" fontId="6" fillId="3" borderId="3" xfId="4" applyNumberFormat="1" applyFont="1" applyFill="1" applyBorder="1" applyProtection="1">
      <alignment vertical="center"/>
      <protection locked="0"/>
    </xf>
    <xf numFmtId="181" fontId="6" fillId="4" borderId="3" xfId="4" applyNumberFormat="1" applyFont="1" applyFill="1" applyBorder="1" applyProtection="1">
      <alignment vertical="center"/>
      <protection locked="0"/>
    </xf>
    <xf numFmtId="180" fontId="6" fillId="4" borderId="7" xfId="4" applyNumberFormat="1" applyFont="1" applyFill="1" applyBorder="1">
      <alignment vertical="center"/>
    </xf>
    <xf numFmtId="0" fontId="3" fillId="0" borderId="1" xfId="4" applyFont="1" applyBorder="1">
      <alignment vertical="center"/>
    </xf>
    <xf numFmtId="181" fontId="6" fillId="3" borderId="7" xfId="4" applyNumberFormat="1" applyFont="1" applyFill="1" applyBorder="1" applyProtection="1">
      <alignment vertical="center"/>
      <protection locked="0"/>
    </xf>
    <xf numFmtId="186" fontId="6" fillId="3" borderId="7" xfId="4" applyNumberFormat="1" applyFont="1" applyFill="1" applyBorder="1" applyProtection="1">
      <alignment vertical="center"/>
      <protection locked="0"/>
    </xf>
    <xf numFmtId="0" fontId="3" fillId="0" borderId="17" xfId="4" applyFont="1" applyBorder="1">
      <alignment vertical="center"/>
    </xf>
    <xf numFmtId="0" fontId="3" fillId="0" borderId="3" xfId="4" applyFont="1" applyBorder="1">
      <alignment vertical="center"/>
    </xf>
    <xf numFmtId="0" fontId="3" fillId="0" borderId="2" xfId="4" applyFont="1" applyBorder="1" applyAlignment="1">
      <alignment horizontal="left" vertical="center"/>
    </xf>
    <xf numFmtId="177" fontId="3" fillId="5" borderId="2" xfId="4" applyNumberFormat="1" applyFont="1" applyFill="1" applyBorder="1" applyAlignment="1">
      <alignment horizontal="center" vertical="center"/>
    </xf>
    <xf numFmtId="177" fontId="3" fillId="5" borderId="0" xfId="4" applyNumberFormat="1" applyFont="1" applyFill="1" applyAlignment="1">
      <alignment horizontal="center" vertical="center"/>
    </xf>
    <xf numFmtId="177" fontId="3" fillId="0" borderId="0" xfId="4" applyNumberFormat="1" applyFont="1" applyAlignment="1">
      <alignment horizontal="center" vertical="center"/>
    </xf>
    <xf numFmtId="49" fontId="3" fillId="0" borderId="0" xfId="4" quotePrefix="1" applyNumberFormat="1" applyFont="1" applyAlignment="1">
      <alignment horizontal="center" vertical="center"/>
    </xf>
    <xf numFmtId="177" fontId="6" fillId="0" borderId="17" xfId="4" applyNumberFormat="1" applyFont="1" applyBorder="1" applyAlignment="1">
      <alignment horizontal="center" vertical="center" shrinkToFit="1"/>
    </xf>
    <xf numFmtId="178" fontId="6" fillId="0" borderId="0" xfId="4" applyNumberFormat="1" applyFont="1" applyFill="1" applyBorder="1" applyAlignment="1">
      <alignment horizontal="left" vertical="center" shrinkToFit="1"/>
    </xf>
    <xf numFmtId="0" fontId="6" fillId="3" borderId="7" xfId="4" applyFont="1" applyFill="1" applyBorder="1" applyAlignment="1" applyProtection="1">
      <alignment horizontal="center" vertical="center"/>
      <protection locked="0"/>
    </xf>
    <xf numFmtId="0" fontId="6" fillId="0" borderId="0" xfId="4" applyFont="1" applyFill="1" applyAlignment="1">
      <alignment horizontal="center" vertical="center"/>
    </xf>
    <xf numFmtId="177" fontId="6" fillId="0" borderId="0" xfId="4" applyNumberFormat="1" applyFont="1" applyBorder="1">
      <alignment vertical="center"/>
    </xf>
    <xf numFmtId="178" fontId="6" fillId="0" borderId="0" xfId="4" applyNumberFormat="1" applyFont="1" applyFill="1" applyBorder="1" applyAlignment="1">
      <alignment horizontal="right" vertical="center" shrinkToFit="1"/>
    </xf>
    <xf numFmtId="0" fontId="6" fillId="0" borderId="5" xfId="4" applyFont="1" applyBorder="1" applyAlignment="1">
      <alignment vertical="center" shrinkToFit="1"/>
    </xf>
    <xf numFmtId="0" fontId="6" fillId="0" borderId="14" xfId="4" applyFont="1" applyBorder="1" applyAlignment="1">
      <alignment horizontal="center" vertical="center" shrinkToFit="1"/>
    </xf>
    <xf numFmtId="49" fontId="3" fillId="0" borderId="0" xfId="4" applyNumberFormat="1" applyFont="1" applyAlignment="1">
      <alignment horizontal="center" vertical="center"/>
    </xf>
    <xf numFmtId="0" fontId="0" fillId="0" borderId="0" xfId="0" applyFont="1"/>
    <xf numFmtId="0" fontId="0" fillId="0" borderId="0" xfId="0" applyFont="1" applyAlignment="1">
      <alignment shrinkToFit="1"/>
    </xf>
    <xf numFmtId="0" fontId="0" fillId="0" borderId="0" xfId="0" applyFont="1" applyAlignment="1">
      <alignment horizontal="left" shrinkToFit="1"/>
    </xf>
    <xf numFmtId="177" fontId="6" fillId="4" borderId="33" xfId="4" applyNumberFormat="1" applyFont="1" applyFill="1" applyBorder="1">
      <alignment vertical="center"/>
    </xf>
    <xf numFmtId="0" fontId="6"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NumberFormat="1" applyFont="1" applyBorder="1" applyAlignment="1">
      <alignment vertical="center"/>
    </xf>
    <xf numFmtId="0" fontId="0" fillId="0" borderId="2" xfId="0" applyNumberFormat="1" applyFont="1" applyBorder="1" applyAlignment="1">
      <alignment vertical="center"/>
    </xf>
    <xf numFmtId="0" fontId="0" fillId="0" borderId="2" xfId="0" applyNumberFormat="1" applyFont="1" applyFill="1" applyBorder="1" applyAlignment="1">
      <alignment vertical="center"/>
    </xf>
    <xf numFmtId="3" fontId="0" fillId="0" borderId="16" xfId="0" applyNumberFormat="1" applyFont="1" applyFill="1" applyBorder="1" applyAlignment="1">
      <alignment vertical="center"/>
    </xf>
    <xf numFmtId="0" fontId="0" fillId="0" borderId="5" xfId="0" applyFont="1" applyBorder="1" applyAlignment="1">
      <alignment vertical="center"/>
    </xf>
    <xf numFmtId="0" fontId="0" fillId="0" borderId="7" xfId="0" applyFont="1" applyBorder="1" applyAlignment="1">
      <alignment horizontal="center" vertical="center"/>
    </xf>
    <xf numFmtId="38" fontId="0" fillId="0" borderId="7" xfId="1" applyFont="1" applyBorder="1" applyAlignment="1">
      <alignment horizontal="center" vertical="center"/>
    </xf>
    <xf numFmtId="40" fontId="0" fillId="0" borderId="3" xfId="1" applyNumberFormat="1" applyFont="1" applyBorder="1" applyAlignment="1">
      <alignment vertical="center"/>
    </xf>
    <xf numFmtId="38" fontId="0" fillId="0" borderId="3" xfId="1" applyFont="1" applyBorder="1" applyAlignment="1">
      <alignment vertical="center"/>
    </xf>
    <xf numFmtId="40" fontId="0" fillId="0" borderId="7" xfId="1" applyNumberFormat="1" applyFont="1" applyBorder="1" applyAlignment="1">
      <alignment vertical="center"/>
    </xf>
    <xf numFmtId="38" fontId="0" fillId="0" borderId="7" xfId="1" applyFont="1" applyBorder="1" applyAlignment="1">
      <alignment vertical="center"/>
    </xf>
    <xf numFmtId="0" fontId="5" fillId="0" borderId="0" xfId="4" applyFont="1" applyBorder="1" applyAlignment="1">
      <alignment vertical="center"/>
    </xf>
    <xf numFmtId="0" fontId="5" fillId="0" borderId="0" xfId="4" applyFont="1" applyBorder="1" applyAlignment="1">
      <alignment horizontal="center" vertical="center"/>
    </xf>
    <xf numFmtId="180" fontId="5" fillId="0" borderId="0" xfId="4" applyNumberFormat="1" applyFont="1" applyBorder="1">
      <alignment vertical="center"/>
    </xf>
    <xf numFmtId="3" fontId="5" fillId="4" borderId="0" xfId="4" applyNumberFormat="1" applyFont="1" applyFill="1" applyBorder="1">
      <alignment vertical="center"/>
    </xf>
    <xf numFmtId="0" fontId="5" fillId="4" borderId="0" xfId="4" applyFont="1" applyFill="1" applyBorder="1">
      <alignment vertical="center"/>
    </xf>
    <xf numFmtId="178" fontId="6" fillId="0" borderId="3" xfId="4" applyNumberFormat="1" applyFont="1" applyFill="1" applyBorder="1">
      <alignment vertical="center"/>
    </xf>
    <xf numFmtId="0" fontId="6" fillId="0" borderId="13" xfId="4" applyFont="1" applyBorder="1" applyAlignment="1">
      <alignment horizontal="left" vertical="center" shrinkToFit="1"/>
    </xf>
    <xf numFmtId="0" fontId="13" fillId="0" borderId="7" xfId="4" applyFont="1" applyBorder="1">
      <alignment vertical="center"/>
    </xf>
    <xf numFmtId="0" fontId="13" fillId="0" borderId="14" xfId="4" applyFont="1" applyBorder="1">
      <alignment vertical="center"/>
    </xf>
    <xf numFmtId="0" fontId="13" fillId="0" borderId="7" xfId="4" applyFont="1" applyBorder="1" applyAlignment="1">
      <alignment vertical="center" shrinkToFit="1"/>
    </xf>
    <xf numFmtId="0" fontId="13" fillId="0" borderId="0" xfId="4" applyFont="1" applyFill="1" applyBorder="1">
      <alignment vertical="center"/>
    </xf>
    <xf numFmtId="0" fontId="13" fillId="0" borderId="2" xfId="4" applyFont="1" applyFill="1" applyBorder="1">
      <alignment vertical="center"/>
    </xf>
    <xf numFmtId="0" fontId="13" fillId="0" borderId="1" xfId="4" applyFont="1" applyBorder="1" applyAlignment="1">
      <alignment vertical="center" shrinkToFit="1"/>
    </xf>
    <xf numFmtId="0" fontId="6" fillId="0" borderId="2" xfId="4" applyFont="1" applyBorder="1" applyAlignment="1">
      <alignment horizontal="center" vertical="center"/>
    </xf>
    <xf numFmtId="196" fontId="22" fillId="0" borderId="70" xfId="4" applyNumberFormat="1" applyFont="1" applyBorder="1" applyAlignment="1">
      <alignment vertical="center"/>
    </xf>
    <xf numFmtId="178" fontId="32" fillId="0" borderId="7" xfId="4" applyNumberFormat="1" applyFont="1" applyBorder="1">
      <alignment vertical="center"/>
    </xf>
    <xf numFmtId="0" fontId="20" fillId="0" borderId="0" xfId="4" quotePrefix="1" applyFont="1" applyAlignment="1">
      <alignment horizontal="center" vertical="center"/>
    </xf>
    <xf numFmtId="0" fontId="40" fillId="0" borderId="0" xfId="4" applyFont="1">
      <alignment vertical="center"/>
    </xf>
    <xf numFmtId="0" fontId="40" fillId="0" borderId="0" xfId="4" quotePrefix="1" applyFont="1" applyAlignment="1">
      <alignment horizontal="center" vertical="center"/>
    </xf>
    <xf numFmtId="0" fontId="32" fillId="0" borderId="7" xfId="4" applyFont="1" applyBorder="1" applyAlignment="1">
      <alignment horizontal="center" vertical="center"/>
    </xf>
    <xf numFmtId="178" fontId="32" fillId="0" borderId="19" xfId="4" applyNumberFormat="1" applyFont="1" applyFill="1" applyBorder="1">
      <alignment vertical="center"/>
    </xf>
    <xf numFmtId="0" fontId="27" fillId="0" borderId="0" xfId="4" applyFont="1" applyBorder="1" applyAlignment="1">
      <alignment horizontal="right"/>
    </xf>
    <xf numFmtId="0" fontId="21" fillId="0" borderId="1" xfId="4" applyFont="1" applyBorder="1" applyAlignment="1">
      <alignment horizontal="center" vertical="center"/>
    </xf>
    <xf numFmtId="0" fontId="27" fillId="0" borderId="0" xfId="4" applyFont="1" applyBorder="1" applyAlignment="1">
      <alignment horizontal="center"/>
    </xf>
    <xf numFmtId="0" fontId="21" fillId="0" borderId="7" xfId="4" applyFont="1" applyBorder="1" applyAlignment="1">
      <alignment horizontal="center" vertical="center"/>
    </xf>
    <xf numFmtId="0" fontId="41" fillId="0" borderId="7" xfId="4" applyFont="1" applyBorder="1" applyAlignment="1">
      <alignment horizontal="distributed" shrinkToFit="1"/>
    </xf>
    <xf numFmtId="177" fontId="32" fillId="3" borderId="19" xfId="4" applyNumberFormat="1" applyFont="1" applyFill="1" applyBorder="1" applyProtection="1">
      <alignment vertical="center"/>
      <protection locked="0"/>
    </xf>
    <xf numFmtId="0" fontId="41" fillId="0" borderId="7" xfId="4" applyFont="1" applyBorder="1" applyAlignment="1">
      <alignment horizontal="center" shrinkToFit="1"/>
    </xf>
    <xf numFmtId="38" fontId="32" fillId="4" borderId="34" xfId="4" applyNumberFormat="1" applyFont="1" applyFill="1" applyBorder="1">
      <alignment vertical="center"/>
    </xf>
    <xf numFmtId="0" fontId="3" fillId="0" borderId="0" xfId="4" applyFont="1" applyAlignment="1">
      <alignment horizontal="left" vertical="center" wrapText="1"/>
    </xf>
    <xf numFmtId="180" fontId="6" fillId="0" borderId="1" xfId="4" applyNumberFormat="1" applyFont="1" applyBorder="1" applyAlignment="1">
      <alignment horizontal="center" vertical="center"/>
    </xf>
    <xf numFmtId="180" fontId="6" fillId="0" borderId="3"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center" vertical="center"/>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6" fillId="0" borderId="4" xfId="4" applyFont="1" applyBorder="1" applyAlignment="1">
      <alignment vertical="center"/>
    </xf>
    <xf numFmtId="0" fontId="6" fillId="0" borderId="12" xfId="4" applyFont="1" applyBorder="1" applyAlignment="1">
      <alignment horizontal="left" vertical="center"/>
    </xf>
    <xf numFmtId="0" fontId="3" fillId="0" borderId="0" xfId="4" applyFont="1" applyAlignment="1">
      <alignment horizontal="center" vertical="center"/>
    </xf>
    <xf numFmtId="177" fontId="6" fillId="0" borderId="3" xfId="4" applyNumberFormat="1" applyFont="1" applyBorder="1" applyAlignment="1">
      <alignment horizontal="center" vertical="center"/>
    </xf>
    <xf numFmtId="180" fontId="6" fillId="0" borderId="0" xfId="4" applyNumberFormat="1" applyFont="1" applyBorder="1" applyAlignment="1">
      <alignment horizontal="right" vertical="center"/>
    </xf>
    <xf numFmtId="178" fontId="6" fillId="0" borderId="19" xfId="4" applyNumberFormat="1" applyFont="1" applyFill="1" applyBorder="1">
      <alignment vertical="center"/>
    </xf>
    <xf numFmtId="0" fontId="0" fillId="0" borderId="0" xfId="0" applyFont="1" applyBorder="1"/>
    <xf numFmtId="0" fontId="23" fillId="2" borderId="19" xfId="4" applyFont="1" applyFill="1" applyBorder="1" applyAlignment="1">
      <alignment horizontal="left" vertical="center" shrinkToFit="1"/>
    </xf>
    <xf numFmtId="0" fontId="23" fillId="2" borderId="6" xfId="4" applyFont="1" applyFill="1" applyBorder="1" applyAlignment="1">
      <alignment horizontal="left" vertical="center" shrinkToFit="1"/>
    </xf>
    <xf numFmtId="177" fontId="23" fillId="4" borderId="28" xfId="4" applyNumberFormat="1" applyFont="1" applyFill="1" applyBorder="1" applyAlignment="1">
      <alignment horizontal="right" vertical="center"/>
    </xf>
    <xf numFmtId="0" fontId="24" fillId="4" borderId="16" xfId="4" applyFont="1" applyFill="1" applyBorder="1" applyAlignment="1">
      <alignment horizontal="right" vertical="center"/>
    </xf>
    <xf numFmtId="0" fontId="24" fillId="4" borderId="4" xfId="4" applyFont="1" applyFill="1" applyBorder="1" applyAlignment="1">
      <alignment horizontal="right" vertical="center"/>
    </xf>
    <xf numFmtId="0" fontId="23" fillId="2" borderId="5" xfId="4" applyFont="1" applyFill="1" applyBorder="1" applyAlignment="1">
      <alignment horizontal="center" vertical="center"/>
    </xf>
    <xf numFmtId="0" fontId="23" fillId="2" borderId="19" xfId="4" applyFont="1" applyFill="1" applyBorder="1" applyAlignment="1">
      <alignment horizontal="center" vertical="center"/>
    </xf>
    <xf numFmtId="0" fontId="23" fillId="2" borderId="41" xfId="4" applyFont="1" applyFill="1" applyBorder="1" applyAlignment="1">
      <alignment horizontal="center" vertical="center"/>
    </xf>
    <xf numFmtId="177" fontId="23" fillId="4" borderId="39" xfId="4" applyNumberFormat="1" applyFont="1" applyFill="1" applyBorder="1" applyAlignment="1">
      <alignment horizontal="right" vertical="center"/>
    </xf>
    <xf numFmtId="0" fontId="24" fillId="4" borderId="40" xfId="4" applyFont="1" applyFill="1" applyBorder="1" applyAlignment="1">
      <alignment horizontal="right" vertical="center"/>
    </xf>
    <xf numFmtId="0" fontId="24" fillId="4" borderId="34" xfId="4" applyFont="1" applyFill="1" applyBorder="1" applyAlignment="1">
      <alignment horizontal="right" vertical="center"/>
    </xf>
    <xf numFmtId="177" fontId="23" fillId="4" borderId="5" xfId="4" applyNumberFormat="1" applyFont="1" applyFill="1" applyBorder="1" applyAlignment="1">
      <alignment horizontal="right" vertical="center"/>
    </xf>
    <xf numFmtId="0" fontId="24" fillId="4" borderId="19" xfId="4" applyFont="1" applyFill="1" applyBorder="1" applyAlignment="1">
      <alignment horizontal="right" vertical="center"/>
    </xf>
    <xf numFmtId="0" fontId="24" fillId="4" borderId="6" xfId="4" applyFont="1" applyFill="1" applyBorder="1" applyAlignment="1">
      <alignment horizontal="right" vertical="center"/>
    </xf>
    <xf numFmtId="177" fontId="23" fillId="4" borderId="19" xfId="4" applyNumberFormat="1" applyFont="1" applyFill="1" applyBorder="1" applyAlignment="1">
      <alignment horizontal="right" vertical="center"/>
    </xf>
    <xf numFmtId="177" fontId="23" fillId="4" borderId="6" xfId="4" applyNumberFormat="1" applyFont="1" applyFill="1" applyBorder="1" applyAlignment="1">
      <alignment horizontal="right" vertical="center"/>
    </xf>
    <xf numFmtId="0" fontId="23" fillId="2" borderId="19" xfId="4" applyFont="1" applyFill="1" applyBorder="1" applyAlignment="1">
      <alignment horizontal="distributed" vertical="center"/>
    </xf>
    <xf numFmtId="0" fontId="23" fillId="2" borderId="6" xfId="4" applyFont="1" applyFill="1" applyBorder="1" applyAlignment="1">
      <alignment horizontal="distributed" vertical="center"/>
    </xf>
    <xf numFmtId="0" fontId="23" fillId="2" borderId="5" xfId="4" applyFont="1" applyFill="1" applyBorder="1" applyAlignment="1">
      <alignment horizontal="distributed" vertical="center"/>
    </xf>
    <xf numFmtId="177" fontId="23" fillId="6" borderId="5" xfId="4" applyNumberFormat="1" applyFont="1" applyFill="1" applyBorder="1" applyAlignment="1">
      <alignment horizontal="right" vertical="center"/>
    </xf>
    <xf numFmtId="0" fontId="24" fillId="6" borderId="19" xfId="4" applyFont="1" applyFill="1" applyBorder="1" applyAlignment="1">
      <alignment horizontal="right" vertical="center"/>
    </xf>
    <xf numFmtId="0" fontId="24" fillId="6" borderId="6" xfId="4" applyFont="1" applyFill="1" applyBorder="1" applyAlignment="1">
      <alignment horizontal="right" vertical="center"/>
    </xf>
    <xf numFmtId="177" fontId="14" fillId="6" borderId="5" xfId="4" applyNumberFormat="1" applyFont="1" applyFill="1" applyBorder="1" applyAlignment="1">
      <alignment horizontal="right" vertical="center"/>
    </xf>
    <xf numFmtId="0" fontId="3" fillId="6" borderId="19" xfId="4" applyFont="1" applyFill="1" applyBorder="1" applyAlignment="1">
      <alignment horizontal="right" vertical="center"/>
    </xf>
    <xf numFmtId="0" fontId="3" fillId="6" borderId="6" xfId="4" applyFont="1" applyFill="1" applyBorder="1" applyAlignment="1">
      <alignment horizontal="right" vertical="center"/>
    </xf>
    <xf numFmtId="0" fontId="23" fillId="2" borderId="36" xfId="4" applyFont="1" applyFill="1" applyBorder="1" applyAlignment="1">
      <alignment horizontal="distributed" vertical="center"/>
    </xf>
    <xf numFmtId="0" fontId="23" fillId="2" borderId="37" xfId="4" applyFont="1" applyFill="1" applyBorder="1" applyAlignment="1">
      <alignment horizontal="distributed" vertical="center"/>
    </xf>
    <xf numFmtId="0" fontId="23" fillId="2" borderId="38" xfId="4" applyFont="1" applyFill="1" applyBorder="1" applyAlignment="1">
      <alignment horizontal="distributed" vertical="center"/>
    </xf>
    <xf numFmtId="177" fontId="23" fillId="4" borderId="36" xfId="4" applyNumberFormat="1" applyFont="1" applyFill="1" applyBorder="1" applyAlignment="1">
      <alignment horizontal="right" vertical="center"/>
    </xf>
    <xf numFmtId="0" fontId="24" fillId="4" borderId="37" xfId="4" applyFont="1" applyFill="1" applyBorder="1" applyAlignment="1">
      <alignment horizontal="right" vertical="center"/>
    </xf>
    <xf numFmtId="0" fontId="24" fillId="4" borderId="38" xfId="4" applyFont="1" applyFill="1" applyBorder="1" applyAlignment="1">
      <alignment horizontal="right" vertical="center"/>
    </xf>
    <xf numFmtId="0" fontId="23" fillId="2" borderId="39" xfId="4" applyFont="1" applyFill="1" applyBorder="1" applyAlignment="1">
      <alignment horizontal="distributed" vertical="center"/>
    </xf>
    <xf numFmtId="0" fontId="23" fillId="2" borderId="40" xfId="4" applyFont="1" applyFill="1" applyBorder="1" applyAlignment="1">
      <alignment horizontal="distributed" vertical="center"/>
    </xf>
    <xf numFmtId="0" fontId="23" fillId="2" borderId="34" xfId="4" applyFont="1" applyFill="1" applyBorder="1" applyAlignment="1">
      <alignment horizontal="distributed" vertical="center"/>
    </xf>
    <xf numFmtId="177" fontId="23" fillId="6" borderId="19" xfId="4" applyNumberFormat="1" applyFont="1" applyFill="1" applyBorder="1" applyAlignment="1">
      <alignment horizontal="right" vertical="center"/>
    </xf>
    <xf numFmtId="177" fontId="23" fillId="6" borderId="6" xfId="4" applyNumberFormat="1" applyFont="1" applyFill="1" applyBorder="1" applyAlignment="1">
      <alignment horizontal="right" vertical="center"/>
    </xf>
    <xf numFmtId="0" fontId="23" fillId="2" borderId="6" xfId="4" applyFont="1" applyFill="1" applyBorder="1" applyAlignment="1">
      <alignment horizontal="center" vertical="center"/>
    </xf>
    <xf numFmtId="177" fontId="23" fillId="2" borderId="5" xfId="4" applyNumberFormat="1" applyFont="1" applyFill="1" applyBorder="1" applyAlignment="1">
      <alignment horizontal="center" vertical="center"/>
    </xf>
    <xf numFmtId="177" fontId="23" fillId="2" borderId="19" xfId="4" applyNumberFormat="1" applyFont="1" applyFill="1" applyBorder="1" applyAlignment="1">
      <alignment horizontal="center" vertical="center"/>
    </xf>
    <xf numFmtId="177" fontId="23" fillId="2" borderId="6" xfId="4" applyNumberFormat="1" applyFont="1" applyFill="1" applyBorder="1" applyAlignment="1">
      <alignment horizontal="center" vertical="center"/>
    </xf>
    <xf numFmtId="0" fontId="24" fillId="5" borderId="28" xfId="4" applyFont="1" applyFill="1" applyBorder="1" applyAlignment="1" applyProtection="1">
      <alignment horizontal="center" vertical="center" shrinkToFit="1"/>
      <protection locked="0"/>
    </xf>
    <xf numFmtId="0" fontId="24" fillId="5" borderId="4" xfId="4" applyFont="1" applyFill="1" applyBorder="1" applyAlignment="1" applyProtection="1">
      <alignment horizontal="center" vertical="center" shrinkToFit="1"/>
      <protection locked="0"/>
    </xf>
    <xf numFmtId="0" fontId="24" fillId="5" borderId="8" xfId="4" applyFont="1" applyFill="1" applyBorder="1" applyAlignment="1" applyProtection="1">
      <alignment horizontal="center" vertical="center" shrinkToFit="1"/>
      <protection locked="0"/>
    </xf>
    <xf numFmtId="0" fontId="24" fillId="5" borderId="12" xfId="4" applyFont="1" applyFill="1" applyBorder="1" applyAlignment="1" applyProtection="1">
      <alignment horizontal="center" vertical="center" shrinkToFit="1"/>
      <protection locked="0"/>
    </xf>
    <xf numFmtId="38" fontId="24" fillId="5" borderId="28" xfId="4" applyNumberFormat="1" applyFont="1" applyFill="1" applyBorder="1" applyAlignment="1" applyProtection="1">
      <alignment horizontal="center" vertical="center" shrinkToFit="1"/>
      <protection locked="0"/>
    </xf>
    <xf numFmtId="38" fontId="24" fillId="5" borderId="4" xfId="4" applyNumberFormat="1" applyFont="1" applyFill="1" applyBorder="1" applyAlignment="1" applyProtection="1">
      <alignment horizontal="center" vertical="center" shrinkToFit="1"/>
      <protection locked="0"/>
    </xf>
    <xf numFmtId="38" fontId="24" fillId="5" borderId="8" xfId="4" applyNumberFormat="1" applyFont="1" applyFill="1" applyBorder="1" applyAlignment="1" applyProtection="1">
      <alignment horizontal="center" vertical="center" shrinkToFit="1"/>
      <protection locked="0"/>
    </xf>
    <xf numFmtId="38" fontId="24" fillId="5" borderId="12" xfId="4" applyNumberFormat="1" applyFont="1" applyFill="1" applyBorder="1" applyAlignment="1" applyProtection="1">
      <alignment horizontal="center" vertical="center" shrinkToFit="1"/>
      <protection locked="0"/>
    </xf>
    <xf numFmtId="177" fontId="24" fillId="6" borderId="5" xfId="4" applyNumberFormat="1" applyFont="1" applyFill="1" applyBorder="1" applyAlignment="1">
      <alignment horizontal="right" vertical="center"/>
    </xf>
    <xf numFmtId="177" fontId="24" fillId="6" borderId="19" xfId="4" applyNumberFormat="1" applyFont="1" applyFill="1" applyBorder="1" applyAlignment="1">
      <alignment horizontal="right" vertical="center"/>
    </xf>
    <xf numFmtId="177" fontId="24" fillId="6" borderId="6" xfId="4" applyNumberFormat="1" applyFont="1" applyFill="1" applyBorder="1" applyAlignment="1">
      <alignment horizontal="right" vertical="center"/>
    </xf>
    <xf numFmtId="0" fontId="24" fillId="2" borderId="5" xfId="4" applyFont="1" applyFill="1" applyBorder="1" applyAlignment="1">
      <alignment horizontal="center" vertical="center" shrinkToFit="1"/>
    </xf>
    <xf numFmtId="0" fontId="24" fillId="2" borderId="6" xfId="4" applyFont="1" applyFill="1" applyBorder="1" applyAlignment="1">
      <alignment horizontal="center" vertical="center" shrinkToFit="1"/>
    </xf>
    <xf numFmtId="3" fontId="0" fillId="5" borderId="16" xfId="0" applyNumberFormat="1" applyFont="1" applyFill="1" applyBorder="1" applyAlignment="1">
      <alignment horizontal="center" vertical="center"/>
    </xf>
    <xf numFmtId="188" fontId="0" fillId="0" borderId="7" xfId="0" applyNumberFormat="1" applyFont="1" applyFill="1" applyBorder="1" applyAlignment="1">
      <alignment horizontal="center" vertical="center"/>
    </xf>
    <xf numFmtId="189" fontId="0" fillId="0" borderId="7" xfId="0" applyNumberFormat="1" applyFont="1" applyFill="1" applyBorder="1" applyAlignment="1">
      <alignment horizontal="center" vertical="center"/>
    </xf>
    <xf numFmtId="3" fontId="0" fillId="5" borderId="2" xfId="0" applyNumberFormat="1" applyFont="1" applyFill="1" applyBorder="1" applyAlignment="1">
      <alignment horizontal="center" vertical="center"/>
    </xf>
    <xf numFmtId="178" fontId="0" fillId="4" borderId="0" xfId="0" applyNumberFormat="1" applyFont="1" applyFill="1" applyBorder="1" applyAlignment="1">
      <alignment vertical="center"/>
    </xf>
    <xf numFmtId="0" fontId="0" fillId="0" borderId="0" xfId="0" applyFont="1" applyAlignment="1">
      <alignment horizontal="center" vertical="center" wrapText="1"/>
    </xf>
    <xf numFmtId="178" fontId="0" fillId="0" borderId="7" xfId="0" applyNumberFormat="1" applyFont="1" applyBorder="1" applyAlignment="1">
      <alignment horizontal="center" vertical="center"/>
    </xf>
    <xf numFmtId="188" fontId="0" fillId="0" borderId="7" xfId="0" applyNumberFormat="1" applyFont="1" applyBorder="1" applyAlignment="1">
      <alignment horizontal="center" vertical="center"/>
    </xf>
    <xf numFmtId="0" fontId="0" fillId="0" borderId="0" xfId="0" applyFont="1" applyBorder="1" applyAlignment="1">
      <alignment horizontal="center" vertical="center"/>
    </xf>
    <xf numFmtId="188" fontId="0" fillId="4" borderId="0" xfId="0" applyNumberFormat="1" applyFont="1" applyFill="1" applyBorder="1" applyAlignment="1">
      <alignment vertical="center"/>
    </xf>
    <xf numFmtId="188" fontId="0" fillId="4" borderId="2" xfId="0" applyNumberFormat="1" applyFont="1" applyFill="1" applyBorder="1" applyAlignment="1">
      <alignment vertical="center"/>
    </xf>
    <xf numFmtId="178" fontId="0" fillId="0" borderId="7" xfId="0" applyNumberFormat="1" applyFont="1" applyFill="1" applyBorder="1" applyAlignment="1">
      <alignment horizontal="center" vertical="center"/>
    </xf>
    <xf numFmtId="3" fontId="0" fillId="5" borderId="0" xfId="0" applyNumberFormat="1" applyFont="1" applyFill="1" applyBorder="1" applyAlignment="1">
      <alignment horizontal="center" vertical="center"/>
    </xf>
    <xf numFmtId="3" fontId="0" fillId="4" borderId="0" xfId="0" applyNumberFormat="1" applyFont="1" applyFill="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shrinkToFit="1"/>
    </xf>
    <xf numFmtId="189" fontId="0" fillId="4" borderId="0" xfId="0" applyNumberFormat="1" applyFont="1" applyFill="1" applyBorder="1" applyAlignment="1">
      <alignment vertical="center"/>
    </xf>
    <xf numFmtId="0" fontId="0" fillId="0" borderId="0" xfId="0" applyFont="1" applyAlignment="1">
      <alignment horizontal="center" vertical="center"/>
    </xf>
    <xf numFmtId="178" fontId="0" fillId="4" borderId="20" xfId="0" applyNumberFormat="1" applyFont="1" applyFill="1" applyBorder="1" applyAlignment="1">
      <alignment vertical="center"/>
    </xf>
    <xf numFmtId="178" fontId="0" fillId="4" borderId="21" xfId="0" applyNumberFormat="1" applyFont="1" applyFill="1" applyBorder="1" applyAlignment="1">
      <alignment vertical="center"/>
    </xf>
    <xf numFmtId="178" fontId="0" fillId="4" borderId="22" xfId="0" applyNumberFormat="1" applyFont="1" applyFill="1" applyBorder="1" applyAlignment="1">
      <alignment vertical="center"/>
    </xf>
    <xf numFmtId="178" fontId="0" fillId="4" borderId="26" xfId="0" applyNumberFormat="1" applyFont="1" applyFill="1" applyBorder="1" applyAlignment="1">
      <alignment vertical="center"/>
    </xf>
    <xf numFmtId="178" fontId="0" fillId="4" borderId="27" xfId="0" applyNumberFormat="1" applyFont="1" applyFill="1" applyBorder="1" applyAlignment="1">
      <alignment vertical="center"/>
    </xf>
    <xf numFmtId="178" fontId="0" fillId="4" borderId="10" xfId="0" applyNumberFormat="1" applyFont="1" applyFill="1" applyBorder="1" applyAlignment="1">
      <alignment vertical="center"/>
    </xf>
    <xf numFmtId="0" fontId="0" fillId="0" borderId="25" xfId="0" applyFont="1" applyBorder="1" applyAlignment="1">
      <alignment horizontal="center" vertical="center"/>
    </xf>
    <xf numFmtId="178" fontId="0" fillId="0" borderId="0" xfId="0" applyNumberFormat="1" applyFont="1" applyAlignment="1">
      <alignment horizontal="center" vertical="center"/>
    </xf>
    <xf numFmtId="3" fontId="0" fillId="4" borderId="20" xfId="0" applyNumberFormat="1" applyFont="1" applyFill="1" applyBorder="1" applyAlignment="1">
      <alignment horizontal="center" vertical="center"/>
    </xf>
    <xf numFmtId="3" fontId="0" fillId="4" borderId="21" xfId="0" applyNumberFormat="1" applyFont="1" applyFill="1" applyBorder="1" applyAlignment="1">
      <alignment horizontal="center" vertical="center"/>
    </xf>
    <xf numFmtId="3" fontId="0" fillId="4" borderId="22" xfId="0" applyNumberFormat="1" applyFont="1" applyFill="1" applyBorder="1" applyAlignment="1">
      <alignment horizontal="center" vertical="center"/>
    </xf>
    <xf numFmtId="3" fontId="0" fillId="4" borderId="26" xfId="0" applyNumberFormat="1" applyFont="1" applyFill="1" applyBorder="1" applyAlignment="1">
      <alignment horizontal="center" vertical="center"/>
    </xf>
    <xf numFmtId="3" fontId="0" fillId="4" borderId="27" xfId="0" applyNumberFormat="1" applyFont="1" applyFill="1" applyBorder="1" applyAlignment="1">
      <alignment horizontal="center" vertical="center"/>
    </xf>
    <xf numFmtId="3" fontId="0" fillId="4" borderId="10"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NumberFormat="1" applyFont="1" applyAlignment="1">
      <alignment horizontal="center" vertical="center"/>
    </xf>
    <xf numFmtId="0" fontId="0" fillId="0" borderId="0" xfId="0" applyNumberFormat="1" applyFont="1" applyAlignment="1">
      <alignment horizontal="right" vertical="center"/>
    </xf>
    <xf numFmtId="0" fontId="17" fillId="0" borderId="0" xfId="0" applyNumberFormat="1" applyFont="1" applyAlignment="1">
      <alignment horizontal="center" vertical="center"/>
    </xf>
    <xf numFmtId="0" fontId="21" fillId="0" borderId="26" xfId="4" applyFont="1" applyFill="1" applyBorder="1" applyAlignment="1">
      <alignment horizontal="center" vertical="center"/>
    </xf>
    <xf numFmtId="0" fontId="21" fillId="0" borderId="10" xfId="4" applyFont="1" applyFill="1" applyBorder="1" applyAlignment="1">
      <alignment horizontal="center" vertical="center"/>
    </xf>
    <xf numFmtId="0" fontId="21" fillId="0" borderId="20" xfId="4" applyFont="1" applyFill="1" applyBorder="1" applyAlignment="1">
      <alignment horizontal="center" vertical="center"/>
    </xf>
    <xf numFmtId="0" fontId="21" fillId="0" borderId="22" xfId="4" applyFont="1" applyFill="1" applyBorder="1" applyAlignment="1">
      <alignment horizontal="center" vertical="center"/>
    </xf>
    <xf numFmtId="0" fontId="22" fillId="0" borderId="5" xfId="4" applyFont="1" applyBorder="1" applyAlignment="1">
      <alignment horizontal="center" vertical="center"/>
    </xf>
    <xf numFmtId="0" fontId="22" fillId="0" borderId="6" xfId="4" applyFont="1" applyBorder="1" applyAlignment="1">
      <alignment horizontal="center" vertical="center"/>
    </xf>
    <xf numFmtId="0" fontId="22" fillId="0" borderId="19" xfId="4" applyFont="1" applyBorder="1" applyAlignment="1">
      <alignment horizontal="center" vertical="center"/>
    </xf>
    <xf numFmtId="0" fontId="22" fillId="0" borderId="2" xfId="4" applyFont="1" applyBorder="1" applyAlignment="1">
      <alignment horizontal="center" vertical="center" shrinkToFit="1"/>
    </xf>
    <xf numFmtId="0" fontId="21" fillId="0" borderId="28" xfId="4" applyFont="1" applyBorder="1" applyAlignment="1">
      <alignment horizontal="center" vertical="center"/>
    </xf>
    <xf numFmtId="0" fontId="21" fillId="0" borderId="4" xfId="4" applyFont="1" applyBorder="1" applyAlignment="1">
      <alignment horizontal="center" vertical="center"/>
    </xf>
    <xf numFmtId="0" fontId="6" fillId="0" borderId="20" xfId="4" applyFont="1" applyFill="1" applyBorder="1" applyAlignment="1">
      <alignment horizontal="center" vertical="center"/>
    </xf>
    <xf numFmtId="0" fontId="6" fillId="0" borderId="22" xfId="4" applyFont="1" applyFill="1" applyBorder="1" applyAlignment="1">
      <alignment horizontal="center" vertical="center"/>
    </xf>
    <xf numFmtId="0" fontId="21" fillId="0" borderId="26" xfId="4" applyFont="1" applyFill="1" applyBorder="1" applyAlignment="1">
      <alignment horizontal="center" vertical="center" shrinkToFit="1"/>
    </xf>
    <xf numFmtId="0" fontId="21" fillId="0" borderId="10" xfId="4" applyFont="1" applyFill="1" applyBorder="1" applyAlignment="1">
      <alignment horizontal="center" vertical="center" shrinkToFit="1"/>
    </xf>
    <xf numFmtId="0" fontId="21" fillId="0" borderId="32" xfId="4" applyFont="1" applyBorder="1" applyAlignment="1">
      <alignment horizontal="center" vertical="center"/>
    </xf>
    <xf numFmtId="0" fontId="21" fillId="0" borderId="42" xfId="4" applyFont="1" applyBorder="1" applyAlignment="1">
      <alignment horizontal="center" vertical="center"/>
    </xf>
    <xf numFmtId="0" fontId="6" fillId="0" borderId="32" xfId="4" applyFont="1" applyBorder="1" applyAlignment="1">
      <alignment horizontal="center" vertical="center"/>
    </xf>
    <xf numFmtId="0" fontId="6" fillId="0" borderId="42" xfId="4" applyFont="1" applyBorder="1" applyAlignment="1">
      <alignment horizontal="center" vertical="center"/>
    </xf>
    <xf numFmtId="0" fontId="6" fillId="0" borderId="43" xfId="4" applyFont="1" applyBorder="1" applyAlignment="1">
      <alignment horizontal="center" vertical="center"/>
    </xf>
    <xf numFmtId="0" fontId="6" fillId="0" borderId="44" xfId="4" applyFont="1" applyBorder="1" applyAlignment="1">
      <alignment horizontal="center" vertical="center"/>
    </xf>
    <xf numFmtId="0" fontId="6" fillId="0" borderId="45" xfId="4" applyFont="1" applyBorder="1" applyAlignment="1">
      <alignment horizontal="center" vertical="center"/>
    </xf>
    <xf numFmtId="0" fontId="6" fillId="0" borderId="46" xfId="4" applyFont="1" applyBorder="1" applyAlignment="1">
      <alignment horizontal="center" vertical="center"/>
    </xf>
    <xf numFmtId="0" fontId="6" fillId="0" borderId="47" xfId="4" applyFont="1" applyBorder="1" applyAlignment="1">
      <alignment horizontal="center" vertical="center"/>
    </xf>
    <xf numFmtId="0" fontId="6" fillId="0" borderId="48"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21" fillId="0" borderId="5" xfId="4" applyFont="1" applyBorder="1" applyAlignment="1">
      <alignment horizontal="center" vertical="center"/>
    </xf>
    <xf numFmtId="0" fontId="21" fillId="0" borderId="6" xfId="4" applyFont="1" applyBorder="1" applyAlignment="1">
      <alignment horizontal="center" vertical="center"/>
    </xf>
    <xf numFmtId="0" fontId="3" fillId="0" borderId="0" xfId="4" applyFont="1" applyAlignment="1">
      <alignment horizontal="left" vertical="center" wrapText="1"/>
    </xf>
    <xf numFmtId="0" fontId="6" fillId="0" borderId="28" xfId="4" applyFont="1" applyBorder="1" applyAlignment="1">
      <alignment horizontal="center" vertical="center"/>
    </xf>
    <xf numFmtId="0" fontId="6" fillId="0" borderId="4" xfId="4" applyFont="1" applyBorder="1" applyAlignment="1">
      <alignment horizontal="center" vertical="center"/>
    </xf>
    <xf numFmtId="0" fontId="5" fillId="0" borderId="5" xfId="4" applyFont="1" applyBorder="1" applyAlignment="1">
      <alignment horizontal="center" vertical="center"/>
    </xf>
    <xf numFmtId="0" fontId="5" fillId="0" borderId="6" xfId="4" applyFont="1" applyBorder="1" applyAlignment="1">
      <alignment horizontal="center" vertical="center"/>
    </xf>
    <xf numFmtId="0" fontId="5" fillId="0" borderId="19" xfId="4" applyFont="1" applyBorder="1" applyAlignment="1">
      <alignment horizontal="center" vertical="center"/>
    </xf>
    <xf numFmtId="0" fontId="6" fillId="0" borderId="26"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26" xfId="4" applyFont="1" applyFill="1" applyBorder="1" applyAlignment="1">
      <alignment horizontal="center" vertical="center" shrinkToFit="1"/>
    </xf>
    <xf numFmtId="0" fontId="6" fillId="0" borderId="10" xfId="4" applyFont="1" applyFill="1" applyBorder="1" applyAlignment="1">
      <alignment horizontal="center" vertical="center" shrinkToFit="1"/>
    </xf>
    <xf numFmtId="0" fontId="5" fillId="0" borderId="2" xfId="4" applyFont="1" applyBorder="1" applyAlignment="1">
      <alignment horizontal="center" vertical="center" shrinkToFit="1"/>
    </xf>
    <xf numFmtId="38" fontId="5" fillId="0" borderId="2" xfId="4" applyNumberFormat="1" applyFont="1" applyBorder="1" applyAlignment="1">
      <alignment horizontal="center" vertical="center" shrinkToFit="1"/>
    </xf>
    <xf numFmtId="0" fontId="14" fillId="0" borderId="0" xfId="4" applyFont="1" applyBorder="1" applyAlignment="1">
      <alignment horizontal="left" vertical="top" wrapText="1"/>
    </xf>
    <xf numFmtId="0" fontId="6" fillId="0" borderId="0" xfId="4" applyFont="1" applyAlignment="1">
      <alignment horizontal="left" vertical="top" wrapText="1"/>
    </xf>
    <xf numFmtId="0" fontId="6" fillId="0" borderId="0" xfId="4" applyFont="1" applyAlignment="1">
      <alignment horizontal="left" vertical="center" wrapText="1"/>
    </xf>
    <xf numFmtId="180" fontId="6" fillId="0" borderId="1" xfId="4" applyNumberFormat="1" applyFont="1" applyBorder="1" applyAlignment="1">
      <alignment horizontal="center" vertical="center"/>
    </xf>
    <xf numFmtId="180" fontId="6" fillId="0" borderId="3"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14" fillId="0" borderId="0" xfId="4" applyFont="1" applyAlignment="1">
      <alignment horizontal="left" vertical="center" wrapText="1"/>
    </xf>
    <xf numFmtId="177" fontId="6" fillId="4" borderId="8" xfId="4" applyNumberFormat="1" applyFont="1" applyFill="1" applyBorder="1" applyAlignment="1">
      <alignment horizontal="right" vertical="center"/>
    </xf>
    <xf numFmtId="177" fontId="6" fillId="4" borderId="12" xfId="4" applyNumberFormat="1" applyFont="1" applyFill="1" applyBorder="1" applyAlignment="1">
      <alignment horizontal="right" vertical="center"/>
    </xf>
    <xf numFmtId="181" fontId="6" fillId="4" borderId="8" xfId="4" applyNumberFormat="1" applyFont="1" applyFill="1" applyBorder="1" applyAlignment="1" applyProtection="1">
      <alignment horizontal="right" vertical="center"/>
      <protection locked="0"/>
    </xf>
    <xf numFmtId="181" fontId="6" fillId="4" borderId="12" xfId="4" applyNumberFormat="1" applyFont="1" applyFill="1" applyBorder="1" applyAlignment="1" applyProtection="1">
      <alignment horizontal="right" vertical="center"/>
      <protection locked="0"/>
    </xf>
    <xf numFmtId="0" fontId="32" fillId="0" borderId="39" xfId="4" applyFont="1" applyFill="1" applyBorder="1" applyAlignment="1">
      <alignment horizontal="center" vertical="center"/>
    </xf>
    <xf numFmtId="0" fontId="32" fillId="0" borderId="34" xfId="4" applyFont="1" applyFill="1" applyBorder="1" applyAlignment="1">
      <alignment horizontal="center" vertical="center"/>
    </xf>
    <xf numFmtId="0" fontId="6" fillId="0" borderId="1" xfId="4" applyFont="1" applyBorder="1" applyAlignment="1">
      <alignment horizontal="center" vertical="center" wrapText="1"/>
    </xf>
    <xf numFmtId="0" fontId="6" fillId="0" borderId="3" xfId="4" applyFont="1" applyBorder="1" applyAlignment="1">
      <alignment horizontal="center" vertical="center" wrapText="1"/>
    </xf>
    <xf numFmtId="0" fontId="6" fillId="0" borderId="17" xfId="4" applyFont="1" applyBorder="1" applyAlignment="1">
      <alignment horizontal="center" vertical="center" wrapText="1"/>
    </xf>
    <xf numFmtId="0" fontId="3" fillId="0" borderId="0" xfId="4" applyFont="1" applyBorder="1" applyAlignment="1">
      <alignment horizontal="right" vertical="center"/>
    </xf>
    <xf numFmtId="191" fontId="3" fillId="4" borderId="0" xfId="4" applyNumberFormat="1" applyFont="1" applyFill="1" applyAlignment="1">
      <alignment horizontal="center" vertical="center"/>
    </xf>
    <xf numFmtId="178" fontId="3" fillId="4" borderId="0" xfId="4" applyNumberFormat="1" applyFont="1" applyFill="1" applyAlignment="1">
      <alignment horizontal="center" vertical="center"/>
    </xf>
    <xf numFmtId="0" fontId="3" fillId="0" borderId="7" xfId="4" applyFont="1" applyBorder="1" applyAlignment="1">
      <alignment horizontal="center" vertical="center"/>
    </xf>
    <xf numFmtId="0" fontId="6" fillId="0" borderId="17" xfId="4" applyFont="1" applyBorder="1" applyAlignment="1">
      <alignment horizontal="center" vertical="center"/>
    </xf>
    <xf numFmtId="0" fontId="6" fillId="0" borderId="3" xfId="4" applyFont="1" applyBorder="1" applyAlignment="1">
      <alignment horizontal="center" vertical="center"/>
    </xf>
    <xf numFmtId="0" fontId="3" fillId="0" borderId="16" xfId="4" applyFont="1" applyBorder="1" applyAlignment="1">
      <alignment horizontal="right" vertical="center"/>
    </xf>
    <xf numFmtId="177" fontId="3" fillId="0" borderId="0" xfId="4" applyNumberFormat="1" applyFont="1" applyAlignment="1">
      <alignment horizontal="right" vertical="center"/>
    </xf>
    <xf numFmtId="177" fontId="6" fillId="0" borderId="28" xfId="4" applyNumberFormat="1" applyFont="1" applyBorder="1" applyAlignment="1">
      <alignment horizontal="center" vertical="center"/>
    </xf>
    <xf numFmtId="177" fontId="6" fillId="0" borderId="4" xfId="4" applyNumberFormat="1" applyFont="1" applyBorder="1" applyAlignment="1">
      <alignment horizontal="center" vertical="center"/>
    </xf>
    <xf numFmtId="0" fontId="5" fillId="0" borderId="2" xfId="4" applyFont="1" applyFill="1" applyBorder="1" applyAlignment="1">
      <alignment horizontal="center" vertical="center" shrinkToFit="1"/>
    </xf>
    <xf numFmtId="0" fontId="6" fillId="0" borderId="39" xfId="4" applyFont="1" applyFill="1" applyBorder="1" applyAlignment="1">
      <alignment horizontal="center" vertical="center"/>
    </xf>
    <xf numFmtId="0" fontId="6" fillId="0" borderId="34" xfId="4" applyFont="1" applyFill="1" applyBorder="1" applyAlignment="1">
      <alignment horizontal="center" vertical="center"/>
    </xf>
    <xf numFmtId="3" fontId="27" fillId="6" borderId="0" xfId="9" applyNumberFormat="1" applyFont="1" applyFill="1" applyBorder="1" applyAlignment="1"/>
    <xf numFmtId="0" fontId="27" fillId="6" borderId="0" xfId="9" applyFont="1" applyFill="1" applyBorder="1" applyAlignment="1"/>
    <xf numFmtId="194" fontId="27" fillId="6" borderId="0" xfId="9" applyNumberFormat="1" applyFont="1" applyFill="1" applyBorder="1"/>
    <xf numFmtId="178" fontId="27" fillId="0" borderId="19" xfId="9" applyNumberFormat="1" applyFont="1" applyBorder="1"/>
    <xf numFmtId="3" fontId="27" fillId="0" borderId="0" xfId="2" applyNumberFormat="1" applyFont="1" applyBorder="1" applyAlignment="1">
      <alignment shrinkToFit="1"/>
    </xf>
    <xf numFmtId="4" fontId="27" fillId="0" borderId="0" xfId="9" applyNumberFormat="1" applyFont="1"/>
    <xf numFmtId="3" fontId="27" fillId="0" borderId="0" xfId="9" applyNumberFormat="1" applyFont="1"/>
    <xf numFmtId="0" fontId="27" fillId="0" borderId="2" xfId="9" applyFont="1" applyBorder="1" applyAlignment="1">
      <alignment horizontal="center"/>
    </xf>
    <xf numFmtId="0" fontId="27" fillId="0" borderId="0" xfId="9" applyFont="1" applyBorder="1" applyAlignment="1">
      <alignment vertical="center"/>
    </xf>
    <xf numFmtId="0" fontId="27" fillId="0" borderId="28" xfId="9" applyFont="1" applyBorder="1" applyAlignment="1">
      <alignment vertical="center"/>
    </xf>
    <xf numFmtId="0" fontId="27" fillId="0" borderId="8" xfId="9" applyFont="1" applyBorder="1" applyAlignment="1">
      <alignment vertical="center"/>
    </xf>
    <xf numFmtId="178" fontId="27" fillId="6" borderId="16" xfId="9" applyNumberFormat="1" applyFont="1" applyFill="1" applyBorder="1" applyAlignment="1">
      <alignment vertical="center"/>
    </xf>
    <xf numFmtId="178" fontId="27" fillId="6" borderId="2" xfId="9" applyNumberFormat="1" applyFont="1" applyFill="1" applyBorder="1" applyAlignment="1">
      <alignment vertical="center"/>
    </xf>
    <xf numFmtId="0" fontId="27" fillId="0" borderId="0" xfId="9" applyFont="1" applyBorder="1" applyAlignment="1">
      <alignment horizontal="center"/>
    </xf>
    <xf numFmtId="0" fontId="27" fillId="0" borderId="0" xfId="9" applyFont="1" applyBorder="1" applyAlignment="1">
      <alignment shrinkToFit="1"/>
    </xf>
    <xf numFmtId="177" fontId="27" fillId="0" borderId="0" xfId="9" applyNumberFormat="1" applyFont="1" applyBorder="1" applyAlignment="1"/>
    <xf numFmtId="0" fontId="27" fillId="6" borderId="2" xfId="9" applyFont="1" applyFill="1" applyBorder="1"/>
    <xf numFmtId="185" fontId="27" fillId="6" borderId="2" xfId="9" applyNumberFormat="1" applyFont="1" applyFill="1" applyBorder="1"/>
    <xf numFmtId="0" fontId="27" fillId="0" borderId="0" xfId="9" quotePrefix="1" applyNumberFormat="1" applyFont="1" applyBorder="1" applyAlignment="1">
      <alignment horizontal="center"/>
    </xf>
    <xf numFmtId="0" fontId="27" fillId="0" borderId="0" xfId="9" applyNumberFormat="1" applyFont="1" applyBorder="1" applyAlignment="1">
      <alignment horizontal="center"/>
    </xf>
    <xf numFmtId="0" fontId="27" fillId="0" borderId="2" xfId="9" applyFont="1" applyBorder="1" applyAlignment="1">
      <alignment vertical="center"/>
    </xf>
    <xf numFmtId="0" fontId="27" fillId="6" borderId="0" xfId="9" applyFont="1" applyFill="1" applyBorder="1"/>
    <xf numFmtId="185" fontId="27" fillId="9" borderId="2" xfId="9" applyNumberFormat="1" applyFont="1" applyFill="1" applyBorder="1" applyAlignment="1"/>
    <xf numFmtId="185" fontId="8" fillId="9" borderId="2" xfId="9" applyNumberFormat="1" applyFont="1" applyFill="1" applyBorder="1"/>
    <xf numFmtId="0" fontId="21" fillId="0" borderId="20" xfId="4" applyFont="1" applyFill="1" applyBorder="1" applyAlignment="1">
      <alignment horizontal="center" vertical="center" shrinkToFit="1"/>
    </xf>
    <xf numFmtId="0" fontId="21" fillId="0" borderId="22" xfId="4" applyFont="1" applyFill="1" applyBorder="1" applyAlignment="1">
      <alignment horizontal="center" vertical="center" shrinkToFit="1"/>
    </xf>
    <xf numFmtId="0" fontId="6" fillId="0" borderId="49" xfId="4" applyFont="1" applyBorder="1" applyAlignment="1">
      <alignment horizontal="center" vertical="center"/>
    </xf>
    <xf numFmtId="0" fontId="6" fillId="0" borderId="50" xfId="4" applyFont="1" applyBorder="1" applyAlignment="1">
      <alignment horizontal="center" vertical="center"/>
    </xf>
    <xf numFmtId="0" fontId="27" fillId="0" borderId="0" xfId="4" applyFont="1" applyBorder="1" applyAlignment="1">
      <alignment horizontal="right"/>
    </xf>
    <xf numFmtId="0" fontId="24" fillId="0" borderId="0" xfId="4" applyFont="1" applyAlignment="1">
      <alignment horizontal="left" vertical="center" wrapText="1"/>
    </xf>
    <xf numFmtId="0" fontId="21" fillId="0" borderId="16" xfId="4" applyFont="1" applyBorder="1" applyAlignment="1">
      <alignment horizontal="center" vertical="center"/>
    </xf>
    <xf numFmtId="0" fontId="21" fillId="0" borderId="51" xfId="4" applyFont="1" applyBorder="1" applyAlignment="1">
      <alignment horizontal="center" vertical="center"/>
    </xf>
    <xf numFmtId="0" fontId="25" fillId="0" borderId="19" xfId="4" applyFont="1" applyBorder="1" applyAlignment="1">
      <alignment horizontal="center" vertical="center" wrapText="1" shrinkToFit="1"/>
    </xf>
    <xf numFmtId="0" fontId="23" fillId="0" borderId="0" xfId="4" applyFont="1" applyAlignment="1">
      <alignment horizontal="left" vertical="center" wrapText="1"/>
    </xf>
    <xf numFmtId="0" fontId="21" fillId="0" borderId="5" xfId="4" applyFont="1" applyBorder="1" applyAlignment="1">
      <alignment horizontal="left" vertical="center" wrapText="1" shrinkToFit="1"/>
    </xf>
    <xf numFmtId="0" fontId="21" fillId="0" borderId="19" xfId="4" applyFont="1" applyBorder="1" applyAlignment="1">
      <alignment horizontal="left" vertical="center" wrapText="1" shrinkToFit="1"/>
    </xf>
    <xf numFmtId="0" fontId="21" fillId="0" borderId="6" xfId="4" applyFont="1" applyBorder="1" applyAlignment="1">
      <alignment horizontal="left" vertical="center" wrapText="1" shrinkToFit="1"/>
    </xf>
    <xf numFmtId="0" fontId="21" fillId="0" borderId="5" xfId="4" applyFont="1" applyBorder="1" applyAlignment="1">
      <alignment horizontal="left" vertical="center"/>
    </xf>
    <xf numFmtId="0" fontId="21" fillId="0" borderId="19" xfId="4" applyFont="1" applyBorder="1" applyAlignment="1">
      <alignment horizontal="left" vertical="center"/>
    </xf>
    <xf numFmtId="0" fontId="21" fillId="0" borderId="6" xfId="4" applyFont="1" applyBorder="1" applyAlignment="1">
      <alignment horizontal="left" vertical="center"/>
    </xf>
    <xf numFmtId="0" fontId="25" fillId="0" borderId="1" xfId="4" applyFont="1" applyBorder="1" applyAlignment="1">
      <alignment horizontal="center" vertical="center" wrapText="1" shrinkToFit="1"/>
    </xf>
    <xf numFmtId="0" fontId="25" fillId="0" borderId="3" xfId="4" applyFont="1" applyBorder="1" applyAlignment="1">
      <alignment horizontal="center" vertical="center" wrapText="1" shrinkToFit="1"/>
    </xf>
    <xf numFmtId="176" fontId="21" fillId="0" borderId="28" xfId="4" applyNumberFormat="1" applyFont="1" applyBorder="1" applyAlignment="1">
      <alignment horizontal="center" vertical="center"/>
    </xf>
    <xf numFmtId="176" fontId="21" fillId="0" borderId="16" xfId="4" applyNumberFormat="1" applyFont="1" applyBorder="1" applyAlignment="1">
      <alignment horizontal="center" vertical="center"/>
    </xf>
    <xf numFmtId="176" fontId="21" fillId="0" borderId="4" xfId="4" applyNumberFormat="1" applyFont="1" applyBorder="1" applyAlignment="1">
      <alignment horizontal="center" vertical="center"/>
    </xf>
    <xf numFmtId="176" fontId="21" fillId="0" borderId="15" xfId="4" applyNumberFormat="1" applyFont="1" applyBorder="1" applyAlignment="1">
      <alignment horizontal="center" vertical="center"/>
    </xf>
    <xf numFmtId="0" fontId="21" fillId="0" borderId="13" xfId="4" applyFont="1" applyBorder="1" applyAlignment="1">
      <alignment horizontal="center" vertical="center"/>
    </xf>
    <xf numFmtId="0" fontId="21" fillId="0" borderId="1" xfId="4" applyFont="1" applyBorder="1" applyAlignment="1">
      <alignment horizontal="center" vertical="center"/>
    </xf>
    <xf numFmtId="0" fontId="21" fillId="0" borderId="17" xfId="4" applyFont="1" applyBorder="1" applyAlignment="1">
      <alignment horizontal="center" vertical="center"/>
    </xf>
    <xf numFmtId="0" fontId="21" fillId="0" borderId="3" xfId="4" applyFont="1" applyBorder="1" applyAlignment="1">
      <alignment horizontal="center" vertical="center"/>
    </xf>
    <xf numFmtId="0" fontId="21" fillId="0" borderId="7" xfId="4" applyFont="1" applyBorder="1" applyAlignment="1">
      <alignment horizontal="center" vertical="center" wrapText="1" shrinkToFit="1"/>
    </xf>
    <xf numFmtId="0" fontId="27" fillId="0" borderId="0" xfId="4" applyFont="1" applyBorder="1" applyAlignment="1">
      <alignment horizontal="center"/>
    </xf>
    <xf numFmtId="0" fontId="37" fillId="0" borderId="0" xfId="4" applyFont="1" applyBorder="1" applyAlignment="1">
      <alignment horizontal="center" vertical="center" wrapText="1"/>
    </xf>
    <xf numFmtId="0" fontId="21" fillId="0" borderId="5" xfId="4" applyFont="1" applyBorder="1" applyAlignment="1">
      <alignment horizontal="center" vertical="center" wrapText="1" shrinkToFit="1"/>
    </xf>
    <xf numFmtId="0" fontId="21" fillId="0" borderId="6" xfId="4" applyFont="1" applyBorder="1" applyAlignment="1">
      <alignment horizontal="center" vertical="center" wrapText="1" shrinkToFit="1"/>
    </xf>
    <xf numFmtId="176" fontId="21" fillId="0" borderId="5" xfId="4" applyNumberFormat="1" applyFont="1" applyBorder="1" applyAlignment="1">
      <alignment horizontal="center" vertical="center"/>
    </xf>
    <xf numFmtId="0" fontId="21" fillId="0" borderId="6" xfId="4" applyFont="1" applyBorder="1" applyAlignment="1">
      <alignment horizontal="center" vertical="center" wrapText="1"/>
    </xf>
    <xf numFmtId="0" fontId="21" fillId="0" borderId="7" xfId="4" applyFont="1" applyBorder="1" applyAlignment="1">
      <alignment horizontal="center" vertical="center"/>
    </xf>
    <xf numFmtId="176" fontId="21" fillId="0" borderId="28" xfId="4" applyNumberFormat="1" applyFont="1" applyBorder="1" applyAlignment="1">
      <alignment horizontal="center" vertical="center" shrinkToFit="1"/>
    </xf>
    <xf numFmtId="176" fontId="21" fillId="0" borderId="15" xfId="4" applyNumberFormat="1" applyFont="1" applyBorder="1" applyAlignment="1">
      <alignment horizontal="center" vertical="center" shrinkToFit="1"/>
    </xf>
    <xf numFmtId="176" fontId="21" fillId="0" borderId="8" xfId="4" applyNumberFormat="1" applyFont="1" applyBorder="1" applyAlignment="1">
      <alignment horizontal="center" vertical="center" shrinkToFit="1"/>
    </xf>
    <xf numFmtId="0" fontId="21" fillId="0" borderId="0" xfId="4" applyFont="1" applyFill="1" applyBorder="1" applyAlignment="1">
      <alignment horizontal="center" vertical="center"/>
    </xf>
    <xf numFmtId="0" fontId="0" fillId="0" borderId="15" xfId="0" applyBorder="1"/>
    <xf numFmtId="0" fontId="21" fillId="0" borderId="4" xfId="4" applyFont="1" applyBorder="1" applyAlignment="1">
      <alignment horizontal="center" vertical="center" wrapText="1"/>
    </xf>
    <xf numFmtId="0" fontId="0" fillId="0" borderId="13" xfId="0" applyBorder="1"/>
    <xf numFmtId="0" fontId="0" fillId="0" borderId="8" xfId="0" applyBorder="1"/>
    <xf numFmtId="0" fontId="0" fillId="0" borderId="12" xfId="0" applyBorder="1"/>
    <xf numFmtId="176" fontId="21" fillId="0" borderId="8" xfId="4" applyNumberFormat="1" applyFont="1" applyBorder="1" applyAlignment="1">
      <alignment horizontal="center" vertical="center"/>
    </xf>
    <xf numFmtId="0" fontId="21" fillId="0" borderId="12" xfId="4" applyFont="1" applyBorder="1" applyAlignment="1">
      <alignment horizontal="center" vertical="center"/>
    </xf>
    <xf numFmtId="0" fontId="25" fillId="0" borderId="17" xfId="4" applyFont="1" applyBorder="1" applyAlignment="1">
      <alignment horizontal="center" vertical="center" wrapText="1" shrinkToFit="1"/>
    </xf>
    <xf numFmtId="0" fontId="21" fillId="0" borderId="13" xfId="4" applyFont="1" applyBorder="1" applyAlignment="1">
      <alignment horizontal="center" vertical="center" wrapText="1"/>
    </xf>
    <xf numFmtId="0" fontId="25" fillId="0" borderId="4" xfId="4" applyFont="1" applyBorder="1" applyAlignment="1">
      <alignment horizontal="center" vertical="center" wrapText="1" shrinkToFit="1"/>
    </xf>
    <xf numFmtId="0" fontId="25" fillId="0" borderId="13" xfId="4" applyFont="1" applyBorder="1" applyAlignment="1">
      <alignment horizontal="center" vertical="center" wrapText="1" shrinkToFit="1"/>
    </xf>
    <xf numFmtId="0" fontId="25" fillId="0" borderId="12" xfId="4" applyFont="1" applyBorder="1" applyAlignment="1">
      <alignment horizontal="center" vertical="center" wrapText="1" shrinkToFit="1"/>
    </xf>
    <xf numFmtId="176" fontId="21" fillId="0" borderId="1" xfId="4" applyNumberFormat="1" applyFont="1" applyBorder="1" applyAlignment="1">
      <alignment horizontal="center" vertical="center"/>
    </xf>
    <xf numFmtId="176" fontId="21" fillId="0" borderId="17" xfId="4" applyNumberFormat="1" applyFont="1" applyBorder="1" applyAlignment="1">
      <alignment horizontal="center" vertical="center"/>
    </xf>
    <xf numFmtId="176" fontId="21" fillId="0" borderId="3" xfId="4" applyNumberFormat="1" applyFont="1" applyBorder="1" applyAlignment="1">
      <alignment horizontal="center" vertical="center"/>
    </xf>
    <xf numFmtId="0" fontId="21" fillId="0" borderId="1" xfId="4" applyFont="1" applyBorder="1" applyAlignment="1">
      <alignment horizontal="center" vertical="center" wrapText="1"/>
    </xf>
    <xf numFmtId="0" fontId="21" fillId="0" borderId="17" xfId="4" applyFont="1" applyBorder="1" applyAlignment="1">
      <alignment horizontal="center" vertical="center" wrapText="1"/>
    </xf>
    <xf numFmtId="0" fontId="21" fillId="0" borderId="3" xfId="4" applyFont="1" applyBorder="1" applyAlignment="1">
      <alignment horizontal="center" vertical="center" wrapText="1"/>
    </xf>
    <xf numFmtId="0" fontId="41" fillId="0" borderId="1" xfId="4" applyFont="1" applyBorder="1" applyAlignment="1">
      <alignment horizontal="center" vertical="center" wrapText="1" shrinkToFit="1"/>
    </xf>
    <xf numFmtId="0" fontId="41" fillId="0" borderId="3" xfId="4" applyFont="1" applyBorder="1" applyAlignment="1">
      <alignment horizontal="center" vertical="center" wrapText="1" shrinkToFit="1"/>
    </xf>
    <xf numFmtId="176" fontId="21" fillId="0" borderId="7" xfId="4" applyNumberFormat="1" applyFont="1" applyBorder="1" applyAlignment="1">
      <alignment horizontal="center" vertical="center" shrinkToFit="1"/>
    </xf>
    <xf numFmtId="0" fontId="21" fillId="0" borderId="7" xfId="4" applyFont="1" applyBorder="1" applyAlignment="1">
      <alignment horizontal="center" vertical="center" wrapText="1"/>
    </xf>
    <xf numFmtId="194" fontId="27" fillId="0" borderId="0" xfId="3" applyNumberFormat="1" applyFont="1" applyBorder="1" applyAlignment="1">
      <alignment horizontal="right"/>
    </xf>
    <xf numFmtId="0" fontId="21" fillId="0" borderId="12" xfId="4" applyFont="1" applyBorder="1" applyAlignment="1">
      <alignment horizontal="center" vertical="center" wrapText="1"/>
    </xf>
    <xf numFmtId="0" fontId="21" fillId="0" borderId="0" xfId="4" applyFont="1" applyFill="1" applyBorder="1" applyAlignment="1">
      <alignment horizontal="center" vertical="center" shrinkToFit="1"/>
    </xf>
    <xf numFmtId="0" fontId="26" fillId="0" borderId="15" xfId="0" applyFont="1" applyBorder="1" applyAlignment="1">
      <alignment horizontal="center"/>
    </xf>
    <xf numFmtId="0" fontId="26" fillId="0" borderId="0" xfId="0" applyFont="1" applyBorder="1" applyAlignment="1">
      <alignment horizontal="center"/>
    </xf>
    <xf numFmtId="0" fontId="26" fillId="0" borderId="13" xfId="0" applyFont="1" applyBorder="1" applyAlignment="1">
      <alignment horizontal="center"/>
    </xf>
    <xf numFmtId="0" fontId="26" fillId="0" borderId="2" xfId="0" applyFont="1" applyBorder="1" applyAlignment="1">
      <alignment horizontal="right"/>
    </xf>
    <xf numFmtId="0" fontId="26" fillId="0" borderId="28" xfId="0" applyFont="1" applyBorder="1" applyAlignment="1">
      <alignment horizontal="center"/>
    </xf>
    <xf numFmtId="0" fontId="26" fillId="0" borderId="16" xfId="0" applyFont="1" applyBorder="1" applyAlignment="1">
      <alignment horizontal="center"/>
    </xf>
    <xf numFmtId="0" fontId="26" fillId="0" borderId="4" xfId="0" applyFont="1" applyBorder="1" applyAlignment="1">
      <alignment horizontal="center"/>
    </xf>
    <xf numFmtId="0" fontId="26" fillId="0" borderId="28" xfId="0" applyFont="1" applyBorder="1" applyAlignment="1">
      <alignment horizontal="center" wrapText="1" shrinkToFit="1"/>
    </xf>
    <xf numFmtId="0" fontId="26" fillId="0" borderId="16" xfId="0" applyFont="1" applyBorder="1" applyAlignment="1">
      <alignment horizontal="center" wrapText="1" shrinkToFit="1"/>
    </xf>
    <xf numFmtId="0" fontId="26" fillId="0" borderId="4" xfId="0" applyFont="1" applyBorder="1" applyAlignment="1">
      <alignment horizontal="center" wrapText="1" shrinkToFit="1"/>
    </xf>
    <xf numFmtId="0" fontId="26" fillId="0" borderId="8" xfId="0" applyFont="1" applyBorder="1" applyAlignment="1">
      <alignment horizontal="right"/>
    </xf>
    <xf numFmtId="0" fontId="26" fillId="0" borderId="12" xfId="0" applyFont="1" applyBorder="1" applyAlignment="1">
      <alignment horizontal="right"/>
    </xf>
    <xf numFmtId="0" fontId="26" fillId="5" borderId="28" xfId="0" applyFont="1" applyFill="1" applyBorder="1" applyAlignment="1">
      <alignment horizontal="right"/>
    </xf>
    <xf numFmtId="0" fontId="26" fillId="5" borderId="16" xfId="0" applyFont="1" applyFill="1" applyBorder="1" applyAlignment="1">
      <alignment horizontal="right"/>
    </xf>
    <xf numFmtId="0" fontId="26" fillId="5" borderId="4" xfId="0" applyFont="1" applyFill="1" applyBorder="1" applyAlignment="1">
      <alignment horizontal="right"/>
    </xf>
    <xf numFmtId="0" fontId="26" fillId="5" borderId="8" xfId="0" applyFont="1" applyFill="1" applyBorder="1" applyAlignment="1">
      <alignment horizontal="right"/>
    </xf>
    <xf numFmtId="0" fontId="26" fillId="5" borderId="2" xfId="0" applyFont="1" applyFill="1" applyBorder="1" applyAlignment="1">
      <alignment horizontal="right"/>
    </xf>
    <xf numFmtId="0" fontId="26" fillId="5" borderId="12" xfId="0" applyFont="1" applyFill="1" applyBorder="1" applyAlignment="1">
      <alignment horizontal="right"/>
    </xf>
    <xf numFmtId="0" fontId="26" fillId="5" borderId="55" xfId="0" applyFont="1" applyFill="1" applyBorder="1" applyAlignment="1">
      <alignment horizontal="right"/>
    </xf>
    <xf numFmtId="0" fontId="26" fillId="5" borderId="56" xfId="0" applyFont="1" applyFill="1" applyBorder="1" applyAlignment="1">
      <alignment horizontal="right"/>
    </xf>
    <xf numFmtId="0" fontId="26" fillId="5" borderId="57" xfId="0" applyFont="1" applyFill="1" applyBorder="1" applyAlignment="1">
      <alignment horizontal="right"/>
    </xf>
    <xf numFmtId="0" fontId="26" fillId="0" borderId="5" xfId="0" applyFont="1" applyBorder="1" applyAlignment="1">
      <alignment horizontal="right"/>
    </xf>
    <xf numFmtId="0" fontId="26" fillId="0" borderId="19" xfId="0" applyFont="1" applyBorder="1" applyAlignment="1">
      <alignment horizontal="right"/>
    </xf>
    <xf numFmtId="0" fontId="26" fillId="0" borderId="52" xfId="0" applyFont="1" applyBorder="1" applyAlignment="1">
      <alignment horizontal="right"/>
    </xf>
    <xf numFmtId="0" fontId="26" fillId="4" borderId="53" xfId="0" applyFont="1" applyFill="1" applyBorder="1" applyAlignment="1">
      <alignment horizontal="right"/>
    </xf>
    <xf numFmtId="0" fontId="26" fillId="4" borderId="54" xfId="0" applyFont="1" applyFill="1" applyBorder="1" applyAlignment="1">
      <alignment horizontal="right"/>
    </xf>
    <xf numFmtId="0" fontId="26" fillId="4" borderId="35" xfId="0" applyFont="1" applyFill="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21" fillId="0" borderId="49" xfId="4" applyFont="1" applyBorder="1" applyAlignment="1">
      <alignment horizontal="center" vertical="center"/>
    </xf>
    <xf numFmtId="0" fontId="21" fillId="0" borderId="50" xfId="4" applyFont="1" applyBorder="1" applyAlignment="1">
      <alignment horizontal="center" vertical="center"/>
    </xf>
    <xf numFmtId="0" fontId="24" fillId="0" borderId="0" xfId="4" applyFont="1" applyAlignment="1">
      <alignment horizontal="left" vertical="top" wrapText="1"/>
    </xf>
    <xf numFmtId="0" fontId="24" fillId="0" borderId="13" xfId="4" applyFont="1" applyBorder="1" applyAlignment="1">
      <alignment horizontal="left" vertical="top" wrapText="1"/>
    </xf>
    <xf numFmtId="0" fontId="3" fillId="0" borderId="0" xfId="4" applyFont="1" applyAlignment="1">
      <alignment horizontal="right" vertical="center" wrapText="1"/>
    </xf>
    <xf numFmtId="0" fontId="3" fillId="0" borderId="13" xfId="4" applyFont="1" applyBorder="1" applyAlignment="1">
      <alignment horizontal="right" vertical="center" wrapText="1"/>
    </xf>
    <xf numFmtId="0" fontId="24" fillId="0" borderId="0" xfId="4" applyFont="1" applyAlignment="1">
      <alignment horizontal="center" vertical="center"/>
    </xf>
    <xf numFmtId="0" fontId="5" fillId="0" borderId="0" xfId="4" applyFont="1" applyAlignment="1">
      <alignment horizontal="left" vertical="center" shrinkToFit="1"/>
    </xf>
    <xf numFmtId="0" fontId="5" fillId="0" borderId="13" xfId="4" applyFont="1" applyBorder="1" applyAlignment="1">
      <alignment horizontal="left" vertical="center" shrinkToFit="1"/>
    </xf>
    <xf numFmtId="0" fontId="24" fillId="0" borderId="5" xfId="4" applyFont="1" applyBorder="1" applyAlignment="1">
      <alignment horizontal="center" vertical="center"/>
    </xf>
    <xf numFmtId="0" fontId="24" fillId="0" borderId="6" xfId="4" applyFont="1" applyBorder="1" applyAlignment="1">
      <alignment horizontal="center" vertical="center"/>
    </xf>
    <xf numFmtId="0" fontId="24" fillId="0" borderId="19" xfId="4" applyFont="1" applyBorder="1" applyAlignment="1">
      <alignment horizontal="center" vertical="center"/>
    </xf>
    <xf numFmtId="0" fontId="24" fillId="0" borderId="2" xfId="4" applyFont="1" applyBorder="1" applyAlignment="1">
      <alignment horizontal="center" vertical="center" shrinkToFit="1"/>
    </xf>
    <xf numFmtId="176" fontId="14" fillId="0" borderId="28" xfId="4" applyNumberFormat="1" applyFont="1" applyBorder="1" applyAlignment="1">
      <alignment horizontal="center" vertical="center"/>
    </xf>
    <xf numFmtId="176" fontId="14" fillId="0" borderId="8" xfId="4" applyNumberFormat="1" applyFont="1" applyBorder="1" applyAlignment="1">
      <alignment horizontal="center" vertical="center"/>
    </xf>
    <xf numFmtId="0" fontId="3" fillId="0" borderId="32" xfId="4" applyFont="1" applyBorder="1" applyAlignment="1">
      <alignment horizontal="center" vertical="center"/>
    </xf>
    <xf numFmtId="0" fontId="3" fillId="0" borderId="42" xfId="4" applyFont="1" applyBorder="1" applyAlignment="1">
      <alignment horizontal="center" vertical="center"/>
    </xf>
    <xf numFmtId="0" fontId="6" fillId="0" borderId="5" xfId="4" applyFont="1" applyBorder="1" applyAlignment="1">
      <alignment horizontal="left" vertical="center" shrinkToFit="1"/>
    </xf>
    <xf numFmtId="0" fontId="6" fillId="0" borderId="6" xfId="4" applyFont="1" applyBorder="1" applyAlignment="1">
      <alignment horizontal="left" vertical="center" shrinkToFit="1"/>
    </xf>
    <xf numFmtId="0" fontId="14" fillId="0" borderId="4" xfId="4" applyFont="1" applyBorder="1" applyAlignment="1">
      <alignment horizontal="left" vertical="center"/>
    </xf>
    <xf numFmtId="0" fontId="14" fillId="0" borderId="12" xfId="4" applyFont="1" applyBorder="1" applyAlignment="1">
      <alignment horizontal="left" vertical="center"/>
    </xf>
    <xf numFmtId="0" fontId="6" fillId="0" borderId="15" xfId="4" applyFont="1" applyBorder="1">
      <alignment vertical="center"/>
    </xf>
    <xf numFmtId="0" fontId="6" fillId="0" borderId="15" xfId="4" applyFont="1" applyBorder="1" applyAlignment="1">
      <alignment horizontal="center" vertical="center"/>
    </xf>
    <xf numFmtId="0" fontId="14" fillId="0" borderId="4" xfId="4" applyFont="1" applyBorder="1" applyAlignment="1">
      <alignment vertical="center"/>
    </xf>
    <xf numFmtId="0" fontId="14" fillId="0" borderId="12" xfId="4" applyFont="1" applyBorder="1" applyAlignment="1">
      <alignment vertical="center"/>
    </xf>
    <xf numFmtId="0" fontId="14" fillId="0" borderId="4" xfId="4" applyFont="1" applyBorder="1">
      <alignment vertical="center"/>
    </xf>
    <xf numFmtId="0" fontId="14" fillId="0" borderId="12" xfId="4" applyFont="1" applyBorder="1">
      <alignment vertical="center"/>
    </xf>
    <xf numFmtId="0" fontId="24" fillId="0" borderId="32" xfId="4" applyFont="1" applyBorder="1" applyAlignment="1">
      <alignment horizontal="center" vertical="center"/>
    </xf>
    <xf numFmtId="0" fontId="24" fillId="0" borderId="42" xfId="4" applyFont="1" applyBorder="1" applyAlignment="1">
      <alignment horizontal="center" vertical="center"/>
    </xf>
    <xf numFmtId="176" fontId="6" fillId="0" borderId="28"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6" fillId="0" borderId="4" xfId="4" applyFont="1" applyBorder="1" applyAlignment="1">
      <alignment vertical="center"/>
    </xf>
    <xf numFmtId="0" fontId="6" fillId="0" borderId="12" xfId="4" applyFont="1" applyBorder="1" applyAlignment="1">
      <alignment vertical="center"/>
    </xf>
    <xf numFmtId="0" fontId="6" fillId="0" borderId="32"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4" xfId="4" applyFont="1" applyBorder="1" applyAlignment="1">
      <alignment horizontal="left" vertical="center"/>
    </xf>
    <xf numFmtId="0" fontId="6" fillId="0" borderId="12" xfId="4" applyFont="1" applyBorder="1" applyAlignment="1">
      <alignment horizontal="left" vertical="center"/>
    </xf>
    <xf numFmtId="0" fontId="24" fillId="0" borderId="43" xfId="4" applyFont="1" applyBorder="1" applyAlignment="1">
      <alignment horizontal="center" vertical="center"/>
    </xf>
    <xf numFmtId="0" fontId="24" fillId="0" borderId="44" xfId="4" applyFont="1" applyBorder="1" applyAlignment="1">
      <alignment horizontal="center" vertical="center"/>
    </xf>
    <xf numFmtId="0" fontId="24" fillId="0" borderId="45" xfId="4" applyFont="1" applyBorder="1" applyAlignment="1">
      <alignment horizontal="center" vertical="center"/>
    </xf>
    <xf numFmtId="0" fontId="24" fillId="0" borderId="46" xfId="4" applyFont="1" applyBorder="1" applyAlignment="1">
      <alignment horizontal="center" vertical="center"/>
    </xf>
    <xf numFmtId="0" fontId="24" fillId="0" borderId="47" xfId="4" applyFont="1" applyBorder="1" applyAlignment="1">
      <alignment horizontal="center" vertical="center"/>
    </xf>
    <xf numFmtId="0" fontId="24" fillId="0" borderId="48" xfId="4" applyFont="1" applyBorder="1" applyAlignment="1">
      <alignment horizontal="center" vertical="center"/>
    </xf>
    <xf numFmtId="0" fontId="21" fillId="0" borderId="15" xfId="4" applyFont="1" applyBorder="1" applyAlignment="1">
      <alignment horizontal="center" vertical="center"/>
    </xf>
    <xf numFmtId="0" fontId="21" fillId="0" borderId="18" xfId="4" applyFont="1" applyFill="1" applyBorder="1" applyAlignment="1">
      <alignment horizontal="center" vertical="center"/>
    </xf>
    <xf numFmtId="0" fontId="21" fillId="0" borderId="43" xfId="4" applyFont="1" applyBorder="1" applyAlignment="1">
      <alignment horizontal="center" vertical="center"/>
    </xf>
    <xf numFmtId="0" fontId="21" fillId="0" borderId="44" xfId="4" applyFont="1" applyBorder="1" applyAlignment="1">
      <alignment horizontal="center" vertical="center"/>
    </xf>
    <xf numFmtId="0" fontId="21" fillId="0" borderId="45" xfId="4" applyFont="1" applyBorder="1" applyAlignment="1">
      <alignment horizontal="center" vertical="center"/>
    </xf>
    <xf numFmtId="0" fontId="21" fillId="0" borderId="46" xfId="4" applyFont="1" applyBorder="1" applyAlignment="1">
      <alignment horizontal="center" vertical="center"/>
    </xf>
    <xf numFmtId="0" fontId="21" fillId="0" borderId="47" xfId="4" applyFont="1" applyBorder="1" applyAlignment="1">
      <alignment horizontal="center" vertical="center"/>
    </xf>
    <xf numFmtId="0" fontId="21" fillId="0" borderId="48" xfId="4" applyFont="1" applyBorder="1" applyAlignment="1">
      <alignment horizontal="center" vertical="center"/>
    </xf>
    <xf numFmtId="0" fontId="5" fillId="0" borderId="5" xfId="4" applyFont="1" applyBorder="1" applyAlignment="1">
      <alignment horizontal="center" vertical="center" shrinkToFit="1"/>
    </xf>
    <xf numFmtId="0" fontId="5" fillId="0" borderId="19" xfId="4" applyFont="1" applyBorder="1" applyAlignment="1">
      <alignment horizontal="center" vertical="center" shrinkToFit="1"/>
    </xf>
    <xf numFmtId="0" fontId="5" fillId="0" borderId="6" xfId="4" applyFont="1" applyBorder="1" applyAlignment="1">
      <alignment horizontal="center" vertical="center" shrinkToFit="1"/>
    </xf>
    <xf numFmtId="0" fontId="6" fillId="0" borderId="8" xfId="4" applyFont="1" applyBorder="1" applyAlignment="1">
      <alignment horizontal="center" vertical="center" shrinkToFit="1"/>
    </xf>
    <xf numFmtId="0" fontId="6" fillId="0" borderId="12" xfId="4" applyFont="1" applyBorder="1" applyAlignment="1">
      <alignment horizontal="center" vertical="center" shrinkToFit="1"/>
    </xf>
    <xf numFmtId="0" fontId="6" fillId="0" borderId="58" xfId="4" applyFont="1" applyBorder="1" applyAlignment="1">
      <alignment horizontal="center" vertical="center"/>
    </xf>
    <xf numFmtId="0" fontId="6" fillId="0" borderId="59" xfId="4" applyFont="1" applyBorder="1" applyAlignment="1">
      <alignment horizontal="center" vertical="center"/>
    </xf>
    <xf numFmtId="0" fontId="3" fillId="0" borderId="0" xfId="4" applyFont="1" applyAlignment="1">
      <alignment horizontal="center" vertical="center"/>
    </xf>
    <xf numFmtId="0" fontId="6" fillId="0" borderId="28" xfId="4" applyFont="1" applyBorder="1" applyAlignment="1">
      <alignment horizontal="center" vertical="center" wrapText="1" shrinkToFit="1"/>
    </xf>
    <xf numFmtId="0" fontId="6" fillId="0" borderId="4" xfId="4" applyFont="1" applyBorder="1" applyAlignment="1">
      <alignment horizontal="center" vertical="center" shrinkToFit="1"/>
    </xf>
    <xf numFmtId="0" fontId="3" fillId="0" borderId="8" xfId="4" applyFont="1" applyBorder="1" applyAlignment="1">
      <alignment horizontal="center" vertical="center" shrinkToFit="1"/>
    </xf>
    <xf numFmtId="0" fontId="3" fillId="0" borderId="12" xfId="4" applyFont="1" applyBorder="1" applyAlignment="1">
      <alignment horizontal="center" vertical="center" shrinkToFit="1"/>
    </xf>
    <xf numFmtId="177" fontId="6" fillId="0" borderId="1" xfId="4" applyNumberFormat="1" applyFont="1" applyBorder="1" applyAlignment="1">
      <alignment horizontal="center" vertical="center" wrapText="1"/>
    </xf>
    <xf numFmtId="177" fontId="6" fillId="0" borderId="3" xfId="4" applyNumberFormat="1" applyFont="1" applyBorder="1" applyAlignment="1">
      <alignment horizontal="center" vertical="center"/>
    </xf>
    <xf numFmtId="0" fontId="14" fillId="0" borderId="0" xfId="4" applyFont="1" applyAlignment="1">
      <alignment vertical="center" wrapText="1"/>
    </xf>
    <xf numFmtId="0" fontId="21" fillId="0" borderId="60" xfId="4" applyFont="1" applyBorder="1">
      <alignment vertical="center"/>
    </xf>
    <xf numFmtId="0" fontId="21" fillId="0" borderId="61" xfId="4" applyFont="1" applyBorder="1">
      <alignment vertical="center"/>
    </xf>
    <xf numFmtId="0" fontId="6" fillId="0" borderId="60" xfId="4" applyFont="1" applyBorder="1">
      <alignment vertical="center"/>
    </xf>
    <xf numFmtId="0" fontId="6" fillId="0" borderId="61" xfId="4" applyFont="1" applyBorder="1">
      <alignment vertical="center"/>
    </xf>
    <xf numFmtId="0" fontId="0" fillId="0" borderId="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2" xfId="0" applyFont="1" applyBorder="1" applyAlignment="1">
      <alignment horizontal="center" vertical="center" shrinkToFit="1"/>
    </xf>
    <xf numFmtId="0" fontId="9" fillId="0" borderId="7" xfId="0" applyFont="1" applyBorder="1" applyAlignment="1">
      <alignment horizontal="center" vertical="center"/>
    </xf>
    <xf numFmtId="0" fontId="9" fillId="0" borderId="2" xfId="0" applyFont="1" applyBorder="1" applyAlignment="1">
      <alignment horizontal="center" vertical="center"/>
    </xf>
    <xf numFmtId="177" fontId="0" fillId="4" borderId="5" xfId="0" applyNumberFormat="1" applyFont="1" applyFill="1" applyBorder="1" applyAlignment="1">
      <alignment vertical="center" shrinkToFit="1"/>
    </xf>
    <xf numFmtId="177" fontId="0" fillId="4" borderId="19" xfId="0" applyNumberFormat="1" applyFont="1" applyFill="1" applyBorder="1" applyAlignment="1">
      <alignment vertical="center" shrinkToFit="1"/>
    </xf>
    <xf numFmtId="177" fontId="0" fillId="4" borderId="6" xfId="0" applyNumberFormat="1" applyFont="1" applyFill="1" applyBorder="1" applyAlignment="1">
      <alignment vertical="center" shrinkToFit="1"/>
    </xf>
    <xf numFmtId="194" fontId="0" fillId="5" borderId="7" xfId="0" applyNumberFormat="1" applyFont="1" applyFill="1" applyBorder="1" applyAlignment="1">
      <alignment vertical="center" shrinkToFit="1"/>
    </xf>
    <xf numFmtId="178" fontId="0" fillId="4" borderId="7" xfId="0" applyNumberFormat="1" applyFont="1" applyFill="1" applyBorder="1" applyAlignment="1">
      <alignment horizontal="center" vertical="center" shrinkToFit="1"/>
    </xf>
    <xf numFmtId="0" fontId="0" fillId="4" borderId="7" xfId="0" applyFont="1" applyFill="1" applyBorder="1" applyAlignment="1">
      <alignment horizontal="center" vertical="center" shrinkToFit="1"/>
    </xf>
    <xf numFmtId="178" fontId="0" fillId="0" borderId="7" xfId="0" applyNumberFormat="1" applyFont="1" applyBorder="1" applyAlignment="1">
      <alignment horizontal="center" vertical="center" shrinkToFit="1"/>
    </xf>
    <xf numFmtId="0" fontId="0" fillId="0" borderId="14" xfId="0" applyFont="1" applyBorder="1" applyAlignment="1">
      <alignment horizontal="center" vertical="center" shrinkToFit="1"/>
    </xf>
    <xf numFmtId="178" fontId="0" fillId="10" borderId="7" xfId="0" applyNumberFormat="1" applyFont="1" applyFill="1" applyBorder="1" applyAlignment="1">
      <alignment horizontal="center" vertical="center" shrinkToFit="1"/>
    </xf>
    <xf numFmtId="0" fontId="0" fillId="0" borderId="28"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left" vertical="center"/>
    </xf>
    <xf numFmtId="0" fontId="0" fillId="5" borderId="28" xfId="0" applyFont="1" applyFill="1" applyBorder="1" applyAlignment="1">
      <alignment horizontal="center" vertical="center"/>
    </xf>
    <xf numFmtId="0" fontId="0" fillId="5" borderId="16" xfId="0" applyFont="1" applyFill="1" applyBorder="1" applyAlignment="1">
      <alignment horizontal="center" vertical="center"/>
    </xf>
    <xf numFmtId="188" fontId="0" fillId="0" borderId="14" xfId="0" applyNumberFormat="1" applyFont="1" applyBorder="1" applyAlignment="1">
      <alignment horizontal="right" vertical="center"/>
    </xf>
    <xf numFmtId="3" fontId="0" fillId="4" borderId="16" xfId="0" applyNumberFormat="1" applyFont="1" applyFill="1" applyBorder="1" applyAlignment="1">
      <alignment horizontal="center" vertical="center"/>
    </xf>
    <xf numFmtId="178" fontId="0" fillId="0" borderId="1" xfId="0" applyNumberFormat="1" applyFont="1" applyBorder="1" applyAlignment="1">
      <alignment horizontal="center" vertical="center" shrinkToFit="1"/>
    </xf>
    <xf numFmtId="177" fontId="0" fillId="4" borderId="36" xfId="0" applyNumberFormat="1" applyFont="1" applyFill="1" applyBorder="1" applyAlignment="1">
      <alignment vertical="center" shrinkToFit="1"/>
    </xf>
    <xf numFmtId="177" fontId="0" fillId="4" borderId="37" xfId="0" applyNumberFormat="1" applyFont="1" applyFill="1" applyBorder="1" applyAlignment="1">
      <alignment vertical="center" shrinkToFit="1"/>
    </xf>
    <xf numFmtId="177" fontId="0" fillId="4" borderId="38" xfId="0" applyNumberFormat="1" applyFont="1" applyFill="1" applyBorder="1" applyAlignment="1">
      <alignment vertical="center"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0" xfId="0" applyFont="1" applyBorder="1" applyAlignment="1">
      <alignment horizontal="center" vertical="center" shrinkToFit="1"/>
    </xf>
    <xf numFmtId="190" fontId="19" fillId="4" borderId="26" xfId="0" applyNumberFormat="1" applyFont="1" applyFill="1" applyBorder="1" applyAlignment="1">
      <alignment horizontal="right" vertical="center" shrinkToFit="1"/>
    </xf>
    <xf numFmtId="190" fontId="19" fillId="4" borderId="27" xfId="0" applyNumberFormat="1" applyFont="1" applyFill="1" applyBorder="1" applyAlignment="1">
      <alignment horizontal="right" vertical="center" shrinkToFit="1"/>
    </xf>
    <xf numFmtId="190" fontId="19" fillId="4" borderId="10" xfId="0" applyNumberFormat="1" applyFont="1" applyFill="1" applyBorder="1" applyAlignment="1">
      <alignment horizontal="right" vertical="center" shrinkToFit="1"/>
    </xf>
    <xf numFmtId="3" fontId="0" fillId="4" borderId="2"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178" fontId="0" fillId="4" borderId="62" xfId="0" applyNumberFormat="1" applyFont="1" applyFill="1" applyBorder="1" applyAlignment="1">
      <alignment horizontal="right" vertical="center"/>
    </xf>
    <xf numFmtId="178" fontId="0" fillId="4" borderId="7" xfId="0" applyNumberFormat="1" applyFont="1" applyFill="1" applyBorder="1" applyAlignment="1">
      <alignment horizontal="right" vertical="center"/>
    </xf>
    <xf numFmtId="178" fontId="0" fillId="4" borderId="63" xfId="0" applyNumberFormat="1" applyFont="1" applyFill="1" applyBorder="1" applyAlignment="1">
      <alignment horizontal="right" vertical="center"/>
    </xf>
    <xf numFmtId="0" fontId="0" fillId="0" borderId="7" xfId="0" applyFont="1" applyBorder="1" applyAlignment="1">
      <alignment horizontal="left" vertical="center"/>
    </xf>
    <xf numFmtId="188" fontId="0" fillId="0" borderId="7" xfId="0" applyNumberFormat="1" applyFont="1" applyBorder="1" applyAlignment="1">
      <alignment horizontal="right" vertical="center"/>
    </xf>
    <xf numFmtId="190" fontId="0" fillId="0" borderId="7" xfId="0" applyNumberFormat="1" applyFont="1" applyBorder="1" applyAlignment="1">
      <alignment horizontal="right" vertical="center"/>
    </xf>
    <xf numFmtId="0" fontId="0" fillId="0" borderId="7" xfId="0" applyFont="1" applyBorder="1" applyAlignment="1">
      <alignment horizontal="right" vertical="center"/>
    </xf>
    <xf numFmtId="0" fontId="0" fillId="0" borderId="5" xfId="0" applyFont="1" applyBorder="1" applyAlignment="1">
      <alignment horizontal="right"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9" xfId="0" applyFont="1" applyBorder="1" applyAlignment="1">
      <alignment horizontal="center" vertical="center"/>
    </xf>
    <xf numFmtId="0" fontId="0" fillId="0" borderId="6" xfId="0" applyFont="1" applyBorder="1" applyAlignment="1">
      <alignment horizontal="center" vertical="center"/>
    </xf>
    <xf numFmtId="0" fontId="0" fillId="0" borderId="32" xfId="0" applyFont="1" applyBorder="1" applyAlignment="1">
      <alignment horizontal="center" vertical="center"/>
    </xf>
    <xf numFmtId="3" fontId="0" fillId="0" borderId="7" xfId="0" applyNumberFormat="1" applyFont="1" applyBorder="1" applyAlignment="1">
      <alignment horizontal="right" vertical="center"/>
    </xf>
    <xf numFmtId="0" fontId="5" fillId="0" borderId="0" xfId="4" applyFont="1" applyBorder="1" applyAlignment="1">
      <alignment horizontal="center" vertical="center"/>
    </xf>
    <xf numFmtId="180" fontId="5" fillId="4" borderId="0" xfId="4" applyNumberFormat="1" applyFont="1" applyFill="1" applyBorder="1" applyAlignment="1">
      <alignment horizontal="center" vertical="center"/>
    </xf>
    <xf numFmtId="193" fontId="0" fillId="0" borderId="7" xfId="0" applyNumberFormat="1" applyFont="1" applyBorder="1" applyAlignment="1">
      <alignment horizontal="center" vertical="center" shrinkToFit="1"/>
    </xf>
    <xf numFmtId="0" fontId="0" fillId="4" borderId="2" xfId="0" applyFont="1" applyFill="1" applyBorder="1" applyAlignment="1">
      <alignment horizontal="center" vertical="center"/>
    </xf>
    <xf numFmtId="188" fontId="0" fillId="4" borderId="2" xfId="0" applyNumberFormat="1" applyFont="1" applyFill="1" applyBorder="1" applyAlignment="1">
      <alignment horizontal="center" vertical="center"/>
    </xf>
    <xf numFmtId="0" fontId="0" fillId="4" borderId="16"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6" xfId="0" applyFont="1" applyFill="1" applyBorder="1" applyAlignment="1">
      <alignment horizontal="center" vertical="center"/>
    </xf>
    <xf numFmtId="178" fontId="0" fillId="4" borderId="20" xfId="0" applyNumberFormat="1" applyFont="1" applyFill="1" applyBorder="1" applyAlignment="1">
      <alignment horizontal="center" vertical="center"/>
    </xf>
    <xf numFmtId="178" fontId="0" fillId="4" borderId="21" xfId="0" applyNumberFormat="1" applyFont="1" applyFill="1" applyBorder="1" applyAlignment="1">
      <alignment horizontal="center" vertical="center"/>
    </xf>
    <xf numFmtId="178" fontId="0" fillId="4" borderId="22" xfId="0" applyNumberFormat="1" applyFont="1" applyFill="1" applyBorder="1" applyAlignment="1">
      <alignment horizontal="center" vertical="center"/>
    </xf>
    <xf numFmtId="178" fontId="0" fillId="4" borderId="26" xfId="0" applyNumberFormat="1" applyFont="1" applyFill="1" applyBorder="1" applyAlignment="1">
      <alignment horizontal="center" vertical="center"/>
    </xf>
    <xf numFmtId="178" fontId="0" fillId="4" borderId="27" xfId="0" applyNumberFormat="1" applyFont="1" applyFill="1" applyBorder="1" applyAlignment="1">
      <alignment horizontal="center" vertical="center"/>
    </xf>
    <xf numFmtId="178" fontId="0" fillId="4" borderId="10" xfId="0" applyNumberFormat="1" applyFont="1" applyFill="1" applyBorder="1" applyAlignment="1">
      <alignment horizontal="center" vertical="center"/>
    </xf>
    <xf numFmtId="178" fontId="0" fillId="4" borderId="64" xfId="0" applyNumberFormat="1" applyFont="1" applyFill="1" applyBorder="1" applyAlignment="1">
      <alignment horizontal="right" vertical="center"/>
    </xf>
    <xf numFmtId="178" fontId="0" fillId="4" borderId="33" xfId="0" applyNumberFormat="1" applyFont="1" applyFill="1" applyBorder="1" applyAlignment="1">
      <alignment horizontal="right" vertical="center"/>
    </xf>
    <xf numFmtId="178" fontId="0" fillId="4" borderId="65" xfId="0" applyNumberFormat="1" applyFont="1" applyFill="1" applyBorder="1" applyAlignment="1">
      <alignment horizontal="right" vertical="center"/>
    </xf>
    <xf numFmtId="0" fontId="22" fillId="0" borderId="5" xfId="4" applyFont="1" applyBorder="1" applyAlignment="1">
      <alignment horizontal="center" vertical="center" shrinkToFit="1"/>
    </xf>
    <xf numFmtId="0" fontId="22" fillId="0" borderId="19" xfId="4" applyFont="1" applyBorder="1" applyAlignment="1">
      <alignment horizontal="center" vertical="center" shrinkToFit="1"/>
    </xf>
    <xf numFmtId="0" fontId="22" fillId="0" borderId="6" xfId="4" applyFont="1" applyBorder="1" applyAlignment="1">
      <alignment horizontal="center" vertical="center" shrinkToFit="1"/>
    </xf>
    <xf numFmtId="0" fontId="6" fillId="0" borderId="28" xfId="4" applyFont="1" applyBorder="1" applyAlignment="1">
      <alignment horizontal="left" vertical="center"/>
    </xf>
    <xf numFmtId="0" fontId="6" fillId="0" borderId="8" xfId="4" applyFont="1" applyBorder="1" applyAlignment="1">
      <alignment horizontal="left" vertical="center"/>
    </xf>
    <xf numFmtId="0" fontId="6" fillId="0" borderId="7" xfId="4" applyFont="1" applyBorder="1" applyAlignment="1">
      <alignment horizontal="left" vertical="center" shrinkToFit="1"/>
    </xf>
    <xf numFmtId="0" fontId="6" fillId="0" borderId="19" xfId="4" applyFont="1" applyBorder="1" applyAlignment="1">
      <alignment horizontal="left" vertical="center"/>
    </xf>
    <xf numFmtId="0" fontId="6" fillId="0" borderId="6" xfId="4" applyFont="1" applyBorder="1" applyAlignment="1">
      <alignment horizontal="left" vertical="center"/>
    </xf>
    <xf numFmtId="0" fontId="6" fillId="0" borderId="7" xfId="4" applyFont="1" applyBorder="1" applyAlignment="1">
      <alignment horizontal="left" vertical="center"/>
    </xf>
    <xf numFmtId="0" fontId="6" fillId="0" borderId="16" xfId="4" applyFont="1" applyBorder="1" applyAlignment="1">
      <alignment horizontal="center" vertical="center"/>
    </xf>
  </cellXfs>
  <cellStyles count="10">
    <cellStyle name="桁区切り" xfId="1" builtinId="6"/>
    <cellStyle name="桁区切り 2" xfId="2"/>
    <cellStyle name="通貨 2" xfId="3"/>
    <cellStyle name="標準" xfId="0" builtinId="0"/>
    <cellStyle name="標準 2" xfId="4"/>
    <cellStyle name="標準 2 2" xfId="5"/>
    <cellStyle name="標準 2 3" xfId="6"/>
    <cellStyle name="標準 2 4" xfId="7"/>
    <cellStyle name="標準_190711正誤（地下鉄）　⑲地域振興費（県分）★算出資料★（事業費補正）" xfId="8"/>
    <cellStyle name="標準_H20算定用　算出資料（その他の土木費・市分）仮エクセル化しました"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91440</xdr:colOff>
      <xdr:row>0</xdr:row>
      <xdr:rowOff>85725</xdr:rowOff>
    </xdr:from>
    <xdr:to>
      <xdr:col>10</xdr:col>
      <xdr:colOff>40016</xdr:colOff>
      <xdr:row>1</xdr:row>
      <xdr:rowOff>142875</xdr:rowOff>
    </xdr:to>
    <xdr:sp macro="" textlink="">
      <xdr:nvSpPr>
        <xdr:cNvPr id="2" name="テキスト ボックス 1"/>
        <xdr:cNvSpPr txBox="1"/>
      </xdr:nvSpPr>
      <xdr:spPr>
        <a:xfrm>
          <a:off x="76200" y="85725"/>
          <a:ext cx="435292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基準財政需要額算入見込額・総括表（市町村分）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628102" name="大かっこ 1"/>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628103" name="下矢印 3"/>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628104" name="左大かっこ 4"/>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1524000</xdr:colOff>
      <xdr:row>23</xdr:row>
      <xdr:rowOff>152400</xdr:rowOff>
    </xdr:from>
    <xdr:to>
      <xdr:col>5</xdr:col>
      <xdr:colOff>1822706</xdr:colOff>
      <xdr:row>26</xdr:row>
      <xdr:rowOff>11364</xdr:rowOff>
    </xdr:to>
    <xdr:sp macro="" textlink="">
      <xdr:nvSpPr>
        <xdr:cNvPr id="2" name="テキスト ボックス 1"/>
        <xdr:cNvSpPr txBox="1"/>
      </xdr:nvSpPr>
      <xdr:spPr>
        <a:xfrm>
          <a:off x="4114800" y="4095750"/>
          <a:ext cx="952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twoCellAnchor>
    <xdr:from>
      <xdr:col>5</xdr:col>
      <xdr:colOff>1524000</xdr:colOff>
      <xdr:row>30</xdr:row>
      <xdr:rowOff>152400</xdr:rowOff>
    </xdr:from>
    <xdr:to>
      <xdr:col>5</xdr:col>
      <xdr:colOff>1822706</xdr:colOff>
      <xdr:row>33</xdr:row>
      <xdr:rowOff>11508</xdr:rowOff>
    </xdr:to>
    <xdr:sp macro="" textlink="">
      <xdr:nvSpPr>
        <xdr:cNvPr id="3" name="テキスト ボックス 2"/>
        <xdr:cNvSpPr txBox="1"/>
      </xdr:nvSpPr>
      <xdr:spPr>
        <a:xfrm>
          <a:off x="4114800" y="5295900"/>
          <a:ext cx="952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twoCellAnchor>
    <xdr:from>
      <xdr:col>5</xdr:col>
      <xdr:colOff>1524000</xdr:colOff>
      <xdr:row>30</xdr:row>
      <xdr:rowOff>152400</xdr:rowOff>
    </xdr:from>
    <xdr:to>
      <xdr:col>5</xdr:col>
      <xdr:colOff>1822706</xdr:colOff>
      <xdr:row>33</xdr:row>
      <xdr:rowOff>11508</xdr:rowOff>
    </xdr:to>
    <xdr:sp macro="" textlink="">
      <xdr:nvSpPr>
        <xdr:cNvPr id="4" name="テキスト ボックス 3"/>
        <xdr:cNvSpPr txBox="1"/>
      </xdr:nvSpPr>
      <xdr:spPr>
        <a:xfrm>
          <a:off x="4114800" y="5295900"/>
          <a:ext cx="952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123825</xdr:colOff>
      <xdr:row>9</xdr:row>
      <xdr:rowOff>152400</xdr:rowOff>
    </xdr:from>
    <xdr:to>
      <xdr:col>7</xdr:col>
      <xdr:colOff>104775</xdr:colOff>
      <xdr:row>15</xdr:row>
      <xdr:rowOff>28575</xdr:rowOff>
    </xdr:to>
    <xdr:sp macro="" textlink="">
      <xdr:nvSpPr>
        <xdr:cNvPr id="609825" name="AutoShape 1"/>
        <xdr:cNvSpPr>
          <a:spLocks/>
        </xdr:cNvSpPr>
      </xdr:nvSpPr>
      <xdr:spPr bwMode="auto">
        <a:xfrm>
          <a:off x="1552575" y="1752600"/>
          <a:ext cx="238125" cy="904875"/>
        </a:xfrm>
        <a:prstGeom prst="leftBrace">
          <a:avLst>
            <a:gd name="adj1" fmla="val 2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25</xdr:row>
      <xdr:rowOff>152400</xdr:rowOff>
    </xdr:from>
    <xdr:to>
      <xdr:col>2</xdr:col>
      <xdr:colOff>0</xdr:colOff>
      <xdr:row>43</xdr:row>
      <xdr:rowOff>66675</xdr:rowOff>
    </xdr:to>
    <xdr:sp macro="" textlink="">
      <xdr:nvSpPr>
        <xdr:cNvPr id="609826" name="AutoShape 2"/>
        <xdr:cNvSpPr>
          <a:spLocks/>
        </xdr:cNvSpPr>
      </xdr:nvSpPr>
      <xdr:spPr bwMode="auto">
        <a:xfrm>
          <a:off x="247650" y="4495800"/>
          <a:ext cx="152400" cy="3000375"/>
        </a:xfrm>
        <a:prstGeom prst="leftBrace">
          <a:avLst>
            <a:gd name="adj1" fmla="val 10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2087880</xdr:colOff>
      <xdr:row>0</xdr:row>
      <xdr:rowOff>200025</xdr:rowOff>
    </xdr:from>
    <xdr:to>
      <xdr:col>5</xdr:col>
      <xdr:colOff>125160</xdr:colOff>
      <xdr:row>2</xdr:row>
      <xdr:rowOff>76200</xdr:rowOff>
    </xdr:to>
    <xdr:sp macro="" textlink="">
      <xdr:nvSpPr>
        <xdr:cNvPr id="2" name="テキスト ボックス 1"/>
        <xdr:cNvSpPr txBox="1">
          <a:spLocks noChangeArrowheads="1"/>
        </xdr:cNvSpPr>
      </xdr:nvSpPr>
      <xdr:spPr bwMode="auto">
        <a:xfrm>
          <a:off x="4152900" y="200025"/>
          <a:ext cx="781050" cy="2952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twoCellAnchor>
    <xdr:from>
      <xdr:col>3</xdr:col>
      <xdr:colOff>2095500</xdr:colOff>
      <xdr:row>0</xdr:row>
      <xdr:rowOff>200025</xdr:rowOff>
    </xdr:from>
    <xdr:to>
      <xdr:col>5</xdr:col>
      <xdr:colOff>133350</xdr:colOff>
      <xdr:row>2</xdr:row>
      <xdr:rowOff>76200</xdr:rowOff>
    </xdr:to>
    <xdr:sp macro="" textlink="">
      <xdr:nvSpPr>
        <xdr:cNvPr id="3" name="テキスト ボックス 2"/>
        <xdr:cNvSpPr txBox="1">
          <a:spLocks noChangeArrowheads="1"/>
        </xdr:cNvSpPr>
      </xdr:nvSpPr>
      <xdr:spPr bwMode="auto">
        <a:xfrm>
          <a:off x="3802380" y="200025"/>
          <a:ext cx="64389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48550"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48551"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48552"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48553"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48554"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48555"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48556"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48557"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39</xdr:row>
      <xdr:rowOff>0</xdr:rowOff>
    </xdr:from>
    <xdr:to>
      <xdr:col>11</xdr:col>
      <xdr:colOff>142875</xdr:colOff>
      <xdr:row>39</xdr:row>
      <xdr:rowOff>0</xdr:rowOff>
    </xdr:to>
    <xdr:sp macro="" textlink="">
      <xdr:nvSpPr>
        <xdr:cNvPr id="648558" name="AutoShape 10"/>
        <xdr:cNvSpPr>
          <a:spLocks noChangeArrowheads="1"/>
        </xdr:cNvSpPr>
      </xdr:nvSpPr>
      <xdr:spPr bwMode="auto">
        <a:xfrm>
          <a:off x="485775" y="8334375"/>
          <a:ext cx="53244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48559"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48560"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48561" name="Line 13"/>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48562" name="AutoShape 14"/>
        <xdr:cNvSpPr>
          <a:spLocks noChangeArrowheads="1"/>
        </xdr:cNvSpPr>
      </xdr:nvSpPr>
      <xdr:spPr bwMode="auto">
        <a:xfrm>
          <a:off x="485775" y="11563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48563" name="Line 1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48564" name="AutoShape 16"/>
        <xdr:cNvSpPr>
          <a:spLocks noChangeArrowheads="1"/>
        </xdr:cNvSpPr>
      </xdr:nvSpPr>
      <xdr:spPr bwMode="auto">
        <a:xfrm>
          <a:off x="485775" y="132778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48565" name="Line 17"/>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48566" name="AutoShape 18"/>
        <xdr:cNvSpPr>
          <a:spLocks noChangeArrowheads="1"/>
        </xdr:cNvSpPr>
      </xdr:nvSpPr>
      <xdr:spPr bwMode="auto">
        <a:xfrm>
          <a:off x="485775" y="14992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48567" name="Line 19"/>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48568" name="Line 20"/>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48569" name="Line 2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48570" name="Line 23"/>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48571" name="Line 24"/>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48572" name="Line 2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48573" name="Line 26"/>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48574"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48575"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48576"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48577"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48578" name="Line 1"/>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48579" name="Line 1"/>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48580" name="Line 1"/>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11</xdr:row>
      <xdr:rowOff>123825</xdr:rowOff>
    </xdr:from>
    <xdr:to>
      <xdr:col>8</xdr:col>
      <xdr:colOff>895350</xdr:colOff>
      <xdr:row>11</xdr:row>
      <xdr:rowOff>123825</xdr:rowOff>
    </xdr:to>
    <xdr:sp macro="" textlink="">
      <xdr:nvSpPr>
        <xdr:cNvPr id="648581"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48582"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48583"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48584"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48585"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48586"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48587"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48588"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39</xdr:row>
      <xdr:rowOff>0</xdr:rowOff>
    </xdr:from>
    <xdr:to>
      <xdr:col>11</xdr:col>
      <xdr:colOff>142875</xdr:colOff>
      <xdr:row>39</xdr:row>
      <xdr:rowOff>0</xdr:rowOff>
    </xdr:to>
    <xdr:sp macro="" textlink="">
      <xdr:nvSpPr>
        <xdr:cNvPr id="648589" name="AutoShape 10"/>
        <xdr:cNvSpPr>
          <a:spLocks noChangeArrowheads="1"/>
        </xdr:cNvSpPr>
      </xdr:nvSpPr>
      <xdr:spPr bwMode="auto">
        <a:xfrm>
          <a:off x="485775" y="8334375"/>
          <a:ext cx="53244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48590"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48591"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48592" name="Line 13"/>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48593" name="AutoShape 14"/>
        <xdr:cNvSpPr>
          <a:spLocks noChangeArrowheads="1"/>
        </xdr:cNvSpPr>
      </xdr:nvSpPr>
      <xdr:spPr bwMode="auto">
        <a:xfrm>
          <a:off x="485775" y="11563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48594" name="Line 1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48595" name="AutoShape 16"/>
        <xdr:cNvSpPr>
          <a:spLocks noChangeArrowheads="1"/>
        </xdr:cNvSpPr>
      </xdr:nvSpPr>
      <xdr:spPr bwMode="auto">
        <a:xfrm>
          <a:off x="485775" y="132778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48596" name="Line 17"/>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48597" name="AutoShape 18"/>
        <xdr:cNvSpPr>
          <a:spLocks noChangeArrowheads="1"/>
        </xdr:cNvSpPr>
      </xdr:nvSpPr>
      <xdr:spPr bwMode="auto">
        <a:xfrm>
          <a:off x="485775" y="14992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48598" name="Line 19"/>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48599" name="Line 20"/>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48600" name="Line 2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48601" name="Line 23"/>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48602" name="Line 24"/>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48603" name="Line 2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48604" name="Line 26"/>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48605"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48606"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48607"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48608"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48609" name="Line 1"/>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48610" name="Line 1"/>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48611" name="Line 1"/>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12" name="Line 13"/>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82</xdr:row>
      <xdr:rowOff>9525</xdr:rowOff>
    </xdr:from>
    <xdr:to>
      <xdr:col>11</xdr:col>
      <xdr:colOff>142875</xdr:colOff>
      <xdr:row>85</xdr:row>
      <xdr:rowOff>0</xdr:rowOff>
    </xdr:to>
    <xdr:sp macro="" textlink="">
      <xdr:nvSpPr>
        <xdr:cNvPr id="648613" name="AutoShape 14"/>
        <xdr:cNvSpPr>
          <a:spLocks noChangeArrowheads="1"/>
        </xdr:cNvSpPr>
      </xdr:nvSpPr>
      <xdr:spPr bwMode="auto">
        <a:xfrm>
          <a:off x="485775" y="17592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14" name="Line 1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90</xdr:row>
      <xdr:rowOff>9525</xdr:rowOff>
    </xdr:from>
    <xdr:to>
      <xdr:col>11</xdr:col>
      <xdr:colOff>142875</xdr:colOff>
      <xdr:row>93</xdr:row>
      <xdr:rowOff>0</xdr:rowOff>
    </xdr:to>
    <xdr:sp macro="" textlink="">
      <xdr:nvSpPr>
        <xdr:cNvPr id="648615" name="AutoShape 16"/>
        <xdr:cNvSpPr>
          <a:spLocks noChangeArrowheads="1"/>
        </xdr:cNvSpPr>
      </xdr:nvSpPr>
      <xdr:spPr bwMode="auto">
        <a:xfrm>
          <a:off x="485775" y="193071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16"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98</xdr:row>
      <xdr:rowOff>9525</xdr:rowOff>
    </xdr:from>
    <xdr:to>
      <xdr:col>11</xdr:col>
      <xdr:colOff>142875</xdr:colOff>
      <xdr:row>101</xdr:row>
      <xdr:rowOff>0</xdr:rowOff>
    </xdr:to>
    <xdr:sp macro="" textlink="">
      <xdr:nvSpPr>
        <xdr:cNvPr id="648617" name="AutoShape 18"/>
        <xdr:cNvSpPr>
          <a:spLocks noChangeArrowheads="1"/>
        </xdr:cNvSpPr>
      </xdr:nvSpPr>
      <xdr:spPr bwMode="auto">
        <a:xfrm>
          <a:off x="485775" y="21021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18" name="Line 24"/>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19" name="Line 2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20"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21"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22"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23"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24" name="Line 13"/>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82</xdr:row>
      <xdr:rowOff>9525</xdr:rowOff>
    </xdr:from>
    <xdr:to>
      <xdr:col>11</xdr:col>
      <xdr:colOff>142875</xdr:colOff>
      <xdr:row>85</xdr:row>
      <xdr:rowOff>0</xdr:rowOff>
    </xdr:to>
    <xdr:sp macro="" textlink="">
      <xdr:nvSpPr>
        <xdr:cNvPr id="648625" name="AutoShape 14"/>
        <xdr:cNvSpPr>
          <a:spLocks noChangeArrowheads="1"/>
        </xdr:cNvSpPr>
      </xdr:nvSpPr>
      <xdr:spPr bwMode="auto">
        <a:xfrm>
          <a:off x="485775" y="17592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26" name="Line 1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90</xdr:row>
      <xdr:rowOff>9525</xdr:rowOff>
    </xdr:from>
    <xdr:to>
      <xdr:col>11</xdr:col>
      <xdr:colOff>142875</xdr:colOff>
      <xdr:row>93</xdr:row>
      <xdr:rowOff>0</xdr:rowOff>
    </xdr:to>
    <xdr:sp macro="" textlink="">
      <xdr:nvSpPr>
        <xdr:cNvPr id="648627" name="AutoShape 16"/>
        <xdr:cNvSpPr>
          <a:spLocks noChangeArrowheads="1"/>
        </xdr:cNvSpPr>
      </xdr:nvSpPr>
      <xdr:spPr bwMode="auto">
        <a:xfrm>
          <a:off x="485775" y="193071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28"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98</xdr:row>
      <xdr:rowOff>9525</xdr:rowOff>
    </xdr:from>
    <xdr:to>
      <xdr:col>11</xdr:col>
      <xdr:colOff>142875</xdr:colOff>
      <xdr:row>101</xdr:row>
      <xdr:rowOff>0</xdr:rowOff>
    </xdr:to>
    <xdr:sp macro="" textlink="">
      <xdr:nvSpPr>
        <xdr:cNvPr id="648629" name="AutoShape 18"/>
        <xdr:cNvSpPr>
          <a:spLocks noChangeArrowheads="1"/>
        </xdr:cNvSpPr>
      </xdr:nvSpPr>
      <xdr:spPr bwMode="auto">
        <a:xfrm>
          <a:off x="485775" y="21021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30" name="Line 24"/>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31" name="Line 2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32"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33"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34"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35"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36" name="Line 17"/>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37" name="Line 26"/>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38"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39" name="Line 17"/>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40" name="Line 26"/>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83</xdr:row>
      <xdr:rowOff>123825</xdr:rowOff>
    </xdr:from>
    <xdr:to>
      <xdr:col>8</xdr:col>
      <xdr:colOff>895350</xdr:colOff>
      <xdr:row>83</xdr:row>
      <xdr:rowOff>123825</xdr:rowOff>
    </xdr:to>
    <xdr:sp macro="" textlink="">
      <xdr:nvSpPr>
        <xdr:cNvPr id="648641"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42" name="Line 17"/>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43" name="Line 26"/>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44"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45" name="Line 17"/>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46" name="Line 26"/>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91</xdr:row>
      <xdr:rowOff>123825</xdr:rowOff>
    </xdr:from>
    <xdr:to>
      <xdr:col>8</xdr:col>
      <xdr:colOff>895350</xdr:colOff>
      <xdr:row>91</xdr:row>
      <xdr:rowOff>123825</xdr:rowOff>
    </xdr:to>
    <xdr:sp macro="" textlink="">
      <xdr:nvSpPr>
        <xdr:cNvPr id="648647"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48"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49"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50"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51"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52"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99</xdr:row>
      <xdr:rowOff>123825</xdr:rowOff>
    </xdr:from>
    <xdr:to>
      <xdr:col>8</xdr:col>
      <xdr:colOff>895350</xdr:colOff>
      <xdr:row>99</xdr:row>
      <xdr:rowOff>123825</xdr:rowOff>
    </xdr:to>
    <xdr:sp macro="" textlink="">
      <xdr:nvSpPr>
        <xdr:cNvPr id="648653"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23</xdr:row>
      <xdr:rowOff>171450</xdr:rowOff>
    </xdr:from>
    <xdr:to>
      <xdr:col>17</xdr:col>
      <xdr:colOff>9525</xdr:colOff>
      <xdr:row>24</xdr:row>
      <xdr:rowOff>123825</xdr:rowOff>
    </xdr:to>
    <xdr:sp macro="" textlink="">
      <xdr:nvSpPr>
        <xdr:cNvPr id="564696" name="右大かっこ 2"/>
        <xdr:cNvSpPr>
          <a:spLocks/>
        </xdr:cNvSpPr>
      </xdr:nvSpPr>
      <xdr:spPr bwMode="auto">
        <a:xfrm rot="5400000">
          <a:off x="1757362" y="2995613"/>
          <a:ext cx="123825" cy="2857500"/>
        </a:xfrm>
        <a:prstGeom prst="rightBracket">
          <a:avLst>
            <a:gd name="adj" fmla="val 641"/>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L52"/>
  <sheetViews>
    <sheetView tabSelected="1" view="pageBreakPreview" zoomScale="70" zoomScaleNormal="100" zoomScaleSheetLayoutView="70" workbookViewId="0"/>
  </sheetViews>
  <sheetFormatPr defaultColWidth="5.77734375" defaultRowHeight="18.75" customHeight="1" x14ac:dyDescent="0.2"/>
  <cols>
    <col min="1" max="10" width="5.77734375" style="130" customWidth="1"/>
    <col min="11" max="14" width="5.77734375" style="140" customWidth="1"/>
    <col min="15" max="64" width="5.77734375" style="130"/>
    <col min="65" max="16384" width="5.77734375" style="1"/>
  </cols>
  <sheetData>
    <row r="1" spans="1:15" ht="18.75" customHeight="1" x14ac:dyDescent="0.2">
      <c r="A1" s="129"/>
      <c r="B1" s="129"/>
      <c r="C1" s="129"/>
      <c r="D1" s="129"/>
      <c r="E1" s="129"/>
      <c r="F1" s="129"/>
      <c r="G1" s="129"/>
      <c r="H1" s="129"/>
      <c r="I1" s="129"/>
      <c r="J1" s="129"/>
      <c r="K1" s="129"/>
      <c r="L1" s="129"/>
      <c r="M1" s="129"/>
      <c r="N1" s="129"/>
      <c r="O1" s="129"/>
    </row>
    <row r="3" spans="1:15" ht="18.75" customHeight="1" x14ac:dyDescent="0.2">
      <c r="D3" s="982" t="s">
        <v>17</v>
      </c>
      <c r="E3" s="983"/>
      <c r="F3" s="982" t="s">
        <v>13</v>
      </c>
      <c r="G3" s="983"/>
      <c r="H3" s="982" t="s">
        <v>112</v>
      </c>
      <c r="I3" s="983"/>
      <c r="J3" s="982" t="s">
        <v>14</v>
      </c>
      <c r="K3" s="983"/>
      <c r="L3" s="982" t="s">
        <v>15</v>
      </c>
      <c r="M3" s="983"/>
      <c r="N3" s="982" t="s">
        <v>18</v>
      </c>
      <c r="O3" s="983"/>
    </row>
    <row r="4" spans="1:15" ht="18.75" customHeight="1" x14ac:dyDescent="0.2">
      <c r="D4" s="971"/>
      <c r="E4" s="972"/>
      <c r="F4" s="971"/>
      <c r="G4" s="972"/>
      <c r="H4" s="971"/>
      <c r="I4" s="972"/>
      <c r="J4" s="971"/>
      <c r="K4" s="972"/>
      <c r="L4" s="971"/>
      <c r="M4" s="972"/>
      <c r="N4" s="975"/>
      <c r="O4" s="976"/>
    </row>
    <row r="5" spans="1:15" ht="18.75" customHeight="1" x14ac:dyDescent="0.2">
      <c r="D5" s="973"/>
      <c r="E5" s="974"/>
      <c r="F5" s="973"/>
      <c r="G5" s="974"/>
      <c r="H5" s="973"/>
      <c r="I5" s="974"/>
      <c r="J5" s="973"/>
      <c r="K5" s="974"/>
      <c r="L5" s="973"/>
      <c r="M5" s="974"/>
      <c r="N5" s="977"/>
      <c r="O5" s="978"/>
    </row>
    <row r="6" spans="1:15" ht="18.75" customHeight="1" x14ac:dyDescent="0.2">
      <c r="G6" s="131"/>
      <c r="H6" s="131"/>
      <c r="I6" s="131"/>
      <c r="J6" s="131"/>
      <c r="K6" s="132"/>
      <c r="L6" s="132"/>
      <c r="M6" s="132"/>
      <c r="N6" s="132"/>
    </row>
    <row r="7" spans="1:15" ht="18.75" customHeight="1" x14ac:dyDescent="0.2">
      <c r="K7" s="133"/>
      <c r="L7" s="133"/>
      <c r="M7" s="133"/>
      <c r="N7" s="133" t="s">
        <v>16</v>
      </c>
    </row>
    <row r="8" spans="1:15" ht="18.75" customHeight="1" x14ac:dyDescent="0.2">
      <c r="A8" s="936" t="s">
        <v>19</v>
      </c>
      <c r="B8" s="937"/>
      <c r="C8" s="937"/>
      <c r="D8" s="937"/>
      <c r="E8" s="937"/>
      <c r="F8" s="967"/>
      <c r="G8" s="936" t="s">
        <v>20</v>
      </c>
      <c r="H8" s="937"/>
      <c r="I8" s="937"/>
      <c r="J8" s="967"/>
      <c r="K8" s="968" t="s">
        <v>110</v>
      </c>
      <c r="L8" s="969"/>
      <c r="M8" s="969"/>
      <c r="N8" s="970"/>
      <c r="O8" s="134"/>
    </row>
    <row r="9" spans="1:15" ht="18.75" customHeight="1" x14ac:dyDescent="0.2">
      <c r="A9" s="135" t="s">
        <v>53</v>
      </c>
      <c r="B9" s="136"/>
      <c r="C9" s="947" t="s">
        <v>21</v>
      </c>
      <c r="D9" s="947"/>
      <c r="E9" s="947"/>
      <c r="F9" s="948"/>
      <c r="G9" s="949" t="s">
        <v>22</v>
      </c>
      <c r="H9" s="947"/>
      <c r="I9" s="947"/>
      <c r="J9" s="948"/>
      <c r="K9" s="979">
        <f>●消防費!J31</f>
        <v>0</v>
      </c>
      <c r="L9" s="980"/>
      <c r="M9" s="980"/>
      <c r="N9" s="981"/>
      <c r="O9" s="134" t="s">
        <v>81</v>
      </c>
    </row>
    <row r="10" spans="1:15" ht="18.75" customHeight="1" x14ac:dyDescent="0.2">
      <c r="A10" s="135" t="s">
        <v>66</v>
      </c>
      <c r="B10" s="136"/>
      <c r="C10" s="947" t="s">
        <v>12</v>
      </c>
      <c r="D10" s="947"/>
      <c r="E10" s="947"/>
      <c r="F10" s="948"/>
      <c r="G10" s="949" t="s">
        <v>23</v>
      </c>
      <c r="H10" s="947"/>
      <c r="I10" s="947"/>
      <c r="J10" s="948"/>
      <c r="K10" s="950" t="e">
        <f>+●道路橋りょう費!J263</f>
        <v>#DIV/0!</v>
      </c>
      <c r="L10" s="951"/>
      <c r="M10" s="951"/>
      <c r="N10" s="952"/>
      <c r="O10" s="134" t="s">
        <v>82</v>
      </c>
    </row>
    <row r="11" spans="1:15" ht="18.75" customHeight="1" x14ac:dyDescent="0.2">
      <c r="A11" s="137" t="s">
        <v>67</v>
      </c>
      <c r="B11" s="136">
        <v>1</v>
      </c>
      <c r="C11" s="947" t="s">
        <v>4</v>
      </c>
      <c r="D11" s="947"/>
      <c r="E11" s="947"/>
      <c r="F11" s="948"/>
      <c r="G11" s="949" t="s">
        <v>24</v>
      </c>
      <c r="H11" s="947"/>
      <c r="I11" s="947"/>
      <c r="J11" s="948"/>
      <c r="K11" s="950">
        <f>+'●港湾費（港湾）'!J51</f>
        <v>0</v>
      </c>
      <c r="L11" s="951"/>
      <c r="M11" s="951"/>
      <c r="N11" s="952"/>
      <c r="O11" s="134" t="s">
        <v>80</v>
      </c>
    </row>
    <row r="12" spans="1:15" ht="18.75" customHeight="1" x14ac:dyDescent="0.2">
      <c r="A12" s="138"/>
      <c r="B12" s="136">
        <v>2</v>
      </c>
      <c r="C12" s="947" t="s">
        <v>5</v>
      </c>
      <c r="D12" s="947"/>
      <c r="E12" s="947"/>
      <c r="F12" s="948"/>
      <c r="G12" s="949" t="s">
        <v>24</v>
      </c>
      <c r="H12" s="947"/>
      <c r="I12" s="947"/>
      <c r="J12" s="948"/>
      <c r="K12" s="950">
        <f>+'●港湾費（漁港） '!J51</f>
        <v>0</v>
      </c>
      <c r="L12" s="951"/>
      <c r="M12" s="951"/>
      <c r="N12" s="952"/>
      <c r="O12" s="134" t="s">
        <v>79</v>
      </c>
    </row>
    <row r="13" spans="1:15" ht="18.75" customHeight="1" x14ac:dyDescent="0.2">
      <c r="A13" s="135" t="s">
        <v>68</v>
      </c>
      <c r="B13" s="136"/>
      <c r="C13" s="947" t="s">
        <v>10</v>
      </c>
      <c r="D13" s="947"/>
      <c r="E13" s="947"/>
      <c r="F13" s="948"/>
      <c r="G13" s="949" t="s">
        <v>25</v>
      </c>
      <c r="H13" s="947"/>
      <c r="I13" s="947"/>
      <c r="J13" s="948"/>
      <c r="K13" s="950">
        <f>●都市計画費!J453</f>
        <v>0</v>
      </c>
      <c r="L13" s="951"/>
      <c r="M13" s="951"/>
      <c r="N13" s="952"/>
      <c r="O13" s="134" t="s">
        <v>78</v>
      </c>
    </row>
    <row r="14" spans="1:15" ht="18.75" customHeight="1" x14ac:dyDescent="0.2">
      <c r="A14" s="135" t="s">
        <v>69</v>
      </c>
      <c r="B14" s="136"/>
      <c r="C14" s="947" t="s">
        <v>111</v>
      </c>
      <c r="D14" s="947"/>
      <c r="E14" s="947"/>
      <c r="F14" s="948"/>
      <c r="G14" s="949" t="s">
        <v>22</v>
      </c>
      <c r="H14" s="947"/>
      <c r="I14" s="947"/>
      <c r="J14" s="948"/>
      <c r="K14" s="950">
        <f>●公園費!J23</f>
        <v>0</v>
      </c>
      <c r="L14" s="951"/>
      <c r="M14" s="951"/>
      <c r="N14" s="952"/>
      <c r="O14" s="134" t="s">
        <v>83</v>
      </c>
    </row>
    <row r="15" spans="1:15" ht="18.75" customHeight="1" x14ac:dyDescent="0.2">
      <c r="A15" s="135" t="s">
        <v>70</v>
      </c>
      <c r="B15" s="136"/>
      <c r="C15" s="947" t="s">
        <v>113</v>
      </c>
      <c r="D15" s="947"/>
      <c r="E15" s="947"/>
      <c r="F15" s="948"/>
      <c r="G15" s="949" t="s">
        <v>22</v>
      </c>
      <c r="H15" s="947"/>
      <c r="I15" s="947"/>
      <c r="J15" s="948"/>
      <c r="K15" s="950">
        <f>+●下水道費２!J175</f>
        <v>0</v>
      </c>
      <c r="L15" s="951"/>
      <c r="M15" s="951"/>
      <c r="N15" s="952"/>
      <c r="O15" s="134" t="s">
        <v>84</v>
      </c>
    </row>
    <row r="16" spans="1:15" ht="18.75" customHeight="1" x14ac:dyDescent="0.2">
      <c r="A16" s="135" t="s">
        <v>71</v>
      </c>
      <c r="B16" s="136"/>
      <c r="C16" s="947" t="s">
        <v>11</v>
      </c>
      <c r="D16" s="947"/>
      <c r="E16" s="947"/>
      <c r="F16" s="948"/>
      <c r="G16" s="949" t="s">
        <v>22</v>
      </c>
      <c r="H16" s="947"/>
      <c r="I16" s="947"/>
      <c r="J16" s="948"/>
      <c r="K16" s="950">
        <f>●その他の土木費!J346</f>
        <v>0</v>
      </c>
      <c r="L16" s="965"/>
      <c r="M16" s="965"/>
      <c r="N16" s="966"/>
      <c r="O16" s="134" t="s">
        <v>85</v>
      </c>
    </row>
    <row r="17" spans="1:15" ht="18.75" customHeight="1" x14ac:dyDescent="0.2">
      <c r="A17" s="135" t="s">
        <v>72</v>
      </c>
      <c r="B17" s="136"/>
      <c r="C17" s="947" t="s">
        <v>26</v>
      </c>
      <c r="D17" s="947"/>
      <c r="E17" s="947"/>
      <c r="F17" s="948"/>
      <c r="G17" s="949" t="s">
        <v>27</v>
      </c>
      <c r="H17" s="947"/>
      <c r="I17" s="947"/>
      <c r="J17" s="948"/>
      <c r="K17" s="950">
        <f>+●小学校費!J215</f>
        <v>0</v>
      </c>
      <c r="L17" s="951"/>
      <c r="M17" s="951"/>
      <c r="N17" s="952"/>
      <c r="O17" s="134" t="s">
        <v>86</v>
      </c>
    </row>
    <row r="18" spans="1:15" ht="18.75" customHeight="1" x14ac:dyDescent="0.2">
      <c r="A18" s="135" t="s">
        <v>73</v>
      </c>
      <c r="B18" s="136"/>
      <c r="C18" s="947" t="s">
        <v>28</v>
      </c>
      <c r="D18" s="947"/>
      <c r="E18" s="947"/>
      <c r="F18" s="948"/>
      <c r="G18" s="949" t="s">
        <v>27</v>
      </c>
      <c r="H18" s="947"/>
      <c r="I18" s="947"/>
      <c r="J18" s="948"/>
      <c r="K18" s="950">
        <f>+●中学校費!J229</f>
        <v>0</v>
      </c>
      <c r="L18" s="951"/>
      <c r="M18" s="951"/>
      <c r="N18" s="952"/>
      <c r="O18" s="134" t="s">
        <v>87</v>
      </c>
    </row>
    <row r="19" spans="1:15" ht="18.75" customHeight="1" x14ac:dyDescent="0.2">
      <c r="A19" s="135" t="s">
        <v>88</v>
      </c>
      <c r="B19" s="136"/>
      <c r="C19" s="947" t="s">
        <v>29</v>
      </c>
      <c r="D19" s="947"/>
      <c r="E19" s="947"/>
      <c r="F19" s="948"/>
      <c r="G19" s="949" t="s">
        <v>30</v>
      </c>
      <c r="H19" s="947"/>
      <c r="I19" s="947"/>
      <c r="J19" s="948"/>
      <c r="K19" s="942">
        <f>+●高等学校費!J46</f>
        <v>0</v>
      </c>
      <c r="L19" s="943"/>
      <c r="M19" s="943"/>
      <c r="N19" s="944"/>
      <c r="O19" s="134" t="s">
        <v>77</v>
      </c>
    </row>
    <row r="20" spans="1:15" ht="18.75" customHeight="1" x14ac:dyDescent="0.2">
      <c r="A20" s="135" t="s">
        <v>74</v>
      </c>
      <c r="B20" s="136"/>
      <c r="C20" s="947" t="s">
        <v>31</v>
      </c>
      <c r="D20" s="947"/>
      <c r="E20" s="947"/>
      <c r="F20" s="948"/>
      <c r="G20" s="949" t="s">
        <v>22</v>
      </c>
      <c r="H20" s="947"/>
      <c r="I20" s="947"/>
      <c r="J20" s="948"/>
      <c r="K20" s="950">
        <f>+●その他教育費!I9</f>
        <v>0</v>
      </c>
      <c r="L20" s="951"/>
      <c r="M20" s="951"/>
      <c r="N20" s="952"/>
      <c r="O20" s="134" t="s">
        <v>89</v>
      </c>
    </row>
    <row r="21" spans="1:15" ht="18.75" customHeight="1" x14ac:dyDescent="0.2">
      <c r="A21" s="135" t="s">
        <v>75</v>
      </c>
      <c r="B21" s="136"/>
      <c r="C21" s="947" t="s">
        <v>9</v>
      </c>
      <c r="D21" s="947"/>
      <c r="E21" s="947"/>
      <c r="F21" s="948"/>
      <c r="G21" s="949" t="s">
        <v>22</v>
      </c>
      <c r="H21" s="947"/>
      <c r="I21" s="947"/>
      <c r="J21" s="948"/>
      <c r="K21" s="942">
        <f>●社会福祉費!J56</f>
        <v>0</v>
      </c>
      <c r="L21" s="943"/>
      <c r="M21" s="943"/>
      <c r="N21" s="944"/>
      <c r="O21" s="134" t="s">
        <v>90</v>
      </c>
    </row>
    <row r="22" spans="1:15" ht="18.75" customHeight="1" x14ac:dyDescent="0.2">
      <c r="A22" s="135" t="s">
        <v>91</v>
      </c>
      <c r="B22" s="136"/>
      <c r="C22" s="947" t="s">
        <v>52</v>
      </c>
      <c r="D22" s="947"/>
      <c r="E22" s="947"/>
      <c r="F22" s="948"/>
      <c r="G22" s="949" t="s">
        <v>22</v>
      </c>
      <c r="H22" s="947"/>
      <c r="I22" s="947"/>
      <c r="J22" s="948"/>
      <c r="K22" s="950">
        <f>'●保健衛生費 '!K427</f>
        <v>0</v>
      </c>
      <c r="L22" s="951"/>
      <c r="M22" s="951"/>
      <c r="N22" s="952"/>
      <c r="O22" s="134" t="s">
        <v>92</v>
      </c>
    </row>
    <row r="23" spans="1:15" ht="18.75" customHeight="1" x14ac:dyDescent="0.2">
      <c r="A23" s="135" t="s">
        <v>93</v>
      </c>
      <c r="B23" s="136"/>
      <c r="C23" s="947" t="s">
        <v>8</v>
      </c>
      <c r="D23" s="947"/>
      <c r="E23" s="947"/>
      <c r="F23" s="948"/>
      <c r="G23" s="949" t="s">
        <v>32</v>
      </c>
      <c r="H23" s="947"/>
      <c r="I23" s="947"/>
      <c r="J23" s="948"/>
      <c r="K23" s="942">
        <f>●高齢者保健福祉費!J30</f>
        <v>0</v>
      </c>
      <c r="L23" s="943"/>
      <c r="M23" s="943"/>
      <c r="N23" s="944"/>
      <c r="O23" s="134" t="s">
        <v>94</v>
      </c>
    </row>
    <row r="24" spans="1:15" ht="18.75" customHeight="1" x14ac:dyDescent="0.2">
      <c r="A24" s="135" t="s">
        <v>95</v>
      </c>
      <c r="B24" s="136"/>
      <c r="C24" s="947" t="s">
        <v>33</v>
      </c>
      <c r="D24" s="947"/>
      <c r="E24" s="947"/>
      <c r="F24" s="948"/>
      <c r="G24" s="949" t="s">
        <v>22</v>
      </c>
      <c r="H24" s="947"/>
      <c r="I24" s="947"/>
      <c r="J24" s="948"/>
      <c r="K24" s="950">
        <f>●清掃費!J99</f>
        <v>0</v>
      </c>
      <c r="L24" s="951"/>
      <c r="M24" s="951"/>
      <c r="N24" s="952"/>
      <c r="O24" s="134" t="s">
        <v>96</v>
      </c>
    </row>
    <row r="25" spans="1:15" ht="18.75" customHeight="1" x14ac:dyDescent="0.2">
      <c r="A25" s="135" t="s">
        <v>97</v>
      </c>
      <c r="B25" s="136"/>
      <c r="C25" s="947" t="s">
        <v>6</v>
      </c>
      <c r="D25" s="947"/>
      <c r="E25" s="947"/>
      <c r="F25" s="948"/>
      <c r="G25" s="949" t="s">
        <v>34</v>
      </c>
      <c r="H25" s="947"/>
      <c r="I25" s="947"/>
      <c r="J25" s="948"/>
      <c r="K25" s="950" t="e">
        <f>'●農業行政費(2)'!J170</f>
        <v>#DIV/0!</v>
      </c>
      <c r="L25" s="951"/>
      <c r="M25" s="951"/>
      <c r="N25" s="952"/>
      <c r="O25" s="134" t="s">
        <v>98</v>
      </c>
    </row>
    <row r="26" spans="1:15" ht="18.75" customHeight="1" x14ac:dyDescent="0.2">
      <c r="A26" s="135" t="s">
        <v>99</v>
      </c>
      <c r="B26" s="136"/>
      <c r="C26" s="947" t="s">
        <v>7</v>
      </c>
      <c r="D26" s="947"/>
      <c r="E26" s="947"/>
      <c r="F26" s="948"/>
      <c r="G26" s="949" t="s">
        <v>35</v>
      </c>
      <c r="H26" s="947"/>
      <c r="I26" s="947"/>
      <c r="J26" s="948"/>
      <c r="K26" s="950" t="e">
        <f>●林野水産行政費!J99</f>
        <v>#DIV/0!</v>
      </c>
      <c r="L26" s="951"/>
      <c r="M26" s="951"/>
      <c r="N26" s="952"/>
      <c r="O26" s="134" t="s">
        <v>76</v>
      </c>
    </row>
    <row r="27" spans="1:15" ht="18.75" customHeight="1" x14ac:dyDescent="0.2">
      <c r="A27" s="137" t="s">
        <v>100</v>
      </c>
      <c r="B27" s="136">
        <v>1</v>
      </c>
      <c r="C27" s="947" t="s">
        <v>36</v>
      </c>
      <c r="D27" s="947"/>
      <c r="E27" s="947"/>
      <c r="F27" s="948"/>
      <c r="G27" s="949" t="s">
        <v>22</v>
      </c>
      <c r="H27" s="947"/>
      <c r="I27" s="947"/>
      <c r="J27" s="948"/>
      <c r="K27" s="953" t="e">
        <f>+'●地域振興費（人口）その２'!J405</f>
        <v>#DIV/0!</v>
      </c>
      <c r="L27" s="954"/>
      <c r="M27" s="954"/>
      <c r="N27" s="955"/>
      <c r="O27" s="134" t="s">
        <v>101</v>
      </c>
    </row>
    <row r="28" spans="1:15" ht="18.75" customHeight="1" x14ac:dyDescent="0.2">
      <c r="A28" s="138"/>
      <c r="B28" s="136">
        <v>2</v>
      </c>
      <c r="C28" s="947" t="s">
        <v>36</v>
      </c>
      <c r="D28" s="947"/>
      <c r="E28" s="947"/>
      <c r="F28" s="948"/>
      <c r="G28" s="949" t="s">
        <v>37</v>
      </c>
      <c r="H28" s="947"/>
      <c r="I28" s="947"/>
      <c r="J28" s="948"/>
      <c r="K28" s="942" t="e">
        <f>+●地域振興費・面積!J136</f>
        <v>#DIV/0!</v>
      </c>
      <c r="L28" s="943"/>
      <c r="M28" s="943"/>
      <c r="N28" s="944"/>
      <c r="O28" s="134" t="s">
        <v>102</v>
      </c>
    </row>
    <row r="29" spans="1:15" ht="18.75" customHeight="1" thickBot="1" x14ac:dyDescent="0.25">
      <c r="A29" s="135" t="s">
        <v>103</v>
      </c>
      <c r="B29" s="136"/>
      <c r="C29" s="947" t="s">
        <v>38</v>
      </c>
      <c r="D29" s="947"/>
      <c r="E29" s="947"/>
      <c r="F29" s="948"/>
      <c r="G29" s="956"/>
      <c r="H29" s="957"/>
      <c r="I29" s="957"/>
      <c r="J29" s="958"/>
      <c r="K29" s="959" t="e">
        <f>K52</f>
        <v>#DIV/0!</v>
      </c>
      <c r="L29" s="960"/>
      <c r="M29" s="960"/>
      <c r="N29" s="961"/>
      <c r="O29" s="134" t="s">
        <v>104</v>
      </c>
    </row>
    <row r="30" spans="1:15" ht="18.75" customHeight="1" thickBot="1" x14ac:dyDescent="0.25">
      <c r="A30" s="139"/>
      <c r="B30" s="139"/>
      <c r="C30" s="139"/>
      <c r="D30" s="139"/>
      <c r="E30" s="139"/>
      <c r="F30" s="139"/>
      <c r="G30" s="962" t="s">
        <v>39</v>
      </c>
      <c r="H30" s="963"/>
      <c r="I30" s="963"/>
      <c r="J30" s="964"/>
      <c r="K30" s="939" t="e">
        <f>SUM(K9:N29)</f>
        <v>#DIV/0!</v>
      </c>
      <c r="L30" s="940"/>
      <c r="M30" s="940"/>
      <c r="N30" s="941"/>
      <c r="O30" s="134"/>
    </row>
    <row r="33" spans="1:15" ht="18.75" customHeight="1" x14ac:dyDescent="0.2">
      <c r="A33" s="130" t="s">
        <v>40</v>
      </c>
    </row>
    <row r="34" spans="1:15" ht="18.75" customHeight="1" x14ac:dyDescent="0.2">
      <c r="A34" s="141">
        <v>19</v>
      </c>
      <c r="B34" s="136">
        <v>1</v>
      </c>
      <c r="C34" s="931" t="s">
        <v>0</v>
      </c>
      <c r="D34" s="931"/>
      <c r="E34" s="931"/>
      <c r="F34" s="931"/>
      <c r="G34" s="931"/>
      <c r="H34" s="931"/>
      <c r="I34" s="931"/>
      <c r="J34" s="932"/>
      <c r="K34" s="942" t="e">
        <f>+●災害復旧費!AC16</f>
        <v>#DIV/0!</v>
      </c>
      <c r="L34" s="945"/>
      <c r="M34" s="945"/>
      <c r="N34" s="946"/>
      <c r="O34" s="134" t="s">
        <v>105</v>
      </c>
    </row>
    <row r="35" spans="1:15" ht="18.75" customHeight="1" x14ac:dyDescent="0.2">
      <c r="A35" s="142"/>
      <c r="B35" s="136">
        <v>2</v>
      </c>
      <c r="C35" s="931" t="s">
        <v>41</v>
      </c>
      <c r="D35" s="931"/>
      <c r="E35" s="931"/>
      <c r="F35" s="931"/>
      <c r="G35" s="931"/>
      <c r="H35" s="931"/>
      <c r="I35" s="931"/>
      <c r="J35" s="932"/>
      <c r="K35" s="942">
        <f>+●その他公債費!J5</f>
        <v>0</v>
      </c>
      <c r="L35" s="943"/>
      <c r="M35" s="943"/>
      <c r="N35" s="944"/>
      <c r="O35" s="134" t="s">
        <v>57</v>
      </c>
    </row>
    <row r="36" spans="1:15" ht="18.75" customHeight="1" x14ac:dyDescent="0.2">
      <c r="A36" s="142"/>
      <c r="B36" s="136">
        <v>3</v>
      </c>
      <c r="C36" s="931" t="s">
        <v>42</v>
      </c>
      <c r="D36" s="931"/>
      <c r="E36" s="931"/>
      <c r="F36" s="931"/>
      <c r="G36" s="931"/>
      <c r="H36" s="931"/>
      <c r="I36" s="931"/>
      <c r="J36" s="932"/>
      <c r="K36" s="942">
        <f>+'●補正（10以前）'!J17</f>
        <v>0</v>
      </c>
      <c r="L36" s="943"/>
      <c r="M36" s="943"/>
      <c r="N36" s="944"/>
      <c r="O36" s="134" t="s">
        <v>106</v>
      </c>
    </row>
    <row r="37" spans="1:15" ht="18.75" customHeight="1" x14ac:dyDescent="0.2">
      <c r="A37" s="142"/>
      <c r="B37" s="136">
        <v>4</v>
      </c>
      <c r="C37" s="931" t="s">
        <v>43</v>
      </c>
      <c r="D37" s="931"/>
      <c r="E37" s="931"/>
      <c r="F37" s="931"/>
      <c r="G37" s="931"/>
      <c r="H37" s="931"/>
      <c r="I37" s="931"/>
      <c r="J37" s="932"/>
      <c r="K37" s="942">
        <f>+'●補正（11以降）'!J79</f>
        <v>0</v>
      </c>
      <c r="L37" s="943"/>
      <c r="M37" s="943"/>
      <c r="N37" s="944"/>
      <c r="O37" s="134" t="s">
        <v>65</v>
      </c>
    </row>
    <row r="38" spans="1:15" ht="18.75" customHeight="1" x14ac:dyDescent="0.2">
      <c r="A38" s="142"/>
      <c r="B38" s="136">
        <v>5</v>
      </c>
      <c r="C38" s="931" t="s">
        <v>917</v>
      </c>
      <c r="D38" s="931"/>
      <c r="E38" s="931"/>
      <c r="F38" s="931"/>
      <c r="G38" s="931"/>
      <c r="H38" s="931"/>
      <c r="I38" s="931"/>
      <c r="J38" s="932"/>
      <c r="K38" s="942">
        <f>+●減収補填債!J39</f>
        <v>0</v>
      </c>
      <c r="L38" s="943"/>
      <c r="M38" s="943"/>
      <c r="N38" s="944"/>
      <c r="O38" s="134" t="s">
        <v>107</v>
      </c>
    </row>
    <row r="39" spans="1:15" ht="18.75" customHeight="1" x14ac:dyDescent="0.2">
      <c r="A39" s="142"/>
      <c r="B39" s="136">
        <v>6</v>
      </c>
      <c r="C39" s="931" t="s">
        <v>1</v>
      </c>
      <c r="D39" s="931"/>
      <c r="E39" s="931"/>
      <c r="F39" s="931"/>
      <c r="G39" s="931"/>
      <c r="H39" s="931"/>
      <c r="I39" s="931"/>
      <c r="J39" s="932"/>
      <c r="K39" s="942">
        <f>+●臨時財政特例!J10</f>
        <v>0</v>
      </c>
      <c r="L39" s="943"/>
      <c r="M39" s="943"/>
      <c r="N39" s="944"/>
      <c r="O39" s="134" t="s">
        <v>108</v>
      </c>
    </row>
    <row r="40" spans="1:15" ht="18.75" customHeight="1" x14ac:dyDescent="0.2">
      <c r="A40" s="142"/>
      <c r="B40" s="136">
        <v>7</v>
      </c>
      <c r="C40" s="931" t="s">
        <v>2</v>
      </c>
      <c r="D40" s="931"/>
      <c r="E40" s="931"/>
      <c r="F40" s="931"/>
      <c r="G40" s="931"/>
      <c r="H40" s="931"/>
      <c r="I40" s="931"/>
      <c r="J40" s="932"/>
      <c r="K40" s="942">
        <f>+●財源対策債!J121</f>
        <v>0</v>
      </c>
      <c r="L40" s="943"/>
      <c r="M40" s="943"/>
      <c r="N40" s="944"/>
      <c r="O40" s="134" t="s">
        <v>109</v>
      </c>
    </row>
    <row r="41" spans="1:15" ht="18.75" customHeight="1" x14ac:dyDescent="0.2">
      <c r="A41" s="142"/>
      <c r="B41" s="136">
        <v>8</v>
      </c>
      <c r="C41" s="931" t="s">
        <v>918</v>
      </c>
      <c r="D41" s="931"/>
      <c r="E41" s="931"/>
      <c r="F41" s="931"/>
      <c r="G41" s="931"/>
      <c r="H41" s="931"/>
      <c r="I41" s="931"/>
      <c r="J41" s="932"/>
      <c r="K41" s="942">
        <f>+●減税補填債!J27</f>
        <v>0</v>
      </c>
      <c r="L41" s="943"/>
      <c r="M41" s="943"/>
      <c r="N41" s="944"/>
      <c r="O41" s="134" t="s">
        <v>64</v>
      </c>
    </row>
    <row r="42" spans="1:15" ht="18.75" customHeight="1" x14ac:dyDescent="0.2">
      <c r="A42" s="142"/>
      <c r="B42" s="136">
        <v>9</v>
      </c>
      <c r="C42" s="931" t="s">
        <v>919</v>
      </c>
      <c r="D42" s="931"/>
      <c r="E42" s="931"/>
      <c r="F42" s="931"/>
      <c r="G42" s="931"/>
      <c r="H42" s="931"/>
      <c r="I42" s="931"/>
      <c r="J42" s="932"/>
      <c r="K42" s="942">
        <f>+●臨時税収補補填・臨時財政対策!J10</f>
        <v>0</v>
      </c>
      <c r="L42" s="943"/>
      <c r="M42" s="943"/>
      <c r="N42" s="944"/>
      <c r="O42" s="134" t="s">
        <v>56</v>
      </c>
    </row>
    <row r="43" spans="1:15" ht="18.75" customHeight="1" x14ac:dyDescent="0.2">
      <c r="A43" s="142"/>
      <c r="B43" s="136">
        <v>10</v>
      </c>
      <c r="C43" s="931" t="s">
        <v>3</v>
      </c>
      <c r="D43" s="931"/>
      <c r="E43" s="931"/>
      <c r="F43" s="931"/>
      <c r="G43" s="931"/>
      <c r="H43" s="931"/>
      <c r="I43" s="931"/>
      <c r="J43" s="932"/>
      <c r="K43" s="942">
        <f>+●臨時税収補補填・臨時財政対策!J49</f>
        <v>0</v>
      </c>
      <c r="L43" s="943"/>
      <c r="M43" s="943"/>
      <c r="N43" s="944"/>
      <c r="O43" s="134" t="s">
        <v>54</v>
      </c>
    </row>
    <row r="44" spans="1:15" ht="18.75" customHeight="1" x14ac:dyDescent="0.2">
      <c r="A44" s="142"/>
      <c r="B44" s="136">
        <v>11</v>
      </c>
      <c r="C44" s="931" t="s">
        <v>1372</v>
      </c>
      <c r="D44" s="931"/>
      <c r="E44" s="931"/>
      <c r="F44" s="931"/>
      <c r="G44" s="931"/>
      <c r="H44" s="931"/>
      <c r="I44" s="931"/>
      <c r="J44" s="932"/>
      <c r="K44" s="942">
        <f>●緊防債!K24</f>
        <v>0</v>
      </c>
      <c r="L44" s="943"/>
      <c r="M44" s="943"/>
      <c r="N44" s="944"/>
      <c r="O44" s="134" t="s">
        <v>55</v>
      </c>
    </row>
    <row r="45" spans="1:15" ht="18.75" customHeight="1" x14ac:dyDescent="0.2">
      <c r="A45" s="142"/>
      <c r="B45" s="136">
        <v>12</v>
      </c>
      <c r="C45" s="931" t="s">
        <v>44</v>
      </c>
      <c r="D45" s="931"/>
      <c r="E45" s="931"/>
      <c r="F45" s="931"/>
      <c r="G45" s="931"/>
      <c r="H45" s="931"/>
      <c r="I45" s="931"/>
      <c r="J45" s="932"/>
      <c r="K45" s="942">
        <f>+●その他公債費!J11</f>
        <v>0</v>
      </c>
      <c r="L45" s="943"/>
      <c r="M45" s="943"/>
      <c r="N45" s="944"/>
      <c r="O45" s="134" t="s">
        <v>58</v>
      </c>
    </row>
    <row r="46" spans="1:15" ht="18.75" customHeight="1" x14ac:dyDescent="0.2">
      <c r="A46" s="142"/>
      <c r="B46" s="136">
        <v>13</v>
      </c>
      <c r="C46" s="931" t="s">
        <v>45</v>
      </c>
      <c r="D46" s="931"/>
      <c r="E46" s="931"/>
      <c r="F46" s="931"/>
      <c r="G46" s="931"/>
      <c r="H46" s="931"/>
      <c r="I46" s="931"/>
      <c r="J46" s="932"/>
      <c r="K46" s="942">
        <f>+●その他公債費!J17</f>
        <v>0</v>
      </c>
      <c r="L46" s="943"/>
      <c r="M46" s="943"/>
      <c r="N46" s="944"/>
      <c r="O46" s="134" t="s">
        <v>59</v>
      </c>
    </row>
    <row r="47" spans="1:15" ht="18.75" customHeight="1" x14ac:dyDescent="0.2">
      <c r="A47" s="142"/>
      <c r="B47" s="136">
        <v>14</v>
      </c>
      <c r="C47" s="931" t="s">
        <v>46</v>
      </c>
      <c r="D47" s="931"/>
      <c r="E47" s="931"/>
      <c r="F47" s="931"/>
      <c r="G47" s="931"/>
      <c r="H47" s="931"/>
      <c r="I47" s="931"/>
      <c r="J47" s="932"/>
      <c r="K47" s="942">
        <f>+●その他公債費!J23</f>
        <v>0</v>
      </c>
      <c r="L47" s="943"/>
      <c r="M47" s="943"/>
      <c r="N47" s="944"/>
      <c r="O47" s="134" t="s">
        <v>60</v>
      </c>
    </row>
    <row r="48" spans="1:15" ht="18.75" customHeight="1" x14ac:dyDescent="0.2">
      <c r="A48" s="142"/>
      <c r="B48" s="136">
        <v>15</v>
      </c>
      <c r="C48" s="931" t="s">
        <v>47</v>
      </c>
      <c r="D48" s="931"/>
      <c r="E48" s="931"/>
      <c r="F48" s="931"/>
      <c r="G48" s="931"/>
      <c r="H48" s="931"/>
      <c r="I48" s="931"/>
      <c r="J48" s="932"/>
      <c r="K48" s="942">
        <f>+●その他公債費!J29</f>
        <v>0</v>
      </c>
      <c r="L48" s="943"/>
      <c r="M48" s="943"/>
      <c r="N48" s="944"/>
      <c r="O48" s="134" t="s">
        <v>61</v>
      </c>
    </row>
    <row r="49" spans="1:15" ht="18.75" customHeight="1" x14ac:dyDescent="0.2">
      <c r="A49" s="142"/>
      <c r="B49" s="136">
        <v>16</v>
      </c>
      <c r="C49" s="931" t="s">
        <v>48</v>
      </c>
      <c r="D49" s="931"/>
      <c r="E49" s="931"/>
      <c r="F49" s="931"/>
      <c r="G49" s="931"/>
      <c r="H49" s="931"/>
      <c r="I49" s="931"/>
      <c r="J49" s="932"/>
      <c r="K49" s="942">
        <f>+●その他公債費!J35</f>
        <v>0</v>
      </c>
      <c r="L49" s="943"/>
      <c r="M49" s="943"/>
      <c r="N49" s="944"/>
      <c r="O49" s="134" t="s">
        <v>62</v>
      </c>
    </row>
    <row r="50" spans="1:15" ht="18.75" customHeight="1" x14ac:dyDescent="0.2">
      <c r="A50" s="142"/>
      <c r="B50" s="136">
        <v>17</v>
      </c>
      <c r="C50" s="931" t="s">
        <v>49</v>
      </c>
      <c r="D50" s="931"/>
      <c r="E50" s="931"/>
      <c r="F50" s="931"/>
      <c r="G50" s="931"/>
      <c r="H50" s="931"/>
      <c r="I50" s="931"/>
      <c r="J50" s="932"/>
      <c r="K50" s="942">
        <f>+●その他公債費!J41</f>
        <v>0</v>
      </c>
      <c r="L50" s="943"/>
      <c r="M50" s="943"/>
      <c r="N50" s="944"/>
      <c r="O50" s="134" t="s">
        <v>63</v>
      </c>
    </row>
    <row r="51" spans="1:15" ht="18.75" customHeight="1" thickBot="1" x14ac:dyDescent="0.25">
      <c r="A51" s="142"/>
      <c r="B51" s="136">
        <v>18</v>
      </c>
      <c r="C51" s="931" t="s">
        <v>50</v>
      </c>
      <c r="D51" s="931"/>
      <c r="E51" s="931"/>
      <c r="F51" s="931"/>
      <c r="G51" s="931"/>
      <c r="H51" s="931"/>
      <c r="I51" s="931"/>
      <c r="J51" s="932"/>
      <c r="K51" s="933">
        <f>+●その他公債費!J47</f>
        <v>0</v>
      </c>
      <c r="L51" s="934"/>
      <c r="M51" s="934"/>
      <c r="N51" s="935"/>
      <c r="O51" s="134" t="s">
        <v>920</v>
      </c>
    </row>
    <row r="52" spans="1:15" ht="18.75" customHeight="1" thickBot="1" x14ac:dyDescent="0.25">
      <c r="A52" s="936" t="s">
        <v>51</v>
      </c>
      <c r="B52" s="937"/>
      <c r="C52" s="937"/>
      <c r="D52" s="937"/>
      <c r="E52" s="937"/>
      <c r="F52" s="937"/>
      <c r="G52" s="937"/>
      <c r="H52" s="937"/>
      <c r="I52" s="937"/>
      <c r="J52" s="938"/>
      <c r="K52" s="939" t="e">
        <f>SUM(K34:N51)</f>
        <v>#DIV/0!</v>
      </c>
      <c r="L52" s="940"/>
      <c r="M52" s="940"/>
      <c r="N52" s="941"/>
      <c r="O52" s="134" t="s">
        <v>104</v>
      </c>
    </row>
  </sheetData>
  <customSheetViews>
    <customSheetView guid="{EC46CD94-62E4-4462-A1B3-5E8509EFFCDA}" scale="130" showPageBreaks="1" hiddenRows="1" view="pageBreakPreview" topLeftCell="A10">
      <selection activeCell="H6" sqref="H6"/>
      <rowBreaks count="1" manualBreakCount="1">
        <brk id="32" max="16383" man="1"/>
      </rowBreaks>
      <pageMargins left="0.78700000000000003" right="0.78700000000000003" top="0.98399999999999999" bottom="0.98399999999999999" header="0.51200000000000001" footer="0.51200000000000001"/>
      <pageSetup paperSize="9" orientation="portrait" r:id="rId1"/>
      <headerFooter alignWithMargins="0"/>
    </customSheetView>
    <customSheetView guid="{BF35C5C6-A3C6-42F7-8627-51C970A332A1}" scale="130" showPageBreaks="1" hiddenRows="1" view="pageBreakPreview">
      <selection activeCell="H6" sqref="H6"/>
      <rowBreaks count="1" manualBreakCount="1">
        <brk id="32" max="16383" man="1"/>
      </rowBreaks>
      <pageMargins left="0.78700000000000003" right="0.78700000000000003" top="0.98399999999999999" bottom="0.98399999999999999" header="0.51200000000000001" footer="0.51200000000000001"/>
      <pageSetup paperSize="9" orientation="portrait" r:id="rId2"/>
      <headerFooter alignWithMargins="0"/>
    </customSheetView>
    <customSheetView guid="{7ECC69F7-CC97-4F9B-B486-7318BE064811}" scale="130" showPageBreaks="1" hiddenRows="1" view="pageBreakPreview">
      <selection activeCell="D7" sqref="D7"/>
      <rowBreaks count="1" manualBreakCount="1">
        <brk id="32" max="16383" man="1"/>
      </rowBreaks>
      <pageMargins left="0.78700000000000003" right="0.78700000000000003" top="0.98399999999999999" bottom="0.98399999999999999" header="0.51200000000000001" footer="0.51200000000000001"/>
      <pageSetup paperSize="9" orientation="portrait" r:id="rId3"/>
      <headerFooter alignWithMargins="0"/>
    </customSheetView>
    <customSheetView guid="{1947FFE7-8D82-4F09-9510-9A27BB54E34B}" scale="130" showPageBreaks="1" hiddenRows="1" view="pageBreakPreview">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4"/>
      <headerFooter alignWithMargins="0"/>
    </customSheetView>
    <customSheetView guid="{C30AA9B7-41F3-42AD-9B8E-7396EE9C2375}" scale="130" showPageBreaks="1" hiddenRows="1" view="pageBreakPreview">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5"/>
      <headerFooter alignWithMargins="0"/>
    </customSheetView>
    <customSheetView guid="{B277AE7E-1032-4305-910D-1C8A935181B3}" scale="130" showPageBreaks="1" hiddenRows="1" view="pageBreakPreview" topLeftCell="A43">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6"/>
      <headerFooter alignWithMargins="0"/>
    </customSheetView>
    <customSheetView guid="{C21E437E-A9AE-4D92-B0B3-1AE7931C1507}" scale="130" showPageBreaks="1" hiddenRows="1" view="pageBreakPreview" topLeftCell="A22">
      <selection sqref="A1:IV65536"/>
      <rowBreaks count="1" manualBreakCount="1">
        <brk id="32" max="16383" man="1"/>
      </rowBreaks>
      <pageMargins left="0.78700000000000003" right="0.78700000000000003" top="0.98399999999999999" bottom="0.98399999999999999" header="0.51200000000000001" footer="0.51200000000000001"/>
      <pageSetup paperSize="9" orientation="portrait" r:id="rId7"/>
      <headerFooter alignWithMargins="0"/>
    </customSheetView>
    <customSheetView guid="{60164960-A02C-4B81-A042-4F7F421EC2AD}" scale="130" showPageBreaks="1" hiddenRows="1" view="pageBreakPreview" topLeftCell="A43">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8"/>
      <headerFooter alignWithMargins="0"/>
    </customSheetView>
    <customSheetView guid="{A5A20B3D-D424-4261-8AB6-D1F1115C976B}" scale="130" showPageBreaks="1" hiddenRows="1" view="pageBreakPreview" topLeftCell="A43">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9"/>
      <headerFooter alignWithMargins="0"/>
    </customSheetView>
    <customSheetView guid="{3440C0F6-9CA9-4EA5-9903-1F2301F788AC}" scale="130" showPageBreaks="1" hiddenRows="1" view="pageBreakPreview">
      <selection activeCell="H4" sqref="H4:I5"/>
      <rowBreaks count="1" manualBreakCount="1">
        <brk id="32" max="16383" man="1"/>
      </rowBreaks>
      <pageMargins left="0.78700000000000003" right="0.78700000000000003" top="0.98399999999999999" bottom="0.98399999999999999" header="0.51200000000000001" footer="0.51200000000000001"/>
      <pageSetup paperSize="9" orientation="portrait" r:id="rId10"/>
      <headerFooter alignWithMargins="0"/>
    </customSheetView>
    <customSheetView guid="{6BA8A50B-56F5-4A82-A2F9-F3001B2C1B67}" scale="130" showPageBreaks="1" hiddenRows="1" view="pageBreakPreview">
      <selection activeCell="H6" sqref="H6"/>
      <rowBreaks count="1" manualBreakCount="1">
        <brk id="32" max="16383" man="1"/>
      </rowBreaks>
      <pageMargins left="0.78700000000000003" right="0.78700000000000003" top="0.98399999999999999" bottom="0.98399999999999999" header="0.51200000000000001" footer="0.51200000000000001"/>
      <pageSetup paperSize="9" orientation="portrait" r:id="rId11"/>
      <headerFooter alignWithMargins="0"/>
    </customSheetView>
  </customSheetViews>
  <mergeCells count="118">
    <mergeCell ref="L3:M3"/>
    <mergeCell ref="N3:O3"/>
    <mergeCell ref="D4:E5"/>
    <mergeCell ref="F4:G5"/>
    <mergeCell ref="D3:E3"/>
    <mergeCell ref="F3:G3"/>
    <mergeCell ref="H3:I3"/>
    <mergeCell ref="J3:K3"/>
    <mergeCell ref="H4:I5"/>
    <mergeCell ref="J4:K5"/>
    <mergeCell ref="A8:F8"/>
    <mergeCell ref="G8:J8"/>
    <mergeCell ref="K8:N8"/>
    <mergeCell ref="L4:M5"/>
    <mergeCell ref="N4:O5"/>
    <mergeCell ref="C9:F9"/>
    <mergeCell ref="G9:J9"/>
    <mergeCell ref="K9:N9"/>
    <mergeCell ref="C10:F10"/>
    <mergeCell ref="G10:J10"/>
    <mergeCell ref="K10:N10"/>
    <mergeCell ref="C11:F11"/>
    <mergeCell ref="G11:J11"/>
    <mergeCell ref="K11:N11"/>
    <mergeCell ref="C12:F12"/>
    <mergeCell ref="G12:J12"/>
    <mergeCell ref="K12:N12"/>
    <mergeCell ref="C13:F13"/>
    <mergeCell ref="G13:J13"/>
    <mergeCell ref="K13:N13"/>
    <mergeCell ref="C14:F14"/>
    <mergeCell ref="G14:J14"/>
    <mergeCell ref="K14:N14"/>
    <mergeCell ref="C15:F15"/>
    <mergeCell ref="G15:J15"/>
    <mergeCell ref="K15:N15"/>
    <mergeCell ref="C16:F16"/>
    <mergeCell ref="G16:J16"/>
    <mergeCell ref="K16:N16"/>
    <mergeCell ref="C17:F17"/>
    <mergeCell ref="G17:J17"/>
    <mergeCell ref="K17:N17"/>
    <mergeCell ref="C18:F18"/>
    <mergeCell ref="G18:J18"/>
    <mergeCell ref="K18:N18"/>
    <mergeCell ref="C19:F19"/>
    <mergeCell ref="G19:J19"/>
    <mergeCell ref="K19:N19"/>
    <mergeCell ref="C20:F20"/>
    <mergeCell ref="G20:J20"/>
    <mergeCell ref="K20:N20"/>
    <mergeCell ref="C21:F21"/>
    <mergeCell ref="G21:J21"/>
    <mergeCell ref="K21:N21"/>
    <mergeCell ref="C22:F22"/>
    <mergeCell ref="G22:J22"/>
    <mergeCell ref="K22:N22"/>
    <mergeCell ref="C23:F23"/>
    <mergeCell ref="G23:J23"/>
    <mergeCell ref="K23:N23"/>
    <mergeCell ref="C24:F24"/>
    <mergeCell ref="G24:J24"/>
    <mergeCell ref="K24:N24"/>
    <mergeCell ref="C25:F25"/>
    <mergeCell ref="G25:J25"/>
    <mergeCell ref="K25:N25"/>
    <mergeCell ref="C26:F26"/>
    <mergeCell ref="G26:J26"/>
    <mergeCell ref="K26:N26"/>
    <mergeCell ref="C27:F27"/>
    <mergeCell ref="G27:J27"/>
    <mergeCell ref="K27:N27"/>
    <mergeCell ref="C36:J36"/>
    <mergeCell ref="K36:N36"/>
    <mergeCell ref="C28:F28"/>
    <mergeCell ref="G28:J28"/>
    <mergeCell ref="K28:N28"/>
    <mergeCell ref="C29:F29"/>
    <mergeCell ref="G29:J29"/>
    <mergeCell ref="K29:N29"/>
    <mergeCell ref="G30:J30"/>
    <mergeCell ref="K30:N30"/>
    <mergeCell ref="C39:J39"/>
    <mergeCell ref="K39:N39"/>
    <mergeCell ref="C40:J40"/>
    <mergeCell ref="K40:N40"/>
    <mergeCell ref="C34:J34"/>
    <mergeCell ref="K34:N34"/>
    <mergeCell ref="C35:J35"/>
    <mergeCell ref="K35:N35"/>
    <mergeCell ref="C37:J37"/>
    <mergeCell ref="K37:N37"/>
    <mergeCell ref="C38:J38"/>
    <mergeCell ref="K38:N38"/>
    <mergeCell ref="C45:J45"/>
    <mergeCell ref="K45:N45"/>
    <mergeCell ref="C46:J46"/>
    <mergeCell ref="K46:N46"/>
    <mergeCell ref="K48:N48"/>
    <mergeCell ref="C49:J49"/>
    <mergeCell ref="C41:J41"/>
    <mergeCell ref="K41:N41"/>
    <mergeCell ref="C42:J42"/>
    <mergeCell ref="K42:N42"/>
    <mergeCell ref="C44:J44"/>
    <mergeCell ref="K44:N44"/>
    <mergeCell ref="C43:J43"/>
    <mergeCell ref="K43:N43"/>
    <mergeCell ref="C51:J51"/>
    <mergeCell ref="K51:N51"/>
    <mergeCell ref="A52:J52"/>
    <mergeCell ref="K52:N52"/>
    <mergeCell ref="C47:J47"/>
    <mergeCell ref="K47:N47"/>
    <mergeCell ref="C48:J48"/>
    <mergeCell ref="K49:N49"/>
    <mergeCell ref="C50:J50"/>
    <mergeCell ref="K50:N50"/>
  </mergeCells>
  <phoneticPr fontId="2"/>
  <pageMargins left="0.78700000000000003" right="0.78700000000000003" top="0.98399999999999999" bottom="0.98399999999999999" header="0.51200000000000001" footer="0.51200000000000001"/>
  <pageSetup paperSize="9" scale="77" orientation="portrait" r:id="rId12"/>
  <headerFooter alignWithMargins="0"/>
  <rowBreaks count="1" manualBreakCount="1">
    <brk id="32" max="16383" man="1"/>
  </rowBreaks>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FF00"/>
    <pageSetUpPr fitToPage="1"/>
  </sheetPr>
  <dimension ref="A1:O175"/>
  <sheetViews>
    <sheetView view="pageBreakPreview" topLeftCell="A151" zoomScale="110" zoomScaleNormal="100" zoomScaleSheetLayoutView="110" workbookViewId="0">
      <selection activeCell="O159" sqref="O159"/>
    </sheetView>
  </sheetViews>
  <sheetFormatPr defaultColWidth="9" defaultRowHeight="13.2" x14ac:dyDescent="0.2"/>
  <cols>
    <col min="1" max="1" width="4.44140625" style="4" bestFit="1" customWidth="1"/>
    <col min="2" max="2" width="6.77734375" style="4" customWidth="1"/>
    <col min="3" max="3" width="12.21875" style="4" bestFit="1" customWidth="1"/>
    <col min="4" max="4" width="10.33203125" style="4" customWidth="1"/>
    <col min="5" max="5" width="2.21875" style="4" bestFit="1" customWidth="1"/>
    <col min="6" max="6" width="10.6640625" style="4" bestFit="1" customWidth="1"/>
    <col min="7" max="7" width="2.21875" style="4" bestFit="1" customWidth="1"/>
    <col min="8" max="8" width="12.33203125" style="4" bestFit="1" customWidth="1"/>
    <col min="9" max="9" width="2.21875" style="4" bestFit="1" customWidth="1"/>
    <col min="10" max="10" width="16.44140625" style="4" bestFit="1" customWidth="1"/>
    <col min="11" max="11" width="3.77734375" style="4" bestFit="1" customWidth="1"/>
    <col min="12" max="16384" width="9" style="4"/>
  </cols>
  <sheetData>
    <row r="1" spans="1:15" s="2" customFormat="1" ht="18.75" customHeight="1" x14ac:dyDescent="0.2">
      <c r="A1" s="177">
        <v>11</v>
      </c>
      <c r="B1" s="4" t="s">
        <v>259</v>
      </c>
      <c r="F1" s="165"/>
      <c r="H1" s="355"/>
      <c r="J1" s="257"/>
    </row>
    <row r="2" spans="1:15" s="2" customFormat="1" ht="8.25" customHeight="1" x14ac:dyDescent="0.2">
      <c r="A2" s="182"/>
      <c r="F2" s="165"/>
      <c r="H2" s="355"/>
      <c r="J2" s="257"/>
    </row>
    <row r="3" spans="1:15" s="2" customFormat="1" ht="18.75" customHeight="1" x14ac:dyDescent="0.2">
      <c r="A3" s="182"/>
      <c r="B3" s="1050" t="s">
        <v>189</v>
      </c>
      <c r="C3" s="1051"/>
      <c r="D3" s="1050" t="s">
        <v>161</v>
      </c>
      <c r="E3" s="1051"/>
      <c r="F3" s="205" t="s">
        <v>160</v>
      </c>
      <c r="G3" s="187"/>
      <c r="H3" s="356" t="s">
        <v>159</v>
      </c>
      <c r="I3" s="187"/>
      <c r="J3" s="269" t="s">
        <v>110</v>
      </c>
      <c r="K3" s="3"/>
      <c r="N3" s="3"/>
    </row>
    <row r="4" spans="1:15" s="2" customFormat="1" ht="15" customHeight="1" x14ac:dyDescent="0.2">
      <c r="A4" s="182"/>
      <c r="B4" s="760"/>
      <c r="C4" s="203"/>
      <c r="D4" s="766"/>
      <c r="E4" s="767"/>
      <c r="F4" s="769"/>
      <c r="G4" s="200"/>
      <c r="H4" s="357"/>
      <c r="I4" s="200"/>
      <c r="J4" s="267" t="s">
        <v>610</v>
      </c>
      <c r="K4" s="3"/>
      <c r="N4" s="3"/>
    </row>
    <row r="5" spans="1:15" ht="15" customHeight="1" x14ac:dyDescent="0.2">
      <c r="B5" s="761">
        <v>1</v>
      </c>
      <c r="C5" s="195" t="s">
        <v>146</v>
      </c>
      <c r="D5" s="1045" t="s">
        <v>258</v>
      </c>
      <c r="E5" s="1046"/>
      <c r="F5" s="189"/>
      <c r="G5" s="188" t="s">
        <v>604</v>
      </c>
      <c r="H5" s="346">
        <v>0.26900000000000002</v>
      </c>
      <c r="I5" s="188" t="s">
        <v>608</v>
      </c>
      <c r="J5" s="266">
        <f t="shared" ref="J5:J34" si="0">ROUND(F5*H5,0)</f>
        <v>0</v>
      </c>
      <c r="K5" s="3" t="s">
        <v>609</v>
      </c>
      <c r="N5" s="3"/>
      <c r="O5" s="3"/>
    </row>
    <row r="6" spans="1:15" ht="15" customHeight="1" x14ac:dyDescent="0.2">
      <c r="B6" s="761">
        <v>2</v>
      </c>
      <c r="C6" s="195" t="s">
        <v>146</v>
      </c>
      <c r="D6" s="1045" t="s">
        <v>257</v>
      </c>
      <c r="E6" s="1046"/>
      <c r="F6" s="189"/>
      <c r="G6" s="188" t="s">
        <v>604</v>
      </c>
      <c r="H6" s="346">
        <v>0.26900000000000002</v>
      </c>
      <c r="I6" s="188" t="s">
        <v>608</v>
      </c>
      <c r="J6" s="266">
        <f t="shared" si="0"/>
        <v>0</v>
      </c>
      <c r="K6" s="3" t="s">
        <v>607</v>
      </c>
      <c r="N6" s="3"/>
      <c r="O6" s="3"/>
    </row>
    <row r="7" spans="1:15" ht="15" customHeight="1" x14ac:dyDescent="0.2">
      <c r="B7" s="761">
        <v>3</v>
      </c>
      <c r="C7" s="195" t="s">
        <v>145</v>
      </c>
      <c r="D7" s="1045" t="s">
        <v>255</v>
      </c>
      <c r="E7" s="1046"/>
      <c r="F7" s="189"/>
      <c r="G7" s="188" t="s">
        <v>604</v>
      </c>
      <c r="H7" s="346">
        <v>0.3</v>
      </c>
      <c r="I7" s="188" t="s">
        <v>608</v>
      </c>
      <c r="J7" s="266">
        <f t="shared" si="0"/>
        <v>0</v>
      </c>
      <c r="K7" s="3" t="s">
        <v>615</v>
      </c>
      <c r="N7" s="3"/>
      <c r="O7" s="3"/>
    </row>
    <row r="8" spans="1:15" ht="15" customHeight="1" x14ac:dyDescent="0.2">
      <c r="B8" s="212"/>
      <c r="C8" s="765" t="s">
        <v>256</v>
      </c>
      <c r="D8" s="1045" t="s">
        <v>253</v>
      </c>
      <c r="E8" s="1046"/>
      <c r="F8" s="189"/>
      <c r="G8" s="188" t="s">
        <v>604</v>
      </c>
      <c r="H8" s="346">
        <v>0.3</v>
      </c>
      <c r="I8" s="187" t="s">
        <v>608</v>
      </c>
      <c r="J8" s="264">
        <f t="shared" si="0"/>
        <v>0</v>
      </c>
      <c r="K8" s="3" t="s">
        <v>613</v>
      </c>
    </row>
    <row r="9" spans="1:15" ht="15" customHeight="1" x14ac:dyDescent="0.2">
      <c r="B9" s="761">
        <v>4</v>
      </c>
      <c r="C9" s="195" t="s">
        <v>145</v>
      </c>
      <c r="D9" s="1045" t="s">
        <v>255</v>
      </c>
      <c r="E9" s="1046"/>
      <c r="F9" s="189"/>
      <c r="G9" s="188" t="s">
        <v>604</v>
      </c>
      <c r="H9" s="346">
        <v>0.3</v>
      </c>
      <c r="I9" s="188" t="s">
        <v>608</v>
      </c>
      <c r="J9" s="266">
        <f t="shared" si="0"/>
        <v>0</v>
      </c>
      <c r="K9" s="3" t="s">
        <v>635</v>
      </c>
      <c r="N9" s="3"/>
      <c r="O9" s="3"/>
    </row>
    <row r="10" spans="1:15" ht="15" customHeight="1" x14ac:dyDescent="0.2">
      <c r="B10" s="212"/>
      <c r="C10" s="765" t="s">
        <v>254</v>
      </c>
      <c r="D10" s="1045" t="s">
        <v>253</v>
      </c>
      <c r="E10" s="1046"/>
      <c r="F10" s="189"/>
      <c r="G10" s="188" t="s">
        <v>604</v>
      </c>
      <c r="H10" s="346">
        <v>0.3</v>
      </c>
      <c r="I10" s="187" t="s">
        <v>608</v>
      </c>
      <c r="J10" s="264">
        <f t="shared" si="0"/>
        <v>0</v>
      </c>
      <c r="K10" s="3" t="s">
        <v>634</v>
      </c>
    </row>
    <row r="11" spans="1:15" ht="15" customHeight="1" x14ac:dyDescent="0.2">
      <c r="B11" s="761">
        <v>5</v>
      </c>
      <c r="C11" s="195" t="s">
        <v>144</v>
      </c>
      <c r="D11" s="1045" t="s">
        <v>255</v>
      </c>
      <c r="E11" s="1046"/>
      <c r="F11" s="189"/>
      <c r="G11" s="188" t="s">
        <v>604</v>
      </c>
      <c r="H11" s="346">
        <v>0.32400000000000001</v>
      </c>
      <c r="I11" s="188" t="s">
        <v>608</v>
      </c>
      <c r="J11" s="266">
        <f t="shared" si="0"/>
        <v>0</v>
      </c>
      <c r="K11" s="3" t="s">
        <v>633</v>
      </c>
      <c r="N11" s="3"/>
      <c r="O11" s="3"/>
    </row>
    <row r="12" spans="1:15" ht="15" customHeight="1" x14ac:dyDescent="0.2">
      <c r="B12" s="212"/>
      <c r="C12" s="765" t="s">
        <v>256</v>
      </c>
      <c r="D12" s="1045" t="s">
        <v>253</v>
      </c>
      <c r="E12" s="1046"/>
      <c r="F12" s="189"/>
      <c r="G12" s="188" t="s">
        <v>604</v>
      </c>
      <c r="H12" s="346">
        <v>0.32400000000000001</v>
      </c>
      <c r="I12" s="187" t="s">
        <v>608</v>
      </c>
      <c r="J12" s="264">
        <f t="shared" si="0"/>
        <v>0</v>
      </c>
      <c r="K12" s="3" t="s">
        <v>632</v>
      </c>
    </row>
    <row r="13" spans="1:15" ht="15" customHeight="1" x14ac:dyDescent="0.2">
      <c r="B13" s="761">
        <v>6</v>
      </c>
      <c r="C13" s="195" t="s">
        <v>144</v>
      </c>
      <c r="D13" s="1045" t="s">
        <v>255</v>
      </c>
      <c r="E13" s="1046"/>
      <c r="F13" s="189"/>
      <c r="G13" s="188" t="s">
        <v>604</v>
      </c>
      <c r="H13" s="346">
        <v>0.32400000000000001</v>
      </c>
      <c r="I13" s="188" t="s">
        <v>608</v>
      </c>
      <c r="J13" s="266">
        <f t="shared" si="0"/>
        <v>0</v>
      </c>
      <c r="K13" s="3" t="s">
        <v>631</v>
      </c>
      <c r="N13" s="3"/>
      <c r="O13" s="3"/>
    </row>
    <row r="14" spans="1:15" ht="15" customHeight="1" x14ac:dyDescent="0.2">
      <c r="B14" s="212"/>
      <c r="C14" s="765" t="s">
        <v>254</v>
      </c>
      <c r="D14" s="1045" t="s">
        <v>253</v>
      </c>
      <c r="E14" s="1046"/>
      <c r="F14" s="189"/>
      <c r="G14" s="188" t="s">
        <v>604</v>
      </c>
      <c r="H14" s="346">
        <v>0.32400000000000001</v>
      </c>
      <c r="I14" s="187" t="s">
        <v>608</v>
      </c>
      <c r="J14" s="264">
        <f t="shared" si="0"/>
        <v>0</v>
      </c>
      <c r="K14" s="3" t="s">
        <v>592</v>
      </c>
    </row>
    <row r="15" spans="1:15" ht="15" customHeight="1" x14ac:dyDescent="0.2">
      <c r="B15" s="761">
        <v>7</v>
      </c>
      <c r="C15" s="195" t="s">
        <v>143</v>
      </c>
      <c r="D15" s="1045" t="s">
        <v>255</v>
      </c>
      <c r="E15" s="1046"/>
      <c r="F15" s="189"/>
      <c r="G15" s="188" t="s">
        <v>604</v>
      </c>
      <c r="H15" s="346">
        <v>0.35299999999999998</v>
      </c>
      <c r="I15" s="188" t="s">
        <v>608</v>
      </c>
      <c r="J15" s="266">
        <f t="shared" si="0"/>
        <v>0</v>
      </c>
      <c r="K15" s="3" t="s">
        <v>630</v>
      </c>
      <c r="N15" s="3"/>
      <c r="O15" s="3"/>
    </row>
    <row r="16" spans="1:15" ht="15" customHeight="1" x14ac:dyDescent="0.2">
      <c r="B16" s="212"/>
      <c r="C16" s="765" t="s">
        <v>256</v>
      </c>
      <c r="D16" s="1045" t="s">
        <v>253</v>
      </c>
      <c r="E16" s="1046"/>
      <c r="F16" s="189"/>
      <c r="G16" s="188" t="s">
        <v>604</v>
      </c>
      <c r="H16" s="346">
        <v>0.35299999999999998</v>
      </c>
      <c r="I16" s="187" t="s">
        <v>608</v>
      </c>
      <c r="J16" s="264">
        <f t="shared" si="0"/>
        <v>0</v>
      </c>
      <c r="K16" s="3" t="s">
        <v>629</v>
      </c>
    </row>
    <row r="17" spans="2:15" ht="15" customHeight="1" x14ac:dyDescent="0.2">
      <c r="B17" s="761">
        <v>8</v>
      </c>
      <c r="C17" s="195" t="s">
        <v>143</v>
      </c>
      <c r="D17" s="1045" t="s">
        <v>255</v>
      </c>
      <c r="E17" s="1046"/>
      <c r="F17" s="189"/>
      <c r="G17" s="188" t="s">
        <v>604</v>
      </c>
      <c r="H17" s="346">
        <v>0.35299999999999998</v>
      </c>
      <c r="I17" s="188" t="s">
        <v>608</v>
      </c>
      <c r="J17" s="266">
        <f t="shared" si="0"/>
        <v>0</v>
      </c>
      <c r="K17" s="3" t="s">
        <v>628</v>
      </c>
      <c r="N17" s="3"/>
      <c r="O17" s="3"/>
    </row>
    <row r="18" spans="2:15" ht="15" customHeight="1" x14ac:dyDescent="0.2">
      <c r="B18" s="212"/>
      <c r="C18" s="765" t="s">
        <v>254</v>
      </c>
      <c r="D18" s="1045" t="s">
        <v>253</v>
      </c>
      <c r="E18" s="1046"/>
      <c r="F18" s="189"/>
      <c r="G18" s="188" t="s">
        <v>604</v>
      </c>
      <c r="H18" s="346">
        <v>0.35299999999999998</v>
      </c>
      <c r="I18" s="187" t="s">
        <v>608</v>
      </c>
      <c r="J18" s="264">
        <f t="shared" si="0"/>
        <v>0</v>
      </c>
      <c r="K18" s="3" t="s">
        <v>649</v>
      </c>
    </row>
    <row r="19" spans="2:15" ht="15" customHeight="1" x14ac:dyDescent="0.2">
      <c r="B19" s="761">
        <v>9</v>
      </c>
      <c r="C19" s="195" t="s">
        <v>142</v>
      </c>
      <c r="D19" s="1045" t="s">
        <v>255</v>
      </c>
      <c r="E19" s="1046"/>
      <c r="F19" s="189"/>
      <c r="G19" s="188" t="s">
        <v>604</v>
      </c>
      <c r="H19" s="346">
        <v>0.38200000000000001</v>
      </c>
      <c r="I19" s="188" t="s">
        <v>608</v>
      </c>
      <c r="J19" s="266">
        <f t="shared" si="0"/>
        <v>0</v>
      </c>
      <c r="K19" s="3" t="s">
        <v>648</v>
      </c>
    </row>
    <row r="20" spans="2:15" ht="15" customHeight="1" x14ac:dyDescent="0.2">
      <c r="B20" s="212"/>
      <c r="C20" s="765" t="s">
        <v>256</v>
      </c>
      <c r="D20" s="1045" t="s">
        <v>253</v>
      </c>
      <c r="E20" s="1046"/>
      <c r="F20" s="189"/>
      <c r="G20" s="188" t="s">
        <v>604</v>
      </c>
      <c r="H20" s="346">
        <v>0.38200000000000001</v>
      </c>
      <c r="I20" s="187" t="s">
        <v>608</v>
      </c>
      <c r="J20" s="264">
        <f t="shared" si="0"/>
        <v>0</v>
      </c>
      <c r="K20" s="3" t="s">
        <v>647</v>
      </c>
    </row>
    <row r="21" spans="2:15" ht="15" customHeight="1" x14ac:dyDescent="0.2">
      <c r="B21" s="348">
        <v>10</v>
      </c>
      <c r="C21" s="195" t="s">
        <v>142</v>
      </c>
      <c r="D21" s="1045" t="s">
        <v>255</v>
      </c>
      <c r="E21" s="1046"/>
      <c r="F21" s="189"/>
      <c r="G21" s="188" t="s">
        <v>604</v>
      </c>
      <c r="H21" s="346">
        <v>0.38200000000000001</v>
      </c>
      <c r="I21" s="188" t="s">
        <v>608</v>
      </c>
      <c r="J21" s="266">
        <f t="shared" si="0"/>
        <v>0</v>
      </c>
      <c r="K21" s="3" t="s">
        <v>646</v>
      </c>
    </row>
    <row r="22" spans="2:15" ht="15" customHeight="1" x14ac:dyDescent="0.2">
      <c r="B22" s="354"/>
      <c r="C22" s="765" t="s">
        <v>254</v>
      </c>
      <c r="D22" s="1045" t="s">
        <v>253</v>
      </c>
      <c r="E22" s="1046"/>
      <c r="F22" s="189"/>
      <c r="G22" s="188" t="s">
        <v>604</v>
      </c>
      <c r="H22" s="346">
        <v>0.38200000000000001</v>
      </c>
      <c r="I22" s="187" t="s">
        <v>608</v>
      </c>
      <c r="J22" s="264">
        <f t="shared" si="0"/>
        <v>0</v>
      </c>
      <c r="K22" s="3" t="s">
        <v>645</v>
      </c>
    </row>
    <row r="23" spans="2:15" ht="15" customHeight="1" x14ac:dyDescent="0.2">
      <c r="B23" s="348">
        <v>11</v>
      </c>
      <c r="C23" s="195" t="s">
        <v>537</v>
      </c>
      <c r="D23" s="1045" t="s">
        <v>255</v>
      </c>
      <c r="E23" s="1046"/>
      <c r="F23" s="189"/>
      <c r="G23" s="188" t="s">
        <v>604</v>
      </c>
      <c r="H23" s="346">
        <v>0.41199999999999998</v>
      </c>
      <c r="I23" s="188" t="s">
        <v>608</v>
      </c>
      <c r="J23" s="266">
        <f t="shared" si="0"/>
        <v>0</v>
      </c>
      <c r="K23" s="3" t="s">
        <v>644</v>
      </c>
    </row>
    <row r="24" spans="2:15" ht="15" customHeight="1" x14ac:dyDescent="0.2">
      <c r="B24" s="354"/>
      <c r="C24" s="765" t="s">
        <v>256</v>
      </c>
      <c r="D24" s="1045" t="s">
        <v>253</v>
      </c>
      <c r="E24" s="1046"/>
      <c r="F24" s="189"/>
      <c r="G24" s="188" t="s">
        <v>604</v>
      </c>
      <c r="H24" s="346">
        <v>0.41199999999999998</v>
      </c>
      <c r="I24" s="187" t="s">
        <v>608</v>
      </c>
      <c r="J24" s="264">
        <f t="shared" si="0"/>
        <v>0</v>
      </c>
      <c r="K24" s="3" t="s">
        <v>643</v>
      </c>
    </row>
    <row r="25" spans="2:15" ht="15" customHeight="1" x14ac:dyDescent="0.2">
      <c r="B25" s="348">
        <v>12</v>
      </c>
      <c r="C25" s="195" t="s">
        <v>537</v>
      </c>
      <c r="D25" s="1045" t="s">
        <v>255</v>
      </c>
      <c r="E25" s="1046"/>
      <c r="F25" s="189"/>
      <c r="G25" s="188" t="s">
        <v>604</v>
      </c>
      <c r="H25" s="346">
        <v>0.41199999999999998</v>
      </c>
      <c r="I25" s="188" t="s">
        <v>608</v>
      </c>
      <c r="J25" s="266">
        <f t="shared" si="0"/>
        <v>0</v>
      </c>
      <c r="K25" s="3" t="s">
        <v>642</v>
      </c>
    </row>
    <row r="26" spans="2:15" ht="15" customHeight="1" x14ac:dyDescent="0.2">
      <c r="B26" s="354"/>
      <c r="C26" s="765" t="s">
        <v>254</v>
      </c>
      <c r="D26" s="1045" t="s">
        <v>253</v>
      </c>
      <c r="E26" s="1046"/>
      <c r="F26" s="189"/>
      <c r="G26" s="188" t="s">
        <v>604</v>
      </c>
      <c r="H26" s="346">
        <v>0.41199999999999998</v>
      </c>
      <c r="I26" s="187" t="s">
        <v>608</v>
      </c>
      <c r="J26" s="264">
        <f t="shared" si="0"/>
        <v>0</v>
      </c>
      <c r="K26" s="3" t="s">
        <v>641</v>
      </c>
    </row>
    <row r="27" spans="2:15" ht="15" customHeight="1" x14ac:dyDescent="0.2">
      <c r="B27" s="348">
        <v>13</v>
      </c>
      <c r="C27" s="195" t="s">
        <v>575</v>
      </c>
      <c r="D27" s="1045" t="s">
        <v>255</v>
      </c>
      <c r="E27" s="1046"/>
      <c r="F27" s="189"/>
      <c r="G27" s="188" t="s">
        <v>139</v>
      </c>
      <c r="H27" s="346">
        <v>0.441</v>
      </c>
      <c r="I27" s="188" t="s">
        <v>141</v>
      </c>
      <c r="J27" s="266">
        <f>ROUND(F27*H27,0)</f>
        <v>0</v>
      </c>
      <c r="K27" s="3" t="s">
        <v>640</v>
      </c>
    </row>
    <row r="28" spans="2:15" ht="15" customHeight="1" x14ac:dyDescent="0.2">
      <c r="B28" s="354"/>
      <c r="C28" s="765" t="s">
        <v>256</v>
      </c>
      <c r="D28" s="1045" t="s">
        <v>253</v>
      </c>
      <c r="E28" s="1046"/>
      <c r="F28" s="189"/>
      <c r="G28" s="188" t="s">
        <v>139</v>
      </c>
      <c r="H28" s="346">
        <v>0.441</v>
      </c>
      <c r="I28" s="187" t="s">
        <v>141</v>
      </c>
      <c r="J28" s="264">
        <f>ROUND(F28*H28,0)</f>
        <v>0</v>
      </c>
      <c r="K28" s="3" t="s">
        <v>639</v>
      </c>
    </row>
    <row r="29" spans="2:15" ht="15" customHeight="1" x14ac:dyDescent="0.2">
      <c r="B29" s="348">
        <v>14</v>
      </c>
      <c r="C29" s="195" t="s">
        <v>575</v>
      </c>
      <c r="D29" s="1045" t="s">
        <v>255</v>
      </c>
      <c r="E29" s="1046"/>
      <c r="F29" s="189"/>
      <c r="G29" s="188" t="s">
        <v>139</v>
      </c>
      <c r="H29" s="346">
        <v>0.441</v>
      </c>
      <c r="I29" s="188" t="s">
        <v>141</v>
      </c>
      <c r="J29" s="266">
        <f>ROUND(F29*H29,0)</f>
        <v>0</v>
      </c>
      <c r="K29" s="3" t="s">
        <v>661</v>
      </c>
    </row>
    <row r="30" spans="2:15" ht="15" customHeight="1" x14ac:dyDescent="0.2">
      <c r="B30" s="212"/>
      <c r="C30" s="765" t="s">
        <v>254</v>
      </c>
      <c r="D30" s="1045" t="s">
        <v>253</v>
      </c>
      <c r="E30" s="1046"/>
      <c r="F30" s="189"/>
      <c r="G30" s="188" t="s">
        <v>139</v>
      </c>
      <c r="H30" s="346">
        <v>0.441</v>
      </c>
      <c r="I30" s="187" t="s">
        <v>141</v>
      </c>
      <c r="J30" s="264">
        <f>ROUND(F30*H30,0)</f>
        <v>0</v>
      </c>
      <c r="K30" s="3" t="s">
        <v>660</v>
      </c>
    </row>
    <row r="31" spans="2:15" ht="15" customHeight="1" x14ac:dyDescent="0.2">
      <c r="B31" s="348">
        <v>15</v>
      </c>
      <c r="C31" s="195" t="s">
        <v>721</v>
      </c>
      <c r="D31" s="1045" t="s">
        <v>255</v>
      </c>
      <c r="E31" s="1046"/>
      <c r="F31" s="189"/>
      <c r="G31" s="188" t="s">
        <v>604</v>
      </c>
      <c r="H31" s="346">
        <v>0.47099999999999997</v>
      </c>
      <c r="I31" s="188" t="s">
        <v>608</v>
      </c>
      <c r="J31" s="266">
        <f t="shared" si="0"/>
        <v>0</v>
      </c>
      <c r="K31" s="3" t="s">
        <v>659</v>
      </c>
    </row>
    <row r="32" spans="2:15" ht="15" customHeight="1" x14ac:dyDescent="0.2">
      <c r="B32" s="354"/>
      <c r="C32" s="765" t="s">
        <v>256</v>
      </c>
      <c r="D32" s="1045" t="s">
        <v>253</v>
      </c>
      <c r="E32" s="1046"/>
      <c r="F32" s="189"/>
      <c r="G32" s="188" t="s">
        <v>604</v>
      </c>
      <c r="H32" s="346">
        <v>0.47099999999999997</v>
      </c>
      <c r="I32" s="187" t="s">
        <v>608</v>
      </c>
      <c r="J32" s="264">
        <f t="shared" si="0"/>
        <v>0</v>
      </c>
      <c r="K32" s="3" t="s">
        <v>658</v>
      </c>
    </row>
    <row r="33" spans="2:11" ht="15" customHeight="1" x14ac:dyDescent="0.2">
      <c r="B33" s="348">
        <v>16</v>
      </c>
      <c r="C33" s="195" t="s">
        <v>721</v>
      </c>
      <c r="D33" s="1045" t="s">
        <v>255</v>
      </c>
      <c r="E33" s="1046"/>
      <c r="F33" s="189"/>
      <c r="G33" s="188" t="s">
        <v>604</v>
      </c>
      <c r="H33" s="346">
        <v>0.47099999999999997</v>
      </c>
      <c r="I33" s="188" t="s">
        <v>608</v>
      </c>
      <c r="J33" s="266">
        <f t="shared" si="0"/>
        <v>0</v>
      </c>
      <c r="K33" s="3" t="s">
        <v>657</v>
      </c>
    </row>
    <row r="34" spans="2:11" ht="15" customHeight="1" x14ac:dyDescent="0.2">
      <c r="B34" s="212"/>
      <c r="C34" s="765" t="s">
        <v>254</v>
      </c>
      <c r="D34" s="1045" t="s">
        <v>253</v>
      </c>
      <c r="E34" s="1046"/>
      <c r="F34" s="189"/>
      <c r="G34" s="188" t="s">
        <v>604</v>
      </c>
      <c r="H34" s="346">
        <v>0.47099999999999997</v>
      </c>
      <c r="I34" s="187" t="s">
        <v>608</v>
      </c>
      <c r="J34" s="264">
        <f t="shared" si="0"/>
        <v>0</v>
      </c>
      <c r="K34" s="3" t="s">
        <v>656</v>
      </c>
    </row>
    <row r="35" spans="2:11" ht="15" customHeight="1" x14ac:dyDescent="0.2">
      <c r="B35" s="348">
        <v>17</v>
      </c>
      <c r="C35" s="195" t="s">
        <v>1002</v>
      </c>
      <c r="D35" s="1045" t="s">
        <v>255</v>
      </c>
      <c r="E35" s="1046"/>
      <c r="F35" s="189"/>
      <c r="G35" s="188" t="s">
        <v>139</v>
      </c>
      <c r="H35" s="346">
        <v>0.5</v>
      </c>
      <c r="I35" s="188" t="s">
        <v>141</v>
      </c>
      <c r="J35" s="266">
        <f t="shared" ref="J35:J42" si="1">ROUND(F35*H35,0)</f>
        <v>0</v>
      </c>
      <c r="K35" s="3" t="s">
        <v>655</v>
      </c>
    </row>
    <row r="36" spans="2:11" ht="15" customHeight="1" x14ac:dyDescent="0.2">
      <c r="B36" s="354"/>
      <c r="C36" s="765" t="s">
        <v>256</v>
      </c>
      <c r="D36" s="1045" t="s">
        <v>253</v>
      </c>
      <c r="E36" s="1046"/>
      <c r="F36" s="189"/>
      <c r="G36" s="188" t="s">
        <v>139</v>
      </c>
      <c r="H36" s="346">
        <v>0.5</v>
      </c>
      <c r="I36" s="187" t="s">
        <v>141</v>
      </c>
      <c r="J36" s="264">
        <f t="shared" si="1"/>
        <v>0</v>
      </c>
      <c r="K36" s="3" t="s">
        <v>654</v>
      </c>
    </row>
    <row r="37" spans="2:11" ht="15" customHeight="1" x14ac:dyDescent="0.2">
      <c r="B37" s="348">
        <v>18</v>
      </c>
      <c r="C37" s="195" t="s">
        <v>1002</v>
      </c>
      <c r="D37" s="1045" t="s">
        <v>255</v>
      </c>
      <c r="E37" s="1046"/>
      <c r="F37" s="189"/>
      <c r="G37" s="188" t="s">
        <v>139</v>
      </c>
      <c r="H37" s="346">
        <v>0.5</v>
      </c>
      <c r="I37" s="188" t="s">
        <v>141</v>
      </c>
      <c r="J37" s="266">
        <f t="shared" si="1"/>
        <v>0</v>
      </c>
      <c r="K37" s="3" t="s">
        <v>669</v>
      </c>
    </row>
    <row r="38" spans="2:11" ht="15" customHeight="1" x14ac:dyDescent="0.2">
      <c r="B38" s="212"/>
      <c r="C38" s="765" t="s">
        <v>254</v>
      </c>
      <c r="D38" s="1045" t="s">
        <v>253</v>
      </c>
      <c r="E38" s="1046"/>
      <c r="F38" s="189"/>
      <c r="G38" s="188" t="s">
        <v>139</v>
      </c>
      <c r="H38" s="346">
        <v>0.5</v>
      </c>
      <c r="I38" s="187" t="s">
        <v>141</v>
      </c>
      <c r="J38" s="264">
        <f t="shared" si="1"/>
        <v>0</v>
      </c>
      <c r="K38" s="3" t="s">
        <v>668</v>
      </c>
    </row>
    <row r="39" spans="2:11" ht="15" customHeight="1" x14ac:dyDescent="0.2">
      <c r="B39" s="348">
        <v>19</v>
      </c>
      <c r="C39" s="195" t="s">
        <v>1116</v>
      </c>
      <c r="D39" s="1045" t="s">
        <v>255</v>
      </c>
      <c r="E39" s="1046"/>
      <c r="F39" s="189"/>
      <c r="G39" s="188" t="s">
        <v>139</v>
      </c>
      <c r="H39" s="346">
        <v>0.5</v>
      </c>
      <c r="I39" s="188" t="s">
        <v>141</v>
      </c>
      <c r="J39" s="266">
        <f t="shared" si="1"/>
        <v>0</v>
      </c>
      <c r="K39" s="3" t="s">
        <v>1174</v>
      </c>
    </row>
    <row r="40" spans="2:11" ht="15" customHeight="1" x14ac:dyDescent="0.2">
      <c r="B40" s="354"/>
      <c r="C40" s="765" t="s">
        <v>256</v>
      </c>
      <c r="D40" s="1045" t="s">
        <v>253</v>
      </c>
      <c r="E40" s="1046"/>
      <c r="F40" s="189"/>
      <c r="G40" s="188" t="s">
        <v>139</v>
      </c>
      <c r="H40" s="346">
        <v>0.5</v>
      </c>
      <c r="I40" s="187" t="s">
        <v>141</v>
      </c>
      <c r="J40" s="264">
        <f t="shared" si="1"/>
        <v>0</v>
      </c>
      <c r="K40" s="3" t="s">
        <v>1175</v>
      </c>
    </row>
    <row r="41" spans="2:11" ht="15" customHeight="1" x14ac:dyDescent="0.2">
      <c r="B41" s="348">
        <v>20</v>
      </c>
      <c r="C41" s="195" t="s">
        <v>1116</v>
      </c>
      <c r="D41" s="1045" t="s">
        <v>255</v>
      </c>
      <c r="E41" s="1046"/>
      <c r="F41" s="189"/>
      <c r="G41" s="188" t="s">
        <v>139</v>
      </c>
      <c r="H41" s="346">
        <v>0.5</v>
      </c>
      <c r="I41" s="188" t="s">
        <v>141</v>
      </c>
      <c r="J41" s="266">
        <f t="shared" si="1"/>
        <v>0</v>
      </c>
      <c r="K41" s="3" t="s">
        <v>1176</v>
      </c>
    </row>
    <row r="42" spans="2:11" ht="15" customHeight="1" x14ac:dyDescent="0.2">
      <c r="B42" s="212"/>
      <c r="C42" s="765" t="s">
        <v>254</v>
      </c>
      <c r="D42" s="1045" t="s">
        <v>253</v>
      </c>
      <c r="E42" s="1046"/>
      <c r="F42" s="189"/>
      <c r="G42" s="188" t="s">
        <v>139</v>
      </c>
      <c r="H42" s="346">
        <v>0.5</v>
      </c>
      <c r="I42" s="187" t="s">
        <v>141</v>
      </c>
      <c r="J42" s="264">
        <f t="shared" si="1"/>
        <v>0</v>
      </c>
      <c r="K42" s="3" t="s">
        <v>1177</v>
      </c>
    </row>
    <row r="43" spans="2:11" ht="15" customHeight="1" x14ac:dyDescent="0.2">
      <c r="B43" s="348">
        <v>21</v>
      </c>
      <c r="C43" s="195" t="s">
        <v>1395</v>
      </c>
      <c r="D43" s="1045" t="s">
        <v>255</v>
      </c>
      <c r="E43" s="1046"/>
      <c r="F43" s="189"/>
      <c r="G43" s="188" t="s">
        <v>139</v>
      </c>
      <c r="H43" s="346">
        <v>0.5</v>
      </c>
      <c r="I43" s="188" t="s">
        <v>141</v>
      </c>
      <c r="J43" s="266">
        <f t="shared" ref="J43:J48" si="2">ROUND(F43*H43,0)</f>
        <v>0</v>
      </c>
      <c r="K43" s="3" t="s">
        <v>1647</v>
      </c>
    </row>
    <row r="44" spans="2:11" ht="15" customHeight="1" x14ac:dyDescent="0.2">
      <c r="B44" s="354"/>
      <c r="C44" s="765" t="s">
        <v>256</v>
      </c>
      <c r="D44" s="1045" t="s">
        <v>253</v>
      </c>
      <c r="E44" s="1046"/>
      <c r="F44" s="189"/>
      <c r="G44" s="188" t="s">
        <v>139</v>
      </c>
      <c r="H44" s="346">
        <v>0.5</v>
      </c>
      <c r="I44" s="187" t="s">
        <v>141</v>
      </c>
      <c r="J44" s="264">
        <f t="shared" si="2"/>
        <v>0</v>
      </c>
      <c r="K44" s="3" t="s">
        <v>1648</v>
      </c>
    </row>
    <row r="45" spans="2:11" ht="15" customHeight="1" x14ac:dyDescent="0.2">
      <c r="B45" s="348">
        <v>22</v>
      </c>
      <c r="C45" s="195" t="s">
        <v>1395</v>
      </c>
      <c r="D45" s="1045" t="s">
        <v>255</v>
      </c>
      <c r="E45" s="1046"/>
      <c r="F45" s="189"/>
      <c r="G45" s="188" t="s">
        <v>139</v>
      </c>
      <c r="H45" s="346">
        <v>0.5</v>
      </c>
      <c r="I45" s="188" t="s">
        <v>141</v>
      </c>
      <c r="J45" s="266">
        <f t="shared" si="2"/>
        <v>0</v>
      </c>
      <c r="K45" s="3" t="s">
        <v>1649</v>
      </c>
    </row>
    <row r="46" spans="2:11" ht="15" customHeight="1" x14ac:dyDescent="0.2">
      <c r="B46" s="212"/>
      <c r="C46" s="765" t="s">
        <v>254</v>
      </c>
      <c r="D46" s="1045" t="s">
        <v>253</v>
      </c>
      <c r="E46" s="1046"/>
      <c r="F46" s="189"/>
      <c r="G46" s="188" t="s">
        <v>139</v>
      </c>
      <c r="H46" s="346">
        <v>0.5</v>
      </c>
      <c r="I46" s="187" t="s">
        <v>141</v>
      </c>
      <c r="J46" s="264">
        <f t="shared" si="2"/>
        <v>0</v>
      </c>
      <c r="K46" s="3" t="s">
        <v>1650</v>
      </c>
    </row>
    <row r="47" spans="2:11" ht="15" customHeight="1" x14ac:dyDescent="0.2">
      <c r="B47" s="348">
        <v>23</v>
      </c>
      <c r="C47" s="195" t="s">
        <v>1639</v>
      </c>
      <c r="D47" s="1045" t="s">
        <v>255</v>
      </c>
      <c r="E47" s="1046"/>
      <c r="F47" s="189"/>
      <c r="G47" s="188" t="s">
        <v>139</v>
      </c>
      <c r="H47" s="346">
        <v>0.5</v>
      </c>
      <c r="I47" s="188" t="s">
        <v>141</v>
      </c>
      <c r="J47" s="266">
        <f t="shared" si="2"/>
        <v>0</v>
      </c>
      <c r="K47" s="3" t="s">
        <v>1663</v>
      </c>
    </row>
    <row r="48" spans="2:11" ht="15" customHeight="1" x14ac:dyDescent="0.2">
      <c r="B48" s="212"/>
      <c r="C48" s="765" t="s">
        <v>256</v>
      </c>
      <c r="D48" s="1045" t="s">
        <v>253</v>
      </c>
      <c r="E48" s="1046"/>
      <c r="F48" s="189"/>
      <c r="G48" s="188" t="s">
        <v>139</v>
      </c>
      <c r="H48" s="346">
        <v>0.5</v>
      </c>
      <c r="I48" s="187" t="s">
        <v>141</v>
      </c>
      <c r="J48" s="264">
        <f t="shared" si="2"/>
        <v>0</v>
      </c>
      <c r="K48" s="3" t="s">
        <v>1665</v>
      </c>
    </row>
    <row r="49" spans="1:14" ht="15" customHeight="1" x14ac:dyDescent="0.2">
      <c r="B49" s="348">
        <v>24</v>
      </c>
      <c r="C49" s="195" t="s">
        <v>1639</v>
      </c>
      <c r="D49" s="1045" t="s">
        <v>255</v>
      </c>
      <c r="E49" s="1046"/>
      <c r="F49" s="189"/>
      <c r="G49" s="188" t="s">
        <v>139</v>
      </c>
      <c r="H49" s="346">
        <v>0.5</v>
      </c>
      <c r="I49" s="188" t="s">
        <v>141</v>
      </c>
      <c r="J49" s="266">
        <f t="shared" ref="J49:J50" si="3">ROUND(F49*H49,0)</f>
        <v>0</v>
      </c>
      <c r="K49" s="3" t="s">
        <v>2343</v>
      </c>
    </row>
    <row r="50" spans="1:14" ht="15" customHeight="1" thickBot="1" x14ac:dyDescent="0.25">
      <c r="B50" s="212"/>
      <c r="C50" s="765" t="s">
        <v>254</v>
      </c>
      <c r="D50" s="1045" t="s">
        <v>253</v>
      </c>
      <c r="E50" s="1046"/>
      <c r="F50" s="189"/>
      <c r="G50" s="188" t="s">
        <v>139</v>
      </c>
      <c r="H50" s="346">
        <v>0.5</v>
      </c>
      <c r="I50" s="187" t="s">
        <v>141</v>
      </c>
      <c r="J50" s="264">
        <f t="shared" si="3"/>
        <v>0</v>
      </c>
      <c r="K50" s="3" t="s">
        <v>2344</v>
      </c>
    </row>
    <row r="51" spans="1:14" ht="15" customHeight="1" x14ac:dyDescent="0.2">
      <c r="B51" s="184"/>
      <c r="C51" s="185"/>
      <c r="D51" s="184"/>
      <c r="E51" s="184"/>
      <c r="F51" s="170"/>
      <c r="G51" s="171"/>
      <c r="H51" s="1031" t="s">
        <v>2345</v>
      </c>
      <c r="I51" s="1032"/>
      <c r="J51" s="259"/>
      <c r="K51" s="3"/>
    </row>
    <row r="52" spans="1:14" ht="15" customHeight="1" thickBot="1" x14ac:dyDescent="0.25">
      <c r="B52" s="3"/>
      <c r="C52" s="3"/>
      <c r="D52" s="3"/>
      <c r="E52" s="3"/>
      <c r="F52" s="169"/>
      <c r="G52" s="3"/>
      <c r="H52" s="1055" t="s">
        <v>140</v>
      </c>
      <c r="I52" s="1056"/>
      <c r="J52" s="258">
        <f>SUM(J5:J50)</f>
        <v>0</v>
      </c>
      <c r="K52" s="3" t="s">
        <v>605</v>
      </c>
      <c r="L52" s="4" t="s">
        <v>604</v>
      </c>
    </row>
    <row r="53" spans="1:14" ht="12" customHeight="1" x14ac:dyDescent="0.2">
      <c r="B53" s="3"/>
      <c r="C53" s="3"/>
      <c r="D53" s="3"/>
      <c r="E53" s="3"/>
      <c r="F53" s="169"/>
      <c r="G53" s="3"/>
      <c r="H53" s="171"/>
      <c r="I53" s="171"/>
      <c r="J53" s="261"/>
      <c r="K53" s="3"/>
    </row>
    <row r="54" spans="1:14" s="2" customFormat="1" ht="18" customHeight="1" x14ac:dyDescent="0.2">
      <c r="A54" s="177">
        <v>12</v>
      </c>
      <c r="B54" s="2" t="s">
        <v>252</v>
      </c>
      <c r="D54" s="165"/>
      <c r="F54" s="355"/>
      <c r="J54" s="257"/>
    </row>
    <row r="55" spans="1:14" s="2" customFormat="1" ht="12.75" customHeight="1" x14ac:dyDescent="0.2">
      <c r="A55" s="182"/>
      <c r="B55" s="2" t="s">
        <v>251</v>
      </c>
      <c r="D55" s="165"/>
      <c r="F55" s="355"/>
      <c r="J55" s="257"/>
    </row>
    <row r="56" spans="1:14" s="2" customFormat="1" ht="12" customHeight="1" x14ac:dyDescent="0.2">
      <c r="A56" s="182"/>
      <c r="B56" s="1075" t="s">
        <v>244</v>
      </c>
      <c r="C56" s="756" t="s">
        <v>250</v>
      </c>
      <c r="D56" s="205" t="s">
        <v>242</v>
      </c>
      <c r="E56" s="187"/>
      <c r="F56" s="356" t="s">
        <v>159</v>
      </c>
      <c r="G56" s="187"/>
      <c r="H56" s="833" t="s">
        <v>249</v>
      </c>
      <c r="I56" s="187"/>
      <c r="J56" s="269" t="s">
        <v>110</v>
      </c>
      <c r="K56" s="3"/>
      <c r="M56" s="3"/>
    </row>
    <row r="57" spans="1:14" s="2" customFormat="1" ht="12" customHeight="1" x14ac:dyDescent="0.2">
      <c r="A57" s="182"/>
      <c r="B57" s="1076"/>
      <c r="C57" s="767" t="s">
        <v>179</v>
      </c>
      <c r="D57" s="769"/>
      <c r="E57" s="200"/>
      <c r="F57" s="357"/>
      <c r="G57" s="200"/>
      <c r="H57" s="200" t="s">
        <v>691</v>
      </c>
      <c r="I57" s="200"/>
      <c r="J57" s="267" t="s">
        <v>610</v>
      </c>
      <c r="K57" s="3"/>
      <c r="M57" s="3"/>
    </row>
    <row r="58" spans="1:14" ht="12" customHeight="1" x14ac:dyDescent="0.2">
      <c r="B58" s="757" t="s">
        <v>239</v>
      </c>
      <c r="C58" s="190"/>
      <c r="D58" s="189"/>
      <c r="E58" s="188" t="s">
        <v>604</v>
      </c>
      <c r="F58" s="346">
        <v>0.45300000000000001</v>
      </c>
      <c r="G58" s="188" t="s">
        <v>604</v>
      </c>
      <c r="H58" s="834"/>
      <c r="I58" s="188" t="s">
        <v>608</v>
      </c>
      <c r="J58" s="266">
        <f t="shared" ref="J58:J63" si="4">ROUND(ROUND(D58*F58,)*H58,)</f>
        <v>0</v>
      </c>
      <c r="K58" s="3"/>
      <c r="M58" s="3"/>
      <c r="N58" s="3"/>
    </row>
    <row r="59" spans="1:14" ht="12" customHeight="1" x14ac:dyDescent="0.2">
      <c r="B59" s="1075" t="s">
        <v>238</v>
      </c>
      <c r="C59" s="190"/>
      <c r="D59" s="189"/>
      <c r="E59" s="188" t="s">
        <v>604</v>
      </c>
      <c r="F59" s="346">
        <v>0.45300000000000001</v>
      </c>
      <c r="G59" s="188" t="s">
        <v>604</v>
      </c>
      <c r="H59" s="834"/>
      <c r="I59" s="188" t="s">
        <v>608</v>
      </c>
      <c r="J59" s="266">
        <f t="shared" si="4"/>
        <v>0</v>
      </c>
      <c r="K59" s="3"/>
    </row>
    <row r="60" spans="1:14" ht="12" customHeight="1" x14ac:dyDescent="0.2">
      <c r="B60" s="1077"/>
      <c r="C60" s="190"/>
      <c r="D60" s="189"/>
      <c r="E60" s="188" t="s">
        <v>604</v>
      </c>
      <c r="F60" s="346">
        <v>0.45300000000000001</v>
      </c>
      <c r="G60" s="188" t="s">
        <v>604</v>
      </c>
      <c r="H60" s="834"/>
      <c r="I60" s="188" t="s">
        <v>608</v>
      </c>
      <c r="J60" s="266">
        <f t="shared" si="4"/>
        <v>0</v>
      </c>
      <c r="K60" s="3"/>
    </row>
    <row r="61" spans="1:14" ht="12" customHeight="1" x14ac:dyDescent="0.2">
      <c r="B61" s="1077"/>
      <c r="C61" s="190"/>
      <c r="D61" s="189"/>
      <c r="E61" s="188" t="s">
        <v>604</v>
      </c>
      <c r="F61" s="346">
        <v>0.45300000000000001</v>
      </c>
      <c r="G61" s="188" t="s">
        <v>604</v>
      </c>
      <c r="H61" s="834"/>
      <c r="I61" s="188" t="s">
        <v>608</v>
      </c>
      <c r="J61" s="266">
        <f t="shared" si="4"/>
        <v>0</v>
      </c>
      <c r="K61" s="3"/>
    </row>
    <row r="62" spans="1:14" ht="12" customHeight="1" x14ac:dyDescent="0.2">
      <c r="B62" s="1077"/>
      <c r="C62" s="190"/>
      <c r="D62" s="189"/>
      <c r="E62" s="188" t="s">
        <v>604</v>
      </c>
      <c r="F62" s="346">
        <v>0.45300000000000001</v>
      </c>
      <c r="G62" s="188" t="s">
        <v>604</v>
      </c>
      <c r="H62" s="834"/>
      <c r="I62" s="188" t="s">
        <v>608</v>
      </c>
      <c r="J62" s="266">
        <f t="shared" si="4"/>
        <v>0</v>
      </c>
      <c r="K62" s="3"/>
    </row>
    <row r="63" spans="1:14" ht="12" customHeight="1" x14ac:dyDescent="0.2">
      <c r="B63" s="1076"/>
      <c r="C63" s="190"/>
      <c r="D63" s="189"/>
      <c r="E63" s="188" t="s">
        <v>604</v>
      </c>
      <c r="F63" s="346">
        <v>0.45300000000000001</v>
      </c>
      <c r="G63" s="188" t="s">
        <v>604</v>
      </c>
      <c r="H63" s="834"/>
      <c r="I63" s="188" t="s">
        <v>608</v>
      </c>
      <c r="J63" s="266">
        <f t="shared" si="4"/>
        <v>0</v>
      </c>
      <c r="K63" s="3"/>
    </row>
    <row r="64" spans="1:14" ht="12" customHeight="1" x14ac:dyDescent="0.2">
      <c r="B64" s="1045" t="s">
        <v>168</v>
      </c>
      <c r="C64" s="1046"/>
      <c r="D64" s="359"/>
      <c r="E64" s="360"/>
      <c r="F64" s="361"/>
      <c r="G64" s="360"/>
      <c r="H64" s="358"/>
      <c r="I64" s="360"/>
      <c r="J64" s="266">
        <f>SUM(J58:J63)</f>
        <v>0</v>
      </c>
      <c r="K64" s="3" t="s">
        <v>609</v>
      </c>
    </row>
    <row r="65" spans="2:11" ht="12" customHeight="1" x14ac:dyDescent="0.2"/>
    <row r="66" spans="2:11" ht="12" customHeight="1" x14ac:dyDescent="0.2">
      <c r="B66" s="2" t="s">
        <v>248</v>
      </c>
      <c r="C66" s="2"/>
      <c r="D66" s="165"/>
      <c r="E66" s="2"/>
      <c r="F66" s="355"/>
      <c r="G66" s="2"/>
      <c r="H66" s="2"/>
      <c r="I66" s="2"/>
      <c r="J66" s="257"/>
      <c r="K66" s="2"/>
    </row>
    <row r="67" spans="2:11" ht="12" customHeight="1" x14ac:dyDescent="0.2">
      <c r="B67" s="1075" t="s">
        <v>244</v>
      </c>
      <c r="C67" s="756" t="s">
        <v>247</v>
      </c>
      <c r="D67" s="205" t="s">
        <v>242</v>
      </c>
      <c r="E67" s="187"/>
      <c r="F67" s="356" t="s">
        <v>159</v>
      </c>
      <c r="G67" s="187"/>
      <c r="H67" s="833" t="s">
        <v>246</v>
      </c>
      <c r="I67" s="187"/>
      <c r="J67" s="269" t="s">
        <v>110</v>
      </c>
      <c r="K67" s="3"/>
    </row>
    <row r="68" spans="2:11" ht="12" customHeight="1" x14ac:dyDescent="0.2">
      <c r="B68" s="1076"/>
      <c r="C68" s="767" t="s">
        <v>179</v>
      </c>
      <c r="D68" s="769"/>
      <c r="E68" s="200"/>
      <c r="F68" s="357"/>
      <c r="G68" s="200"/>
      <c r="H68" s="200" t="s">
        <v>690</v>
      </c>
      <c r="I68" s="200"/>
      <c r="J68" s="267" t="s">
        <v>610</v>
      </c>
      <c r="K68" s="3"/>
    </row>
    <row r="69" spans="2:11" ht="12" customHeight="1" x14ac:dyDescent="0.2">
      <c r="B69" s="757" t="s">
        <v>239</v>
      </c>
      <c r="C69" s="190"/>
      <c r="D69" s="189"/>
      <c r="E69" s="188" t="s">
        <v>604</v>
      </c>
      <c r="F69" s="346">
        <v>0.49399999999999999</v>
      </c>
      <c r="G69" s="188" t="s">
        <v>604</v>
      </c>
      <c r="H69" s="834"/>
      <c r="I69" s="188" t="s">
        <v>608</v>
      </c>
      <c r="J69" s="266">
        <f t="shared" ref="J69:J74" si="5">ROUND(ROUND(D69*F69,)*H69,)</f>
        <v>0</v>
      </c>
      <c r="K69" s="3"/>
    </row>
    <row r="70" spans="2:11" ht="12" customHeight="1" x14ac:dyDescent="0.2">
      <c r="B70" s="1075" t="s">
        <v>238</v>
      </c>
      <c r="C70" s="190"/>
      <c r="D70" s="189"/>
      <c r="E70" s="188" t="s">
        <v>604</v>
      </c>
      <c r="F70" s="346">
        <v>0.49399999999999999</v>
      </c>
      <c r="G70" s="188" t="s">
        <v>604</v>
      </c>
      <c r="H70" s="834"/>
      <c r="I70" s="188" t="s">
        <v>608</v>
      </c>
      <c r="J70" s="266">
        <f t="shared" si="5"/>
        <v>0</v>
      </c>
      <c r="K70" s="3"/>
    </row>
    <row r="71" spans="2:11" ht="12" customHeight="1" x14ac:dyDescent="0.2">
      <c r="B71" s="1077"/>
      <c r="C71" s="190"/>
      <c r="D71" s="189"/>
      <c r="E71" s="188" t="s">
        <v>604</v>
      </c>
      <c r="F71" s="346">
        <v>0.49399999999999999</v>
      </c>
      <c r="G71" s="188" t="s">
        <v>604</v>
      </c>
      <c r="H71" s="834"/>
      <c r="I71" s="188" t="s">
        <v>608</v>
      </c>
      <c r="J71" s="266">
        <f t="shared" si="5"/>
        <v>0</v>
      </c>
      <c r="K71" s="3"/>
    </row>
    <row r="72" spans="2:11" ht="12" customHeight="1" x14ac:dyDescent="0.2">
      <c r="B72" s="1077"/>
      <c r="C72" s="190"/>
      <c r="D72" s="189"/>
      <c r="E72" s="188" t="s">
        <v>604</v>
      </c>
      <c r="F72" s="346">
        <v>0.49399999999999999</v>
      </c>
      <c r="G72" s="188" t="s">
        <v>604</v>
      </c>
      <c r="H72" s="834"/>
      <c r="I72" s="188" t="s">
        <v>608</v>
      </c>
      <c r="J72" s="266">
        <f t="shared" si="5"/>
        <v>0</v>
      </c>
      <c r="K72" s="3"/>
    </row>
    <row r="73" spans="2:11" ht="12" customHeight="1" x14ac:dyDescent="0.2">
      <c r="B73" s="1077"/>
      <c r="C73" s="190"/>
      <c r="D73" s="189"/>
      <c r="E73" s="188" t="s">
        <v>604</v>
      </c>
      <c r="F73" s="346">
        <v>0.49399999999999999</v>
      </c>
      <c r="G73" s="188" t="s">
        <v>604</v>
      </c>
      <c r="H73" s="834"/>
      <c r="I73" s="188" t="s">
        <v>608</v>
      </c>
      <c r="J73" s="266">
        <f t="shared" si="5"/>
        <v>0</v>
      </c>
      <c r="K73" s="3"/>
    </row>
    <row r="74" spans="2:11" ht="12" customHeight="1" x14ac:dyDescent="0.2">
      <c r="B74" s="1076"/>
      <c r="C74" s="190"/>
      <c r="D74" s="189"/>
      <c r="E74" s="188" t="s">
        <v>604</v>
      </c>
      <c r="F74" s="346">
        <v>0.49399999999999999</v>
      </c>
      <c r="G74" s="188" t="s">
        <v>604</v>
      </c>
      <c r="H74" s="834"/>
      <c r="I74" s="188" t="s">
        <v>608</v>
      </c>
      <c r="J74" s="266">
        <f t="shared" si="5"/>
        <v>0</v>
      </c>
      <c r="K74" s="3"/>
    </row>
    <row r="75" spans="2:11" ht="12" customHeight="1" x14ac:dyDescent="0.2">
      <c r="B75" s="1045" t="s">
        <v>168</v>
      </c>
      <c r="C75" s="1046"/>
      <c r="D75" s="359"/>
      <c r="E75" s="360"/>
      <c r="F75" s="361"/>
      <c r="G75" s="360"/>
      <c r="H75" s="358"/>
      <c r="I75" s="360"/>
      <c r="J75" s="266">
        <f>SUM(J69:J74)</f>
        <v>0</v>
      </c>
      <c r="K75" s="3" t="s">
        <v>607</v>
      </c>
    </row>
    <row r="76" spans="2:11" ht="12" customHeight="1" x14ac:dyDescent="0.2">
      <c r="B76" s="185"/>
      <c r="C76" s="185"/>
      <c r="D76" s="835"/>
      <c r="E76" s="836"/>
      <c r="F76" s="837"/>
      <c r="G76" s="836"/>
      <c r="H76" s="838"/>
      <c r="I76" s="836"/>
      <c r="J76" s="261"/>
      <c r="K76" s="3"/>
    </row>
    <row r="77" spans="2:11" ht="12" customHeight="1" x14ac:dyDescent="0.2">
      <c r="B77" s="2" t="s">
        <v>245</v>
      </c>
      <c r="C77" s="2"/>
      <c r="D77" s="165"/>
      <c r="E77" s="2"/>
      <c r="F77" s="355"/>
      <c r="G77" s="2"/>
      <c r="H77" s="2"/>
      <c r="I77" s="2"/>
      <c r="J77" s="257"/>
      <c r="K77" s="2"/>
    </row>
    <row r="78" spans="2:11" ht="12" customHeight="1" x14ac:dyDescent="0.2">
      <c r="B78" s="1075" t="s">
        <v>244</v>
      </c>
      <c r="C78" s="756" t="s">
        <v>243</v>
      </c>
      <c r="D78" s="205" t="s">
        <v>242</v>
      </c>
      <c r="E78" s="187"/>
      <c r="F78" s="356" t="s">
        <v>159</v>
      </c>
      <c r="G78" s="187"/>
      <c r="H78" s="833" t="s">
        <v>572</v>
      </c>
      <c r="I78" s="187"/>
      <c r="J78" s="269" t="s">
        <v>110</v>
      </c>
      <c r="K78" s="3"/>
    </row>
    <row r="79" spans="2:11" ht="12" customHeight="1" x14ac:dyDescent="0.2">
      <c r="B79" s="1076"/>
      <c r="C79" s="767" t="s">
        <v>179</v>
      </c>
      <c r="D79" s="769"/>
      <c r="E79" s="200"/>
      <c r="F79" s="357"/>
      <c r="G79" s="200"/>
      <c r="H79" s="200" t="s">
        <v>688</v>
      </c>
      <c r="I79" s="200"/>
      <c r="J79" s="267" t="s">
        <v>610</v>
      </c>
      <c r="K79" s="3"/>
    </row>
    <row r="80" spans="2:11" ht="12" customHeight="1" x14ac:dyDescent="0.2">
      <c r="B80" s="757" t="s">
        <v>239</v>
      </c>
      <c r="C80" s="190"/>
      <c r="D80" s="189"/>
      <c r="E80" s="188" t="s">
        <v>604</v>
      </c>
      <c r="F80" s="346">
        <v>0.53500000000000003</v>
      </c>
      <c r="G80" s="188" t="s">
        <v>604</v>
      </c>
      <c r="H80" s="834"/>
      <c r="I80" s="188" t="s">
        <v>608</v>
      </c>
      <c r="J80" s="266">
        <f t="shared" ref="J80:J85" si="6">ROUND(ROUND(D80*F80,)*H80,)</f>
        <v>0</v>
      </c>
      <c r="K80" s="3"/>
    </row>
    <row r="81" spans="1:14" ht="12" customHeight="1" x14ac:dyDescent="0.2">
      <c r="B81" s="1075" t="s">
        <v>238</v>
      </c>
      <c r="C81" s="190"/>
      <c r="D81" s="189"/>
      <c r="E81" s="188" t="s">
        <v>604</v>
      </c>
      <c r="F81" s="346">
        <v>0.53500000000000003</v>
      </c>
      <c r="G81" s="188" t="s">
        <v>604</v>
      </c>
      <c r="H81" s="834"/>
      <c r="I81" s="188" t="s">
        <v>608</v>
      </c>
      <c r="J81" s="266">
        <f t="shared" si="6"/>
        <v>0</v>
      </c>
      <c r="K81" s="3"/>
    </row>
    <row r="82" spans="1:14" ht="12" customHeight="1" x14ac:dyDescent="0.2">
      <c r="B82" s="1077"/>
      <c r="C82" s="190"/>
      <c r="D82" s="189"/>
      <c r="E82" s="188" t="s">
        <v>604</v>
      </c>
      <c r="F82" s="346">
        <v>0.53500000000000003</v>
      </c>
      <c r="G82" s="188" t="s">
        <v>604</v>
      </c>
      <c r="H82" s="834"/>
      <c r="I82" s="188" t="s">
        <v>608</v>
      </c>
      <c r="J82" s="266">
        <f t="shared" si="6"/>
        <v>0</v>
      </c>
      <c r="K82" s="3"/>
    </row>
    <row r="83" spans="1:14" ht="12" customHeight="1" x14ac:dyDescent="0.2">
      <c r="B83" s="1077"/>
      <c r="C83" s="190"/>
      <c r="D83" s="189"/>
      <c r="E83" s="188" t="s">
        <v>604</v>
      </c>
      <c r="F83" s="346">
        <v>0.53500000000000003</v>
      </c>
      <c r="G83" s="188" t="s">
        <v>604</v>
      </c>
      <c r="H83" s="834"/>
      <c r="I83" s="188" t="s">
        <v>608</v>
      </c>
      <c r="J83" s="266">
        <f t="shared" si="6"/>
        <v>0</v>
      </c>
      <c r="K83" s="3"/>
    </row>
    <row r="84" spans="1:14" ht="12" customHeight="1" x14ac:dyDescent="0.2">
      <c r="B84" s="1077"/>
      <c r="C84" s="190"/>
      <c r="D84" s="189"/>
      <c r="E84" s="188" t="s">
        <v>604</v>
      </c>
      <c r="F84" s="346">
        <v>0.53500000000000003</v>
      </c>
      <c r="G84" s="188" t="s">
        <v>604</v>
      </c>
      <c r="H84" s="834"/>
      <c r="I84" s="188" t="s">
        <v>608</v>
      </c>
      <c r="J84" s="266">
        <f t="shared" si="6"/>
        <v>0</v>
      </c>
      <c r="K84" s="3"/>
    </row>
    <row r="85" spans="1:14" ht="12" customHeight="1" x14ac:dyDescent="0.2">
      <c r="B85" s="1076"/>
      <c r="C85" s="190"/>
      <c r="D85" s="189"/>
      <c r="E85" s="188" t="s">
        <v>604</v>
      </c>
      <c r="F85" s="346">
        <v>0.53500000000000003</v>
      </c>
      <c r="G85" s="188" t="s">
        <v>604</v>
      </c>
      <c r="H85" s="834"/>
      <c r="I85" s="188" t="s">
        <v>608</v>
      </c>
      <c r="J85" s="266">
        <f t="shared" si="6"/>
        <v>0</v>
      </c>
      <c r="K85" s="3"/>
    </row>
    <row r="86" spans="1:14" ht="12" customHeight="1" x14ac:dyDescent="0.2">
      <c r="B86" s="1045" t="s">
        <v>168</v>
      </c>
      <c r="C86" s="1046"/>
      <c r="D86" s="359"/>
      <c r="E86" s="360"/>
      <c r="F86" s="361"/>
      <c r="G86" s="360"/>
      <c r="H86" s="358"/>
      <c r="I86" s="360"/>
      <c r="J86" s="266">
        <f>SUM(J80:J85)</f>
        <v>0</v>
      </c>
      <c r="K86" s="3" t="s">
        <v>615</v>
      </c>
    </row>
    <row r="87" spans="1:14" ht="12" customHeight="1" x14ac:dyDescent="0.2"/>
    <row r="88" spans="1:14" s="2" customFormat="1" ht="12" customHeight="1" x14ac:dyDescent="0.2">
      <c r="A88" s="182"/>
      <c r="B88" s="2" t="s">
        <v>573</v>
      </c>
      <c r="D88" s="165"/>
      <c r="F88" s="355"/>
      <c r="J88" s="257"/>
    </row>
    <row r="89" spans="1:14" s="2" customFormat="1" ht="12" customHeight="1" x14ac:dyDescent="0.2">
      <c r="A89" s="182"/>
      <c r="B89" s="1075" t="s">
        <v>244</v>
      </c>
      <c r="C89" s="756" t="s">
        <v>574</v>
      </c>
      <c r="D89" s="205" t="s">
        <v>242</v>
      </c>
      <c r="E89" s="187"/>
      <c r="F89" s="356" t="s">
        <v>159</v>
      </c>
      <c r="G89" s="187"/>
      <c r="H89" s="833" t="s">
        <v>689</v>
      </c>
      <c r="I89" s="187"/>
      <c r="J89" s="269" t="s">
        <v>110</v>
      </c>
      <c r="K89" s="3"/>
      <c r="M89" s="3"/>
    </row>
    <row r="90" spans="1:14" s="2" customFormat="1" ht="12" customHeight="1" x14ac:dyDescent="0.2">
      <c r="A90" s="182"/>
      <c r="B90" s="1076"/>
      <c r="C90" s="767" t="s">
        <v>179</v>
      </c>
      <c r="D90" s="769"/>
      <c r="E90" s="200"/>
      <c r="F90" s="357"/>
      <c r="G90" s="200"/>
      <c r="H90" s="200" t="s">
        <v>688</v>
      </c>
      <c r="I90" s="200"/>
      <c r="J90" s="267" t="s">
        <v>610</v>
      </c>
      <c r="K90" s="3"/>
      <c r="M90" s="3"/>
    </row>
    <row r="91" spans="1:14" ht="12" customHeight="1" x14ac:dyDescent="0.2">
      <c r="B91" s="757" t="s">
        <v>239</v>
      </c>
      <c r="C91" s="190"/>
      <c r="D91" s="189"/>
      <c r="E91" s="188" t="s">
        <v>604</v>
      </c>
      <c r="F91" s="346">
        <v>0.57699999999999996</v>
      </c>
      <c r="G91" s="188" t="s">
        <v>604</v>
      </c>
      <c r="H91" s="834"/>
      <c r="I91" s="188" t="s">
        <v>608</v>
      </c>
      <c r="J91" s="266">
        <f t="shared" ref="J91:J96" si="7">ROUND(ROUND(D91*F91,)*H91,)</f>
        <v>0</v>
      </c>
      <c r="K91" s="3"/>
      <c r="M91" s="3"/>
      <c r="N91" s="3"/>
    </row>
    <row r="92" spans="1:14" ht="12" customHeight="1" x14ac:dyDescent="0.2">
      <c r="B92" s="1075" t="s">
        <v>238</v>
      </c>
      <c r="C92" s="190"/>
      <c r="D92" s="189"/>
      <c r="E92" s="188" t="s">
        <v>604</v>
      </c>
      <c r="F92" s="346">
        <v>0.57699999999999996</v>
      </c>
      <c r="G92" s="188" t="s">
        <v>604</v>
      </c>
      <c r="H92" s="834"/>
      <c r="I92" s="188" t="s">
        <v>608</v>
      </c>
      <c r="J92" s="266">
        <f t="shared" si="7"/>
        <v>0</v>
      </c>
      <c r="K92" s="3"/>
    </row>
    <row r="93" spans="1:14" ht="12" customHeight="1" x14ac:dyDescent="0.2">
      <c r="B93" s="1077"/>
      <c r="C93" s="190"/>
      <c r="D93" s="189"/>
      <c r="E93" s="188" t="s">
        <v>604</v>
      </c>
      <c r="F93" s="346">
        <v>0.57699999999999996</v>
      </c>
      <c r="G93" s="188" t="s">
        <v>604</v>
      </c>
      <c r="H93" s="834"/>
      <c r="I93" s="188" t="s">
        <v>608</v>
      </c>
      <c r="J93" s="266">
        <f t="shared" si="7"/>
        <v>0</v>
      </c>
      <c r="K93" s="3"/>
    </row>
    <row r="94" spans="1:14" ht="12" customHeight="1" x14ac:dyDescent="0.2">
      <c r="B94" s="1077"/>
      <c r="C94" s="190"/>
      <c r="D94" s="189"/>
      <c r="E94" s="188" t="s">
        <v>604</v>
      </c>
      <c r="F94" s="346">
        <v>0.57699999999999996</v>
      </c>
      <c r="G94" s="188" t="s">
        <v>604</v>
      </c>
      <c r="H94" s="834"/>
      <c r="I94" s="188" t="s">
        <v>608</v>
      </c>
      <c r="J94" s="266">
        <f t="shared" si="7"/>
        <v>0</v>
      </c>
      <c r="K94" s="3"/>
    </row>
    <row r="95" spans="1:14" ht="12" customHeight="1" x14ac:dyDescent="0.2">
      <c r="B95" s="1077"/>
      <c r="C95" s="190"/>
      <c r="D95" s="189"/>
      <c r="E95" s="188" t="s">
        <v>604</v>
      </c>
      <c r="F95" s="346">
        <v>0.57699999999999996</v>
      </c>
      <c r="G95" s="188" t="s">
        <v>604</v>
      </c>
      <c r="H95" s="834"/>
      <c r="I95" s="188" t="s">
        <v>608</v>
      </c>
      <c r="J95" s="266">
        <f t="shared" si="7"/>
        <v>0</v>
      </c>
      <c r="K95" s="3"/>
    </row>
    <row r="96" spans="1:14" ht="12" customHeight="1" x14ac:dyDescent="0.2">
      <c r="B96" s="1076"/>
      <c r="C96" s="190"/>
      <c r="D96" s="189"/>
      <c r="E96" s="188" t="s">
        <v>604</v>
      </c>
      <c r="F96" s="346">
        <v>0.57699999999999996</v>
      </c>
      <c r="G96" s="188" t="s">
        <v>604</v>
      </c>
      <c r="H96" s="834"/>
      <c r="I96" s="188" t="s">
        <v>608</v>
      </c>
      <c r="J96" s="266">
        <f t="shared" si="7"/>
        <v>0</v>
      </c>
      <c r="K96" s="3"/>
    </row>
    <row r="97" spans="1:14" ht="12" customHeight="1" x14ac:dyDescent="0.2">
      <c r="B97" s="1045" t="s">
        <v>168</v>
      </c>
      <c r="C97" s="1046"/>
      <c r="D97" s="359"/>
      <c r="E97" s="360"/>
      <c r="F97" s="361"/>
      <c r="G97" s="360"/>
      <c r="H97" s="358"/>
      <c r="I97" s="360"/>
      <c r="J97" s="266">
        <f>SUM(J91:J96)</f>
        <v>0</v>
      </c>
      <c r="K97" s="3" t="s">
        <v>613</v>
      </c>
    </row>
    <row r="98" spans="1:14" ht="12" customHeight="1" x14ac:dyDescent="0.2"/>
    <row r="99" spans="1:14" s="2" customFormat="1" ht="12" customHeight="1" x14ac:dyDescent="0.2">
      <c r="A99" s="182"/>
      <c r="B99" s="2" t="s">
        <v>687</v>
      </c>
      <c r="D99" s="165"/>
      <c r="F99" s="355"/>
      <c r="J99" s="257"/>
    </row>
    <row r="100" spans="1:14" s="2" customFormat="1" ht="12" customHeight="1" x14ac:dyDescent="0.2">
      <c r="A100" s="182"/>
      <c r="B100" s="1075" t="s">
        <v>244</v>
      </c>
      <c r="C100" s="756" t="s">
        <v>686</v>
      </c>
      <c r="D100" s="205" t="s">
        <v>242</v>
      </c>
      <c r="E100" s="187"/>
      <c r="F100" s="356" t="s">
        <v>159</v>
      </c>
      <c r="G100" s="187"/>
      <c r="H100" s="833" t="s">
        <v>912</v>
      </c>
      <c r="I100" s="187"/>
      <c r="J100" s="269" t="s">
        <v>110</v>
      </c>
      <c r="K100" s="3"/>
      <c r="M100" s="3"/>
    </row>
    <row r="101" spans="1:14" s="2" customFormat="1" ht="12" customHeight="1" x14ac:dyDescent="0.2">
      <c r="A101" s="182"/>
      <c r="B101" s="1076"/>
      <c r="C101" s="767" t="s">
        <v>179</v>
      </c>
      <c r="D101" s="769"/>
      <c r="E101" s="200"/>
      <c r="F101" s="357"/>
      <c r="G101" s="200"/>
      <c r="H101" s="200" t="s">
        <v>913</v>
      </c>
      <c r="I101" s="200"/>
      <c r="J101" s="267" t="s">
        <v>610</v>
      </c>
      <c r="K101" s="3"/>
      <c r="M101" s="3"/>
    </row>
    <row r="102" spans="1:14" ht="12" customHeight="1" x14ac:dyDescent="0.2">
      <c r="B102" s="757" t="s">
        <v>239</v>
      </c>
      <c r="C102" s="190"/>
      <c r="D102" s="189"/>
      <c r="E102" s="188" t="s">
        <v>604</v>
      </c>
      <c r="F102" s="346">
        <v>0.61799999999999999</v>
      </c>
      <c r="G102" s="188" t="s">
        <v>604</v>
      </c>
      <c r="H102" s="516"/>
      <c r="I102" s="188" t="s">
        <v>608</v>
      </c>
      <c r="J102" s="266">
        <f t="shared" ref="J102:J107" si="8">ROUND(ROUND(D102*F102,)*H102,)</f>
        <v>0</v>
      </c>
      <c r="K102" s="3"/>
      <c r="M102" s="3"/>
      <c r="N102" s="3"/>
    </row>
    <row r="103" spans="1:14" ht="12" customHeight="1" x14ac:dyDescent="0.2">
      <c r="B103" s="1075" t="s">
        <v>238</v>
      </c>
      <c r="C103" s="190"/>
      <c r="D103" s="189"/>
      <c r="E103" s="188" t="s">
        <v>604</v>
      </c>
      <c r="F103" s="346">
        <v>0.61799999999999999</v>
      </c>
      <c r="G103" s="188" t="s">
        <v>604</v>
      </c>
      <c r="H103" s="516"/>
      <c r="I103" s="188" t="s">
        <v>608</v>
      </c>
      <c r="J103" s="266">
        <f t="shared" si="8"/>
        <v>0</v>
      </c>
      <c r="K103" s="3"/>
    </row>
    <row r="104" spans="1:14" ht="12" customHeight="1" x14ac:dyDescent="0.2">
      <c r="B104" s="1077"/>
      <c r="C104" s="190"/>
      <c r="D104" s="189"/>
      <c r="E104" s="188" t="s">
        <v>604</v>
      </c>
      <c r="F104" s="346">
        <v>0.61799999999999999</v>
      </c>
      <c r="G104" s="188" t="s">
        <v>604</v>
      </c>
      <c r="H104" s="516"/>
      <c r="I104" s="188" t="s">
        <v>608</v>
      </c>
      <c r="J104" s="266">
        <f t="shared" si="8"/>
        <v>0</v>
      </c>
      <c r="K104" s="3"/>
    </row>
    <row r="105" spans="1:14" ht="12" customHeight="1" x14ac:dyDescent="0.2">
      <c r="B105" s="1077"/>
      <c r="C105" s="190"/>
      <c r="D105" s="189"/>
      <c r="E105" s="188" t="s">
        <v>604</v>
      </c>
      <c r="F105" s="346">
        <v>0.61799999999999999</v>
      </c>
      <c r="G105" s="188" t="s">
        <v>604</v>
      </c>
      <c r="H105" s="516"/>
      <c r="I105" s="188" t="s">
        <v>608</v>
      </c>
      <c r="J105" s="266">
        <f t="shared" si="8"/>
        <v>0</v>
      </c>
      <c r="K105" s="3"/>
    </row>
    <row r="106" spans="1:14" ht="12" customHeight="1" x14ac:dyDescent="0.2">
      <c r="B106" s="1077"/>
      <c r="C106" s="190"/>
      <c r="D106" s="189"/>
      <c r="E106" s="188" t="s">
        <v>604</v>
      </c>
      <c r="F106" s="346">
        <v>0.61799999999999999</v>
      </c>
      <c r="G106" s="188" t="s">
        <v>604</v>
      </c>
      <c r="H106" s="516"/>
      <c r="I106" s="188" t="s">
        <v>608</v>
      </c>
      <c r="J106" s="266">
        <f t="shared" si="8"/>
        <v>0</v>
      </c>
      <c r="K106" s="3"/>
    </row>
    <row r="107" spans="1:14" ht="12" customHeight="1" x14ac:dyDescent="0.2">
      <c r="B107" s="1076"/>
      <c r="C107" s="190"/>
      <c r="D107" s="189"/>
      <c r="E107" s="188" t="s">
        <v>604</v>
      </c>
      <c r="F107" s="346">
        <v>0.61799999999999999</v>
      </c>
      <c r="G107" s="188" t="s">
        <v>604</v>
      </c>
      <c r="H107" s="516"/>
      <c r="I107" s="188" t="s">
        <v>608</v>
      </c>
      <c r="J107" s="266">
        <f t="shared" si="8"/>
        <v>0</v>
      </c>
      <c r="K107" s="3"/>
    </row>
    <row r="108" spans="1:14" ht="12" customHeight="1" x14ac:dyDescent="0.2">
      <c r="B108" s="1045" t="s">
        <v>168</v>
      </c>
      <c r="C108" s="1046"/>
      <c r="D108" s="359"/>
      <c r="E108" s="360"/>
      <c r="F108" s="361"/>
      <c r="G108" s="360"/>
      <c r="H108" s="358"/>
      <c r="I108" s="360"/>
      <c r="J108" s="266">
        <f>SUM(J102:J107)</f>
        <v>0</v>
      </c>
      <c r="K108" s="3" t="s">
        <v>635</v>
      </c>
    </row>
    <row r="109" spans="1:14" ht="12" customHeight="1" x14ac:dyDescent="0.2"/>
    <row r="110" spans="1:14" s="2" customFormat="1" ht="12" customHeight="1" x14ac:dyDescent="0.2">
      <c r="A110" s="182"/>
      <c r="B110" s="2" t="s">
        <v>915</v>
      </c>
      <c r="D110" s="165"/>
      <c r="F110" s="355"/>
      <c r="J110" s="257"/>
    </row>
    <row r="111" spans="1:14" s="2" customFormat="1" ht="12" customHeight="1" x14ac:dyDescent="0.2">
      <c r="A111" s="182"/>
      <c r="B111" s="1075" t="s">
        <v>244</v>
      </c>
      <c r="C111" s="756" t="s">
        <v>914</v>
      </c>
      <c r="D111" s="205" t="s">
        <v>242</v>
      </c>
      <c r="E111" s="187"/>
      <c r="F111" s="356" t="s">
        <v>159</v>
      </c>
      <c r="G111" s="187"/>
      <c r="H111" s="833" t="s">
        <v>1160</v>
      </c>
      <c r="I111" s="187"/>
      <c r="J111" s="269" t="s">
        <v>110</v>
      </c>
      <c r="K111" s="3"/>
      <c r="M111" s="3"/>
    </row>
    <row r="112" spans="1:14" s="2" customFormat="1" ht="12" customHeight="1" x14ac:dyDescent="0.2">
      <c r="A112" s="182"/>
      <c r="B112" s="1076"/>
      <c r="C112" s="767" t="s">
        <v>179</v>
      </c>
      <c r="D112" s="769"/>
      <c r="E112" s="200"/>
      <c r="F112" s="357"/>
      <c r="G112" s="200"/>
      <c r="H112" s="200" t="s">
        <v>690</v>
      </c>
      <c r="I112" s="200"/>
      <c r="J112" s="267" t="s">
        <v>158</v>
      </c>
      <c r="K112" s="3"/>
      <c r="M112" s="3"/>
    </row>
    <row r="113" spans="1:14" ht="12" customHeight="1" x14ac:dyDescent="0.2">
      <c r="B113" s="757" t="s">
        <v>239</v>
      </c>
      <c r="C113" s="190"/>
      <c r="D113" s="189"/>
      <c r="E113" s="188" t="s">
        <v>139</v>
      </c>
      <c r="F113" s="346">
        <v>0.65900000000000003</v>
      </c>
      <c r="G113" s="188" t="s">
        <v>139</v>
      </c>
      <c r="H113" s="358"/>
      <c r="I113" s="188" t="s">
        <v>141</v>
      </c>
      <c r="J113" s="266">
        <f t="shared" ref="J113:J118" si="9">ROUND(ROUND(D113*F113,)*H113,)</f>
        <v>0</v>
      </c>
      <c r="K113" s="3"/>
      <c r="M113" s="3"/>
      <c r="N113" s="3"/>
    </row>
    <row r="114" spans="1:14" ht="12" customHeight="1" x14ac:dyDescent="0.2">
      <c r="B114" s="1075" t="s">
        <v>238</v>
      </c>
      <c r="C114" s="190"/>
      <c r="D114" s="189"/>
      <c r="E114" s="188" t="s">
        <v>139</v>
      </c>
      <c r="F114" s="346">
        <v>0.65900000000000003</v>
      </c>
      <c r="G114" s="188" t="s">
        <v>139</v>
      </c>
      <c r="H114" s="358"/>
      <c r="I114" s="188" t="s">
        <v>141</v>
      </c>
      <c r="J114" s="266">
        <f t="shared" si="9"/>
        <v>0</v>
      </c>
      <c r="K114" s="3"/>
    </row>
    <row r="115" spans="1:14" ht="12" customHeight="1" x14ac:dyDescent="0.2">
      <c r="B115" s="1077"/>
      <c r="C115" s="190"/>
      <c r="D115" s="189"/>
      <c r="E115" s="188" t="s">
        <v>139</v>
      </c>
      <c r="F115" s="346">
        <v>0.65900000000000003</v>
      </c>
      <c r="G115" s="188" t="s">
        <v>139</v>
      </c>
      <c r="H115" s="358"/>
      <c r="I115" s="188" t="s">
        <v>141</v>
      </c>
      <c r="J115" s="266">
        <f t="shared" si="9"/>
        <v>0</v>
      </c>
      <c r="K115" s="3"/>
    </row>
    <row r="116" spans="1:14" ht="12" customHeight="1" x14ac:dyDescent="0.2">
      <c r="B116" s="1077"/>
      <c r="C116" s="190"/>
      <c r="D116" s="189"/>
      <c r="E116" s="188" t="s">
        <v>139</v>
      </c>
      <c r="F116" s="346">
        <v>0.65900000000000003</v>
      </c>
      <c r="G116" s="188" t="s">
        <v>139</v>
      </c>
      <c r="H116" s="358"/>
      <c r="I116" s="188" t="s">
        <v>141</v>
      </c>
      <c r="J116" s="266">
        <f t="shared" si="9"/>
        <v>0</v>
      </c>
      <c r="K116" s="3"/>
    </row>
    <row r="117" spans="1:14" ht="12" customHeight="1" x14ac:dyDescent="0.2">
      <c r="B117" s="1077"/>
      <c r="C117" s="190"/>
      <c r="D117" s="189"/>
      <c r="E117" s="188" t="s">
        <v>139</v>
      </c>
      <c r="F117" s="346">
        <v>0.65900000000000003</v>
      </c>
      <c r="G117" s="188" t="s">
        <v>139</v>
      </c>
      <c r="H117" s="358"/>
      <c r="I117" s="188" t="s">
        <v>141</v>
      </c>
      <c r="J117" s="266">
        <f t="shared" si="9"/>
        <v>0</v>
      </c>
      <c r="K117" s="3"/>
    </row>
    <row r="118" spans="1:14" ht="12" customHeight="1" x14ac:dyDescent="0.2">
      <c r="B118" s="1076"/>
      <c r="C118" s="190"/>
      <c r="D118" s="189"/>
      <c r="E118" s="188" t="s">
        <v>139</v>
      </c>
      <c r="F118" s="346">
        <v>0.65900000000000003</v>
      </c>
      <c r="G118" s="188" t="s">
        <v>139</v>
      </c>
      <c r="H118" s="358"/>
      <c r="I118" s="188" t="s">
        <v>141</v>
      </c>
      <c r="J118" s="266">
        <f t="shared" si="9"/>
        <v>0</v>
      </c>
      <c r="K118" s="3"/>
    </row>
    <row r="119" spans="1:14" ht="12" customHeight="1" x14ac:dyDescent="0.2">
      <c r="B119" s="1045" t="s">
        <v>168</v>
      </c>
      <c r="C119" s="1046"/>
      <c r="D119" s="359"/>
      <c r="E119" s="360"/>
      <c r="F119" s="361"/>
      <c r="G119" s="360"/>
      <c r="H119" s="358"/>
      <c r="I119" s="360"/>
      <c r="J119" s="266">
        <f>SUM(J113:J118)</f>
        <v>0</v>
      </c>
      <c r="K119" s="3" t="s">
        <v>600</v>
      </c>
    </row>
    <row r="120" spans="1:14" ht="12" customHeight="1" x14ac:dyDescent="0.2"/>
    <row r="121" spans="1:14" s="2" customFormat="1" ht="12" customHeight="1" x14ac:dyDescent="0.2">
      <c r="A121" s="182"/>
      <c r="B121" s="2" t="s">
        <v>1057</v>
      </c>
      <c r="D121" s="165"/>
      <c r="F121" s="355"/>
      <c r="J121" s="257"/>
    </row>
    <row r="122" spans="1:14" s="2" customFormat="1" ht="12" customHeight="1" x14ac:dyDescent="0.2">
      <c r="A122" s="182"/>
      <c r="B122" s="1075" t="s">
        <v>244</v>
      </c>
      <c r="C122" s="756" t="s">
        <v>1056</v>
      </c>
      <c r="D122" s="205" t="s">
        <v>242</v>
      </c>
      <c r="E122" s="187"/>
      <c r="F122" s="356" t="s">
        <v>159</v>
      </c>
      <c r="G122" s="187"/>
      <c r="H122" s="833" t="s">
        <v>1182</v>
      </c>
      <c r="I122" s="187"/>
      <c r="J122" s="269" t="s">
        <v>110</v>
      </c>
      <c r="K122" s="3"/>
      <c r="M122" s="3"/>
    </row>
    <row r="123" spans="1:14" s="2" customFormat="1" ht="12" customHeight="1" x14ac:dyDescent="0.2">
      <c r="A123" s="182"/>
      <c r="B123" s="1076"/>
      <c r="C123" s="767" t="s">
        <v>179</v>
      </c>
      <c r="D123" s="769"/>
      <c r="E123" s="200"/>
      <c r="F123" s="357"/>
      <c r="G123" s="200"/>
      <c r="H123" s="200" t="s">
        <v>1183</v>
      </c>
      <c r="I123" s="200"/>
      <c r="J123" s="267" t="s">
        <v>158</v>
      </c>
      <c r="K123" s="3"/>
      <c r="M123" s="3"/>
    </row>
    <row r="124" spans="1:14" ht="12" customHeight="1" x14ac:dyDescent="0.2">
      <c r="B124" s="757" t="s">
        <v>239</v>
      </c>
      <c r="C124" s="190"/>
      <c r="D124" s="189"/>
      <c r="E124" s="188" t="s">
        <v>139</v>
      </c>
      <c r="F124" s="346">
        <v>0.7</v>
      </c>
      <c r="G124" s="188" t="s">
        <v>139</v>
      </c>
      <c r="H124" s="358"/>
      <c r="I124" s="188" t="s">
        <v>141</v>
      </c>
      <c r="J124" s="266">
        <f t="shared" ref="J124:J129" si="10">ROUND(ROUND(D124*F124,)*H124,)</f>
        <v>0</v>
      </c>
      <c r="K124" s="3"/>
      <c r="M124" s="3"/>
      <c r="N124" s="3"/>
    </row>
    <row r="125" spans="1:14" ht="12" customHeight="1" x14ac:dyDescent="0.2">
      <c r="B125" s="1075" t="s">
        <v>238</v>
      </c>
      <c r="C125" s="190"/>
      <c r="D125" s="189"/>
      <c r="E125" s="188" t="s">
        <v>139</v>
      </c>
      <c r="F125" s="346">
        <v>0.7</v>
      </c>
      <c r="G125" s="188" t="s">
        <v>139</v>
      </c>
      <c r="H125" s="358"/>
      <c r="I125" s="188" t="s">
        <v>141</v>
      </c>
      <c r="J125" s="266">
        <f t="shared" si="10"/>
        <v>0</v>
      </c>
      <c r="K125" s="3"/>
    </row>
    <row r="126" spans="1:14" ht="12" customHeight="1" x14ac:dyDescent="0.2">
      <c r="B126" s="1077"/>
      <c r="C126" s="190"/>
      <c r="D126" s="189"/>
      <c r="E126" s="188" t="s">
        <v>139</v>
      </c>
      <c r="F126" s="346">
        <f>F125</f>
        <v>0.7</v>
      </c>
      <c r="G126" s="188" t="s">
        <v>139</v>
      </c>
      <c r="H126" s="358"/>
      <c r="I126" s="188" t="s">
        <v>141</v>
      </c>
      <c r="J126" s="266">
        <f t="shared" si="10"/>
        <v>0</v>
      </c>
      <c r="K126" s="3"/>
    </row>
    <row r="127" spans="1:14" ht="12" customHeight="1" x14ac:dyDescent="0.2">
      <c r="B127" s="1077"/>
      <c r="C127" s="190"/>
      <c r="D127" s="189"/>
      <c r="E127" s="188" t="s">
        <v>139</v>
      </c>
      <c r="F127" s="346">
        <f>F126</f>
        <v>0.7</v>
      </c>
      <c r="G127" s="188" t="s">
        <v>139</v>
      </c>
      <c r="H127" s="358"/>
      <c r="I127" s="188" t="s">
        <v>141</v>
      </c>
      <c r="J127" s="266">
        <f t="shared" si="10"/>
        <v>0</v>
      </c>
      <c r="K127" s="3"/>
    </row>
    <row r="128" spans="1:14" ht="12" customHeight="1" x14ac:dyDescent="0.2">
      <c r="B128" s="1077"/>
      <c r="C128" s="190"/>
      <c r="D128" s="189"/>
      <c r="E128" s="188" t="s">
        <v>139</v>
      </c>
      <c r="F128" s="346">
        <f>F127</f>
        <v>0.7</v>
      </c>
      <c r="G128" s="188" t="s">
        <v>139</v>
      </c>
      <c r="H128" s="358"/>
      <c r="I128" s="188" t="s">
        <v>141</v>
      </c>
      <c r="J128" s="266">
        <f t="shared" si="10"/>
        <v>0</v>
      </c>
      <c r="K128" s="3"/>
    </row>
    <row r="129" spans="1:14" ht="12" customHeight="1" x14ac:dyDescent="0.2">
      <c r="B129" s="1076"/>
      <c r="C129" s="190"/>
      <c r="D129" s="189"/>
      <c r="E129" s="188" t="s">
        <v>139</v>
      </c>
      <c r="F129" s="346">
        <f>F128</f>
        <v>0.7</v>
      </c>
      <c r="G129" s="188" t="s">
        <v>139</v>
      </c>
      <c r="H129" s="358"/>
      <c r="I129" s="188" t="s">
        <v>141</v>
      </c>
      <c r="J129" s="266">
        <f t="shared" si="10"/>
        <v>0</v>
      </c>
      <c r="K129" s="3"/>
    </row>
    <row r="130" spans="1:14" ht="12" customHeight="1" x14ac:dyDescent="0.2">
      <c r="B130" s="1045" t="s">
        <v>168</v>
      </c>
      <c r="C130" s="1046"/>
      <c r="D130" s="359"/>
      <c r="E130" s="360"/>
      <c r="F130" s="361"/>
      <c r="G130" s="360"/>
      <c r="H130" s="358"/>
      <c r="I130" s="360"/>
      <c r="J130" s="266">
        <f>SUM(J124:J129)</f>
        <v>0</v>
      </c>
      <c r="K130" s="3" t="s">
        <v>599</v>
      </c>
    </row>
    <row r="131" spans="1:14" ht="12" customHeight="1" x14ac:dyDescent="0.2"/>
    <row r="132" spans="1:14" s="2" customFormat="1" ht="12" customHeight="1" x14ac:dyDescent="0.2">
      <c r="A132" s="182"/>
      <c r="B132" s="2" t="s">
        <v>1178</v>
      </c>
      <c r="D132" s="165"/>
      <c r="F132" s="355"/>
      <c r="J132" s="257"/>
    </row>
    <row r="133" spans="1:14" s="2" customFormat="1" ht="12" customHeight="1" x14ac:dyDescent="0.2">
      <c r="A133" s="182"/>
      <c r="B133" s="1075" t="s">
        <v>244</v>
      </c>
      <c r="C133" s="756" t="s">
        <v>1179</v>
      </c>
      <c r="D133" s="205" t="s">
        <v>242</v>
      </c>
      <c r="E133" s="187"/>
      <c r="F133" s="356" t="s">
        <v>159</v>
      </c>
      <c r="G133" s="187"/>
      <c r="H133" s="833" t="s">
        <v>1413</v>
      </c>
      <c r="I133" s="187"/>
      <c r="J133" s="269" t="s">
        <v>110</v>
      </c>
      <c r="K133" s="3"/>
      <c r="M133" s="3"/>
    </row>
    <row r="134" spans="1:14" s="2" customFormat="1" ht="12" customHeight="1" x14ac:dyDescent="0.2">
      <c r="A134" s="182"/>
      <c r="B134" s="1076"/>
      <c r="C134" s="767" t="s">
        <v>179</v>
      </c>
      <c r="D134" s="769"/>
      <c r="E134" s="200"/>
      <c r="F134" s="357"/>
      <c r="G134" s="200"/>
      <c r="H134" s="200" t="s">
        <v>1183</v>
      </c>
      <c r="I134" s="200"/>
      <c r="J134" s="267" t="s">
        <v>158</v>
      </c>
      <c r="K134" s="3"/>
      <c r="M134" s="3"/>
    </row>
    <row r="135" spans="1:14" ht="12" customHeight="1" x14ac:dyDescent="0.2">
      <c r="B135" s="757" t="s">
        <v>239</v>
      </c>
      <c r="C135" s="190"/>
      <c r="D135" s="189"/>
      <c r="E135" s="188" t="s">
        <v>139</v>
      </c>
      <c r="F135" s="346">
        <v>0.7</v>
      </c>
      <c r="G135" s="188" t="s">
        <v>139</v>
      </c>
      <c r="H135" s="358"/>
      <c r="I135" s="188" t="s">
        <v>141</v>
      </c>
      <c r="J135" s="266">
        <f t="shared" ref="J135:J140" si="11">ROUND(ROUND(D135*F135,)*H135,)</f>
        <v>0</v>
      </c>
      <c r="K135" s="3"/>
      <c r="M135" s="3"/>
      <c r="N135" s="3"/>
    </row>
    <row r="136" spans="1:14" ht="12" customHeight="1" x14ac:dyDescent="0.2">
      <c r="B136" s="1075" t="s">
        <v>238</v>
      </c>
      <c r="C136" s="190"/>
      <c r="D136" s="189"/>
      <c r="E136" s="188" t="s">
        <v>139</v>
      </c>
      <c r="F136" s="346">
        <v>0.7</v>
      </c>
      <c r="G136" s="188" t="s">
        <v>139</v>
      </c>
      <c r="H136" s="358"/>
      <c r="I136" s="188" t="s">
        <v>141</v>
      </c>
      <c r="J136" s="266">
        <f t="shared" si="11"/>
        <v>0</v>
      </c>
      <c r="K136" s="3"/>
    </row>
    <row r="137" spans="1:14" ht="12" customHeight="1" x14ac:dyDescent="0.2">
      <c r="B137" s="1077"/>
      <c r="C137" s="190"/>
      <c r="D137" s="189"/>
      <c r="E137" s="188" t="s">
        <v>139</v>
      </c>
      <c r="F137" s="346">
        <f>F136</f>
        <v>0.7</v>
      </c>
      <c r="G137" s="188" t="s">
        <v>139</v>
      </c>
      <c r="H137" s="358"/>
      <c r="I137" s="188" t="s">
        <v>141</v>
      </c>
      <c r="J137" s="266">
        <f t="shared" si="11"/>
        <v>0</v>
      </c>
      <c r="K137" s="3"/>
    </row>
    <row r="138" spans="1:14" ht="12" customHeight="1" x14ac:dyDescent="0.2">
      <c r="B138" s="1077"/>
      <c r="C138" s="190"/>
      <c r="D138" s="189"/>
      <c r="E138" s="188" t="s">
        <v>139</v>
      </c>
      <c r="F138" s="346">
        <f>F137</f>
        <v>0.7</v>
      </c>
      <c r="G138" s="188" t="s">
        <v>139</v>
      </c>
      <c r="H138" s="358"/>
      <c r="I138" s="188" t="s">
        <v>141</v>
      </c>
      <c r="J138" s="266">
        <f t="shared" si="11"/>
        <v>0</v>
      </c>
      <c r="K138" s="3"/>
    </row>
    <row r="139" spans="1:14" ht="12" customHeight="1" x14ac:dyDescent="0.2">
      <c r="B139" s="1077"/>
      <c r="C139" s="190"/>
      <c r="D139" s="189"/>
      <c r="E139" s="188" t="s">
        <v>139</v>
      </c>
      <c r="F139" s="346">
        <f>F138</f>
        <v>0.7</v>
      </c>
      <c r="G139" s="188" t="s">
        <v>139</v>
      </c>
      <c r="H139" s="358"/>
      <c r="I139" s="188" t="s">
        <v>141</v>
      </c>
      <c r="J139" s="266">
        <f t="shared" si="11"/>
        <v>0</v>
      </c>
      <c r="K139" s="3"/>
    </row>
    <row r="140" spans="1:14" ht="12" customHeight="1" x14ac:dyDescent="0.2">
      <c r="B140" s="1076"/>
      <c r="C140" s="190"/>
      <c r="D140" s="189"/>
      <c r="E140" s="188" t="s">
        <v>139</v>
      </c>
      <c r="F140" s="346">
        <f>F139</f>
        <v>0.7</v>
      </c>
      <c r="G140" s="188" t="s">
        <v>139</v>
      </c>
      <c r="H140" s="358"/>
      <c r="I140" s="188" t="s">
        <v>141</v>
      </c>
      <c r="J140" s="266">
        <f t="shared" si="11"/>
        <v>0</v>
      </c>
      <c r="K140" s="3"/>
    </row>
    <row r="141" spans="1:14" ht="12" customHeight="1" x14ac:dyDescent="0.2">
      <c r="B141" s="1045" t="s">
        <v>168</v>
      </c>
      <c r="C141" s="1046"/>
      <c r="D141" s="359"/>
      <c r="E141" s="360"/>
      <c r="F141" s="361"/>
      <c r="G141" s="360"/>
      <c r="H141" s="358"/>
      <c r="I141" s="360"/>
      <c r="J141" s="266">
        <f>SUM(J135:J140)</f>
        <v>0</v>
      </c>
      <c r="K141" s="3" t="s">
        <v>1180</v>
      </c>
    </row>
    <row r="142" spans="1:14" ht="12" customHeight="1" x14ac:dyDescent="0.2"/>
    <row r="143" spans="1:14" s="2" customFormat="1" ht="12" customHeight="1" x14ac:dyDescent="0.2">
      <c r="A143" s="182"/>
      <c r="B143" s="2" t="s">
        <v>1411</v>
      </c>
      <c r="D143" s="165"/>
      <c r="F143" s="355"/>
      <c r="J143" s="257"/>
    </row>
    <row r="144" spans="1:14" s="2" customFormat="1" ht="12" customHeight="1" x14ac:dyDescent="0.2">
      <c r="A144" s="182"/>
      <c r="B144" s="1075" t="s">
        <v>244</v>
      </c>
      <c r="C144" s="756" t="s">
        <v>1412</v>
      </c>
      <c r="D144" s="205" t="s">
        <v>242</v>
      </c>
      <c r="E144" s="187"/>
      <c r="F144" s="356" t="s">
        <v>159</v>
      </c>
      <c r="G144" s="187"/>
      <c r="H144" s="833" t="s">
        <v>1668</v>
      </c>
      <c r="I144" s="187"/>
      <c r="J144" s="269" t="s">
        <v>110</v>
      </c>
      <c r="K144" s="3"/>
      <c r="M144" s="3"/>
    </row>
    <row r="145" spans="1:14" s="2" customFormat="1" ht="12" customHeight="1" x14ac:dyDescent="0.2">
      <c r="A145" s="182"/>
      <c r="B145" s="1076"/>
      <c r="C145" s="767" t="s">
        <v>179</v>
      </c>
      <c r="D145" s="769"/>
      <c r="E145" s="200"/>
      <c r="F145" s="357"/>
      <c r="G145" s="200"/>
      <c r="H145" s="200" t="s">
        <v>1669</v>
      </c>
      <c r="I145" s="200"/>
      <c r="J145" s="267" t="s">
        <v>158</v>
      </c>
      <c r="K145" s="3"/>
      <c r="M145" s="3"/>
    </row>
    <row r="146" spans="1:14" ht="12" customHeight="1" x14ac:dyDescent="0.2">
      <c r="B146" s="757" t="s">
        <v>239</v>
      </c>
      <c r="C146" s="190"/>
      <c r="D146" s="189"/>
      <c r="E146" s="188" t="s">
        <v>139</v>
      </c>
      <c r="F146" s="346">
        <v>0.7</v>
      </c>
      <c r="G146" s="188" t="s">
        <v>139</v>
      </c>
      <c r="H146" s="358"/>
      <c r="I146" s="188" t="s">
        <v>141</v>
      </c>
      <c r="J146" s="266">
        <f t="shared" ref="J146:J151" si="12">ROUND(ROUND(D146*F146,)*H146,)</f>
        <v>0</v>
      </c>
      <c r="K146" s="3"/>
      <c r="M146" s="3"/>
      <c r="N146" s="3"/>
    </row>
    <row r="147" spans="1:14" ht="12" customHeight="1" x14ac:dyDescent="0.2">
      <c r="B147" s="1075" t="s">
        <v>238</v>
      </c>
      <c r="C147" s="190"/>
      <c r="D147" s="189"/>
      <c r="E147" s="188" t="s">
        <v>139</v>
      </c>
      <c r="F147" s="346">
        <v>0.7</v>
      </c>
      <c r="G147" s="188" t="s">
        <v>139</v>
      </c>
      <c r="H147" s="358"/>
      <c r="I147" s="188" t="s">
        <v>141</v>
      </c>
      <c r="J147" s="266">
        <f t="shared" si="12"/>
        <v>0</v>
      </c>
      <c r="K147" s="3"/>
    </row>
    <row r="148" spans="1:14" ht="12" customHeight="1" x14ac:dyDescent="0.2">
      <c r="B148" s="1077"/>
      <c r="C148" s="190"/>
      <c r="D148" s="189"/>
      <c r="E148" s="188" t="s">
        <v>139</v>
      </c>
      <c r="F148" s="346">
        <f>F147</f>
        <v>0.7</v>
      </c>
      <c r="G148" s="188" t="s">
        <v>139</v>
      </c>
      <c r="H148" s="358"/>
      <c r="I148" s="188" t="s">
        <v>141</v>
      </c>
      <c r="J148" s="266">
        <f t="shared" si="12"/>
        <v>0</v>
      </c>
      <c r="K148" s="3"/>
    </row>
    <row r="149" spans="1:14" ht="12" customHeight="1" x14ac:dyDescent="0.2">
      <c r="B149" s="1077"/>
      <c r="C149" s="190"/>
      <c r="D149" s="189"/>
      <c r="E149" s="188" t="s">
        <v>139</v>
      </c>
      <c r="F149" s="346">
        <f>F148</f>
        <v>0.7</v>
      </c>
      <c r="G149" s="188" t="s">
        <v>139</v>
      </c>
      <c r="H149" s="358"/>
      <c r="I149" s="188" t="s">
        <v>141</v>
      </c>
      <c r="J149" s="266">
        <f t="shared" si="12"/>
        <v>0</v>
      </c>
      <c r="K149" s="3"/>
    </row>
    <row r="150" spans="1:14" ht="12" customHeight="1" x14ac:dyDescent="0.2">
      <c r="B150" s="1077"/>
      <c r="C150" s="190"/>
      <c r="D150" s="189"/>
      <c r="E150" s="188" t="s">
        <v>139</v>
      </c>
      <c r="F150" s="346">
        <f>F149</f>
        <v>0.7</v>
      </c>
      <c r="G150" s="188" t="s">
        <v>139</v>
      </c>
      <c r="H150" s="358"/>
      <c r="I150" s="188" t="s">
        <v>141</v>
      </c>
      <c r="J150" s="266">
        <f t="shared" si="12"/>
        <v>0</v>
      </c>
      <c r="K150" s="3"/>
    </row>
    <row r="151" spans="1:14" ht="12" customHeight="1" x14ac:dyDescent="0.2">
      <c r="B151" s="1076"/>
      <c r="C151" s="190"/>
      <c r="D151" s="189"/>
      <c r="E151" s="188" t="s">
        <v>139</v>
      </c>
      <c r="F151" s="346">
        <f>F150</f>
        <v>0.7</v>
      </c>
      <c r="G151" s="188" t="s">
        <v>139</v>
      </c>
      <c r="H151" s="358"/>
      <c r="I151" s="188" t="s">
        <v>141</v>
      </c>
      <c r="J151" s="266">
        <f t="shared" si="12"/>
        <v>0</v>
      </c>
      <c r="K151" s="3"/>
    </row>
    <row r="152" spans="1:14" ht="12" customHeight="1" x14ac:dyDescent="0.2">
      <c r="B152" s="1045" t="s">
        <v>168</v>
      </c>
      <c r="C152" s="1046"/>
      <c r="D152" s="359"/>
      <c r="E152" s="360"/>
      <c r="F152" s="361"/>
      <c r="G152" s="360"/>
      <c r="H152" s="358"/>
      <c r="I152" s="360"/>
      <c r="J152" s="266">
        <f>SUM(J146:J151)</f>
        <v>0</v>
      </c>
      <c r="K152" s="3" t="s">
        <v>594</v>
      </c>
    </row>
    <row r="153" spans="1:14" ht="12" customHeight="1" x14ac:dyDescent="0.2"/>
    <row r="154" spans="1:14" ht="12" customHeight="1" x14ac:dyDescent="0.2">
      <c r="B154" s="2" t="s">
        <v>1666</v>
      </c>
      <c r="C154" s="2"/>
      <c r="D154" s="165"/>
      <c r="E154" s="2"/>
      <c r="F154" s="355"/>
      <c r="G154" s="2"/>
      <c r="H154" s="2"/>
      <c r="I154" s="2"/>
      <c r="J154" s="257"/>
      <c r="K154" s="2"/>
    </row>
    <row r="155" spans="1:14" ht="12" customHeight="1" x14ac:dyDescent="0.2">
      <c r="B155" s="1075" t="s">
        <v>244</v>
      </c>
      <c r="C155" s="756" t="s">
        <v>1667</v>
      </c>
      <c r="D155" s="205" t="s">
        <v>242</v>
      </c>
      <c r="E155" s="187"/>
      <c r="F155" s="356" t="s">
        <v>159</v>
      </c>
      <c r="G155" s="187"/>
      <c r="H155" s="833" t="s">
        <v>241</v>
      </c>
      <c r="I155" s="187"/>
      <c r="J155" s="269" t="s">
        <v>110</v>
      </c>
      <c r="K155" s="3"/>
    </row>
    <row r="156" spans="1:14" ht="12" customHeight="1" x14ac:dyDescent="0.2">
      <c r="B156" s="1076"/>
      <c r="C156" s="767" t="s">
        <v>179</v>
      </c>
      <c r="D156" s="769"/>
      <c r="E156" s="200"/>
      <c r="F156" s="357"/>
      <c r="G156" s="200"/>
      <c r="H156" s="200" t="s">
        <v>240</v>
      </c>
      <c r="I156" s="200"/>
      <c r="J156" s="267" t="s">
        <v>158</v>
      </c>
      <c r="K156" s="3"/>
    </row>
    <row r="157" spans="1:14" ht="12" customHeight="1" x14ac:dyDescent="0.2">
      <c r="B157" s="757" t="s">
        <v>239</v>
      </c>
      <c r="C157" s="190"/>
      <c r="D157" s="189"/>
      <c r="E157" s="188" t="s">
        <v>139</v>
      </c>
      <c r="F157" s="346">
        <v>0.7</v>
      </c>
      <c r="G157" s="188" t="s">
        <v>139</v>
      </c>
      <c r="H157" s="358">
        <f>●下水道費附表!G7</f>
        <v>0</v>
      </c>
      <c r="I157" s="188" t="s">
        <v>141</v>
      </c>
      <c r="J157" s="266">
        <f t="shared" ref="J157:J162" si="13">ROUND(ROUND(D157*F157,)*H157,)</f>
        <v>0</v>
      </c>
      <c r="K157" s="3"/>
    </row>
    <row r="158" spans="1:14" ht="12" customHeight="1" x14ac:dyDescent="0.2">
      <c r="B158" s="1075" t="s">
        <v>238</v>
      </c>
      <c r="C158" s="190"/>
      <c r="D158" s="189"/>
      <c r="E158" s="188" t="s">
        <v>139</v>
      </c>
      <c r="F158" s="346">
        <v>0.7</v>
      </c>
      <c r="G158" s="188" t="s">
        <v>139</v>
      </c>
      <c r="H158" s="358">
        <f>●下水道費附表!G8</f>
        <v>0</v>
      </c>
      <c r="I158" s="188" t="s">
        <v>141</v>
      </c>
      <c r="J158" s="266">
        <f t="shared" si="13"/>
        <v>0</v>
      </c>
      <c r="K158" s="3"/>
    </row>
    <row r="159" spans="1:14" ht="12" customHeight="1" x14ac:dyDescent="0.2">
      <c r="B159" s="1077"/>
      <c r="C159" s="190"/>
      <c r="D159" s="189"/>
      <c r="E159" s="188" t="s">
        <v>139</v>
      </c>
      <c r="F159" s="346">
        <f>F158</f>
        <v>0.7</v>
      </c>
      <c r="G159" s="188" t="s">
        <v>139</v>
      </c>
      <c r="H159" s="358">
        <f>●下水道費附表!G9</f>
        <v>0</v>
      </c>
      <c r="I159" s="188" t="s">
        <v>141</v>
      </c>
      <c r="J159" s="266">
        <f t="shared" si="13"/>
        <v>0</v>
      </c>
      <c r="K159" s="3"/>
    </row>
    <row r="160" spans="1:14" ht="12" customHeight="1" x14ac:dyDescent="0.2">
      <c r="B160" s="1077"/>
      <c r="C160" s="190"/>
      <c r="D160" s="189"/>
      <c r="E160" s="188" t="s">
        <v>139</v>
      </c>
      <c r="F160" s="346">
        <f>F159</f>
        <v>0.7</v>
      </c>
      <c r="G160" s="188" t="s">
        <v>139</v>
      </c>
      <c r="H160" s="358">
        <f>●下水道費附表!G10</f>
        <v>0</v>
      </c>
      <c r="I160" s="188" t="s">
        <v>141</v>
      </c>
      <c r="J160" s="266">
        <f t="shared" si="13"/>
        <v>0</v>
      </c>
      <c r="K160" s="3"/>
    </row>
    <row r="161" spans="1:12" ht="12" customHeight="1" x14ac:dyDescent="0.2">
      <c r="B161" s="1077"/>
      <c r="C161" s="190"/>
      <c r="D161" s="189"/>
      <c r="E161" s="188" t="s">
        <v>139</v>
      </c>
      <c r="F161" s="346">
        <f>F160</f>
        <v>0.7</v>
      </c>
      <c r="G161" s="188" t="s">
        <v>139</v>
      </c>
      <c r="H161" s="358">
        <f>●下水道費附表!G11</f>
        <v>0</v>
      </c>
      <c r="I161" s="188" t="s">
        <v>141</v>
      </c>
      <c r="J161" s="266">
        <f t="shared" si="13"/>
        <v>0</v>
      </c>
      <c r="K161" s="3"/>
    </row>
    <row r="162" spans="1:12" ht="12" customHeight="1" x14ac:dyDescent="0.2">
      <c r="B162" s="1076"/>
      <c r="C162" s="190"/>
      <c r="D162" s="189"/>
      <c r="E162" s="188" t="s">
        <v>139</v>
      </c>
      <c r="F162" s="346">
        <f>F161</f>
        <v>0.7</v>
      </c>
      <c r="G162" s="188" t="s">
        <v>139</v>
      </c>
      <c r="H162" s="358">
        <f>●下水道費附表!G12</f>
        <v>0</v>
      </c>
      <c r="I162" s="188" t="s">
        <v>141</v>
      </c>
      <c r="J162" s="266">
        <f t="shared" si="13"/>
        <v>0</v>
      </c>
      <c r="K162" s="3"/>
    </row>
    <row r="163" spans="1:12" ht="12" customHeight="1" x14ac:dyDescent="0.2">
      <c r="B163" s="1045" t="s">
        <v>168</v>
      </c>
      <c r="C163" s="1046"/>
      <c r="D163" s="359"/>
      <c r="E163" s="360"/>
      <c r="F163" s="361"/>
      <c r="G163" s="360"/>
      <c r="H163" s="358"/>
      <c r="I163" s="360"/>
      <c r="J163" s="266">
        <f>SUM(J157:J162)</f>
        <v>0</v>
      </c>
      <c r="K163" s="3" t="s">
        <v>1670</v>
      </c>
    </row>
    <row r="164" spans="1:12" ht="12" customHeight="1" thickBot="1" x14ac:dyDescent="0.25"/>
    <row r="165" spans="1:12" ht="12" customHeight="1" x14ac:dyDescent="0.2">
      <c r="H165" s="1031" t="s">
        <v>2346</v>
      </c>
      <c r="I165" s="1032"/>
      <c r="J165" s="259"/>
    </row>
    <row r="166" spans="1:12" ht="12" customHeight="1" thickBot="1" x14ac:dyDescent="0.25">
      <c r="H166" s="1055" t="s">
        <v>140</v>
      </c>
      <c r="I166" s="1056"/>
      <c r="J166" s="258">
        <f>J64+J75+J86+J97+J108+J119+J130+J141+J152+J163</f>
        <v>0</v>
      </c>
      <c r="K166" s="4" t="s">
        <v>916</v>
      </c>
      <c r="L166" s="4" t="s">
        <v>906</v>
      </c>
    </row>
    <row r="169" spans="1:12" ht="14.4" x14ac:dyDescent="0.2">
      <c r="A169" s="902">
        <v>13</v>
      </c>
      <c r="B169" s="903" t="s">
        <v>2403</v>
      </c>
      <c r="C169" s="903"/>
      <c r="D169" s="517"/>
      <c r="E169" s="517"/>
      <c r="F169" s="517"/>
      <c r="G169" s="517"/>
      <c r="H169" s="517"/>
      <c r="I169" s="517"/>
      <c r="J169" s="517"/>
      <c r="K169" s="517"/>
    </row>
    <row r="170" spans="1:12" ht="13.8" thickBot="1" x14ac:dyDescent="0.25">
      <c r="A170" s="517"/>
      <c r="B170" s="519" t="s">
        <v>2406</v>
      </c>
      <c r="C170" s="517"/>
      <c r="D170" s="517"/>
      <c r="E170" s="517"/>
      <c r="F170" s="517"/>
      <c r="G170" s="517"/>
      <c r="H170" s="517"/>
      <c r="I170" s="517"/>
      <c r="J170" s="517"/>
      <c r="K170" s="517"/>
    </row>
    <row r="171" spans="1:12" ht="13.8" thickBot="1" x14ac:dyDescent="0.25">
      <c r="A171" s="517"/>
      <c r="B171" s="519"/>
      <c r="C171" s="517"/>
      <c r="D171" s="517"/>
      <c r="E171" s="517"/>
      <c r="F171" s="517"/>
      <c r="G171" s="517"/>
      <c r="H171" s="1073" t="s">
        <v>140</v>
      </c>
      <c r="I171" s="1074"/>
      <c r="J171" s="914"/>
      <c r="K171" s="517" t="s">
        <v>2404</v>
      </c>
      <c r="L171" s="4" t="s">
        <v>1405</v>
      </c>
    </row>
    <row r="173" spans="1:12" ht="13.8" thickBot="1" x14ac:dyDescent="0.25"/>
    <row r="174" spans="1:12" x14ac:dyDescent="0.2">
      <c r="H174" s="1031" t="s">
        <v>2405</v>
      </c>
      <c r="I174" s="1032"/>
      <c r="J174" s="259"/>
    </row>
    <row r="175" spans="1:12" ht="13.8" thickBot="1" x14ac:dyDescent="0.25">
      <c r="H175" s="1055" t="s">
        <v>237</v>
      </c>
      <c r="I175" s="1056"/>
      <c r="J175" s="258">
        <f>●下水道費!J8+●下水道費!J24+●下水道費!J68+●下水道費!J70+●下水道費!J77+●下水道費!J83+●下水道費!J90+●下水道費!J97+●下水道費!J142+●下水道費!J151+●下水道費!J186+●下水道費!J220+●下水道費!J230+J166+J52+J171</f>
        <v>0</v>
      </c>
      <c r="K175" s="4" t="s">
        <v>774</v>
      </c>
    </row>
  </sheetData>
  <mergeCells count="85">
    <mergeCell ref="B119:C119"/>
    <mergeCell ref="H174:I174"/>
    <mergeCell ref="B152:C152"/>
    <mergeCell ref="D43:E43"/>
    <mergeCell ref="D44:E44"/>
    <mergeCell ref="D47:E47"/>
    <mergeCell ref="D48:E48"/>
    <mergeCell ref="B144:B145"/>
    <mergeCell ref="B147:B151"/>
    <mergeCell ref="B136:B140"/>
    <mergeCell ref="B130:C130"/>
    <mergeCell ref="B122:B123"/>
    <mergeCell ref="B56:B57"/>
    <mergeCell ref="B59:B63"/>
    <mergeCell ref="B64:C64"/>
    <mergeCell ref="H51:I51"/>
    <mergeCell ref="H175:I175"/>
    <mergeCell ref="B92:B96"/>
    <mergeCell ref="B97:C97"/>
    <mergeCell ref="B89:B90"/>
    <mergeCell ref="B141:C141"/>
    <mergeCell ref="B103:B107"/>
    <mergeCell ref="B108:C108"/>
    <mergeCell ref="B133:B134"/>
    <mergeCell ref="B125:B129"/>
    <mergeCell ref="B111:B112"/>
    <mergeCell ref="B114:B118"/>
    <mergeCell ref="H165:I165"/>
    <mergeCell ref="H166:I166"/>
    <mergeCell ref="B155:B156"/>
    <mergeCell ref="B158:B162"/>
    <mergeCell ref="B163:C163"/>
    <mergeCell ref="D35:E35"/>
    <mergeCell ref="D36:E36"/>
    <mergeCell ref="D37:E37"/>
    <mergeCell ref="D11:E11"/>
    <mergeCell ref="D12:E12"/>
    <mergeCell ref="D13:E13"/>
    <mergeCell ref="D15:E15"/>
    <mergeCell ref="D16:E16"/>
    <mergeCell ref="D14:E14"/>
    <mergeCell ref="D30:E30"/>
    <mergeCell ref="D25:E25"/>
    <mergeCell ref="D26:E26"/>
    <mergeCell ref="D34:E34"/>
    <mergeCell ref="D19:E19"/>
    <mergeCell ref="D20:E20"/>
    <mergeCell ref="D21:E21"/>
    <mergeCell ref="B3:C3"/>
    <mergeCell ref="D3:E3"/>
    <mergeCell ref="D5:E5"/>
    <mergeCell ref="D6:E6"/>
    <mergeCell ref="D9:E9"/>
    <mergeCell ref="D22:E22"/>
    <mergeCell ref="D29:E29"/>
    <mergeCell ref="B100:B101"/>
    <mergeCell ref="D39:E39"/>
    <mergeCell ref="D40:E40"/>
    <mergeCell ref="B78:B79"/>
    <mergeCell ref="D42:E42"/>
    <mergeCell ref="B81:B85"/>
    <mergeCell ref="B67:B68"/>
    <mergeCell ref="B70:B74"/>
    <mergeCell ref="B75:C75"/>
    <mergeCell ref="B86:C86"/>
    <mergeCell ref="D45:E45"/>
    <mergeCell ref="D46:E46"/>
    <mergeCell ref="D49:E49"/>
    <mergeCell ref="D50:E50"/>
    <mergeCell ref="H171:I171"/>
    <mergeCell ref="D10:E10"/>
    <mergeCell ref="D7:E7"/>
    <mergeCell ref="D8:E8"/>
    <mergeCell ref="D41:E41"/>
    <mergeCell ref="D23:E23"/>
    <mergeCell ref="D24:E24"/>
    <mergeCell ref="D38:E38"/>
    <mergeCell ref="H52:I52"/>
    <mergeCell ref="D17:E17"/>
    <mergeCell ref="D18:E18"/>
    <mergeCell ref="D31:E31"/>
    <mergeCell ref="D32:E32"/>
    <mergeCell ref="D33:E33"/>
    <mergeCell ref="D27:E27"/>
    <mergeCell ref="D28:E28"/>
  </mergeCells>
  <phoneticPr fontId="2"/>
  <pageMargins left="0.70866141732283472" right="0.70866141732283472" top="0.74803149606299213" bottom="0.74803149606299213" header="0.31496062992125984" footer="0.31496062992125984"/>
  <pageSetup paperSize="9" fitToHeight="0" orientation="portrait" r:id="rId1"/>
  <rowBreaks count="2" manualBreakCount="2">
    <brk id="52" max="10" man="1"/>
    <brk id="10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J34"/>
  <sheetViews>
    <sheetView view="pageBreakPreview" topLeftCell="A10" zoomScaleNormal="200" zoomScaleSheetLayoutView="100" workbookViewId="0">
      <selection activeCell="J27" sqref="J27"/>
    </sheetView>
  </sheetViews>
  <sheetFormatPr defaultColWidth="9" defaultRowHeight="13.2" x14ac:dyDescent="0.2"/>
  <cols>
    <col min="1" max="1" width="7.44140625" style="4" bestFit="1" customWidth="1"/>
    <col min="2" max="2" width="13" style="4" customWidth="1"/>
    <col min="3" max="4" width="11.21875" style="4" bestFit="1" customWidth="1"/>
    <col min="5" max="5" width="11.21875" style="4" customWidth="1"/>
    <col min="6" max="6" width="24.109375" style="4" customWidth="1"/>
    <col min="7" max="7" width="8.44140625" style="4" bestFit="1" customWidth="1"/>
    <col min="8" max="16384" width="9" style="4"/>
  </cols>
  <sheetData>
    <row r="1" spans="1:10" s="2" customFormat="1" ht="18.75" customHeight="1" x14ac:dyDescent="0.2">
      <c r="A1" s="830" t="s">
        <v>277</v>
      </c>
      <c r="F1" s="165"/>
    </row>
    <row r="3" spans="1:10" s="2" customFormat="1" ht="14.4" x14ac:dyDescent="0.2">
      <c r="A3" s="2" t="s">
        <v>2347</v>
      </c>
      <c r="F3" s="165"/>
    </row>
    <row r="4" spans="1:10" s="2" customFormat="1" ht="18.75" customHeight="1" x14ac:dyDescent="0.2">
      <c r="A4" s="1075" t="s">
        <v>276</v>
      </c>
      <c r="B4" s="187"/>
      <c r="C4" s="1086" t="s">
        <v>2348</v>
      </c>
      <c r="D4" s="1087"/>
      <c r="E4" s="758"/>
      <c r="F4" s="187"/>
      <c r="G4" s="356"/>
      <c r="H4" s="3"/>
    </row>
    <row r="5" spans="1:10" s="2" customFormat="1" ht="18.75" customHeight="1" x14ac:dyDescent="0.2">
      <c r="A5" s="1082"/>
      <c r="B5" s="760" t="s">
        <v>136</v>
      </c>
      <c r="C5" s="205" t="s">
        <v>275</v>
      </c>
      <c r="D5" s="839" t="s">
        <v>274</v>
      </c>
      <c r="E5" s="840" t="s">
        <v>694</v>
      </c>
      <c r="F5" s="203" t="s">
        <v>273</v>
      </c>
      <c r="G5" s="841" t="s">
        <v>693</v>
      </c>
      <c r="H5" s="3"/>
    </row>
    <row r="6" spans="1:10" s="2" customFormat="1" ht="15" customHeight="1" x14ac:dyDescent="0.2">
      <c r="A6" s="1083"/>
      <c r="B6" s="766"/>
      <c r="C6" s="769" t="s">
        <v>2349</v>
      </c>
      <c r="D6" s="769" t="s">
        <v>2350</v>
      </c>
      <c r="E6" s="842"/>
      <c r="F6" s="767"/>
      <c r="G6" s="357"/>
      <c r="H6" s="3"/>
    </row>
    <row r="7" spans="1:10" ht="15" customHeight="1" x14ac:dyDescent="0.2">
      <c r="A7" s="843" t="s">
        <v>272</v>
      </c>
      <c r="B7" s="844"/>
      <c r="C7" s="845"/>
      <c r="D7" s="846"/>
      <c r="E7" s="847">
        <f t="shared" ref="E7:E12" si="0">VLOOKUP(D7,I$8:J$12,2)</f>
        <v>0</v>
      </c>
      <c r="F7" s="188" t="s">
        <v>692</v>
      </c>
      <c r="G7" s="848">
        <f t="shared" ref="G7:G12" si="1">ROUND((C7*1.143+(1-C7)*E7),3)</f>
        <v>0</v>
      </c>
      <c r="H7" s="3"/>
      <c r="I7" s="3"/>
    </row>
    <row r="8" spans="1:10" ht="15" customHeight="1" x14ac:dyDescent="0.2">
      <c r="A8" s="849" t="s">
        <v>271</v>
      </c>
      <c r="B8" s="844"/>
      <c r="C8" s="850"/>
      <c r="D8" s="851"/>
      <c r="E8" s="847">
        <f t="shared" si="0"/>
        <v>0</v>
      </c>
      <c r="F8" s="188" t="s">
        <v>692</v>
      </c>
      <c r="G8" s="848">
        <f t="shared" si="1"/>
        <v>0</v>
      </c>
      <c r="I8" s="843">
        <v>0</v>
      </c>
      <c r="J8" s="843">
        <v>0</v>
      </c>
    </row>
    <row r="9" spans="1:10" ht="15" customHeight="1" x14ac:dyDescent="0.2">
      <c r="A9" s="852"/>
      <c r="B9" s="844"/>
      <c r="C9" s="850"/>
      <c r="D9" s="851"/>
      <c r="E9" s="847">
        <f t="shared" si="0"/>
        <v>0</v>
      </c>
      <c r="F9" s="188" t="s">
        <v>692</v>
      </c>
      <c r="G9" s="848">
        <f t="shared" si="1"/>
        <v>0</v>
      </c>
      <c r="I9" s="843">
        <v>25</v>
      </c>
      <c r="J9" s="843">
        <v>1.143</v>
      </c>
    </row>
    <row r="10" spans="1:10" ht="15" customHeight="1" x14ac:dyDescent="0.2">
      <c r="A10" s="852"/>
      <c r="B10" s="844"/>
      <c r="C10" s="850"/>
      <c r="D10" s="851"/>
      <c r="E10" s="847">
        <f t="shared" si="0"/>
        <v>0</v>
      </c>
      <c r="F10" s="188" t="s">
        <v>692</v>
      </c>
      <c r="G10" s="848">
        <f t="shared" si="1"/>
        <v>0</v>
      </c>
      <c r="I10" s="843">
        <v>50</v>
      </c>
      <c r="J10" s="843">
        <v>1.071</v>
      </c>
    </row>
    <row r="11" spans="1:10" ht="15" customHeight="1" x14ac:dyDescent="0.2">
      <c r="A11" s="852"/>
      <c r="B11" s="844"/>
      <c r="C11" s="850"/>
      <c r="D11" s="851"/>
      <c r="E11" s="847">
        <f t="shared" si="0"/>
        <v>0</v>
      </c>
      <c r="F11" s="188" t="s">
        <v>692</v>
      </c>
      <c r="G11" s="848">
        <f t="shared" si="1"/>
        <v>0</v>
      </c>
      <c r="I11" s="843">
        <v>75</v>
      </c>
      <c r="J11" s="843">
        <v>1.048</v>
      </c>
    </row>
    <row r="12" spans="1:10" ht="15" customHeight="1" x14ac:dyDescent="0.2">
      <c r="A12" s="853"/>
      <c r="B12" s="844"/>
      <c r="C12" s="850"/>
      <c r="D12" s="851"/>
      <c r="E12" s="847">
        <f t="shared" si="0"/>
        <v>0</v>
      </c>
      <c r="F12" s="188" t="s">
        <v>692</v>
      </c>
      <c r="G12" s="848">
        <f t="shared" si="1"/>
        <v>0</v>
      </c>
      <c r="I12" s="843">
        <v>100</v>
      </c>
      <c r="J12" s="843">
        <v>1.036</v>
      </c>
    </row>
    <row r="13" spans="1:10" x14ac:dyDescent="0.2">
      <c r="F13" s="1084" t="s">
        <v>124</v>
      </c>
      <c r="G13" s="1084"/>
    </row>
    <row r="15" spans="1:10" x14ac:dyDescent="0.2">
      <c r="D15" s="1078" t="s">
        <v>270</v>
      </c>
      <c r="E15" s="1078"/>
      <c r="F15" s="1078"/>
      <c r="G15" s="1078"/>
    </row>
    <row r="16" spans="1:10" x14ac:dyDescent="0.2">
      <c r="E16" s="1081" t="s">
        <v>269</v>
      </c>
      <c r="F16" s="1081"/>
      <c r="G16" s="843">
        <v>0</v>
      </c>
    </row>
    <row r="17" spans="1:7" x14ac:dyDescent="0.2">
      <c r="E17" s="1081" t="s">
        <v>268</v>
      </c>
      <c r="F17" s="1081"/>
      <c r="G17" s="843">
        <v>1.143</v>
      </c>
    </row>
    <row r="18" spans="1:7" x14ac:dyDescent="0.2">
      <c r="E18" s="1081" t="s">
        <v>267</v>
      </c>
      <c r="F18" s="1081"/>
      <c r="G18" s="843">
        <v>1.071</v>
      </c>
    </row>
    <row r="19" spans="1:7" x14ac:dyDescent="0.2">
      <c r="E19" s="1081" t="s">
        <v>266</v>
      </c>
      <c r="F19" s="1081"/>
      <c r="G19" s="843">
        <v>1.048</v>
      </c>
    </row>
    <row r="20" spans="1:7" x14ac:dyDescent="0.2">
      <c r="E20" s="1081" t="s">
        <v>265</v>
      </c>
      <c r="F20" s="1081"/>
      <c r="G20" s="843">
        <v>1.036</v>
      </c>
    </row>
    <row r="23" spans="1:7" x14ac:dyDescent="0.2">
      <c r="A23" s="4" t="s">
        <v>2351</v>
      </c>
    </row>
    <row r="24" spans="1:7" x14ac:dyDescent="0.2">
      <c r="A24" s="4" t="s">
        <v>2352</v>
      </c>
    </row>
    <row r="25" spans="1:7" x14ac:dyDescent="0.2">
      <c r="B25" s="854" t="s">
        <v>264</v>
      </c>
      <c r="C25" s="854"/>
      <c r="D25" s="854"/>
      <c r="E25" s="854"/>
      <c r="F25" s="855"/>
      <c r="G25" s="1079">
        <f>IF(F26=0,0,ROUND(F25/F26,1))</f>
        <v>0</v>
      </c>
    </row>
    <row r="26" spans="1:7" x14ac:dyDescent="0.2">
      <c r="B26" s="830" t="s">
        <v>263</v>
      </c>
      <c r="C26" s="830"/>
      <c r="D26" s="830"/>
      <c r="E26" s="830"/>
      <c r="F26" s="856"/>
      <c r="G26" s="1079"/>
    </row>
    <row r="27" spans="1:7" x14ac:dyDescent="0.2">
      <c r="F27" s="1085" t="s">
        <v>262</v>
      </c>
      <c r="G27" s="1085"/>
    </row>
    <row r="28" spans="1:7" x14ac:dyDescent="0.2">
      <c r="F28" s="857"/>
    </row>
    <row r="29" spans="1:7" x14ac:dyDescent="0.2">
      <c r="F29" s="857"/>
    </row>
    <row r="30" spans="1:7" x14ac:dyDescent="0.2">
      <c r="A30" s="4" t="s">
        <v>2353</v>
      </c>
      <c r="F30" s="857"/>
    </row>
    <row r="31" spans="1:7" x14ac:dyDescent="0.2">
      <c r="A31" s="4" t="s">
        <v>2352</v>
      </c>
      <c r="F31" s="857"/>
    </row>
    <row r="32" spans="1:7" x14ac:dyDescent="0.2">
      <c r="B32" s="854" t="s">
        <v>261</v>
      </c>
      <c r="C32" s="854"/>
      <c r="D32" s="854"/>
      <c r="E32" s="854"/>
      <c r="F32" s="855"/>
      <c r="G32" s="1080">
        <f>IF(F33=0,0,ROUND(F32/F33,3))</f>
        <v>0</v>
      </c>
    </row>
    <row r="33" spans="2:7" x14ac:dyDescent="0.2">
      <c r="B33" s="830" t="s">
        <v>260</v>
      </c>
      <c r="C33" s="830"/>
      <c r="D33" s="830"/>
      <c r="E33" s="830"/>
      <c r="F33" s="856"/>
      <c r="G33" s="1080"/>
    </row>
    <row r="34" spans="2:7" x14ac:dyDescent="0.2">
      <c r="F34" s="1078" t="s">
        <v>124</v>
      </c>
      <c r="G34" s="1078"/>
    </row>
  </sheetData>
  <mergeCells count="13">
    <mergeCell ref="A4:A6"/>
    <mergeCell ref="F13:G13"/>
    <mergeCell ref="F27:G27"/>
    <mergeCell ref="C4:D4"/>
    <mergeCell ref="E16:F16"/>
    <mergeCell ref="E17:F17"/>
    <mergeCell ref="D15:G15"/>
    <mergeCell ref="E18:F18"/>
    <mergeCell ref="F34:G34"/>
    <mergeCell ref="G25:G26"/>
    <mergeCell ref="G32:G33"/>
    <mergeCell ref="E20:F20"/>
    <mergeCell ref="E19:F19"/>
  </mergeCells>
  <phoneticPr fontId="2"/>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6"/>
  <sheetViews>
    <sheetView view="pageBreakPreview" zoomScaleNormal="80" zoomScaleSheetLayoutView="100" workbookViewId="0">
      <pane ySplit="1" topLeftCell="A2" activePane="bottomLeft" state="frozen"/>
      <selection activeCell="B4" sqref="B4:E5"/>
      <selection pane="bottomLeft" activeCell="J333" sqref="J333"/>
    </sheetView>
  </sheetViews>
  <sheetFormatPr defaultColWidth="9" defaultRowHeight="18.75" customHeight="1" x14ac:dyDescent="0.2"/>
  <cols>
    <col min="1" max="1" width="3.77734375" style="2" customWidth="1"/>
    <col min="2" max="2" width="4.33203125" style="2" customWidth="1"/>
    <col min="3" max="3" width="7.44140625" style="2" bestFit="1" customWidth="1"/>
    <col min="4" max="4" width="3" style="2" bestFit="1" customWidth="1"/>
    <col min="5" max="5" width="12" style="2" customWidth="1"/>
    <col min="6" max="6" width="11.88671875" style="165" customWidth="1"/>
    <col min="7" max="7" width="2.21875" style="2" bestFit="1" customWidth="1"/>
    <col min="8" max="8" width="11.88671875" style="2" customWidth="1"/>
    <col min="9" max="9" width="2.21875" style="2" bestFit="1" customWidth="1"/>
    <col min="10" max="10" width="11.88671875" style="165" customWidth="1"/>
    <col min="11" max="11" width="3.6640625" style="2" customWidth="1"/>
    <col min="12" max="12" width="13.88671875" style="2" customWidth="1"/>
    <col min="13" max="16384" width="9" style="2"/>
  </cols>
  <sheetData>
    <row r="1" spans="1:12" ht="18.75" customHeight="1" x14ac:dyDescent="0.2">
      <c r="A1" s="1052" t="s">
        <v>180</v>
      </c>
      <c r="B1" s="1053"/>
      <c r="C1" s="1052" t="s">
        <v>11</v>
      </c>
      <c r="D1" s="1054"/>
      <c r="E1" s="1053"/>
      <c r="H1" s="210" t="s">
        <v>179</v>
      </c>
      <c r="I1" s="1088">
        <f>●総括表!H4</f>
        <v>0</v>
      </c>
      <c r="J1" s="1088"/>
      <c r="K1" s="1088"/>
    </row>
    <row r="2" spans="1:12" ht="18.75" customHeight="1" x14ac:dyDescent="0.2">
      <c r="J2" s="209"/>
    </row>
    <row r="3" spans="1:12" ht="18.75" customHeight="1" x14ac:dyDescent="0.2">
      <c r="J3" s="209"/>
    </row>
    <row r="4" spans="1:12" ht="18.75" customHeight="1" x14ac:dyDescent="0.2">
      <c r="A4" s="177" t="s">
        <v>1495</v>
      </c>
      <c r="B4" s="4" t="s">
        <v>309</v>
      </c>
    </row>
    <row r="5" spans="1:12" ht="11.25" customHeight="1" x14ac:dyDescent="0.2">
      <c r="A5" s="182"/>
    </row>
    <row r="6" spans="1:12" ht="15" customHeight="1" x14ac:dyDescent="0.2">
      <c r="A6" s="182"/>
      <c r="B6" s="1049" t="s">
        <v>1858</v>
      </c>
      <c r="C6" s="1049"/>
      <c r="D6" s="1049"/>
      <c r="E6" s="1049"/>
    </row>
    <row r="7" spans="1:12" s="4" customFormat="1" ht="15" customHeight="1" thickBot="1" x14ac:dyDescent="0.25">
      <c r="A7" s="177"/>
      <c r="B7" s="1049"/>
      <c r="C7" s="1049"/>
      <c r="D7" s="1049"/>
      <c r="E7" s="1049"/>
      <c r="F7" s="183"/>
      <c r="H7" s="4" t="s">
        <v>185</v>
      </c>
      <c r="J7" s="183"/>
    </row>
    <row r="8" spans="1:12" s="4" customFormat="1" ht="18.75" customHeight="1" thickBot="1" x14ac:dyDescent="0.25">
      <c r="A8" s="177"/>
      <c r="B8" s="1049"/>
      <c r="C8" s="1049"/>
      <c r="D8" s="1049"/>
      <c r="E8" s="1049"/>
      <c r="F8" s="181"/>
      <c r="G8" s="179" t="s">
        <v>1496</v>
      </c>
      <c r="H8" s="180">
        <v>0.3</v>
      </c>
      <c r="I8" s="179" t="s">
        <v>1497</v>
      </c>
      <c r="J8" s="178">
        <f>ROUND(F8*H8,0)</f>
        <v>0</v>
      </c>
      <c r="K8" s="3" t="s">
        <v>1498</v>
      </c>
      <c r="L8" s="4" t="s">
        <v>1496</v>
      </c>
    </row>
    <row r="9" spans="1:12" ht="15" customHeight="1" x14ac:dyDescent="0.2">
      <c r="A9" s="182"/>
      <c r="J9" s="172" t="s">
        <v>207</v>
      </c>
    </row>
    <row r="10" spans="1:12" ht="15" customHeight="1" x14ac:dyDescent="0.2">
      <c r="A10" s="182"/>
      <c r="J10" s="172"/>
    </row>
    <row r="11" spans="1:12" ht="18.75" customHeight="1" x14ac:dyDescent="0.2">
      <c r="A11" s="177" t="s">
        <v>1499</v>
      </c>
      <c r="B11" s="4" t="s">
        <v>309</v>
      </c>
    </row>
    <row r="12" spans="1:12" ht="11.25" customHeight="1" x14ac:dyDescent="0.2">
      <c r="A12" s="182"/>
    </row>
    <row r="13" spans="1:12" ht="18.75" customHeight="1" x14ac:dyDescent="0.2">
      <c r="A13" s="182"/>
      <c r="B13" s="1050" t="s">
        <v>162</v>
      </c>
      <c r="C13" s="1051"/>
      <c r="D13" s="1050" t="s">
        <v>161</v>
      </c>
      <c r="E13" s="1051"/>
      <c r="F13" s="205" t="s">
        <v>160</v>
      </c>
      <c r="G13" s="187"/>
      <c r="H13" s="187" t="s">
        <v>159</v>
      </c>
      <c r="I13" s="187"/>
      <c r="J13" s="205" t="s">
        <v>110</v>
      </c>
      <c r="K13" s="3"/>
    </row>
    <row r="14" spans="1:12" ht="15" customHeight="1" x14ac:dyDescent="0.2">
      <c r="A14" s="182"/>
      <c r="B14" s="760"/>
      <c r="C14" s="203"/>
      <c r="D14" s="766"/>
      <c r="E14" s="767"/>
      <c r="F14" s="769"/>
      <c r="G14" s="200"/>
      <c r="H14" s="200"/>
      <c r="I14" s="200"/>
      <c r="J14" s="199" t="s">
        <v>1500</v>
      </c>
      <c r="K14" s="3"/>
    </row>
    <row r="15" spans="1:12" s="4" customFormat="1" ht="15" customHeight="1" x14ac:dyDescent="0.2">
      <c r="B15" s="761">
        <v>1</v>
      </c>
      <c r="C15" s="195" t="s">
        <v>150</v>
      </c>
      <c r="D15" s="191" t="s">
        <v>1501</v>
      </c>
      <c r="E15" s="190" t="s">
        <v>165</v>
      </c>
      <c r="F15" s="189"/>
      <c r="G15" s="188" t="s">
        <v>1496</v>
      </c>
      <c r="H15" s="349">
        <v>9.1999999999999998E-2</v>
      </c>
      <c r="I15" s="188" t="s">
        <v>1497</v>
      </c>
      <c r="J15" s="194">
        <f>ROUND(F15*H15,0)</f>
        <v>0</v>
      </c>
      <c r="K15" s="3" t="s">
        <v>1502</v>
      </c>
    </row>
    <row r="16" spans="1:12" s="4" customFormat="1" ht="15" customHeight="1" x14ac:dyDescent="0.2">
      <c r="B16" s="212"/>
      <c r="C16" s="767"/>
      <c r="D16" s="191" t="s">
        <v>1503</v>
      </c>
      <c r="E16" s="190" t="s">
        <v>164</v>
      </c>
      <c r="F16" s="189"/>
      <c r="G16" s="188" t="s">
        <v>1496</v>
      </c>
      <c r="H16" s="568">
        <v>9.7000000000000003E-2</v>
      </c>
      <c r="I16" s="187" t="s">
        <v>1497</v>
      </c>
      <c r="J16" s="186">
        <f t="shared" ref="J16:J40" si="0">ROUND(F16*H16,0)</f>
        <v>0</v>
      </c>
      <c r="K16" s="3" t="s">
        <v>1504</v>
      </c>
    </row>
    <row r="17" spans="2:11" s="4" customFormat="1" ht="15" customHeight="1" x14ac:dyDescent="0.2">
      <c r="B17" s="761">
        <v>2</v>
      </c>
      <c r="C17" s="195" t="s">
        <v>149</v>
      </c>
      <c r="D17" s="191" t="s">
        <v>1501</v>
      </c>
      <c r="E17" s="190" t="s">
        <v>165</v>
      </c>
      <c r="F17" s="189"/>
      <c r="G17" s="188" t="s">
        <v>1496</v>
      </c>
      <c r="H17" s="349">
        <v>0.11</v>
      </c>
      <c r="I17" s="188" t="s">
        <v>1497</v>
      </c>
      <c r="J17" s="194">
        <f t="shared" si="0"/>
        <v>0</v>
      </c>
      <c r="K17" s="3" t="s">
        <v>1505</v>
      </c>
    </row>
    <row r="18" spans="2:11" s="4" customFormat="1" ht="15" customHeight="1" x14ac:dyDescent="0.2">
      <c r="B18" s="212"/>
      <c r="C18" s="767"/>
      <c r="D18" s="191" t="s">
        <v>1503</v>
      </c>
      <c r="E18" s="190" t="s">
        <v>164</v>
      </c>
      <c r="F18" s="189"/>
      <c r="G18" s="188" t="s">
        <v>1496</v>
      </c>
      <c r="H18" s="568">
        <v>0.11600000000000001</v>
      </c>
      <c r="I18" s="187" t="s">
        <v>1497</v>
      </c>
      <c r="J18" s="186">
        <f t="shared" si="0"/>
        <v>0</v>
      </c>
      <c r="K18" s="3" t="s">
        <v>1506</v>
      </c>
    </row>
    <row r="19" spans="2:11" s="4" customFormat="1" ht="15" customHeight="1" x14ac:dyDescent="0.2">
      <c r="B19" s="761">
        <v>3</v>
      </c>
      <c r="C19" s="195" t="s">
        <v>148</v>
      </c>
      <c r="D19" s="191" t="s">
        <v>1501</v>
      </c>
      <c r="E19" s="190" t="s">
        <v>165</v>
      </c>
      <c r="F19" s="189"/>
      <c r="G19" s="188" t="s">
        <v>1496</v>
      </c>
      <c r="H19" s="349">
        <v>0.21</v>
      </c>
      <c r="I19" s="188" t="s">
        <v>1497</v>
      </c>
      <c r="J19" s="194">
        <f t="shared" si="0"/>
        <v>0</v>
      </c>
      <c r="K19" s="3" t="s">
        <v>1507</v>
      </c>
    </row>
    <row r="20" spans="2:11" s="4" customFormat="1" ht="15" customHeight="1" x14ac:dyDescent="0.2">
      <c r="B20" s="212"/>
      <c r="C20" s="767"/>
      <c r="D20" s="191" t="s">
        <v>1503</v>
      </c>
      <c r="E20" s="190" t="s">
        <v>164</v>
      </c>
      <c r="F20" s="189"/>
      <c r="G20" s="188" t="s">
        <v>1496</v>
      </c>
      <c r="H20" s="568">
        <v>0.214</v>
      </c>
      <c r="I20" s="187" t="s">
        <v>1497</v>
      </c>
      <c r="J20" s="186">
        <f t="shared" si="0"/>
        <v>0</v>
      </c>
      <c r="K20" s="3" t="s">
        <v>1508</v>
      </c>
    </row>
    <row r="21" spans="2:11" s="4" customFormat="1" ht="15" customHeight="1" x14ac:dyDescent="0.2">
      <c r="B21" s="761">
        <v>4</v>
      </c>
      <c r="C21" s="195" t="s">
        <v>147</v>
      </c>
      <c r="D21" s="1037"/>
      <c r="E21" s="1038"/>
      <c r="F21" s="189"/>
      <c r="G21" s="188" t="s">
        <v>1496</v>
      </c>
      <c r="H21" s="349">
        <v>0.251</v>
      </c>
      <c r="I21" s="188" t="s">
        <v>1497</v>
      </c>
      <c r="J21" s="194">
        <f t="shared" si="0"/>
        <v>0</v>
      </c>
      <c r="K21" s="3" t="s">
        <v>1509</v>
      </c>
    </row>
    <row r="22" spans="2:11" s="4" customFormat="1" ht="15" customHeight="1" x14ac:dyDescent="0.2">
      <c r="B22" s="761">
        <v>5</v>
      </c>
      <c r="C22" s="195" t="s">
        <v>146</v>
      </c>
      <c r="D22" s="1037"/>
      <c r="E22" s="1038"/>
      <c r="F22" s="189"/>
      <c r="G22" s="188" t="s">
        <v>1496</v>
      </c>
      <c r="H22" s="349">
        <v>0.27700000000000002</v>
      </c>
      <c r="I22" s="188" t="s">
        <v>1497</v>
      </c>
      <c r="J22" s="194">
        <f t="shared" si="0"/>
        <v>0</v>
      </c>
      <c r="K22" s="3" t="s">
        <v>1510</v>
      </c>
    </row>
    <row r="23" spans="2:11" s="4" customFormat="1" ht="15" customHeight="1" x14ac:dyDescent="0.2">
      <c r="B23" s="761">
        <v>6</v>
      </c>
      <c r="C23" s="195" t="s">
        <v>145</v>
      </c>
      <c r="D23" s="191" t="s">
        <v>1501</v>
      </c>
      <c r="E23" s="190" t="s">
        <v>165</v>
      </c>
      <c r="F23" s="189"/>
      <c r="G23" s="188" t="s">
        <v>1496</v>
      </c>
      <c r="H23" s="349">
        <v>0.33700000000000002</v>
      </c>
      <c r="I23" s="188" t="s">
        <v>1497</v>
      </c>
      <c r="J23" s="194">
        <f t="shared" si="0"/>
        <v>0</v>
      </c>
      <c r="K23" s="3" t="s">
        <v>1511</v>
      </c>
    </row>
    <row r="24" spans="2:11" s="4" customFormat="1" ht="15" customHeight="1" x14ac:dyDescent="0.2">
      <c r="B24" s="212"/>
      <c r="C24" s="767"/>
      <c r="D24" s="191" t="s">
        <v>1503</v>
      </c>
      <c r="E24" s="190" t="s">
        <v>164</v>
      </c>
      <c r="F24" s="189"/>
      <c r="G24" s="188" t="s">
        <v>1496</v>
      </c>
      <c r="H24" s="568">
        <v>0.27100000000000002</v>
      </c>
      <c r="I24" s="187" t="s">
        <v>1497</v>
      </c>
      <c r="J24" s="186">
        <f t="shared" si="0"/>
        <v>0</v>
      </c>
      <c r="K24" s="3" t="s">
        <v>1512</v>
      </c>
    </row>
    <row r="25" spans="2:11" s="4" customFormat="1" ht="15" customHeight="1" x14ac:dyDescent="0.2">
      <c r="B25" s="761">
        <v>7</v>
      </c>
      <c r="C25" s="195" t="s">
        <v>144</v>
      </c>
      <c r="D25" s="191" t="s">
        <v>1501</v>
      </c>
      <c r="E25" s="190" t="s">
        <v>165</v>
      </c>
      <c r="F25" s="189"/>
      <c r="G25" s="188" t="s">
        <v>1496</v>
      </c>
      <c r="H25" s="349">
        <v>0.37</v>
      </c>
      <c r="I25" s="188" t="s">
        <v>1497</v>
      </c>
      <c r="J25" s="194">
        <f t="shared" si="0"/>
        <v>0</v>
      </c>
      <c r="K25" s="3" t="s">
        <v>1513</v>
      </c>
    </row>
    <row r="26" spans="2:11" s="4" customFormat="1" ht="15" customHeight="1" x14ac:dyDescent="0.2">
      <c r="B26" s="212"/>
      <c r="C26" s="767"/>
      <c r="D26" s="191" t="s">
        <v>1503</v>
      </c>
      <c r="E26" s="190" t="s">
        <v>164</v>
      </c>
      <c r="F26" s="189"/>
      <c r="G26" s="188" t="s">
        <v>1496</v>
      </c>
      <c r="H26" s="568">
        <v>0.28699999999999998</v>
      </c>
      <c r="I26" s="187" t="s">
        <v>1497</v>
      </c>
      <c r="J26" s="186">
        <f t="shared" si="0"/>
        <v>0</v>
      </c>
      <c r="K26" s="3" t="s">
        <v>1514</v>
      </c>
    </row>
    <row r="27" spans="2:11" s="4" customFormat="1" ht="15" customHeight="1" x14ac:dyDescent="0.2">
      <c r="B27" s="761">
        <v>8</v>
      </c>
      <c r="C27" s="195" t="s">
        <v>143</v>
      </c>
      <c r="D27" s="191" t="s">
        <v>1501</v>
      </c>
      <c r="E27" s="190" t="s">
        <v>165</v>
      </c>
      <c r="F27" s="189"/>
      <c r="G27" s="188" t="s">
        <v>1496</v>
      </c>
      <c r="H27" s="349">
        <v>0.39200000000000002</v>
      </c>
      <c r="I27" s="188" t="s">
        <v>1497</v>
      </c>
      <c r="J27" s="194">
        <f t="shared" si="0"/>
        <v>0</v>
      </c>
      <c r="K27" s="3" t="s">
        <v>1515</v>
      </c>
    </row>
    <row r="28" spans="2:11" s="4" customFormat="1" ht="15" customHeight="1" x14ac:dyDescent="0.2">
      <c r="B28" s="212"/>
      <c r="C28" s="767"/>
      <c r="D28" s="191" t="s">
        <v>1503</v>
      </c>
      <c r="E28" s="190" t="s">
        <v>164</v>
      </c>
      <c r="F28" s="189"/>
      <c r="G28" s="188" t="s">
        <v>1496</v>
      </c>
      <c r="H28" s="568">
        <v>0.32400000000000001</v>
      </c>
      <c r="I28" s="187" t="s">
        <v>1497</v>
      </c>
      <c r="J28" s="186">
        <f t="shared" si="0"/>
        <v>0</v>
      </c>
      <c r="K28" s="3" t="s">
        <v>1516</v>
      </c>
    </row>
    <row r="29" spans="2:11" s="4" customFormat="1" ht="15" customHeight="1" x14ac:dyDescent="0.2">
      <c r="B29" s="761">
        <v>9</v>
      </c>
      <c r="C29" s="195" t="s">
        <v>142</v>
      </c>
      <c r="D29" s="191" t="s">
        <v>1501</v>
      </c>
      <c r="E29" s="190" t="s">
        <v>165</v>
      </c>
      <c r="F29" s="189"/>
      <c r="G29" s="188" t="s">
        <v>1496</v>
      </c>
      <c r="H29" s="349">
        <v>0.40899999999999997</v>
      </c>
      <c r="I29" s="188" t="s">
        <v>1497</v>
      </c>
      <c r="J29" s="194">
        <f t="shared" si="0"/>
        <v>0</v>
      </c>
      <c r="K29" s="3" t="s">
        <v>1517</v>
      </c>
    </row>
    <row r="30" spans="2:11" s="4" customFormat="1" ht="15" customHeight="1" x14ac:dyDescent="0.2">
      <c r="B30" s="212"/>
      <c r="C30" s="767"/>
      <c r="D30" s="191" t="s">
        <v>1503</v>
      </c>
      <c r="E30" s="190" t="s">
        <v>164</v>
      </c>
      <c r="F30" s="189"/>
      <c r="G30" s="188" t="s">
        <v>1496</v>
      </c>
      <c r="H30" s="568">
        <v>0.38800000000000001</v>
      </c>
      <c r="I30" s="187" t="s">
        <v>1497</v>
      </c>
      <c r="J30" s="186">
        <f t="shared" si="0"/>
        <v>0</v>
      </c>
      <c r="K30" s="3" t="s">
        <v>1518</v>
      </c>
    </row>
    <row r="31" spans="2:11" s="4" customFormat="1" ht="15" customHeight="1" x14ac:dyDescent="0.2">
      <c r="B31" s="761">
        <v>10</v>
      </c>
      <c r="C31" s="195" t="s">
        <v>537</v>
      </c>
      <c r="D31" s="191" t="s">
        <v>1501</v>
      </c>
      <c r="E31" s="190" t="s">
        <v>165</v>
      </c>
      <c r="F31" s="189"/>
      <c r="G31" s="188" t="s">
        <v>1496</v>
      </c>
      <c r="H31" s="349">
        <v>0.43099999999999999</v>
      </c>
      <c r="I31" s="188" t="s">
        <v>1497</v>
      </c>
      <c r="J31" s="194">
        <f t="shared" si="0"/>
        <v>0</v>
      </c>
      <c r="K31" s="3" t="s">
        <v>1519</v>
      </c>
    </row>
    <row r="32" spans="2:11" s="4" customFormat="1" ht="15" customHeight="1" x14ac:dyDescent="0.2">
      <c r="B32" s="212"/>
      <c r="C32" s="767"/>
      <c r="D32" s="191" t="s">
        <v>1503</v>
      </c>
      <c r="E32" s="190" t="s">
        <v>164</v>
      </c>
      <c r="F32" s="189"/>
      <c r="G32" s="188" t="s">
        <v>1496</v>
      </c>
      <c r="H32" s="568">
        <v>0.41699999999999998</v>
      </c>
      <c r="I32" s="187" t="s">
        <v>1497</v>
      </c>
      <c r="J32" s="186">
        <f t="shared" si="0"/>
        <v>0</v>
      </c>
      <c r="K32" s="3" t="s">
        <v>1520</v>
      </c>
    </row>
    <row r="33" spans="1:12" s="4" customFormat="1" ht="15" customHeight="1" x14ac:dyDescent="0.2">
      <c r="B33" s="761">
        <v>11</v>
      </c>
      <c r="C33" s="195" t="s">
        <v>575</v>
      </c>
      <c r="D33" s="191" t="s">
        <v>1501</v>
      </c>
      <c r="E33" s="190" t="s">
        <v>165</v>
      </c>
      <c r="F33" s="189"/>
      <c r="G33" s="188" t="s">
        <v>1496</v>
      </c>
      <c r="H33" s="349">
        <v>0.45300000000000001</v>
      </c>
      <c r="I33" s="188" t="s">
        <v>1497</v>
      </c>
      <c r="J33" s="194">
        <f t="shared" si="0"/>
        <v>0</v>
      </c>
      <c r="K33" s="3" t="s">
        <v>1521</v>
      </c>
    </row>
    <row r="34" spans="1:12" s="4" customFormat="1" ht="15" customHeight="1" x14ac:dyDescent="0.2">
      <c r="B34" s="212"/>
      <c r="C34" s="767"/>
      <c r="D34" s="191" t="s">
        <v>1503</v>
      </c>
      <c r="E34" s="190" t="s">
        <v>164</v>
      </c>
      <c r="F34" s="189"/>
      <c r="G34" s="188" t="s">
        <v>1496</v>
      </c>
      <c r="H34" s="568">
        <v>0.44400000000000001</v>
      </c>
      <c r="I34" s="187" t="s">
        <v>1497</v>
      </c>
      <c r="J34" s="186">
        <f t="shared" si="0"/>
        <v>0</v>
      </c>
      <c r="K34" s="3" t="s">
        <v>1522</v>
      </c>
    </row>
    <row r="35" spans="1:12" s="4" customFormat="1" ht="15" customHeight="1" x14ac:dyDescent="0.2">
      <c r="B35" s="761">
        <v>12</v>
      </c>
      <c r="C35" s="195" t="s">
        <v>721</v>
      </c>
      <c r="D35" s="191" t="s">
        <v>1501</v>
      </c>
      <c r="E35" s="190" t="s">
        <v>165</v>
      </c>
      <c r="F35" s="189"/>
      <c r="G35" s="188" t="s">
        <v>1496</v>
      </c>
      <c r="H35" s="349">
        <v>0.47699999999999998</v>
      </c>
      <c r="I35" s="188" t="s">
        <v>1497</v>
      </c>
      <c r="J35" s="194">
        <f t="shared" si="0"/>
        <v>0</v>
      </c>
      <c r="K35" s="3" t="s">
        <v>1523</v>
      </c>
    </row>
    <row r="36" spans="1:12" s="4" customFormat="1" ht="15" customHeight="1" x14ac:dyDescent="0.2">
      <c r="B36" s="212"/>
      <c r="C36" s="767"/>
      <c r="D36" s="191" t="s">
        <v>1503</v>
      </c>
      <c r="E36" s="190" t="s">
        <v>164</v>
      </c>
      <c r="F36" s="189"/>
      <c r="G36" s="188" t="s">
        <v>1496</v>
      </c>
      <c r="H36" s="568">
        <v>0.47199999999999998</v>
      </c>
      <c r="I36" s="187" t="s">
        <v>1497</v>
      </c>
      <c r="J36" s="186">
        <f t="shared" si="0"/>
        <v>0</v>
      </c>
      <c r="K36" s="3" t="s">
        <v>1524</v>
      </c>
    </row>
    <row r="37" spans="1:12" s="4" customFormat="1" ht="15" customHeight="1" x14ac:dyDescent="0.2">
      <c r="B37" s="761">
        <v>13</v>
      </c>
      <c r="C37" s="195" t="s">
        <v>1002</v>
      </c>
      <c r="D37" s="191" t="s">
        <v>1501</v>
      </c>
      <c r="E37" s="190" t="s">
        <v>165</v>
      </c>
      <c r="F37" s="189"/>
      <c r="G37" s="188" t="s">
        <v>1496</v>
      </c>
      <c r="H37" s="349">
        <v>0.5</v>
      </c>
      <c r="I37" s="188" t="s">
        <v>1497</v>
      </c>
      <c r="J37" s="194">
        <f t="shared" si="0"/>
        <v>0</v>
      </c>
      <c r="K37" s="3" t="s">
        <v>1525</v>
      </c>
    </row>
    <row r="38" spans="1:12" s="4" customFormat="1" ht="15" customHeight="1" x14ac:dyDescent="0.2">
      <c r="B38" s="212"/>
      <c r="C38" s="767"/>
      <c r="D38" s="191" t="s">
        <v>1503</v>
      </c>
      <c r="E38" s="190" t="s">
        <v>164</v>
      </c>
      <c r="F38" s="189"/>
      <c r="G38" s="188" t="s">
        <v>1496</v>
      </c>
      <c r="H38" s="568">
        <v>0.5</v>
      </c>
      <c r="I38" s="187" t="s">
        <v>1497</v>
      </c>
      <c r="J38" s="186">
        <f t="shared" si="0"/>
        <v>0</v>
      </c>
      <c r="K38" s="3" t="s">
        <v>1526</v>
      </c>
    </row>
    <row r="39" spans="1:12" s="4" customFormat="1" ht="15" customHeight="1" x14ac:dyDescent="0.2">
      <c r="B39" s="761">
        <v>14</v>
      </c>
      <c r="C39" s="195" t="s">
        <v>1116</v>
      </c>
      <c r="D39" s="191" t="s">
        <v>1501</v>
      </c>
      <c r="E39" s="190" t="s">
        <v>165</v>
      </c>
      <c r="F39" s="189"/>
      <c r="G39" s="188" t="s">
        <v>1496</v>
      </c>
      <c r="H39" s="349">
        <v>0.5</v>
      </c>
      <c r="I39" s="188" t="s">
        <v>1497</v>
      </c>
      <c r="J39" s="194">
        <f t="shared" si="0"/>
        <v>0</v>
      </c>
      <c r="K39" s="3" t="s">
        <v>1527</v>
      </c>
    </row>
    <row r="40" spans="1:12" s="4" customFormat="1" ht="15" customHeight="1" x14ac:dyDescent="0.2">
      <c r="B40" s="212"/>
      <c r="C40" s="767"/>
      <c r="D40" s="191" t="s">
        <v>1503</v>
      </c>
      <c r="E40" s="190" t="s">
        <v>164</v>
      </c>
      <c r="F40" s="189"/>
      <c r="G40" s="188" t="s">
        <v>1496</v>
      </c>
      <c r="H40" s="568">
        <v>0.5</v>
      </c>
      <c r="I40" s="187" t="s">
        <v>1497</v>
      </c>
      <c r="J40" s="186">
        <f t="shared" si="0"/>
        <v>0</v>
      </c>
      <c r="K40" s="3" t="s">
        <v>1528</v>
      </c>
    </row>
    <row r="41" spans="1:12" s="4" customFormat="1" ht="15" customHeight="1" x14ac:dyDescent="0.2">
      <c r="B41" s="761">
        <v>15</v>
      </c>
      <c r="C41" s="195" t="s">
        <v>1395</v>
      </c>
      <c r="D41" s="191" t="s">
        <v>1501</v>
      </c>
      <c r="E41" s="190" t="s">
        <v>165</v>
      </c>
      <c r="F41" s="189"/>
      <c r="G41" s="188" t="s">
        <v>1496</v>
      </c>
      <c r="H41" s="349">
        <v>0.5</v>
      </c>
      <c r="I41" s="188" t="s">
        <v>1497</v>
      </c>
      <c r="J41" s="194">
        <f>ROUND(F41*H41,0)</f>
        <v>0</v>
      </c>
      <c r="K41" s="3" t="s">
        <v>1529</v>
      </c>
    </row>
    <row r="42" spans="1:12" s="4" customFormat="1" ht="15" customHeight="1" x14ac:dyDescent="0.2">
      <c r="B42" s="212"/>
      <c r="C42" s="767"/>
      <c r="D42" s="191" t="s">
        <v>1503</v>
      </c>
      <c r="E42" s="190" t="s">
        <v>164</v>
      </c>
      <c r="F42" s="189"/>
      <c r="G42" s="188" t="s">
        <v>1496</v>
      </c>
      <c r="H42" s="568">
        <v>0.5</v>
      </c>
      <c r="I42" s="187" t="s">
        <v>1497</v>
      </c>
      <c r="J42" s="186">
        <f>ROUND(F42*H42,0)</f>
        <v>0</v>
      </c>
      <c r="K42" s="3" t="s">
        <v>1530</v>
      </c>
    </row>
    <row r="43" spans="1:12" s="4" customFormat="1" ht="15" customHeight="1" x14ac:dyDescent="0.2">
      <c r="B43" s="761">
        <v>16</v>
      </c>
      <c r="C43" s="195" t="s">
        <v>1639</v>
      </c>
      <c r="D43" s="191" t="s">
        <v>597</v>
      </c>
      <c r="E43" s="190" t="s">
        <v>165</v>
      </c>
      <c r="F43" s="189"/>
      <c r="G43" s="188" t="s">
        <v>139</v>
      </c>
      <c r="H43" s="349">
        <v>0.5</v>
      </c>
      <c r="I43" s="188" t="s">
        <v>141</v>
      </c>
      <c r="J43" s="194">
        <f>ROUND(F43*H43,0)</f>
        <v>0</v>
      </c>
      <c r="K43" s="3" t="s">
        <v>1919</v>
      </c>
    </row>
    <row r="44" spans="1:12" s="4" customFormat="1" ht="15" customHeight="1" thickBot="1" x14ac:dyDescent="0.25">
      <c r="B44" s="212"/>
      <c r="C44" s="767"/>
      <c r="D44" s="191" t="s">
        <v>593</v>
      </c>
      <c r="E44" s="190" t="s">
        <v>164</v>
      </c>
      <c r="F44" s="189"/>
      <c r="G44" s="188" t="s">
        <v>139</v>
      </c>
      <c r="H44" s="568">
        <v>0.5</v>
      </c>
      <c r="I44" s="187" t="s">
        <v>141</v>
      </c>
      <c r="J44" s="186">
        <f>ROUND(F44*H44,0)</f>
        <v>0</v>
      </c>
      <c r="K44" s="3" t="s">
        <v>1920</v>
      </c>
    </row>
    <row r="45" spans="1:12" s="4" customFormat="1" ht="15" customHeight="1" x14ac:dyDescent="0.2">
      <c r="B45" s="184"/>
      <c r="C45" s="185"/>
      <c r="D45" s="184"/>
      <c r="E45" s="184"/>
      <c r="F45" s="170"/>
      <c r="G45" s="171"/>
      <c r="H45" s="1031" t="s">
        <v>1921</v>
      </c>
      <c r="I45" s="1032"/>
      <c r="J45" s="167"/>
      <c r="K45" s="3"/>
    </row>
    <row r="46" spans="1:12" s="4" customFormat="1" ht="15" customHeight="1" thickBot="1" x14ac:dyDescent="0.25">
      <c r="B46" s="3"/>
      <c r="C46" s="3"/>
      <c r="D46" s="3"/>
      <c r="E46" s="3"/>
      <c r="F46" s="169"/>
      <c r="G46" s="3"/>
      <c r="H46" s="1055" t="s">
        <v>140</v>
      </c>
      <c r="I46" s="1056"/>
      <c r="J46" s="166">
        <f>SUM(J15:J44)</f>
        <v>0</v>
      </c>
      <c r="K46" s="3" t="s">
        <v>1531</v>
      </c>
      <c r="L46" s="4" t="s">
        <v>1532</v>
      </c>
    </row>
    <row r="47" spans="1:12" ht="18.75" customHeight="1" x14ac:dyDescent="0.2">
      <c r="J47" s="209"/>
    </row>
    <row r="48" spans="1:12" ht="18.75" customHeight="1" x14ac:dyDescent="0.2">
      <c r="A48" s="177" t="s">
        <v>1533</v>
      </c>
      <c r="B48" s="4" t="s">
        <v>308</v>
      </c>
    </row>
    <row r="49" spans="1:12" ht="11.25" customHeight="1" x14ac:dyDescent="0.2">
      <c r="A49" s="182"/>
    </row>
    <row r="50" spans="1:12" ht="15" customHeight="1" x14ac:dyDescent="0.2">
      <c r="A50" s="182"/>
      <c r="B50" s="1049" t="s">
        <v>1859</v>
      </c>
      <c r="C50" s="1049"/>
      <c r="D50" s="1049"/>
      <c r="E50" s="1049"/>
    </row>
    <row r="51" spans="1:12" s="4" customFormat="1" ht="15" customHeight="1" thickBot="1" x14ac:dyDescent="0.25">
      <c r="A51" s="177"/>
      <c r="B51" s="1049"/>
      <c r="C51" s="1049"/>
      <c r="D51" s="1049"/>
      <c r="E51" s="1049"/>
      <c r="F51" s="183"/>
      <c r="H51" s="4" t="s">
        <v>185</v>
      </c>
      <c r="J51" s="183"/>
    </row>
    <row r="52" spans="1:12" s="4" customFormat="1" ht="18.75" customHeight="1" thickBot="1" x14ac:dyDescent="0.25">
      <c r="A52" s="177"/>
      <c r="B52" s="1049"/>
      <c r="C52" s="1049"/>
      <c r="D52" s="1049"/>
      <c r="E52" s="1049"/>
      <c r="F52" s="181"/>
      <c r="G52" s="179" t="s">
        <v>1532</v>
      </c>
      <c r="H52" s="180">
        <v>0.3</v>
      </c>
      <c r="I52" s="179" t="s">
        <v>1534</v>
      </c>
      <c r="J52" s="178">
        <f>ROUND(F52*H52,0)</f>
        <v>0</v>
      </c>
      <c r="K52" s="3" t="s">
        <v>1535</v>
      </c>
      <c r="L52" s="4" t="s">
        <v>1532</v>
      </c>
    </row>
    <row r="53" spans="1:12" ht="15" customHeight="1" x14ac:dyDescent="0.2">
      <c r="A53" s="182"/>
      <c r="J53" s="172" t="s">
        <v>207</v>
      </c>
    </row>
    <row r="54" spans="1:12" ht="7.5" customHeight="1" x14ac:dyDescent="0.2">
      <c r="A54" s="182"/>
    </row>
    <row r="55" spans="1:12" ht="18.75" customHeight="1" x14ac:dyDescent="0.2">
      <c r="A55" s="177" t="s">
        <v>1536</v>
      </c>
      <c r="B55" s="4" t="s">
        <v>308</v>
      </c>
    </row>
    <row r="56" spans="1:12" ht="11.25" customHeight="1" x14ac:dyDescent="0.2">
      <c r="A56" s="182"/>
    </row>
    <row r="57" spans="1:12" ht="18.75" customHeight="1" x14ac:dyDescent="0.2">
      <c r="A57" s="182"/>
      <c r="B57" s="1050" t="s">
        <v>162</v>
      </c>
      <c r="C57" s="1051"/>
      <c r="D57" s="1050" t="s">
        <v>161</v>
      </c>
      <c r="E57" s="1051"/>
      <c r="F57" s="205" t="s">
        <v>160</v>
      </c>
      <c r="G57" s="187"/>
      <c r="H57" s="187" t="s">
        <v>159</v>
      </c>
      <c r="I57" s="187"/>
      <c r="J57" s="205" t="s">
        <v>110</v>
      </c>
      <c r="K57" s="3"/>
    </row>
    <row r="58" spans="1:12" ht="15" customHeight="1" x14ac:dyDescent="0.2">
      <c r="A58" s="182"/>
      <c r="B58" s="760"/>
      <c r="C58" s="203"/>
      <c r="D58" s="766"/>
      <c r="E58" s="767"/>
      <c r="F58" s="769"/>
      <c r="G58" s="200"/>
      <c r="H58" s="200"/>
      <c r="I58" s="200"/>
      <c r="J58" s="199" t="s">
        <v>1537</v>
      </c>
      <c r="K58" s="3"/>
    </row>
    <row r="59" spans="1:12" s="4" customFormat="1" ht="15" customHeight="1" x14ac:dyDescent="0.2">
      <c r="B59" s="761">
        <v>1</v>
      </c>
      <c r="C59" s="195" t="s">
        <v>150</v>
      </c>
      <c r="D59" s="191" t="s">
        <v>1538</v>
      </c>
      <c r="E59" s="190" t="s">
        <v>165</v>
      </c>
      <c r="F59" s="189"/>
      <c r="G59" s="188" t="s">
        <v>1532</v>
      </c>
      <c r="H59" s="363">
        <v>9.2999999999999999E-2</v>
      </c>
      <c r="I59" s="188" t="s">
        <v>1534</v>
      </c>
      <c r="J59" s="194">
        <f t="shared" ref="J59:J83" si="1">ROUND(F59*H59,0)</f>
        <v>0</v>
      </c>
      <c r="K59" s="3" t="s">
        <v>307</v>
      </c>
    </row>
    <row r="60" spans="1:12" s="4" customFormat="1" ht="15" customHeight="1" x14ac:dyDescent="0.2">
      <c r="B60" s="212"/>
      <c r="C60" s="767"/>
      <c r="D60" s="191" t="s">
        <v>1539</v>
      </c>
      <c r="E60" s="190" t="s">
        <v>164</v>
      </c>
      <c r="F60" s="189"/>
      <c r="G60" s="188" t="s">
        <v>1532</v>
      </c>
      <c r="H60" s="383">
        <v>8.5000000000000006E-2</v>
      </c>
      <c r="I60" s="187" t="s">
        <v>1534</v>
      </c>
      <c r="J60" s="186">
        <f t="shared" si="1"/>
        <v>0</v>
      </c>
      <c r="K60" s="3" t="s">
        <v>306</v>
      </c>
    </row>
    <row r="61" spans="1:12" s="4" customFormat="1" ht="15" customHeight="1" x14ac:dyDescent="0.2">
      <c r="B61" s="761">
        <v>2</v>
      </c>
      <c r="C61" s="195" t="s">
        <v>149</v>
      </c>
      <c r="D61" s="191" t="s">
        <v>1538</v>
      </c>
      <c r="E61" s="190" t="s">
        <v>165</v>
      </c>
      <c r="F61" s="189"/>
      <c r="G61" s="188" t="s">
        <v>1532</v>
      </c>
      <c r="H61" s="363">
        <v>0.112</v>
      </c>
      <c r="I61" s="188" t="s">
        <v>1534</v>
      </c>
      <c r="J61" s="194">
        <f t="shared" si="1"/>
        <v>0</v>
      </c>
      <c r="K61" s="3" t="s">
        <v>305</v>
      </c>
    </row>
    <row r="62" spans="1:12" s="4" customFormat="1" ht="15" customHeight="1" x14ac:dyDescent="0.2">
      <c r="B62" s="212"/>
      <c r="C62" s="767"/>
      <c r="D62" s="191" t="s">
        <v>1539</v>
      </c>
      <c r="E62" s="190" t="s">
        <v>164</v>
      </c>
      <c r="F62" s="189"/>
      <c r="G62" s="188" t="s">
        <v>1532</v>
      </c>
      <c r="H62" s="383">
        <v>0.11600000000000001</v>
      </c>
      <c r="I62" s="187" t="s">
        <v>1534</v>
      </c>
      <c r="J62" s="186">
        <f t="shared" si="1"/>
        <v>0</v>
      </c>
      <c r="K62" s="3" t="s">
        <v>304</v>
      </c>
    </row>
    <row r="63" spans="1:12" s="4" customFormat="1" ht="15" customHeight="1" x14ac:dyDescent="0.2">
      <c r="B63" s="761">
        <v>3</v>
      </c>
      <c r="C63" s="195" t="s">
        <v>148</v>
      </c>
      <c r="D63" s="1037"/>
      <c r="E63" s="1038"/>
      <c r="F63" s="189"/>
      <c r="G63" s="188" t="s">
        <v>1532</v>
      </c>
      <c r="H63" s="363">
        <v>0.214</v>
      </c>
      <c r="I63" s="188" t="s">
        <v>1534</v>
      </c>
      <c r="J63" s="194">
        <f t="shared" si="1"/>
        <v>0</v>
      </c>
      <c r="K63" s="3" t="s">
        <v>301</v>
      </c>
    </row>
    <row r="64" spans="1:12" s="4" customFormat="1" ht="15" customHeight="1" x14ac:dyDescent="0.2">
      <c r="B64" s="761">
        <v>4</v>
      </c>
      <c r="C64" s="195" t="s">
        <v>147</v>
      </c>
      <c r="D64" s="1037"/>
      <c r="E64" s="1038"/>
      <c r="F64" s="189"/>
      <c r="G64" s="188" t="s">
        <v>1532</v>
      </c>
      <c r="H64" s="363">
        <v>0.251</v>
      </c>
      <c r="I64" s="188" t="s">
        <v>1534</v>
      </c>
      <c r="J64" s="194">
        <f t="shared" si="1"/>
        <v>0</v>
      </c>
      <c r="K64" s="3" t="s">
        <v>300</v>
      </c>
    </row>
    <row r="65" spans="2:11" s="4" customFormat="1" ht="15" customHeight="1" x14ac:dyDescent="0.2">
      <c r="B65" s="761">
        <v>5</v>
      </c>
      <c r="C65" s="195" t="s">
        <v>146</v>
      </c>
      <c r="D65" s="1037"/>
      <c r="E65" s="1038"/>
      <c r="F65" s="189"/>
      <c r="G65" s="188" t="s">
        <v>1532</v>
      </c>
      <c r="H65" s="363">
        <v>0.27700000000000002</v>
      </c>
      <c r="I65" s="188" t="s">
        <v>1534</v>
      </c>
      <c r="J65" s="194">
        <f t="shared" si="1"/>
        <v>0</v>
      </c>
      <c r="K65" s="3" t="s">
        <v>302</v>
      </c>
    </row>
    <row r="66" spans="2:11" s="4" customFormat="1" ht="15" customHeight="1" x14ac:dyDescent="0.2">
      <c r="B66" s="761">
        <v>6</v>
      </c>
      <c r="C66" s="195" t="s">
        <v>145</v>
      </c>
      <c r="D66" s="191" t="s">
        <v>1540</v>
      </c>
      <c r="E66" s="190" t="s">
        <v>165</v>
      </c>
      <c r="F66" s="189"/>
      <c r="G66" s="188" t="s">
        <v>1541</v>
      </c>
      <c r="H66" s="363">
        <v>0.33700000000000002</v>
      </c>
      <c r="I66" s="188" t="s">
        <v>1542</v>
      </c>
      <c r="J66" s="194">
        <f t="shared" si="1"/>
        <v>0</v>
      </c>
      <c r="K66" s="3" t="s">
        <v>299</v>
      </c>
    </row>
    <row r="67" spans="2:11" s="4" customFormat="1" ht="15" customHeight="1" x14ac:dyDescent="0.2">
      <c r="B67" s="212"/>
      <c r="C67" s="767"/>
      <c r="D67" s="191" t="s">
        <v>1543</v>
      </c>
      <c r="E67" s="190" t="s">
        <v>164</v>
      </c>
      <c r="F67" s="189"/>
      <c r="G67" s="188" t="s">
        <v>1541</v>
      </c>
      <c r="H67" s="383">
        <v>0.27100000000000002</v>
      </c>
      <c r="I67" s="187" t="s">
        <v>1542</v>
      </c>
      <c r="J67" s="186">
        <f t="shared" si="1"/>
        <v>0</v>
      </c>
      <c r="K67" s="3" t="s">
        <v>298</v>
      </c>
    </row>
    <row r="68" spans="2:11" s="4" customFormat="1" ht="15" customHeight="1" x14ac:dyDescent="0.2">
      <c r="B68" s="761">
        <v>7</v>
      </c>
      <c r="C68" s="195" t="s">
        <v>144</v>
      </c>
      <c r="D68" s="191" t="s">
        <v>1540</v>
      </c>
      <c r="E68" s="190" t="s">
        <v>165</v>
      </c>
      <c r="F68" s="189"/>
      <c r="G68" s="188" t="s">
        <v>1541</v>
      </c>
      <c r="H68" s="363">
        <v>0.37</v>
      </c>
      <c r="I68" s="188" t="s">
        <v>1542</v>
      </c>
      <c r="J68" s="194">
        <f t="shared" si="1"/>
        <v>0</v>
      </c>
      <c r="K68" s="3" t="s">
        <v>297</v>
      </c>
    </row>
    <row r="69" spans="2:11" s="4" customFormat="1" ht="15" customHeight="1" x14ac:dyDescent="0.2">
      <c r="B69" s="212"/>
      <c r="C69" s="767"/>
      <c r="D69" s="191" t="s">
        <v>1543</v>
      </c>
      <c r="E69" s="190" t="s">
        <v>164</v>
      </c>
      <c r="F69" s="189"/>
      <c r="G69" s="188" t="s">
        <v>1541</v>
      </c>
      <c r="H69" s="383">
        <v>0.28699999999999998</v>
      </c>
      <c r="I69" s="187" t="s">
        <v>1542</v>
      </c>
      <c r="J69" s="186">
        <f t="shared" si="1"/>
        <v>0</v>
      </c>
      <c r="K69" s="3" t="s">
        <v>296</v>
      </c>
    </row>
    <row r="70" spans="2:11" s="4" customFormat="1" ht="15" customHeight="1" x14ac:dyDescent="0.2">
      <c r="B70" s="761">
        <v>8</v>
      </c>
      <c r="C70" s="195" t="s">
        <v>143</v>
      </c>
      <c r="D70" s="191" t="s">
        <v>1540</v>
      </c>
      <c r="E70" s="190" t="s">
        <v>165</v>
      </c>
      <c r="F70" s="189"/>
      <c r="G70" s="188" t="s">
        <v>1541</v>
      </c>
      <c r="H70" s="363">
        <v>0.39200000000000002</v>
      </c>
      <c r="I70" s="188" t="s">
        <v>1542</v>
      </c>
      <c r="J70" s="194">
        <f t="shared" si="1"/>
        <v>0</v>
      </c>
      <c r="K70" s="3" t="s">
        <v>295</v>
      </c>
    </row>
    <row r="71" spans="2:11" s="4" customFormat="1" ht="15" customHeight="1" x14ac:dyDescent="0.2">
      <c r="B71" s="212"/>
      <c r="C71" s="767"/>
      <c r="D71" s="191" t="s">
        <v>1543</v>
      </c>
      <c r="E71" s="190" t="s">
        <v>164</v>
      </c>
      <c r="F71" s="189"/>
      <c r="G71" s="188" t="s">
        <v>1541</v>
      </c>
      <c r="H71" s="383">
        <v>0.32400000000000001</v>
      </c>
      <c r="I71" s="187" t="s">
        <v>1542</v>
      </c>
      <c r="J71" s="186">
        <f t="shared" si="1"/>
        <v>0</v>
      </c>
      <c r="K71" s="3" t="s">
        <v>294</v>
      </c>
    </row>
    <row r="72" spans="2:11" s="4" customFormat="1" ht="15" customHeight="1" x14ac:dyDescent="0.2">
      <c r="B72" s="761">
        <v>9</v>
      </c>
      <c r="C72" s="195" t="s">
        <v>142</v>
      </c>
      <c r="D72" s="191" t="s">
        <v>1540</v>
      </c>
      <c r="E72" s="190" t="s">
        <v>165</v>
      </c>
      <c r="F72" s="189"/>
      <c r="G72" s="188" t="s">
        <v>1541</v>
      </c>
      <c r="H72" s="363">
        <v>0.40899999999999997</v>
      </c>
      <c r="I72" s="188" t="s">
        <v>1542</v>
      </c>
      <c r="J72" s="194">
        <f t="shared" si="1"/>
        <v>0</v>
      </c>
      <c r="K72" s="3" t="s">
        <v>293</v>
      </c>
    </row>
    <row r="73" spans="2:11" s="4" customFormat="1" ht="15" customHeight="1" x14ac:dyDescent="0.2">
      <c r="B73" s="212"/>
      <c r="C73" s="767"/>
      <c r="D73" s="191" t="s">
        <v>1543</v>
      </c>
      <c r="E73" s="190" t="s">
        <v>164</v>
      </c>
      <c r="F73" s="189"/>
      <c r="G73" s="188" t="s">
        <v>1541</v>
      </c>
      <c r="H73" s="383">
        <v>0.38800000000000001</v>
      </c>
      <c r="I73" s="187" t="s">
        <v>1542</v>
      </c>
      <c r="J73" s="186">
        <f t="shared" si="1"/>
        <v>0</v>
      </c>
      <c r="K73" s="3" t="s">
        <v>292</v>
      </c>
    </row>
    <row r="74" spans="2:11" s="4" customFormat="1" ht="15" customHeight="1" x14ac:dyDescent="0.2">
      <c r="B74" s="761">
        <v>10</v>
      </c>
      <c r="C74" s="195" t="s">
        <v>537</v>
      </c>
      <c r="D74" s="191" t="s">
        <v>1540</v>
      </c>
      <c r="E74" s="190" t="s">
        <v>165</v>
      </c>
      <c r="F74" s="189"/>
      <c r="G74" s="188" t="s">
        <v>1541</v>
      </c>
      <c r="H74" s="363">
        <v>0.43099999999999999</v>
      </c>
      <c r="I74" s="188" t="s">
        <v>1542</v>
      </c>
      <c r="J74" s="194">
        <f t="shared" si="1"/>
        <v>0</v>
      </c>
      <c r="K74" s="3" t="s">
        <v>1544</v>
      </c>
    </row>
    <row r="75" spans="2:11" s="4" customFormat="1" ht="15" customHeight="1" x14ac:dyDescent="0.2">
      <c r="B75" s="212"/>
      <c r="C75" s="767"/>
      <c r="D75" s="191" t="s">
        <v>1543</v>
      </c>
      <c r="E75" s="190" t="s">
        <v>164</v>
      </c>
      <c r="F75" s="189"/>
      <c r="G75" s="188" t="s">
        <v>1541</v>
      </c>
      <c r="H75" s="383">
        <v>0.41699999999999998</v>
      </c>
      <c r="I75" s="187" t="s">
        <v>1542</v>
      </c>
      <c r="J75" s="186">
        <f t="shared" si="1"/>
        <v>0</v>
      </c>
      <c r="K75" s="3" t="s">
        <v>1545</v>
      </c>
    </row>
    <row r="76" spans="2:11" s="4" customFormat="1" ht="15" customHeight="1" x14ac:dyDescent="0.2">
      <c r="B76" s="761">
        <v>11</v>
      </c>
      <c r="C76" s="195" t="s">
        <v>575</v>
      </c>
      <c r="D76" s="191" t="s">
        <v>1540</v>
      </c>
      <c r="E76" s="190" t="s">
        <v>165</v>
      </c>
      <c r="F76" s="189"/>
      <c r="G76" s="188" t="s">
        <v>1541</v>
      </c>
      <c r="H76" s="363">
        <v>0.45300000000000001</v>
      </c>
      <c r="I76" s="188" t="s">
        <v>1542</v>
      </c>
      <c r="J76" s="194">
        <f t="shared" si="1"/>
        <v>0</v>
      </c>
      <c r="K76" s="3" t="s">
        <v>1546</v>
      </c>
    </row>
    <row r="77" spans="2:11" s="4" customFormat="1" ht="15" customHeight="1" x14ac:dyDescent="0.2">
      <c r="B77" s="212"/>
      <c r="C77" s="767"/>
      <c r="D77" s="191" t="s">
        <v>1543</v>
      </c>
      <c r="E77" s="190" t="s">
        <v>164</v>
      </c>
      <c r="F77" s="189"/>
      <c r="G77" s="188" t="s">
        <v>1541</v>
      </c>
      <c r="H77" s="383">
        <v>0.44400000000000001</v>
      </c>
      <c r="I77" s="187" t="s">
        <v>1542</v>
      </c>
      <c r="J77" s="186">
        <f t="shared" si="1"/>
        <v>0</v>
      </c>
      <c r="K77" s="3" t="s">
        <v>1547</v>
      </c>
    </row>
    <row r="78" spans="2:11" s="4" customFormat="1" ht="15" customHeight="1" x14ac:dyDescent="0.2">
      <c r="B78" s="761">
        <v>12</v>
      </c>
      <c r="C78" s="195" t="s">
        <v>721</v>
      </c>
      <c r="D78" s="191" t="s">
        <v>1540</v>
      </c>
      <c r="E78" s="190" t="s">
        <v>165</v>
      </c>
      <c r="F78" s="189"/>
      <c r="G78" s="188" t="s">
        <v>1541</v>
      </c>
      <c r="H78" s="363">
        <v>0.47699999999999998</v>
      </c>
      <c r="I78" s="188" t="s">
        <v>1542</v>
      </c>
      <c r="J78" s="194">
        <f t="shared" si="1"/>
        <v>0</v>
      </c>
      <c r="K78" s="3" t="s">
        <v>1548</v>
      </c>
    </row>
    <row r="79" spans="2:11" s="4" customFormat="1" ht="15" customHeight="1" x14ac:dyDescent="0.2">
      <c r="B79" s="212"/>
      <c r="C79" s="767"/>
      <c r="D79" s="191" t="s">
        <v>1543</v>
      </c>
      <c r="E79" s="190" t="s">
        <v>164</v>
      </c>
      <c r="F79" s="189"/>
      <c r="G79" s="188" t="s">
        <v>1541</v>
      </c>
      <c r="H79" s="383">
        <v>0.47199999999999998</v>
      </c>
      <c r="I79" s="187" t="s">
        <v>1542</v>
      </c>
      <c r="J79" s="186">
        <f t="shared" si="1"/>
        <v>0</v>
      </c>
      <c r="K79" s="3" t="s">
        <v>1549</v>
      </c>
    </row>
    <row r="80" spans="2:11" s="4" customFormat="1" ht="15" customHeight="1" x14ac:dyDescent="0.2">
      <c r="B80" s="761">
        <v>13</v>
      </c>
      <c r="C80" s="195" t="s">
        <v>1002</v>
      </c>
      <c r="D80" s="191" t="s">
        <v>1540</v>
      </c>
      <c r="E80" s="190" t="s">
        <v>165</v>
      </c>
      <c r="F80" s="189"/>
      <c r="G80" s="188" t="s">
        <v>1541</v>
      </c>
      <c r="H80" s="363">
        <v>0.5</v>
      </c>
      <c r="I80" s="188" t="s">
        <v>1542</v>
      </c>
      <c r="J80" s="194">
        <f t="shared" si="1"/>
        <v>0</v>
      </c>
      <c r="K80" s="3" t="s">
        <v>1550</v>
      </c>
    </row>
    <row r="81" spans="1:12" s="4" customFormat="1" ht="15" customHeight="1" x14ac:dyDescent="0.2">
      <c r="B81" s="212"/>
      <c r="C81" s="767"/>
      <c r="D81" s="191" t="s">
        <v>1543</v>
      </c>
      <c r="E81" s="190" t="s">
        <v>164</v>
      </c>
      <c r="F81" s="189"/>
      <c r="G81" s="188" t="s">
        <v>1541</v>
      </c>
      <c r="H81" s="383">
        <v>0.5</v>
      </c>
      <c r="I81" s="187" t="s">
        <v>1542</v>
      </c>
      <c r="J81" s="186">
        <f t="shared" si="1"/>
        <v>0</v>
      </c>
      <c r="K81" s="3" t="s">
        <v>1551</v>
      </c>
    </row>
    <row r="82" spans="1:12" s="4" customFormat="1" ht="15" customHeight="1" x14ac:dyDescent="0.2">
      <c r="B82" s="761">
        <v>14</v>
      </c>
      <c r="C82" s="195" t="s">
        <v>1116</v>
      </c>
      <c r="D82" s="191" t="s">
        <v>1540</v>
      </c>
      <c r="E82" s="190" t="s">
        <v>165</v>
      </c>
      <c r="F82" s="189"/>
      <c r="G82" s="188" t="s">
        <v>1541</v>
      </c>
      <c r="H82" s="363">
        <v>0.5</v>
      </c>
      <c r="I82" s="188" t="s">
        <v>1542</v>
      </c>
      <c r="J82" s="194">
        <f t="shared" si="1"/>
        <v>0</v>
      </c>
      <c r="K82" s="3" t="s">
        <v>1552</v>
      </c>
    </row>
    <row r="83" spans="1:12" s="4" customFormat="1" ht="15" customHeight="1" x14ac:dyDescent="0.2">
      <c r="B83" s="212"/>
      <c r="C83" s="767"/>
      <c r="D83" s="191" t="s">
        <v>1543</v>
      </c>
      <c r="E83" s="190" t="s">
        <v>164</v>
      </c>
      <c r="F83" s="189"/>
      <c r="G83" s="188" t="s">
        <v>1541</v>
      </c>
      <c r="H83" s="383">
        <v>0.5</v>
      </c>
      <c r="I83" s="187" t="s">
        <v>1542</v>
      </c>
      <c r="J83" s="186">
        <f t="shared" si="1"/>
        <v>0</v>
      </c>
      <c r="K83" s="3" t="s">
        <v>1553</v>
      </c>
    </row>
    <row r="84" spans="1:12" s="4" customFormat="1" ht="15" customHeight="1" x14ac:dyDescent="0.2">
      <c r="B84" s="761">
        <v>15</v>
      </c>
      <c r="C84" s="195" t="s">
        <v>1395</v>
      </c>
      <c r="D84" s="191" t="s">
        <v>1540</v>
      </c>
      <c r="E84" s="190" t="s">
        <v>165</v>
      </c>
      <c r="F84" s="189"/>
      <c r="G84" s="188" t="s">
        <v>1541</v>
      </c>
      <c r="H84" s="363">
        <v>0.5</v>
      </c>
      <c r="I84" s="188" t="s">
        <v>1542</v>
      </c>
      <c r="J84" s="194">
        <f>ROUND(F84*H84,0)</f>
        <v>0</v>
      </c>
      <c r="K84" s="3" t="s">
        <v>1554</v>
      </c>
    </row>
    <row r="85" spans="1:12" s="4" customFormat="1" ht="15" customHeight="1" x14ac:dyDescent="0.2">
      <c r="B85" s="212"/>
      <c r="C85" s="767"/>
      <c r="D85" s="191" t="s">
        <v>1543</v>
      </c>
      <c r="E85" s="190" t="s">
        <v>164</v>
      </c>
      <c r="F85" s="189"/>
      <c r="G85" s="188" t="s">
        <v>1541</v>
      </c>
      <c r="H85" s="383">
        <v>0.5</v>
      </c>
      <c r="I85" s="187" t="s">
        <v>1542</v>
      </c>
      <c r="J85" s="186">
        <f>ROUND(F85*H85,0)</f>
        <v>0</v>
      </c>
      <c r="K85" s="3" t="s">
        <v>1555</v>
      </c>
    </row>
    <row r="86" spans="1:12" s="4" customFormat="1" ht="15" customHeight="1" x14ac:dyDescent="0.2">
      <c r="B86" s="761">
        <v>16</v>
      </c>
      <c r="C86" s="195" t="s">
        <v>1639</v>
      </c>
      <c r="D86" s="191" t="s">
        <v>597</v>
      </c>
      <c r="E86" s="190" t="s">
        <v>165</v>
      </c>
      <c r="F86" s="189"/>
      <c r="G86" s="188" t="s">
        <v>139</v>
      </c>
      <c r="H86" s="363">
        <v>0.5</v>
      </c>
      <c r="I86" s="188" t="s">
        <v>141</v>
      </c>
      <c r="J86" s="194">
        <f>ROUND(F86*H86,0)</f>
        <v>0</v>
      </c>
      <c r="K86" s="3" t="s">
        <v>1922</v>
      </c>
    </row>
    <row r="87" spans="1:12" s="4" customFormat="1" ht="15" customHeight="1" thickBot="1" x14ac:dyDescent="0.25">
      <c r="B87" s="212"/>
      <c r="C87" s="767"/>
      <c r="D87" s="191" t="s">
        <v>593</v>
      </c>
      <c r="E87" s="190" t="s">
        <v>164</v>
      </c>
      <c r="F87" s="189"/>
      <c r="G87" s="188" t="s">
        <v>139</v>
      </c>
      <c r="H87" s="383">
        <v>0.5</v>
      </c>
      <c r="I87" s="187" t="s">
        <v>141</v>
      </c>
      <c r="J87" s="186">
        <f>ROUND(F87*H87,0)</f>
        <v>0</v>
      </c>
      <c r="K87" s="3" t="s">
        <v>1919</v>
      </c>
    </row>
    <row r="88" spans="1:12" s="4" customFormat="1" ht="15" customHeight="1" x14ac:dyDescent="0.2">
      <c r="B88" s="184"/>
      <c r="C88" s="185"/>
      <c r="D88" s="184"/>
      <c r="E88" s="184"/>
      <c r="F88" s="170"/>
      <c r="G88" s="171"/>
      <c r="H88" s="1031" t="s">
        <v>1923</v>
      </c>
      <c r="I88" s="1032"/>
      <c r="J88" s="167"/>
      <c r="K88" s="3"/>
    </row>
    <row r="89" spans="1:12" s="4" customFormat="1" ht="15" customHeight="1" thickBot="1" x14ac:dyDescent="0.25">
      <c r="B89" s="3"/>
      <c r="C89" s="3"/>
      <c r="D89" s="3"/>
      <c r="E89" s="3"/>
      <c r="F89" s="169"/>
      <c r="G89" s="3"/>
      <c r="H89" s="1055" t="s">
        <v>140</v>
      </c>
      <c r="I89" s="1056"/>
      <c r="J89" s="166">
        <f>SUM(J59:J87)</f>
        <v>0</v>
      </c>
      <c r="K89" s="3" t="s">
        <v>1556</v>
      </c>
      <c r="L89" s="4" t="s">
        <v>1532</v>
      </c>
    </row>
    <row r="90" spans="1:12" s="5" customFormat="1" ht="15" customHeight="1" x14ac:dyDescent="0.2">
      <c r="B90" s="236"/>
      <c r="C90" s="236"/>
      <c r="D90" s="236"/>
      <c r="E90" s="236"/>
      <c r="F90" s="237"/>
      <c r="G90" s="236"/>
      <c r="H90" s="171"/>
      <c r="I90" s="171"/>
      <c r="J90" s="170"/>
      <c r="K90" s="236"/>
    </row>
    <row r="91" spans="1:12" ht="18.75" customHeight="1" x14ac:dyDescent="0.2">
      <c r="A91" s="177" t="s">
        <v>1557</v>
      </c>
      <c r="B91" s="4" t="s">
        <v>303</v>
      </c>
    </row>
    <row r="92" spans="1:12" ht="11.25" customHeight="1" x14ac:dyDescent="0.2">
      <c r="A92" s="182"/>
    </row>
    <row r="93" spans="1:12" ht="18.75" customHeight="1" x14ac:dyDescent="0.2">
      <c r="A93" s="182"/>
      <c r="B93" s="1050" t="s">
        <v>212</v>
      </c>
      <c r="C93" s="1051"/>
      <c r="D93" s="1050" t="s">
        <v>161</v>
      </c>
      <c r="E93" s="1051"/>
      <c r="F93" s="205" t="s">
        <v>211</v>
      </c>
      <c r="G93" s="187"/>
      <c r="H93" s="187" t="s">
        <v>159</v>
      </c>
      <c r="I93" s="187"/>
      <c r="J93" s="205" t="s">
        <v>110</v>
      </c>
      <c r="K93" s="3"/>
    </row>
    <row r="94" spans="1:12" ht="15" customHeight="1" x14ac:dyDescent="0.2">
      <c r="A94" s="182"/>
      <c r="B94" s="760"/>
      <c r="C94" s="203"/>
      <c r="D94" s="766"/>
      <c r="E94" s="767"/>
      <c r="F94" s="769"/>
      <c r="G94" s="200"/>
      <c r="H94" s="200"/>
      <c r="I94" s="200"/>
      <c r="J94" s="199" t="s">
        <v>1537</v>
      </c>
      <c r="K94" s="3"/>
    </row>
    <row r="95" spans="1:12" s="4" customFormat="1" ht="15" customHeight="1" x14ac:dyDescent="0.2">
      <c r="B95" s="198">
        <v>1</v>
      </c>
      <c r="C95" s="190" t="s">
        <v>166</v>
      </c>
      <c r="D95" s="1037"/>
      <c r="E95" s="1038"/>
      <c r="F95" s="189"/>
      <c r="G95" s="188" t="s">
        <v>1532</v>
      </c>
      <c r="H95" s="230">
        <v>7.0000000000000001E-3</v>
      </c>
      <c r="I95" s="188" t="s">
        <v>1534</v>
      </c>
      <c r="J95" s="194">
        <f t="shared" ref="J95:J102" si="2">ROUND(F95*H95,0)</f>
        <v>0</v>
      </c>
      <c r="K95" s="3" t="s">
        <v>156</v>
      </c>
    </row>
    <row r="96" spans="1:12" s="4" customFormat="1" ht="15" customHeight="1" x14ac:dyDescent="0.2">
      <c r="B96" s="198">
        <v>2</v>
      </c>
      <c r="C96" s="195" t="s">
        <v>155</v>
      </c>
      <c r="D96" s="1037"/>
      <c r="E96" s="1038"/>
      <c r="F96" s="189"/>
      <c r="G96" s="188" t="s">
        <v>1532</v>
      </c>
      <c r="H96" s="327">
        <v>6.0000000000000001E-3</v>
      </c>
      <c r="I96" s="187" t="s">
        <v>1534</v>
      </c>
      <c r="J96" s="186">
        <f t="shared" si="2"/>
        <v>0</v>
      </c>
      <c r="K96" s="3" t="s">
        <v>154</v>
      </c>
    </row>
    <row r="97" spans="1:12" s="4" customFormat="1" ht="15" customHeight="1" x14ac:dyDescent="0.2">
      <c r="B97" s="761">
        <v>3</v>
      </c>
      <c r="C97" s="195" t="s">
        <v>153</v>
      </c>
      <c r="D97" s="1037"/>
      <c r="E97" s="1038"/>
      <c r="F97" s="189"/>
      <c r="G97" s="188" t="s">
        <v>1532</v>
      </c>
      <c r="H97" s="230">
        <v>1.0999999999999999E-2</v>
      </c>
      <c r="I97" s="188" t="s">
        <v>1534</v>
      </c>
      <c r="J97" s="194">
        <f t="shared" si="2"/>
        <v>0</v>
      </c>
      <c r="K97" s="3" t="s">
        <v>152</v>
      </c>
    </row>
    <row r="98" spans="1:12" s="4" customFormat="1" ht="15" customHeight="1" x14ac:dyDescent="0.2">
      <c r="B98" s="761">
        <v>4</v>
      </c>
      <c r="C98" s="195" t="s">
        <v>151</v>
      </c>
      <c r="D98" s="191" t="s">
        <v>1538</v>
      </c>
      <c r="E98" s="190" t="s">
        <v>165</v>
      </c>
      <c r="F98" s="189"/>
      <c r="G98" s="188" t="s">
        <v>1532</v>
      </c>
      <c r="H98" s="230">
        <v>9.4E-2</v>
      </c>
      <c r="I98" s="188" t="s">
        <v>1534</v>
      </c>
      <c r="J98" s="194">
        <f t="shared" si="2"/>
        <v>0</v>
      </c>
      <c r="K98" s="3" t="s">
        <v>602</v>
      </c>
    </row>
    <row r="99" spans="1:12" s="4" customFormat="1" ht="15" customHeight="1" x14ac:dyDescent="0.2">
      <c r="B99" s="212"/>
      <c r="C99" s="767"/>
      <c r="D99" s="191" t="s">
        <v>1539</v>
      </c>
      <c r="E99" s="190" t="s">
        <v>164</v>
      </c>
      <c r="F99" s="189"/>
      <c r="G99" s="188" t="s">
        <v>1532</v>
      </c>
      <c r="H99" s="327">
        <v>2E-3</v>
      </c>
      <c r="I99" s="187" t="s">
        <v>1534</v>
      </c>
      <c r="J99" s="186">
        <f t="shared" si="2"/>
        <v>0</v>
      </c>
      <c r="K99" s="3" t="s">
        <v>601</v>
      </c>
    </row>
    <row r="100" spans="1:12" s="4" customFormat="1" ht="15" customHeight="1" x14ac:dyDescent="0.2">
      <c r="B100" s="761">
        <v>5</v>
      </c>
      <c r="C100" s="195" t="s">
        <v>150</v>
      </c>
      <c r="D100" s="191" t="s">
        <v>1538</v>
      </c>
      <c r="E100" s="190" t="s">
        <v>165</v>
      </c>
      <c r="F100" s="189"/>
      <c r="G100" s="188" t="s">
        <v>1532</v>
      </c>
      <c r="H100" s="230">
        <v>7.6999999999999999E-2</v>
      </c>
      <c r="I100" s="188" t="s">
        <v>1534</v>
      </c>
      <c r="J100" s="194">
        <f t="shared" si="2"/>
        <v>0</v>
      </c>
      <c r="K100" s="3" t="s">
        <v>600</v>
      </c>
    </row>
    <row r="101" spans="1:12" s="4" customFormat="1" ht="15" customHeight="1" x14ac:dyDescent="0.2">
      <c r="B101" s="761">
        <v>6</v>
      </c>
      <c r="C101" s="195" t="s">
        <v>149</v>
      </c>
      <c r="D101" s="191" t="s">
        <v>1538</v>
      </c>
      <c r="E101" s="190" t="s">
        <v>165</v>
      </c>
      <c r="F101" s="189"/>
      <c r="G101" s="188" t="s">
        <v>1532</v>
      </c>
      <c r="H101" s="230">
        <v>0.106</v>
      </c>
      <c r="I101" s="188" t="s">
        <v>1534</v>
      </c>
      <c r="J101" s="194">
        <f t="shared" si="2"/>
        <v>0</v>
      </c>
      <c r="K101" s="3" t="s">
        <v>1924</v>
      </c>
    </row>
    <row r="102" spans="1:12" s="4" customFormat="1" ht="15" customHeight="1" thickBot="1" x14ac:dyDescent="0.25">
      <c r="B102" s="212"/>
      <c r="C102" s="767"/>
      <c r="D102" s="191" t="s">
        <v>1539</v>
      </c>
      <c r="E102" s="190" t="s">
        <v>164</v>
      </c>
      <c r="F102" s="189"/>
      <c r="G102" s="188" t="s">
        <v>1532</v>
      </c>
      <c r="H102" s="327">
        <v>3.5000000000000003E-2</v>
      </c>
      <c r="I102" s="187" t="s">
        <v>1534</v>
      </c>
      <c r="J102" s="186">
        <f t="shared" si="2"/>
        <v>0</v>
      </c>
      <c r="K102" s="3" t="s">
        <v>1925</v>
      </c>
    </row>
    <row r="103" spans="1:12" s="4" customFormat="1" ht="15" customHeight="1" x14ac:dyDescent="0.2">
      <c r="B103" s="184" t="s">
        <v>1927</v>
      </c>
      <c r="C103" s="185"/>
      <c r="D103" s="184"/>
      <c r="E103" s="184"/>
      <c r="F103" s="170"/>
      <c r="G103" s="171"/>
      <c r="H103" s="1031" t="s">
        <v>1926</v>
      </c>
      <c r="I103" s="1032"/>
      <c r="J103" s="167"/>
      <c r="K103" s="3"/>
    </row>
    <row r="104" spans="1:12" s="4" customFormat="1" ht="15" customHeight="1" thickBot="1" x14ac:dyDescent="0.25">
      <c r="B104" s="3" t="s">
        <v>1928</v>
      </c>
      <c r="C104" s="3"/>
      <c r="D104" s="3"/>
      <c r="E104" s="3"/>
      <c r="F104" s="169"/>
      <c r="G104" s="3"/>
      <c r="H104" s="1055" t="s">
        <v>140</v>
      </c>
      <c r="I104" s="1056"/>
      <c r="J104" s="166">
        <f>SUM(J95:J102)</f>
        <v>0</v>
      </c>
      <c r="K104" s="236" t="s">
        <v>1564</v>
      </c>
      <c r="L104" s="4" t="s">
        <v>1532</v>
      </c>
    </row>
    <row r="105" spans="1:12" s="4" customFormat="1" ht="15" customHeight="1" x14ac:dyDescent="0.2">
      <c r="B105" s="3" t="s">
        <v>1929</v>
      </c>
      <c r="C105" s="3"/>
      <c r="D105" s="3"/>
      <c r="E105" s="3"/>
      <c r="F105" s="169"/>
      <c r="G105" s="3"/>
      <c r="H105" s="171"/>
      <c r="I105" s="171"/>
      <c r="J105" s="170"/>
      <c r="K105" s="236"/>
    </row>
    <row r="106" spans="1:12" s="4" customFormat="1" ht="19.5" customHeight="1" x14ac:dyDescent="0.2">
      <c r="F106" s="183"/>
      <c r="J106" s="183"/>
    </row>
    <row r="107" spans="1:12" ht="18.75" customHeight="1" x14ac:dyDescent="0.2">
      <c r="A107" s="177" t="s">
        <v>1565</v>
      </c>
      <c r="B107" s="227" t="s">
        <v>1015</v>
      </c>
    </row>
    <row r="108" spans="1:12" ht="11.25" customHeight="1" x14ac:dyDescent="0.2">
      <c r="A108" s="182"/>
    </row>
    <row r="109" spans="1:12" ht="18.75" customHeight="1" x14ac:dyDescent="0.2">
      <c r="A109" s="182"/>
      <c r="B109" s="1050" t="s">
        <v>162</v>
      </c>
      <c r="C109" s="1051"/>
      <c r="D109" s="1050" t="s">
        <v>161</v>
      </c>
      <c r="E109" s="1051"/>
      <c r="F109" s="205" t="s">
        <v>160</v>
      </c>
      <c r="G109" s="187"/>
      <c r="H109" s="187" t="s">
        <v>159</v>
      </c>
      <c r="I109" s="187"/>
      <c r="J109" s="205" t="s">
        <v>110</v>
      </c>
      <c r="K109" s="3"/>
    </row>
    <row r="110" spans="1:12" ht="15" customHeight="1" x14ac:dyDescent="0.2">
      <c r="A110" s="182"/>
      <c r="B110" s="760"/>
      <c r="C110" s="203"/>
      <c r="D110" s="766"/>
      <c r="E110" s="767"/>
      <c r="F110" s="769"/>
      <c r="G110" s="200"/>
      <c r="H110" s="200"/>
      <c r="I110" s="200"/>
      <c r="J110" s="199" t="s">
        <v>1537</v>
      </c>
      <c r="K110" s="3"/>
    </row>
    <row r="111" spans="1:12" s="4" customFormat="1" ht="15" customHeight="1" x14ac:dyDescent="0.2">
      <c r="B111" s="761">
        <v>1</v>
      </c>
      <c r="C111" s="190" t="s">
        <v>166</v>
      </c>
      <c r="D111" s="1037"/>
      <c r="E111" s="1038"/>
      <c r="F111" s="189"/>
      <c r="G111" s="188" t="s">
        <v>1532</v>
      </c>
      <c r="H111" s="230">
        <v>1.4E-2</v>
      </c>
      <c r="I111" s="188" t="s">
        <v>1534</v>
      </c>
      <c r="J111" s="194">
        <f t="shared" ref="J111:J128" si="3">ROUND(F111*H111,0)</f>
        <v>0</v>
      </c>
      <c r="K111" s="3" t="s">
        <v>156</v>
      </c>
    </row>
    <row r="112" spans="1:12" s="4" customFormat="1" ht="15" customHeight="1" x14ac:dyDescent="0.2">
      <c r="B112" s="198">
        <v>2</v>
      </c>
      <c r="C112" s="764" t="s">
        <v>155</v>
      </c>
      <c r="D112" s="1037"/>
      <c r="E112" s="1038"/>
      <c r="F112" s="189"/>
      <c r="G112" s="188" t="s">
        <v>1532</v>
      </c>
      <c r="H112" s="230">
        <v>1.7999999999999999E-2</v>
      </c>
      <c r="I112" s="188" t="s">
        <v>1534</v>
      </c>
      <c r="J112" s="194">
        <f t="shared" si="3"/>
        <v>0</v>
      </c>
      <c r="K112" s="3" t="s">
        <v>154</v>
      </c>
    </row>
    <row r="113" spans="2:11" s="4" customFormat="1" ht="15" customHeight="1" x14ac:dyDescent="0.2">
      <c r="B113" s="761">
        <v>3</v>
      </c>
      <c r="C113" s="195" t="s">
        <v>153</v>
      </c>
      <c r="D113" s="1037"/>
      <c r="E113" s="1038"/>
      <c r="F113" s="608"/>
      <c r="G113" s="200" t="s">
        <v>1532</v>
      </c>
      <c r="H113" s="362">
        <v>3.2000000000000001E-2</v>
      </c>
      <c r="I113" s="220" t="s">
        <v>1534</v>
      </c>
      <c r="J113" s="221">
        <f t="shared" si="3"/>
        <v>0</v>
      </c>
      <c r="K113" s="3" t="s">
        <v>152</v>
      </c>
    </row>
    <row r="114" spans="2:11" s="4" customFormat="1" ht="15" customHeight="1" x14ac:dyDescent="0.2">
      <c r="B114" s="761">
        <v>4</v>
      </c>
      <c r="C114" s="195" t="s">
        <v>151</v>
      </c>
      <c r="D114" s="1037"/>
      <c r="E114" s="1038"/>
      <c r="F114" s="189"/>
      <c r="G114" s="188" t="s">
        <v>1532</v>
      </c>
      <c r="H114" s="327">
        <v>4.1000000000000002E-2</v>
      </c>
      <c r="I114" s="187" t="s">
        <v>1534</v>
      </c>
      <c r="J114" s="186">
        <f t="shared" si="3"/>
        <v>0</v>
      </c>
      <c r="K114" s="3" t="s">
        <v>602</v>
      </c>
    </row>
    <row r="115" spans="2:11" s="4" customFormat="1" ht="15" customHeight="1" x14ac:dyDescent="0.2">
      <c r="B115" s="761">
        <v>5</v>
      </c>
      <c r="C115" s="195" t="s">
        <v>150</v>
      </c>
      <c r="D115" s="191" t="s">
        <v>1538</v>
      </c>
      <c r="E115" s="190" t="s">
        <v>165</v>
      </c>
      <c r="F115" s="189"/>
      <c r="G115" s="188" t="s">
        <v>1532</v>
      </c>
      <c r="H115" s="230">
        <v>5.0999999999999997E-2</v>
      </c>
      <c r="I115" s="188" t="s">
        <v>1534</v>
      </c>
      <c r="J115" s="194">
        <f t="shared" si="3"/>
        <v>0</v>
      </c>
      <c r="K115" s="3" t="s">
        <v>301</v>
      </c>
    </row>
    <row r="116" spans="2:11" s="4" customFormat="1" ht="15" customHeight="1" x14ac:dyDescent="0.2">
      <c r="B116" s="212"/>
      <c r="C116" s="767"/>
      <c r="D116" s="191" t="s">
        <v>1539</v>
      </c>
      <c r="E116" s="190" t="s">
        <v>164</v>
      </c>
      <c r="F116" s="189"/>
      <c r="G116" s="188" t="s">
        <v>1532</v>
      </c>
      <c r="H116" s="327">
        <v>6.8000000000000005E-2</v>
      </c>
      <c r="I116" s="187" t="s">
        <v>1534</v>
      </c>
      <c r="J116" s="186">
        <f t="shared" si="3"/>
        <v>0</v>
      </c>
      <c r="K116" s="3" t="s">
        <v>300</v>
      </c>
    </row>
    <row r="117" spans="2:11" s="4" customFormat="1" ht="15" customHeight="1" x14ac:dyDescent="0.2">
      <c r="B117" s="761">
        <v>6</v>
      </c>
      <c r="C117" s="195" t="s">
        <v>149</v>
      </c>
      <c r="D117" s="191" t="s">
        <v>1538</v>
      </c>
      <c r="E117" s="190" t="s">
        <v>165</v>
      </c>
      <c r="F117" s="189"/>
      <c r="G117" s="188" t="s">
        <v>1532</v>
      </c>
      <c r="H117" s="230">
        <v>5.3999999999999999E-2</v>
      </c>
      <c r="I117" s="188" t="s">
        <v>1534</v>
      </c>
      <c r="J117" s="194">
        <f t="shared" si="3"/>
        <v>0</v>
      </c>
      <c r="K117" s="3" t="s">
        <v>599</v>
      </c>
    </row>
    <row r="118" spans="2:11" s="4" customFormat="1" ht="15" customHeight="1" x14ac:dyDescent="0.2">
      <c r="B118" s="212"/>
      <c r="C118" s="767"/>
      <c r="D118" s="191" t="s">
        <v>1539</v>
      </c>
      <c r="E118" s="190" t="s">
        <v>164</v>
      </c>
      <c r="F118" s="189"/>
      <c r="G118" s="188" t="s">
        <v>1532</v>
      </c>
      <c r="H118" s="327">
        <v>8.6999999999999994E-2</v>
      </c>
      <c r="I118" s="187" t="s">
        <v>1534</v>
      </c>
      <c r="J118" s="186">
        <f t="shared" si="3"/>
        <v>0</v>
      </c>
      <c r="K118" s="3" t="s">
        <v>299</v>
      </c>
    </row>
    <row r="119" spans="2:11" s="4" customFormat="1" ht="15" customHeight="1" x14ac:dyDescent="0.2">
      <c r="B119" s="761">
        <v>7</v>
      </c>
      <c r="C119" s="195" t="s">
        <v>148</v>
      </c>
      <c r="D119" s="191" t="s">
        <v>1538</v>
      </c>
      <c r="E119" s="190" t="s">
        <v>165</v>
      </c>
      <c r="F119" s="189"/>
      <c r="G119" s="188" t="s">
        <v>1532</v>
      </c>
      <c r="H119" s="230">
        <v>5.3999999999999999E-2</v>
      </c>
      <c r="I119" s="188" t="s">
        <v>1534</v>
      </c>
      <c r="J119" s="194">
        <f t="shared" si="3"/>
        <v>0</v>
      </c>
      <c r="K119" s="3" t="s">
        <v>298</v>
      </c>
    </row>
    <row r="120" spans="2:11" s="4" customFormat="1" ht="15" customHeight="1" x14ac:dyDescent="0.2">
      <c r="B120" s="212"/>
      <c r="C120" s="767"/>
      <c r="D120" s="191" t="s">
        <v>1539</v>
      </c>
      <c r="E120" s="190" t="s">
        <v>164</v>
      </c>
      <c r="F120" s="189"/>
      <c r="G120" s="188" t="s">
        <v>1532</v>
      </c>
      <c r="H120" s="327">
        <v>7.0000000000000007E-2</v>
      </c>
      <c r="I120" s="187" t="s">
        <v>1534</v>
      </c>
      <c r="J120" s="186">
        <f t="shared" si="3"/>
        <v>0</v>
      </c>
      <c r="K120" s="3" t="s">
        <v>297</v>
      </c>
    </row>
    <row r="121" spans="2:11" s="4" customFormat="1" ht="15" customHeight="1" x14ac:dyDescent="0.2">
      <c r="B121" s="761">
        <v>8</v>
      </c>
      <c r="C121" s="195" t="s">
        <v>147</v>
      </c>
      <c r="D121" s="191" t="s">
        <v>1538</v>
      </c>
      <c r="E121" s="190" t="s">
        <v>165</v>
      </c>
      <c r="F121" s="189"/>
      <c r="G121" s="188" t="s">
        <v>1532</v>
      </c>
      <c r="H121" s="230">
        <v>6.4000000000000001E-2</v>
      </c>
      <c r="I121" s="188" t="s">
        <v>1534</v>
      </c>
      <c r="J121" s="194">
        <f t="shared" si="3"/>
        <v>0</v>
      </c>
      <c r="K121" s="3" t="s">
        <v>296</v>
      </c>
    </row>
    <row r="122" spans="2:11" s="4" customFormat="1" ht="15" customHeight="1" x14ac:dyDescent="0.2">
      <c r="B122" s="212"/>
      <c r="C122" s="767"/>
      <c r="D122" s="191" t="s">
        <v>1539</v>
      </c>
      <c r="E122" s="190" t="s">
        <v>164</v>
      </c>
      <c r="F122" s="189"/>
      <c r="G122" s="188" t="s">
        <v>1532</v>
      </c>
      <c r="H122" s="327">
        <v>6.4000000000000001E-2</v>
      </c>
      <c r="I122" s="187" t="s">
        <v>1534</v>
      </c>
      <c r="J122" s="186">
        <f t="shared" si="3"/>
        <v>0</v>
      </c>
      <c r="K122" s="3" t="s">
        <v>295</v>
      </c>
    </row>
    <row r="123" spans="2:11" s="4" customFormat="1" ht="15" customHeight="1" x14ac:dyDescent="0.2">
      <c r="B123" s="761">
        <v>9</v>
      </c>
      <c r="C123" s="195" t="s">
        <v>146</v>
      </c>
      <c r="D123" s="191" t="s">
        <v>1538</v>
      </c>
      <c r="E123" s="190" t="s">
        <v>165</v>
      </c>
      <c r="F123" s="189"/>
      <c r="G123" s="188" t="s">
        <v>1532</v>
      </c>
      <c r="H123" s="230">
        <v>7.2999999999999995E-2</v>
      </c>
      <c r="I123" s="188" t="s">
        <v>1534</v>
      </c>
      <c r="J123" s="194">
        <f t="shared" si="3"/>
        <v>0</v>
      </c>
      <c r="K123" s="3" t="s">
        <v>294</v>
      </c>
    </row>
    <row r="124" spans="2:11" s="4" customFormat="1" ht="15" customHeight="1" x14ac:dyDescent="0.2">
      <c r="B124" s="212"/>
      <c r="C124" s="767"/>
      <c r="D124" s="191" t="s">
        <v>1539</v>
      </c>
      <c r="E124" s="190" t="s">
        <v>164</v>
      </c>
      <c r="F124" s="189"/>
      <c r="G124" s="188" t="s">
        <v>1532</v>
      </c>
      <c r="H124" s="327">
        <v>7.2999999999999995E-2</v>
      </c>
      <c r="I124" s="187" t="s">
        <v>1534</v>
      </c>
      <c r="J124" s="186">
        <f t="shared" si="3"/>
        <v>0</v>
      </c>
      <c r="K124" s="3" t="s">
        <v>293</v>
      </c>
    </row>
    <row r="125" spans="2:11" s="4" customFormat="1" ht="15" customHeight="1" x14ac:dyDescent="0.2">
      <c r="B125" s="761">
        <v>10</v>
      </c>
      <c r="C125" s="195" t="s">
        <v>145</v>
      </c>
      <c r="D125" s="191" t="s">
        <v>1538</v>
      </c>
      <c r="E125" s="190" t="s">
        <v>165</v>
      </c>
      <c r="F125" s="189"/>
      <c r="G125" s="188" t="s">
        <v>1532</v>
      </c>
      <c r="H125" s="230">
        <v>0.14799999999999999</v>
      </c>
      <c r="I125" s="188" t="s">
        <v>1534</v>
      </c>
      <c r="J125" s="194">
        <f t="shared" si="3"/>
        <v>0</v>
      </c>
      <c r="K125" s="3" t="s">
        <v>292</v>
      </c>
    </row>
    <row r="126" spans="2:11" s="4" customFormat="1" ht="15" customHeight="1" x14ac:dyDescent="0.2">
      <c r="B126" s="212"/>
      <c r="C126" s="767"/>
      <c r="D126" s="191" t="s">
        <v>1539</v>
      </c>
      <c r="E126" s="190" t="s">
        <v>164</v>
      </c>
      <c r="F126" s="189"/>
      <c r="G126" s="188" t="s">
        <v>1532</v>
      </c>
      <c r="H126" s="327">
        <v>8.3000000000000004E-2</v>
      </c>
      <c r="I126" s="187" t="s">
        <v>1534</v>
      </c>
      <c r="J126" s="186">
        <f t="shared" si="3"/>
        <v>0</v>
      </c>
      <c r="K126" s="3" t="s">
        <v>291</v>
      </c>
    </row>
    <row r="127" spans="2:11" s="4" customFormat="1" ht="15" customHeight="1" x14ac:dyDescent="0.2">
      <c r="B127" s="761">
        <v>11</v>
      </c>
      <c r="C127" s="195" t="s">
        <v>144</v>
      </c>
      <c r="D127" s="191" t="s">
        <v>1538</v>
      </c>
      <c r="E127" s="190" t="s">
        <v>165</v>
      </c>
      <c r="F127" s="189"/>
      <c r="G127" s="188" t="s">
        <v>1532</v>
      </c>
      <c r="H127" s="230">
        <v>0.156</v>
      </c>
      <c r="I127" s="188" t="s">
        <v>1534</v>
      </c>
      <c r="J127" s="194">
        <f t="shared" si="3"/>
        <v>0</v>
      </c>
      <c r="K127" s="3" t="s">
        <v>290</v>
      </c>
    </row>
    <row r="128" spans="2:11" s="4" customFormat="1" ht="15" customHeight="1" thickBot="1" x14ac:dyDescent="0.25">
      <c r="B128" s="212"/>
      <c r="C128" s="767"/>
      <c r="D128" s="191" t="s">
        <v>1539</v>
      </c>
      <c r="E128" s="190" t="s">
        <v>164</v>
      </c>
      <c r="F128" s="189"/>
      <c r="G128" s="188" t="s">
        <v>1532</v>
      </c>
      <c r="H128" s="327">
        <v>0.1</v>
      </c>
      <c r="I128" s="187" t="s">
        <v>1534</v>
      </c>
      <c r="J128" s="186">
        <f t="shared" si="3"/>
        <v>0</v>
      </c>
      <c r="K128" s="3" t="s">
        <v>289</v>
      </c>
    </row>
    <row r="129" spans="1:12" s="4" customFormat="1" ht="15" customHeight="1" x14ac:dyDescent="0.2">
      <c r="B129" s="184" t="s">
        <v>1931</v>
      </c>
      <c r="C129" s="185"/>
      <c r="D129" s="184"/>
      <c r="E129" s="184"/>
      <c r="F129" s="170"/>
      <c r="G129" s="171"/>
      <c r="H129" s="1031" t="s">
        <v>1930</v>
      </c>
      <c r="I129" s="1032"/>
      <c r="J129" s="167"/>
      <c r="K129" s="3"/>
    </row>
    <row r="130" spans="1:12" s="4" customFormat="1" ht="15" customHeight="1" thickBot="1" x14ac:dyDescent="0.25">
      <c r="B130" s="3" t="s">
        <v>284</v>
      </c>
      <c r="C130" s="3"/>
      <c r="D130" s="3"/>
      <c r="E130" s="3"/>
      <c r="F130" s="169"/>
      <c r="G130" s="3"/>
      <c r="H130" s="1055" t="s">
        <v>140</v>
      </c>
      <c r="I130" s="1056"/>
      <c r="J130" s="166">
        <f>SUM(J111:J128)</f>
        <v>0</v>
      </c>
      <c r="K130" s="3" t="s">
        <v>1567</v>
      </c>
      <c r="L130" s="4" t="s">
        <v>1532</v>
      </c>
    </row>
    <row r="131" spans="1:12" s="4" customFormat="1" ht="18.75" customHeight="1" x14ac:dyDescent="0.2">
      <c r="B131" s="3"/>
      <c r="C131" s="3"/>
      <c r="D131" s="3"/>
      <c r="E131" s="3"/>
      <c r="F131" s="169"/>
      <c r="G131" s="168"/>
      <c r="H131" s="171"/>
      <c r="I131" s="171"/>
      <c r="J131" s="170"/>
      <c r="K131" s="3"/>
      <c r="L131" s="2"/>
    </row>
    <row r="132" spans="1:12" ht="18.75" customHeight="1" x14ac:dyDescent="0.2">
      <c r="A132" s="858" t="s">
        <v>1568</v>
      </c>
      <c r="B132" s="4" t="s">
        <v>283</v>
      </c>
    </row>
    <row r="133" spans="1:12" ht="11.25" customHeight="1" x14ac:dyDescent="0.2">
      <c r="A133" s="182"/>
    </row>
    <row r="134" spans="1:12" ht="18.75" customHeight="1" x14ac:dyDescent="0.2">
      <c r="A134" s="182"/>
      <c r="B134" s="1050" t="s">
        <v>162</v>
      </c>
      <c r="C134" s="1051"/>
      <c r="D134" s="1050" t="s">
        <v>161</v>
      </c>
      <c r="E134" s="1051"/>
      <c r="F134" s="205" t="s">
        <v>160</v>
      </c>
      <c r="G134" s="187"/>
      <c r="H134" s="187" t="s">
        <v>159</v>
      </c>
      <c r="I134" s="187"/>
      <c r="J134" s="205" t="s">
        <v>110</v>
      </c>
      <c r="K134" s="3"/>
    </row>
    <row r="135" spans="1:12" ht="15" customHeight="1" x14ac:dyDescent="0.2">
      <c r="A135" s="182"/>
      <c r="B135" s="760"/>
      <c r="C135" s="203"/>
      <c r="D135" s="766"/>
      <c r="E135" s="767"/>
      <c r="F135" s="769"/>
      <c r="G135" s="200"/>
      <c r="H135" s="200"/>
      <c r="I135" s="200"/>
      <c r="J135" s="199" t="s">
        <v>1537</v>
      </c>
      <c r="K135" s="3"/>
    </row>
    <row r="136" spans="1:12" s="4" customFormat="1" ht="15" customHeight="1" x14ac:dyDescent="0.2">
      <c r="B136" s="761">
        <v>1</v>
      </c>
      <c r="C136" s="195" t="s">
        <v>171</v>
      </c>
      <c r="D136" s="1037"/>
      <c r="E136" s="1038"/>
      <c r="F136" s="189"/>
      <c r="G136" s="188" t="s">
        <v>1532</v>
      </c>
      <c r="H136" s="327">
        <v>0.128</v>
      </c>
      <c r="I136" s="187" t="s">
        <v>1534</v>
      </c>
      <c r="J136" s="186">
        <f t="shared" ref="J136:J164" si="4">ROUND(F136*H136,0)</f>
        <v>0</v>
      </c>
      <c r="K136" s="3" t="s">
        <v>1558</v>
      </c>
    </row>
    <row r="137" spans="1:12" s="4" customFormat="1" ht="15" customHeight="1" x14ac:dyDescent="0.2">
      <c r="B137" s="761">
        <v>2</v>
      </c>
      <c r="C137" s="195" t="s">
        <v>157</v>
      </c>
      <c r="D137" s="1037"/>
      <c r="E137" s="1038"/>
      <c r="F137" s="189"/>
      <c r="G137" s="188" t="s">
        <v>1532</v>
      </c>
      <c r="H137" s="230">
        <v>0.186</v>
      </c>
      <c r="I137" s="188" t="s">
        <v>1534</v>
      </c>
      <c r="J137" s="194">
        <f t="shared" si="4"/>
        <v>0</v>
      </c>
      <c r="K137" s="3" t="s">
        <v>1559</v>
      </c>
    </row>
    <row r="138" spans="1:12" s="4" customFormat="1" ht="15" customHeight="1" x14ac:dyDescent="0.2">
      <c r="B138" s="761">
        <v>3</v>
      </c>
      <c r="C138" s="195" t="s">
        <v>166</v>
      </c>
      <c r="D138" s="1037"/>
      <c r="E138" s="1038"/>
      <c r="F138" s="189"/>
      <c r="G138" s="188" t="s">
        <v>1532</v>
      </c>
      <c r="H138" s="327">
        <v>5.0999999999999997E-2</v>
      </c>
      <c r="I138" s="187" t="s">
        <v>1534</v>
      </c>
      <c r="J138" s="186">
        <f t="shared" si="4"/>
        <v>0</v>
      </c>
      <c r="K138" s="3" t="s">
        <v>1560</v>
      </c>
    </row>
    <row r="139" spans="1:12" s="4" customFormat="1" ht="15" customHeight="1" x14ac:dyDescent="0.2">
      <c r="B139" s="761">
        <v>4</v>
      </c>
      <c r="C139" s="195" t="s">
        <v>155</v>
      </c>
      <c r="D139" s="1037"/>
      <c r="E139" s="1038"/>
      <c r="F139" s="189"/>
      <c r="G139" s="188" t="s">
        <v>1532</v>
      </c>
      <c r="H139" s="363">
        <v>0.108</v>
      </c>
      <c r="I139" s="188" t="s">
        <v>1534</v>
      </c>
      <c r="J139" s="194">
        <f t="shared" si="4"/>
        <v>0</v>
      </c>
      <c r="K139" s="3" t="s">
        <v>1561</v>
      </c>
    </row>
    <row r="140" spans="1:12" s="4" customFormat="1" ht="15" customHeight="1" x14ac:dyDescent="0.2">
      <c r="B140" s="761">
        <v>5</v>
      </c>
      <c r="C140" s="195" t="s">
        <v>153</v>
      </c>
      <c r="D140" s="1037"/>
      <c r="E140" s="1038"/>
      <c r="F140" s="189"/>
      <c r="G140" s="188" t="s">
        <v>1532</v>
      </c>
      <c r="H140" s="327">
        <v>0.19700000000000001</v>
      </c>
      <c r="I140" s="187" t="s">
        <v>1534</v>
      </c>
      <c r="J140" s="186">
        <f t="shared" si="4"/>
        <v>0</v>
      </c>
      <c r="K140" s="3" t="s">
        <v>1562</v>
      </c>
    </row>
    <row r="141" spans="1:12" s="4" customFormat="1" ht="15" customHeight="1" x14ac:dyDescent="0.2">
      <c r="B141" s="761">
        <v>6</v>
      </c>
      <c r="C141" s="195" t="s">
        <v>151</v>
      </c>
      <c r="D141" s="1037"/>
      <c r="E141" s="1038"/>
      <c r="F141" s="189"/>
      <c r="G141" s="188" t="s">
        <v>1532</v>
      </c>
      <c r="H141" s="230">
        <v>0.184</v>
      </c>
      <c r="I141" s="188" t="s">
        <v>1534</v>
      </c>
      <c r="J141" s="194">
        <f t="shared" si="4"/>
        <v>0</v>
      </c>
      <c r="K141" s="3" t="s">
        <v>1563</v>
      </c>
    </row>
    <row r="142" spans="1:12" s="4" customFormat="1" ht="15" customHeight="1" x14ac:dyDescent="0.2">
      <c r="B142" s="761">
        <v>7</v>
      </c>
      <c r="C142" s="195" t="s">
        <v>150</v>
      </c>
      <c r="D142" s="1037"/>
      <c r="E142" s="1038"/>
      <c r="F142" s="189"/>
      <c r="G142" s="188" t="s">
        <v>1532</v>
      </c>
      <c r="H142" s="327">
        <v>0.23</v>
      </c>
      <c r="I142" s="187" t="s">
        <v>1534</v>
      </c>
      <c r="J142" s="186">
        <f t="shared" si="4"/>
        <v>0</v>
      </c>
      <c r="K142" s="3" t="s">
        <v>1566</v>
      </c>
    </row>
    <row r="143" spans="1:12" s="4" customFormat="1" ht="15" customHeight="1" x14ac:dyDescent="0.2">
      <c r="B143" s="761">
        <v>8</v>
      </c>
      <c r="C143" s="195" t="s">
        <v>149</v>
      </c>
      <c r="D143" s="1037"/>
      <c r="E143" s="1038"/>
      <c r="F143" s="189"/>
      <c r="G143" s="188" t="s">
        <v>1532</v>
      </c>
      <c r="H143" s="230">
        <v>0.12</v>
      </c>
      <c r="I143" s="188" t="s">
        <v>1534</v>
      </c>
      <c r="J143" s="194">
        <f t="shared" si="4"/>
        <v>0</v>
      </c>
      <c r="K143" s="3" t="s">
        <v>1569</v>
      </c>
    </row>
    <row r="144" spans="1:12" s="4" customFormat="1" ht="15" customHeight="1" x14ac:dyDescent="0.2">
      <c r="B144" s="761">
        <v>9</v>
      </c>
      <c r="C144" s="195" t="s">
        <v>148</v>
      </c>
      <c r="D144" s="1037"/>
      <c r="E144" s="1038"/>
      <c r="F144" s="189"/>
      <c r="G144" s="188" t="s">
        <v>1532</v>
      </c>
      <c r="H144" s="327">
        <v>0.16600000000000001</v>
      </c>
      <c r="I144" s="187" t="s">
        <v>1534</v>
      </c>
      <c r="J144" s="186">
        <f t="shared" si="4"/>
        <v>0</v>
      </c>
      <c r="K144" s="3" t="s">
        <v>1570</v>
      </c>
    </row>
    <row r="145" spans="2:11" s="4" customFormat="1" ht="15" customHeight="1" x14ac:dyDescent="0.2">
      <c r="B145" s="761">
        <v>10</v>
      </c>
      <c r="C145" s="195" t="s">
        <v>147</v>
      </c>
      <c r="D145" s="1037"/>
      <c r="E145" s="1038"/>
      <c r="F145" s="189"/>
      <c r="G145" s="188" t="s">
        <v>1532</v>
      </c>
      <c r="H145" s="230">
        <v>0.16</v>
      </c>
      <c r="I145" s="188" t="s">
        <v>1534</v>
      </c>
      <c r="J145" s="194">
        <f t="shared" si="4"/>
        <v>0</v>
      </c>
      <c r="K145" s="3" t="s">
        <v>1571</v>
      </c>
    </row>
    <row r="146" spans="2:11" s="4" customFormat="1" ht="15" customHeight="1" x14ac:dyDescent="0.2">
      <c r="B146" s="761">
        <v>11</v>
      </c>
      <c r="C146" s="195" t="s">
        <v>146</v>
      </c>
      <c r="D146" s="1037"/>
      <c r="E146" s="1038"/>
      <c r="F146" s="189"/>
      <c r="G146" s="188" t="s">
        <v>1532</v>
      </c>
      <c r="H146" s="327">
        <v>0.183</v>
      </c>
      <c r="I146" s="187" t="s">
        <v>1534</v>
      </c>
      <c r="J146" s="186">
        <f t="shared" si="4"/>
        <v>0</v>
      </c>
      <c r="K146" s="3" t="s">
        <v>1572</v>
      </c>
    </row>
    <row r="147" spans="2:11" s="4" customFormat="1" ht="15" customHeight="1" x14ac:dyDescent="0.2">
      <c r="B147" s="761">
        <v>12</v>
      </c>
      <c r="C147" s="195" t="s">
        <v>145</v>
      </c>
      <c r="D147" s="191" t="s">
        <v>1538</v>
      </c>
      <c r="E147" s="190" t="s">
        <v>165</v>
      </c>
      <c r="F147" s="189"/>
      <c r="G147" s="188" t="s">
        <v>1532</v>
      </c>
      <c r="H147" s="230">
        <v>0.371</v>
      </c>
      <c r="I147" s="188" t="s">
        <v>1534</v>
      </c>
      <c r="J147" s="194">
        <f t="shared" si="4"/>
        <v>0</v>
      </c>
      <c r="K147" s="3" t="s">
        <v>1573</v>
      </c>
    </row>
    <row r="148" spans="2:11" s="4" customFormat="1" ht="15" customHeight="1" x14ac:dyDescent="0.2">
      <c r="B148" s="212"/>
      <c r="C148" s="767"/>
      <c r="D148" s="191" t="s">
        <v>1539</v>
      </c>
      <c r="E148" s="190" t="s">
        <v>164</v>
      </c>
      <c r="F148" s="189"/>
      <c r="G148" s="188" t="s">
        <v>1532</v>
      </c>
      <c r="H148" s="327">
        <v>0.20899999999999999</v>
      </c>
      <c r="I148" s="187" t="s">
        <v>1534</v>
      </c>
      <c r="J148" s="186">
        <f t="shared" si="4"/>
        <v>0</v>
      </c>
      <c r="K148" s="3" t="s">
        <v>1574</v>
      </c>
    </row>
    <row r="149" spans="2:11" s="4" customFormat="1" ht="15" customHeight="1" x14ac:dyDescent="0.2">
      <c r="B149" s="761">
        <v>13</v>
      </c>
      <c r="C149" s="195" t="s">
        <v>144</v>
      </c>
      <c r="D149" s="191" t="s">
        <v>1538</v>
      </c>
      <c r="E149" s="190" t="s">
        <v>165</v>
      </c>
      <c r="F149" s="189"/>
      <c r="G149" s="188" t="s">
        <v>1532</v>
      </c>
      <c r="H149" s="230">
        <v>0.38900000000000001</v>
      </c>
      <c r="I149" s="188" t="s">
        <v>1534</v>
      </c>
      <c r="J149" s="194">
        <f t="shared" si="4"/>
        <v>0</v>
      </c>
      <c r="K149" s="3" t="s">
        <v>1575</v>
      </c>
    </row>
    <row r="150" spans="2:11" s="4" customFormat="1" ht="15" customHeight="1" x14ac:dyDescent="0.2">
      <c r="B150" s="212"/>
      <c r="C150" s="767"/>
      <c r="D150" s="191" t="s">
        <v>1539</v>
      </c>
      <c r="E150" s="190" t="s">
        <v>164</v>
      </c>
      <c r="F150" s="189"/>
      <c r="G150" s="188" t="s">
        <v>1532</v>
      </c>
      <c r="H150" s="327">
        <v>0.25</v>
      </c>
      <c r="I150" s="187" t="s">
        <v>1534</v>
      </c>
      <c r="J150" s="186">
        <f t="shared" si="4"/>
        <v>0</v>
      </c>
      <c r="K150" s="3" t="s">
        <v>1576</v>
      </c>
    </row>
    <row r="151" spans="2:11" s="4" customFormat="1" ht="15" customHeight="1" x14ac:dyDescent="0.2">
      <c r="B151" s="761">
        <v>14</v>
      </c>
      <c r="C151" s="195" t="s">
        <v>143</v>
      </c>
      <c r="D151" s="191" t="s">
        <v>1538</v>
      </c>
      <c r="E151" s="190" t="s">
        <v>165</v>
      </c>
      <c r="F151" s="189"/>
      <c r="G151" s="188" t="s">
        <v>1532</v>
      </c>
      <c r="H151" s="230">
        <v>0.40799999999999997</v>
      </c>
      <c r="I151" s="188" t="s">
        <v>1534</v>
      </c>
      <c r="J151" s="194">
        <f t="shared" si="4"/>
        <v>0</v>
      </c>
      <c r="K151" s="3" t="s">
        <v>1577</v>
      </c>
    </row>
    <row r="152" spans="2:11" s="4" customFormat="1" ht="15" customHeight="1" x14ac:dyDescent="0.2">
      <c r="B152" s="212"/>
      <c r="C152" s="767"/>
      <c r="D152" s="191" t="s">
        <v>1539</v>
      </c>
      <c r="E152" s="190" t="s">
        <v>164</v>
      </c>
      <c r="F152" s="189"/>
      <c r="G152" s="188" t="s">
        <v>1532</v>
      </c>
      <c r="H152" s="327">
        <v>0.29199999999999998</v>
      </c>
      <c r="I152" s="187" t="s">
        <v>1534</v>
      </c>
      <c r="J152" s="186">
        <f t="shared" si="4"/>
        <v>0</v>
      </c>
      <c r="K152" s="3" t="s">
        <v>1578</v>
      </c>
    </row>
    <row r="153" spans="2:11" s="4" customFormat="1" ht="15" customHeight="1" x14ac:dyDescent="0.2">
      <c r="B153" s="761">
        <v>15</v>
      </c>
      <c r="C153" s="195" t="s">
        <v>142</v>
      </c>
      <c r="D153" s="191" t="s">
        <v>1538</v>
      </c>
      <c r="E153" s="190" t="s">
        <v>165</v>
      </c>
      <c r="F153" s="189"/>
      <c r="G153" s="188" t="s">
        <v>1532</v>
      </c>
      <c r="H153" s="230">
        <v>0.41699999999999998</v>
      </c>
      <c r="I153" s="188" t="s">
        <v>1534</v>
      </c>
      <c r="J153" s="194">
        <f t="shared" si="4"/>
        <v>0</v>
      </c>
      <c r="K153" s="3" t="s">
        <v>1579</v>
      </c>
    </row>
    <row r="154" spans="2:11" s="4" customFormat="1" ht="15" customHeight="1" x14ac:dyDescent="0.2">
      <c r="B154" s="212"/>
      <c r="C154" s="767"/>
      <c r="D154" s="191" t="s">
        <v>1539</v>
      </c>
      <c r="E154" s="190" t="s">
        <v>164</v>
      </c>
      <c r="F154" s="189"/>
      <c r="G154" s="188" t="s">
        <v>1532</v>
      </c>
      <c r="H154" s="327">
        <v>0.38200000000000001</v>
      </c>
      <c r="I154" s="187" t="s">
        <v>1534</v>
      </c>
      <c r="J154" s="186">
        <f t="shared" si="4"/>
        <v>0</v>
      </c>
      <c r="K154" s="3" t="s">
        <v>1580</v>
      </c>
    </row>
    <row r="155" spans="2:11" s="4" customFormat="1" ht="15" customHeight="1" x14ac:dyDescent="0.2">
      <c r="B155" s="761">
        <v>16</v>
      </c>
      <c r="C155" s="195" t="s">
        <v>537</v>
      </c>
      <c r="D155" s="191" t="s">
        <v>1538</v>
      </c>
      <c r="E155" s="190" t="s">
        <v>165</v>
      </c>
      <c r="F155" s="189"/>
      <c r="G155" s="188" t="s">
        <v>1532</v>
      </c>
      <c r="H155" s="230">
        <v>0.44400000000000001</v>
      </c>
      <c r="I155" s="188" t="s">
        <v>1534</v>
      </c>
      <c r="J155" s="194">
        <f t="shared" si="4"/>
        <v>0</v>
      </c>
      <c r="K155" s="3" t="s">
        <v>1581</v>
      </c>
    </row>
    <row r="156" spans="2:11" s="4" customFormat="1" ht="15" customHeight="1" x14ac:dyDescent="0.2">
      <c r="B156" s="212"/>
      <c r="C156" s="767"/>
      <c r="D156" s="191" t="s">
        <v>1539</v>
      </c>
      <c r="E156" s="190" t="s">
        <v>164</v>
      </c>
      <c r="F156" s="189"/>
      <c r="G156" s="188" t="s">
        <v>1532</v>
      </c>
      <c r="H156" s="327">
        <v>0.42199999999999999</v>
      </c>
      <c r="I156" s="187" t="s">
        <v>1534</v>
      </c>
      <c r="J156" s="186">
        <f t="shared" si="4"/>
        <v>0</v>
      </c>
      <c r="K156" s="3" t="s">
        <v>1582</v>
      </c>
    </row>
    <row r="157" spans="2:11" s="4" customFormat="1" ht="15" customHeight="1" x14ac:dyDescent="0.2">
      <c r="B157" s="761">
        <v>17</v>
      </c>
      <c r="C157" s="195" t="s">
        <v>575</v>
      </c>
      <c r="D157" s="191" t="s">
        <v>1538</v>
      </c>
      <c r="E157" s="190" t="s">
        <v>165</v>
      </c>
      <c r="F157" s="189"/>
      <c r="G157" s="188" t="s">
        <v>1532</v>
      </c>
      <c r="H157" s="230">
        <v>0.46600000000000003</v>
      </c>
      <c r="I157" s="188" t="s">
        <v>1534</v>
      </c>
      <c r="J157" s="194">
        <f t="shared" si="4"/>
        <v>0</v>
      </c>
      <c r="K157" s="3" t="s">
        <v>1583</v>
      </c>
    </row>
    <row r="158" spans="2:11" s="4" customFormat="1" ht="15" customHeight="1" x14ac:dyDescent="0.2">
      <c r="B158" s="212"/>
      <c r="C158" s="767"/>
      <c r="D158" s="191" t="s">
        <v>1539</v>
      </c>
      <c r="E158" s="190" t="s">
        <v>164</v>
      </c>
      <c r="F158" s="189"/>
      <c r="G158" s="188" t="s">
        <v>1532</v>
      </c>
      <c r="H158" s="327">
        <v>0.45200000000000001</v>
      </c>
      <c r="I158" s="187" t="s">
        <v>1534</v>
      </c>
      <c r="J158" s="186">
        <f t="shared" si="4"/>
        <v>0</v>
      </c>
      <c r="K158" s="3" t="s">
        <v>1584</v>
      </c>
    </row>
    <row r="159" spans="2:11" s="4" customFormat="1" ht="15" customHeight="1" x14ac:dyDescent="0.2">
      <c r="B159" s="761">
        <v>18</v>
      </c>
      <c r="C159" s="195" t="s">
        <v>721</v>
      </c>
      <c r="D159" s="191" t="s">
        <v>1538</v>
      </c>
      <c r="E159" s="190" t="s">
        <v>165</v>
      </c>
      <c r="F159" s="189"/>
      <c r="G159" s="188" t="s">
        <v>1532</v>
      </c>
      <c r="H159" s="230">
        <v>0.48299999999999998</v>
      </c>
      <c r="I159" s="188" t="s">
        <v>1534</v>
      </c>
      <c r="J159" s="194">
        <f t="shared" si="4"/>
        <v>0</v>
      </c>
      <c r="K159" s="3" t="s">
        <v>1585</v>
      </c>
    </row>
    <row r="160" spans="2:11" s="4" customFormat="1" ht="15" customHeight="1" x14ac:dyDescent="0.2">
      <c r="B160" s="212"/>
      <c r="C160" s="767"/>
      <c r="D160" s="191" t="s">
        <v>1539</v>
      </c>
      <c r="E160" s="190" t="s">
        <v>164</v>
      </c>
      <c r="F160" s="189"/>
      <c r="G160" s="188" t="s">
        <v>1532</v>
      </c>
      <c r="H160" s="327">
        <v>0.47599999999999998</v>
      </c>
      <c r="I160" s="187" t="s">
        <v>1534</v>
      </c>
      <c r="J160" s="186">
        <f t="shared" si="4"/>
        <v>0</v>
      </c>
      <c r="K160" s="3" t="s">
        <v>1586</v>
      </c>
    </row>
    <row r="161" spans="1:12" s="4" customFormat="1" ht="15" customHeight="1" x14ac:dyDescent="0.2">
      <c r="B161" s="761">
        <v>19</v>
      </c>
      <c r="C161" s="195" t="s">
        <v>1002</v>
      </c>
      <c r="D161" s="191" t="s">
        <v>1538</v>
      </c>
      <c r="E161" s="190" t="s">
        <v>165</v>
      </c>
      <c r="F161" s="189"/>
      <c r="G161" s="188" t="s">
        <v>1532</v>
      </c>
      <c r="H161" s="230">
        <v>0.5</v>
      </c>
      <c r="I161" s="188" t="s">
        <v>1534</v>
      </c>
      <c r="J161" s="194">
        <f t="shared" si="4"/>
        <v>0</v>
      </c>
      <c r="K161" s="3" t="s">
        <v>1587</v>
      </c>
    </row>
    <row r="162" spans="1:12" s="4" customFormat="1" ht="15" customHeight="1" x14ac:dyDescent="0.2">
      <c r="B162" s="212"/>
      <c r="C162" s="767"/>
      <c r="D162" s="191" t="s">
        <v>1539</v>
      </c>
      <c r="E162" s="190" t="s">
        <v>164</v>
      </c>
      <c r="F162" s="189"/>
      <c r="G162" s="188" t="s">
        <v>1532</v>
      </c>
      <c r="H162" s="327">
        <v>0.5</v>
      </c>
      <c r="I162" s="187" t="s">
        <v>1534</v>
      </c>
      <c r="J162" s="186">
        <f t="shared" si="4"/>
        <v>0</v>
      </c>
      <c r="K162" s="3" t="s">
        <v>1588</v>
      </c>
    </row>
    <row r="163" spans="1:12" s="4" customFormat="1" ht="15" customHeight="1" x14ac:dyDescent="0.2">
      <c r="B163" s="761">
        <v>20</v>
      </c>
      <c r="C163" s="195" t="s">
        <v>1116</v>
      </c>
      <c r="D163" s="191" t="s">
        <v>1538</v>
      </c>
      <c r="E163" s="190" t="s">
        <v>165</v>
      </c>
      <c r="F163" s="189"/>
      <c r="G163" s="188" t="s">
        <v>1532</v>
      </c>
      <c r="H163" s="230">
        <v>0.5</v>
      </c>
      <c r="I163" s="188" t="s">
        <v>1534</v>
      </c>
      <c r="J163" s="194">
        <f t="shared" si="4"/>
        <v>0</v>
      </c>
      <c r="K163" s="3" t="s">
        <v>1589</v>
      </c>
    </row>
    <row r="164" spans="1:12" s="4" customFormat="1" ht="15" customHeight="1" x14ac:dyDescent="0.2">
      <c r="B164" s="212"/>
      <c r="C164" s="767"/>
      <c r="D164" s="191" t="s">
        <v>1539</v>
      </c>
      <c r="E164" s="190" t="s">
        <v>164</v>
      </c>
      <c r="F164" s="189"/>
      <c r="G164" s="188" t="s">
        <v>1532</v>
      </c>
      <c r="H164" s="327">
        <v>0.5</v>
      </c>
      <c r="I164" s="187" t="s">
        <v>1534</v>
      </c>
      <c r="J164" s="186">
        <f t="shared" si="4"/>
        <v>0</v>
      </c>
      <c r="K164" s="3" t="s">
        <v>1590</v>
      </c>
    </row>
    <row r="165" spans="1:12" s="4" customFormat="1" ht="15" customHeight="1" x14ac:dyDescent="0.2">
      <c r="B165" s="761">
        <v>21</v>
      </c>
      <c r="C165" s="195" t="s">
        <v>1395</v>
      </c>
      <c r="D165" s="191" t="s">
        <v>1538</v>
      </c>
      <c r="E165" s="190" t="s">
        <v>165</v>
      </c>
      <c r="F165" s="189"/>
      <c r="G165" s="188" t="s">
        <v>1532</v>
      </c>
      <c r="H165" s="230">
        <v>0.5</v>
      </c>
      <c r="I165" s="188" t="s">
        <v>1534</v>
      </c>
      <c r="J165" s="194">
        <f>ROUND(F165*H165,0)</f>
        <v>0</v>
      </c>
      <c r="K165" s="3" t="s">
        <v>1591</v>
      </c>
    </row>
    <row r="166" spans="1:12" s="4" customFormat="1" ht="15" customHeight="1" x14ac:dyDescent="0.2">
      <c r="B166" s="212"/>
      <c r="C166" s="767"/>
      <c r="D166" s="191" t="s">
        <v>1539</v>
      </c>
      <c r="E166" s="190" t="s">
        <v>164</v>
      </c>
      <c r="F166" s="189"/>
      <c r="G166" s="188" t="s">
        <v>1532</v>
      </c>
      <c r="H166" s="327">
        <v>0.5</v>
      </c>
      <c r="I166" s="187" t="s">
        <v>1534</v>
      </c>
      <c r="J166" s="186">
        <f>ROUND(F166*H166,0)</f>
        <v>0</v>
      </c>
      <c r="K166" s="3" t="s">
        <v>1592</v>
      </c>
    </row>
    <row r="167" spans="1:12" s="4" customFormat="1" ht="15" customHeight="1" x14ac:dyDescent="0.2">
      <c r="B167" s="761">
        <v>22</v>
      </c>
      <c r="C167" s="195" t="s">
        <v>1639</v>
      </c>
      <c r="D167" s="191" t="s">
        <v>597</v>
      </c>
      <c r="E167" s="190" t="s">
        <v>165</v>
      </c>
      <c r="F167" s="189"/>
      <c r="G167" s="188" t="s">
        <v>139</v>
      </c>
      <c r="H167" s="230">
        <v>0.5</v>
      </c>
      <c r="I167" s="188" t="s">
        <v>141</v>
      </c>
      <c r="J167" s="194">
        <f>ROUND(F167*H167,0)</f>
        <v>0</v>
      </c>
      <c r="K167" s="3" t="s">
        <v>1932</v>
      </c>
    </row>
    <row r="168" spans="1:12" s="4" customFormat="1" ht="15" customHeight="1" thickBot="1" x14ac:dyDescent="0.25">
      <c r="B168" s="212"/>
      <c r="C168" s="767"/>
      <c r="D168" s="191" t="s">
        <v>593</v>
      </c>
      <c r="E168" s="190" t="s">
        <v>164</v>
      </c>
      <c r="F168" s="189"/>
      <c r="G168" s="188" t="s">
        <v>139</v>
      </c>
      <c r="H168" s="327">
        <v>0.5</v>
      </c>
      <c r="I168" s="187" t="s">
        <v>141</v>
      </c>
      <c r="J168" s="186">
        <f>ROUND(F168*H168,0)</f>
        <v>0</v>
      </c>
      <c r="K168" s="3" t="s">
        <v>1933</v>
      </c>
    </row>
    <row r="169" spans="1:12" s="4" customFormat="1" ht="15" customHeight="1" x14ac:dyDescent="0.2">
      <c r="B169" s="184"/>
      <c r="C169" s="185"/>
      <c r="D169" s="184"/>
      <c r="E169" s="184"/>
      <c r="F169" s="170"/>
      <c r="G169" s="171"/>
      <c r="H169" s="1031" t="s">
        <v>1934</v>
      </c>
      <c r="I169" s="1032"/>
      <c r="J169" s="167"/>
      <c r="K169" s="3"/>
    </row>
    <row r="170" spans="1:12" s="4" customFormat="1" ht="15" customHeight="1" thickBot="1" x14ac:dyDescent="0.25">
      <c r="B170" s="3"/>
      <c r="C170" s="3"/>
      <c r="D170" s="3"/>
      <c r="E170" s="3"/>
      <c r="F170" s="169"/>
      <c r="G170" s="3"/>
      <c r="H170" s="1055" t="s">
        <v>140</v>
      </c>
      <c r="I170" s="1056"/>
      <c r="J170" s="166">
        <f>SUM(J136:J168)</f>
        <v>0</v>
      </c>
      <c r="K170" s="3" t="s">
        <v>1593</v>
      </c>
      <c r="L170" s="4" t="s">
        <v>1532</v>
      </c>
    </row>
    <row r="171" spans="1:12" s="4" customFormat="1" ht="18.75" customHeight="1" x14ac:dyDescent="0.2">
      <c r="B171" s="3"/>
      <c r="C171" s="3"/>
      <c r="D171" s="3"/>
      <c r="E171" s="3"/>
      <c r="F171" s="169"/>
      <c r="G171" s="168"/>
      <c r="H171" s="171"/>
      <c r="I171" s="171"/>
      <c r="J171" s="170"/>
      <c r="K171" s="3"/>
    </row>
    <row r="172" spans="1:12" ht="18.75" customHeight="1" x14ac:dyDescent="0.2">
      <c r="A172" s="858" t="s">
        <v>1594</v>
      </c>
      <c r="B172" s="4" t="s">
        <v>282</v>
      </c>
    </row>
    <row r="173" spans="1:12" ht="11.25" customHeight="1" x14ac:dyDescent="0.2">
      <c r="A173" s="182"/>
    </row>
    <row r="174" spans="1:12" ht="18.75" customHeight="1" x14ac:dyDescent="0.2">
      <c r="A174" s="182"/>
      <c r="B174" s="1050" t="s">
        <v>212</v>
      </c>
      <c r="C174" s="1051"/>
      <c r="D174" s="1050" t="s">
        <v>161</v>
      </c>
      <c r="E174" s="1051"/>
      <c r="F174" s="205" t="s">
        <v>211</v>
      </c>
      <c r="G174" s="187"/>
      <c r="H174" s="187" t="s">
        <v>159</v>
      </c>
      <c r="I174" s="187"/>
      <c r="J174" s="205" t="s">
        <v>110</v>
      </c>
      <c r="K174" s="3"/>
    </row>
    <row r="175" spans="1:12" ht="15" customHeight="1" x14ac:dyDescent="0.2">
      <c r="A175" s="182"/>
      <c r="B175" s="760"/>
      <c r="C175" s="203"/>
      <c r="D175" s="766"/>
      <c r="E175" s="767"/>
      <c r="F175" s="769"/>
      <c r="G175" s="200"/>
      <c r="H175" s="200"/>
      <c r="I175" s="200"/>
      <c r="J175" s="199" t="s">
        <v>1537</v>
      </c>
      <c r="K175" s="3"/>
    </row>
    <row r="176" spans="1:12" s="4" customFormat="1" ht="15" customHeight="1" thickBot="1" x14ac:dyDescent="0.25">
      <c r="B176" s="198">
        <v>1</v>
      </c>
      <c r="C176" s="190" t="s">
        <v>149</v>
      </c>
      <c r="D176" s="1037"/>
      <c r="E176" s="1038"/>
      <c r="F176" s="189"/>
      <c r="G176" s="188" t="s">
        <v>1532</v>
      </c>
      <c r="H176" s="327">
        <v>3.6999999999999998E-2</v>
      </c>
      <c r="I176" s="187" t="s">
        <v>1534</v>
      </c>
      <c r="J176" s="186">
        <f>ROUND(F176*H176,0)</f>
        <v>0</v>
      </c>
      <c r="K176" s="3" t="s">
        <v>1935</v>
      </c>
    </row>
    <row r="177" spans="1:12" s="4" customFormat="1" ht="15" customHeight="1" thickBot="1" x14ac:dyDescent="0.25">
      <c r="B177" s="3"/>
      <c r="C177" s="3"/>
      <c r="D177" s="3"/>
      <c r="E177" s="3"/>
      <c r="F177" s="169"/>
      <c r="G177" s="3"/>
      <c r="H177" s="1089" t="s">
        <v>140</v>
      </c>
      <c r="I177" s="1090"/>
      <c r="J177" s="565">
        <f>SUM(J176:J176)</f>
        <v>0</v>
      </c>
      <c r="K177" s="3" t="s">
        <v>1595</v>
      </c>
      <c r="L177" s="4" t="s">
        <v>1532</v>
      </c>
    </row>
    <row r="178" spans="1:12" s="4" customFormat="1" ht="18.75" customHeight="1" x14ac:dyDescent="0.2">
      <c r="B178" s="3"/>
      <c r="C178" s="3"/>
      <c r="D178" s="3"/>
      <c r="E178" s="3"/>
      <c r="F178" s="169"/>
      <c r="G178" s="168"/>
      <c r="H178" s="171"/>
      <c r="I178" s="171"/>
      <c r="J178" s="170"/>
      <c r="K178" s="3"/>
    </row>
    <row r="179" spans="1:12" ht="18.75" customHeight="1" x14ac:dyDescent="0.2">
      <c r="A179" s="858" t="s">
        <v>1596</v>
      </c>
      <c r="B179" s="4" t="s">
        <v>808</v>
      </c>
    </row>
    <row r="180" spans="1:12" ht="11.25" customHeight="1" x14ac:dyDescent="0.2">
      <c r="A180" s="182"/>
    </row>
    <row r="181" spans="1:12" ht="18.75" customHeight="1" x14ac:dyDescent="0.2">
      <c r="A181" s="182"/>
      <c r="B181" s="1050" t="s">
        <v>189</v>
      </c>
      <c r="C181" s="1051"/>
      <c r="D181" s="1050" t="s">
        <v>161</v>
      </c>
      <c r="E181" s="1051"/>
      <c r="F181" s="205" t="s">
        <v>209</v>
      </c>
      <c r="G181" s="187"/>
      <c r="H181" s="187" t="s">
        <v>159</v>
      </c>
      <c r="I181" s="187"/>
      <c r="J181" s="205" t="s">
        <v>110</v>
      </c>
      <c r="K181" s="3"/>
    </row>
    <row r="182" spans="1:12" ht="15" customHeight="1" x14ac:dyDescent="0.2">
      <c r="A182" s="182"/>
      <c r="B182" s="760"/>
      <c r="C182" s="203"/>
      <c r="D182" s="766"/>
      <c r="E182" s="767"/>
      <c r="F182" s="769"/>
      <c r="G182" s="200"/>
      <c r="H182" s="200"/>
      <c r="I182" s="200"/>
      <c r="J182" s="199" t="s">
        <v>1537</v>
      </c>
      <c r="K182" s="3"/>
    </row>
    <row r="183" spans="1:12" s="4" customFormat="1" ht="15" customHeight="1" x14ac:dyDescent="0.2">
      <c r="B183" s="761">
        <v>1</v>
      </c>
      <c r="C183" s="195" t="s">
        <v>146</v>
      </c>
      <c r="D183" s="1037"/>
      <c r="E183" s="1038"/>
      <c r="F183" s="189"/>
      <c r="G183" s="188" t="s">
        <v>1532</v>
      </c>
      <c r="H183" s="230">
        <v>3.6999999999999998E-2</v>
      </c>
      <c r="I183" s="188" t="s">
        <v>1534</v>
      </c>
      <c r="J183" s="194">
        <f t="shared" ref="J183:J189" si="5">ROUND(F183*H183,0)</f>
        <v>0</v>
      </c>
      <c r="K183" s="3" t="s">
        <v>1558</v>
      </c>
    </row>
    <row r="184" spans="1:12" s="4" customFormat="1" ht="15" customHeight="1" x14ac:dyDescent="0.2">
      <c r="B184" s="198">
        <v>2</v>
      </c>
      <c r="C184" s="190" t="s">
        <v>145</v>
      </c>
      <c r="D184" s="1037"/>
      <c r="E184" s="1038"/>
      <c r="F184" s="189"/>
      <c r="G184" s="188" t="s">
        <v>1532</v>
      </c>
      <c r="H184" s="230">
        <v>4.2000000000000003E-2</v>
      </c>
      <c r="I184" s="188" t="s">
        <v>1534</v>
      </c>
      <c r="J184" s="194">
        <f t="shared" si="5"/>
        <v>0</v>
      </c>
      <c r="K184" s="3" t="s">
        <v>1559</v>
      </c>
    </row>
    <row r="185" spans="1:12" s="4" customFormat="1" ht="15" customHeight="1" x14ac:dyDescent="0.2">
      <c r="B185" s="198">
        <v>3</v>
      </c>
      <c r="C185" s="190" t="s">
        <v>144</v>
      </c>
      <c r="D185" s="1037"/>
      <c r="E185" s="1038"/>
      <c r="F185" s="189"/>
      <c r="G185" s="188" t="s">
        <v>1532</v>
      </c>
      <c r="H185" s="327">
        <v>0.05</v>
      </c>
      <c r="I185" s="187" t="s">
        <v>1534</v>
      </c>
      <c r="J185" s="186">
        <f t="shared" si="5"/>
        <v>0</v>
      </c>
      <c r="K185" s="3" t="s">
        <v>1560</v>
      </c>
    </row>
    <row r="186" spans="1:12" s="4" customFormat="1" ht="15" customHeight="1" x14ac:dyDescent="0.2">
      <c r="B186" s="198">
        <v>4</v>
      </c>
      <c r="C186" s="190" t="s">
        <v>143</v>
      </c>
      <c r="D186" s="1037"/>
      <c r="E186" s="1038"/>
      <c r="F186" s="189"/>
      <c r="G186" s="188" t="s">
        <v>1532</v>
      </c>
      <c r="H186" s="327">
        <v>5.8000000000000003E-2</v>
      </c>
      <c r="I186" s="187" t="s">
        <v>1534</v>
      </c>
      <c r="J186" s="186">
        <f t="shared" si="5"/>
        <v>0</v>
      </c>
      <c r="K186" s="3" t="s">
        <v>1561</v>
      </c>
    </row>
    <row r="187" spans="1:12" s="4" customFormat="1" ht="15" customHeight="1" x14ac:dyDescent="0.2">
      <c r="B187" s="198">
        <v>5</v>
      </c>
      <c r="C187" s="190" t="s">
        <v>142</v>
      </c>
      <c r="D187" s="1037"/>
      <c r="E187" s="1038"/>
      <c r="F187" s="189"/>
      <c r="G187" s="188" t="s">
        <v>1532</v>
      </c>
      <c r="H187" s="327">
        <v>7.5999999999999998E-2</v>
      </c>
      <c r="I187" s="187" t="s">
        <v>1534</v>
      </c>
      <c r="J187" s="186">
        <f t="shared" si="5"/>
        <v>0</v>
      </c>
      <c r="K187" s="3" t="s">
        <v>1562</v>
      </c>
    </row>
    <row r="188" spans="1:12" s="4" customFormat="1" ht="15" customHeight="1" x14ac:dyDescent="0.2">
      <c r="B188" s="198">
        <v>6</v>
      </c>
      <c r="C188" s="190" t="s">
        <v>537</v>
      </c>
      <c r="D188" s="1037"/>
      <c r="E188" s="1038"/>
      <c r="F188" s="189"/>
      <c r="G188" s="188" t="s">
        <v>1532</v>
      </c>
      <c r="H188" s="327">
        <v>8.4000000000000005E-2</v>
      </c>
      <c r="I188" s="187" t="s">
        <v>1534</v>
      </c>
      <c r="J188" s="186">
        <f t="shared" si="5"/>
        <v>0</v>
      </c>
      <c r="K188" s="3" t="s">
        <v>1563</v>
      </c>
    </row>
    <row r="189" spans="1:12" s="4" customFormat="1" ht="15" customHeight="1" thickBot="1" x14ac:dyDescent="0.25">
      <c r="B189" s="198">
        <v>7</v>
      </c>
      <c r="C189" s="190" t="s">
        <v>575</v>
      </c>
      <c r="D189" s="1037"/>
      <c r="E189" s="1038"/>
      <c r="F189" s="189"/>
      <c r="G189" s="188" t="s">
        <v>1532</v>
      </c>
      <c r="H189" s="327">
        <v>0.09</v>
      </c>
      <c r="I189" s="187" t="s">
        <v>1534</v>
      </c>
      <c r="J189" s="186">
        <f t="shared" si="5"/>
        <v>0</v>
      </c>
      <c r="K189" s="3" t="s">
        <v>1566</v>
      </c>
    </row>
    <row r="190" spans="1:12" s="4" customFormat="1" ht="15" customHeight="1" x14ac:dyDescent="0.2">
      <c r="B190" s="184"/>
      <c r="C190" s="185"/>
      <c r="D190" s="184"/>
      <c r="E190" s="184"/>
      <c r="F190" s="170"/>
      <c r="G190" s="171"/>
      <c r="H190" s="1031" t="s">
        <v>1597</v>
      </c>
      <c r="I190" s="1032"/>
      <c r="J190" s="167"/>
      <c r="K190" s="3"/>
    </row>
    <row r="191" spans="1:12" s="4" customFormat="1" ht="15" customHeight="1" thickBot="1" x14ac:dyDescent="0.25">
      <c r="B191" s="3"/>
      <c r="C191" s="3"/>
      <c r="D191" s="3"/>
      <c r="E191" s="3"/>
      <c r="F191" s="169"/>
      <c r="G191" s="3"/>
      <c r="H191" s="1055" t="s">
        <v>140</v>
      </c>
      <c r="I191" s="1056"/>
      <c r="J191" s="166">
        <f>SUM(J183:J189)</f>
        <v>0</v>
      </c>
      <c r="K191" s="236" t="s">
        <v>1598</v>
      </c>
      <c r="L191" s="4" t="s">
        <v>1532</v>
      </c>
    </row>
    <row r="192" spans="1:12" s="4" customFormat="1" ht="18.75" customHeight="1" x14ac:dyDescent="0.2">
      <c r="B192" s="3"/>
      <c r="C192" s="3"/>
      <c r="D192" s="3"/>
      <c r="E192" s="3"/>
      <c r="F192" s="169"/>
      <c r="G192" s="168"/>
      <c r="H192" s="171"/>
      <c r="I192" s="171"/>
      <c r="J192" s="170"/>
      <c r="K192" s="3"/>
    </row>
    <row r="193" spans="1:12" ht="18.75" customHeight="1" x14ac:dyDescent="0.2">
      <c r="A193" s="858" t="s">
        <v>1599</v>
      </c>
      <c r="B193" s="4" t="s">
        <v>809</v>
      </c>
    </row>
    <row r="194" spans="1:12" ht="11.25" customHeight="1" x14ac:dyDescent="0.2">
      <c r="A194" s="182"/>
    </row>
    <row r="195" spans="1:12" ht="18.75" customHeight="1" x14ac:dyDescent="0.2">
      <c r="A195" s="182"/>
      <c r="B195" s="1050" t="s">
        <v>189</v>
      </c>
      <c r="C195" s="1051"/>
      <c r="D195" s="1050" t="s">
        <v>161</v>
      </c>
      <c r="E195" s="1051"/>
      <c r="F195" s="205" t="s">
        <v>209</v>
      </c>
      <c r="G195" s="187"/>
      <c r="H195" s="187" t="s">
        <v>159</v>
      </c>
      <c r="I195" s="187"/>
      <c r="J195" s="205" t="s">
        <v>110</v>
      </c>
      <c r="K195" s="3"/>
    </row>
    <row r="196" spans="1:12" ht="15" customHeight="1" x14ac:dyDescent="0.2">
      <c r="A196" s="182"/>
      <c r="B196" s="760"/>
      <c r="C196" s="203"/>
      <c r="D196" s="766"/>
      <c r="E196" s="767"/>
      <c r="F196" s="769"/>
      <c r="G196" s="200"/>
      <c r="H196" s="200"/>
      <c r="I196" s="200"/>
      <c r="J196" s="199" t="s">
        <v>1537</v>
      </c>
      <c r="K196" s="3"/>
    </row>
    <row r="197" spans="1:12" s="4" customFormat="1" ht="15" customHeight="1" x14ac:dyDescent="0.2">
      <c r="B197" s="761">
        <v>1</v>
      </c>
      <c r="C197" s="195" t="s">
        <v>145</v>
      </c>
      <c r="D197" s="1037"/>
      <c r="E197" s="1038"/>
      <c r="F197" s="189"/>
      <c r="G197" s="188" t="s">
        <v>1532</v>
      </c>
      <c r="H197" s="230">
        <v>4.2000000000000003E-2</v>
      </c>
      <c r="I197" s="188" t="s">
        <v>1534</v>
      </c>
      <c r="J197" s="194">
        <f t="shared" ref="J197:J202" si="6">ROUND(F197*H197,0)</f>
        <v>0</v>
      </c>
      <c r="K197" s="3" t="s">
        <v>1558</v>
      </c>
    </row>
    <row r="198" spans="1:12" s="4" customFormat="1" ht="15" customHeight="1" x14ac:dyDescent="0.2">
      <c r="B198" s="198">
        <v>2</v>
      </c>
      <c r="C198" s="190" t="s">
        <v>144</v>
      </c>
      <c r="D198" s="1037"/>
      <c r="E198" s="1038"/>
      <c r="F198" s="189"/>
      <c r="G198" s="188" t="s">
        <v>1532</v>
      </c>
      <c r="H198" s="327">
        <v>0.05</v>
      </c>
      <c r="I198" s="187" t="s">
        <v>1534</v>
      </c>
      <c r="J198" s="186">
        <f t="shared" si="6"/>
        <v>0</v>
      </c>
      <c r="K198" s="3" t="s">
        <v>1559</v>
      </c>
    </row>
    <row r="199" spans="1:12" s="4" customFormat="1" ht="15" customHeight="1" x14ac:dyDescent="0.2">
      <c r="B199" s="198">
        <v>3</v>
      </c>
      <c r="C199" s="190" t="s">
        <v>143</v>
      </c>
      <c r="D199" s="1037"/>
      <c r="E199" s="1038"/>
      <c r="F199" s="189"/>
      <c r="G199" s="188" t="s">
        <v>1532</v>
      </c>
      <c r="H199" s="327">
        <v>5.8000000000000003E-2</v>
      </c>
      <c r="I199" s="187" t="s">
        <v>1534</v>
      </c>
      <c r="J199" s="186">
        <f t="shared" si="6"/>
        <v>0</v>
      </c>
      <c r="K199" s="3" t="s">
        <v>1560</v>
      </c>
    </row>
    <row r="200" spans="1:12" s="4" customFormat="1" ht="15" customHeight="1" x14ac:dyDescent="0.2">
      <c r="B200" s="198">
        <v>4</v>
      </c>
      <c r="C200" s="190" t="s">
        <v>142</v>
      </c>
      <c r="D200" s="1037"/>
      <c r="E200" s="1038"/>
      <c r="F200" s="189"/>
      <c r="G200" s="188" t="s">
        <v>1532</v>
      </c>
      <c r="H200" s="327">
        <v>7.5999999999999998E-2</v>
      </c>
      <c r="I200" s="187" t="s">
        <v>1534</v>
      </c>
      <c r="J200" s="186">
        <f t="shared" si="6"/>
        <v>0</v>
      </c>
      <c r="K200" s="3" t="s">
        <v>1561</v>
      </c>
    </row>
    <row r="201" spans="1:12" s="4" customFormat="1" ht="15" customHeight="1" x14ac:dyDescent="0.2">
      <c r="B201" s="198">
        <v>5</v>
      </c>
      <c r="C201" s="190" t="s">
        <v>537</v>
      </c>
      <c r="D201" s="1037"/>
      <c r="E201" s="1038"/>
      <c r="F201" s="189"/>
      <c r="G201" s="188" t="s">
        <v>1532</v>
      </c>
      <c r="H201" s="327">
        <v>8.4000000000000005E-2</v>
      </c>
      <c r="I201" s="187" t="s">
        <v>1534</v>
      </c>
      <c r="J201" s="186">
        <f t="shared" si="6"/>
        <v>0</v>
      </c>
      <c r="K201" s="3" t="s">
        <v>1562</v>
      </c>
    </row>
    <row r="202" spans="1:12" s="4" customFormat="1" ht="15" customHeight="1" thickBot="1" x14ac:dyDescent="0.25">
      <c r="B202" s="198">
        <v>6</v>
      </c>
      <c r="C202" s="190" t="s">
        <v>575</v>
      </c>
      <c r="D202" s="1037"/>
      <c r="E202" s="1038"/>
      <c r="F202" s="189"/>
      <c r="G202" s="188" t="s">
        <v>1532</v>
      </c>
      <c r="H202" s="327">
        <v>0.09</v>
      </c>
      <c r="I202" s="187" t="s">
        <v>1534</v>
      </c>
      <c r="J202" s="186">
        <f t="shared" si="6"/>
        <v>0</v>
      </c>
      <c r="K202" s="3" t="s">
        <v>1563</v>
      </c>
    </row>
    <row r="203" spans="1:12" s="4" customFormat="1" ht="15" customHeight="1" x14ac:dyDescent="0.2">
      <c r="B203" s="184"/>
      <c r="C203" s="185"/>
      <c r="D203" s="184"/>
      <c r="E203" s="184"/>
      <c r="F203" s="170"/>
      <c r="G203" s="171"/>
      <c r="H203" s="1031" t="s">
        <v>1600</v>
      </c>
      <c r="I203" s="1032"/>
      <c r="J203" s="167"/>
      <c r="K203" s="3"/>
    </row>
    <row r="204" spans="1:12" s="4" customFormat="1" ht="15" customHeight="1" thickBot="1" x14ac:dyDescent="0.25">
      <c r="B204" s="3"/>
      <c r="C204" s="3"/>
      <c r="D204" s="3"/>
      <c r="E204" s="3"/>
      <c r="F204" s="169"/>
      <c r="G204" s="3"/>
      <c r="H204" s="1055" t="s">
        <v>140</v>
      </c>
      <c r="I204" s="1056"/>
      <c r="J204" s="166">
        <f>SUM(J197:J202)</f>
        <v>0</v>
      </c>
      <c r="K204" s="236" t="s">
        <v>1601</v>
      </c>
      <c r="L204" s="4" t="s">
        <v>1532</v>
      </c>
    </row>
    <row r="205" spans="1:12" s="4" customFormat="1" ht="18.75" customHeight="1" x14ac:dyDescent="0.2">
      <c r="B205" s="3"/>
      <c r="C205" s="3"/>
      <c r="D205" s="3"/>
      <c r="E205" s="3"/>
      <c r="F205" s="169"/>
      <c r="G205" s="168"/>
      <c r="H205" s="171"/>
      <c r="I205" s="171"/>
      <c r="J205" s="170"/>
      <c r="K205" s="3"/>
    </row>
    <row r="206" spans="1:12" ht="18.75" customHeight="1" x14ac:dyDescent="0.2">
      <c r="A206" s="858" t="s">
        <v>1602</v>
      </c>
      <c r="B206" s="4" t="s">
        <v>538</v>
      </c>
    </row>
    <row r="207" spans="1:12" ht="18.75" customHeight="1" x14ac:dyDescent="0.2">
      <c r="A207" s="858"/>
      <c r="B207" s="4" t="s">
        <v>1603</v>
      </c>
    </row>
    <row r="208" spans="1:12" ht="11.25" customHeight="1" x14ac:dyDescent="0.2">
      <c r="A208" s="182"/>
    </row>
    <row r="209" spans="1:11" ht="18.75" customHeight="1" x14ac:dyDescent="0.2">
      <c r="A209" s="182"/>
      <c r="B209" s="1050" t="s">
        <v>189</v>
      </c>
      <c r="C209" s="1051"/>
      <c r="D209" s="1050" t="s">
        <v>161</v>
      </c>
      <c r="E209" s="1051"/>
      <c r="F209" s="205" t="s">
        <v>209</v>
      </c>
      <c r="G209" s="187"/>
      <c r="H209" s="187" t="s">
        <v>159</v>
      </c>
      <c r="I209" s="187"/>
      <c r="J209" s="205" t="s">
        <v>110</v>
      </c>
      <c r="K209" s="3"/>
    </row>
    <row r="210" spans="1:11" ht="15" customHeight="1" x14ac:dyDescent="0.2">
      <c r="A210" s="182"/>
      <c r="B210" s="760"/>
      <c r="C210" s="203"/>
      <c r="D210" s="766"/>
      <c r="E210" s="767"/>
      <c r="F210" s="769"/>
      <c r="G210" s="200"/>
      <c r="H210" s="200"/>
      <c r="I210" s="200"/>
      <c r="J210" s="199" t="s">
        <v>1537</v>
      </c>
      <c r="K210" s="3"/>
    </row>
    <row r="211" spans="1:11" s="4" customFormat="1" ht="15" customHeight="1" x14ac:dyDescent="0.2">
      <c r="B211" s="761">
        <v>1</v>
      </c>
      <c r="C211" s="195" t="s">
        <v>144</v>
      </c>
      <c r="D211" s="191" t="s">
        <v>1538</v>
      </c>
      <c r="E211" s="190" t="s">
        <v>165</v>
      </c>
      <c r="F211" s="189"/>
      <c r="G211" s="188" t="s">
        <v>1532</v>
      </c>
      <c r="H211" s="230">
        <v>0.38900000000000001</v>
      </c>
      <c r="I211" s="188" t="s">
        <v>1534</v>
      </c>
      <c r="J211" s="194">
        <f t="shared" ref="J211:J226" si="7">ROUND(F211*H211,0)</f>
        <v>0</v>
      </c>
      <c r="K211" s="3" t="s">
        <v>1558</v>
      </c>
    </row>
    <row r="212" spans="1:11" s="4" customFormat="1" ht="15" customHeight="1" x14ac:dyDescent="0.2">
      <c r="B212" s="762"/>
      <c r="C212" s="244"/>
      <c r="D212" s="191" t="s">
        <v>1539</v>
      </c>
      <c r="E212" s="190" t="s">
        <v>164</v>
      </c>
      <c r="F212" s="189"/>
      <c r="G212" s="188" t="s">
        <v>1532</v>
      </c>
      <c r="H212" s="327">
        <v>0.25</v>
      </c>
      <c r="I212" s="187" t="s">
        <v>1534</v>
      </c>
      <c r="J212" s="186">
        <f t="shared" si="7"/>
        <v>0</v>
      </c>
      <c r="K212" s="3" t="s">
        <v>1559</v>
      </c>
    </row>
    <row r="213" spans="1:11" s="4" customFormat="1" ht="15" customHeight="1" x14ac:dyDescent="0.2">
      <c r="B213" s="761">
        <v>2</v>
      </c>
      <c r="C213" s="195" t="s">
        <v>143</v>
      </c>
      <c r="D213" s="191" t="s">
        <v>1538</v>
      </c>
      <c r="E213" s="190" t="s">
        <v>165</v>
      </c>
      <c r="F213" s="189"/>
      <c r="G213" s="188" t="s">
        <v>1532</v>
      </c>
      <c r="H213" s="230">
        <v>0.40799999999999997</v>
      </c>
      <c r="I213" s="188" t="s">
        <v>1534</v>
      </c>
      <c r="J213" s="194">
        <f t="shared" si="7"/>
        <v>0</v>
      </c>
      <c r="K213" s="3" t="s">
        <v>1560</v>
      </c>
    </row>
    <row r="214" spans="1:11" s="4" customFormat="1" ht="15" customHeight="1" x14ac:dyDescent="0.2">
      <c r="B214" s="762"/>
      <c r="C214" s="244"/>
      <c r="D214" s="191" t="s">
        <v>1539</v>
      </c>
      <c r="E214" s="190" t="s">
        <v>164</v>
      </c>
      <c r="F214" s="189"/>
      <c r="G214" s="188" t="s">
        <v>1532</v>
      </c>
      <c r="H214" s="327">
        <v>0.29199999999999998</v>
      </c>
      <c r="I214" s="187" t="s">
        <v>1534</v>
      </c>
      <c r="J214" s="186">
        <f t="shared" si="7"/>
        <v>0</v>
      </c>
      <c r="K214" s="3" t="s">
        <v>1561</v>
      </c>
    </row>
    <row r="215" spans="1:11" s="4" customFormat="1" ht="15" customHeight="1" x14ac:dyDescent="0.2">
      <c r="B215" s="761">
        <v>3</v>
      </c>
      <c r="C215" s="195" t="s">
        <v>142</v>
      </c>
      <c r="D215" s="191" t="s">
        <v>1538</v>
      </c>
      <c r="E215" s="190" t="s">
        <v>165</v>
      </c>
      <c r="F215" s="189"/>
      <c r="G215" s="188" t="s">
        <v>1532</v>
      </c>
      <c r="H215" s="327">
        <v>0.41699999999999998</v>
      </c>
      <c r="I215" s="188" t="s">
        <v>1534</v>
      </c>
      <c r="J215" s="194">
        <f t="shared" si="7"/>
        <v>0</v>
      </c>
      <c r="K215" s="3" t="s">
        <v>1562</v>
      </c>
    </row>
    <row r="216" spans="1:11" s="4" customFormat="1" ht="15" customHeight="1" x14ac:dyDescent="0.2">
      <c r="B216" s="762"/>
      <c r="C216" s="244"/>
      <c r="D216" s="191" t="s">
        <v>1539</v>
      </c>
      <c r="E216" s="190" t="s">
        <v>164</v>
      </c>
      <c r="F216" s="189"/>
      <c r="G216" s="188" t="s">
        <v>1532</v>
      </c>
      <c r="H216" s="327">
        <v>0.38200000000000001</v>
      </c>
      <c r="I216" s="187" t="s">
        <v>1534</v>
      </c>
      <c r="J216" s="186">
        <f t="shared" si="7"/>
        <v>0</v>
      </c>
      <c r="K216" s="3" t="s">
        <v>1563</v>
      </c>
    </row>
    <row r="217" spans="1:11" s="4" customFormat="1" ht="15" customHeight="1" x14ac:dyDescent="0.2">
      <c r="B217" s="761">
        <v>4</v>
      </c>
      <c r="C217" s="195" t="s">
        <v>537</v>
      </c>
      <c r="D217" s="191" t="s">
        <v>1538</v>
      </c>
      <c r="E217" s="190" t="s">
        <v>165</v>
      </c>
      <c r="F217" s="189"/>
      <c r="G217" s="188" t="s">
        <v>1532</v>
      </c>
      <c r="H217" s="327">
        <v>0.44400000000000001</v>
      </c>
      <c r="I217" s="188" t="s">
        <v>1534</v>
      </c>
      <c r="J217" s="194">
        <f t="shared" si="7"/>
        <v>0</v>
      </c>
      <c r="K217" s="3" t="s">
        <v>1566</v>
      </c>
    </row>
    <row r="218" spans="1:11" s="4" customFormat="1" ht="15" customHeight="1" x14ac:dyDescent="0.2">
      <c r="B218" s="762"/>
      <c r="C218" s="244"/>
      <c r="D218" s="191" t="s">
        <v>1539</v>
      </c>
      <c r="E218" s="190" t="s">
        <v>164</v>
      </c>
      <c r="F218" s="189"/>
      <c r="G218" s="188" t="s">
        <v>1532</v>
      </c>
      <c r="H218" s="327">
        <v>0.42199999999999999</v>
      </c>
      <c r="I218" s="187" t="s">
        <v>1534</v>
      </c>
      <c r="J218" s="186">
        <f t="shared" si="7"/>
        <v>0</v>
      </c>
      <c r="K218" s="3" t="s">
        <v>1569</v>
      </c>
    </row>
    <row r="219" spans="1:11" s="4" customFormat="1" ht="15" customHeight="1" x14ac:dyDescent="0.2">
      <c r="B219" s="761">
        <v>5</v>
      </c>
      <c r="C219" s="195" t="s">
        <v>575</v>
      </c>
      <c r="D219" s="191" t="s">
        <v>1538</v>
      </c>
      <c r="E219" s="190" t="s">
        <v>165</v>
      </c>
      <c r="F219" s="189"/>
      <c r="G219" s="188" t="s">
        <v>1532</v>
      </c>
      <c r="H219" s="327">
        <v>0.46600000000000003</v>
      </c>
      <c r="I219" s="188" t="s">
        <v>1534</v>
      </c>
      <c r="J219" s="194">
        <f t="shared" si="7"/>
        <v>0</v>
      </c>
      <c r="K219" s="3" t="s">
        <v>1570</v>
      </c>
    </row>
    <row r="220" spans="1:11" s="4" customFormat="1" ht="15" customHeight="1" x14ac:dyDescent="0.2">
      <c r="B220" s="762"/>
      <c r="C220" s="244"/>
      <c r="D220" s="191" t="s">
        <v>1539</v>
      </c>
      <c r="E220" s="190" t="s">
        <v>164</v>
      </c>
      <c r="F220" s="189"/>
      <c r="G220" s="188" t="s">
        <v>1532</v>
      </c>
      <c r="H220" s="327">
        <v>0.45200000000000001</v>
      </c>
      <c r="I220" s="187" t="s">
        <v>1534</v>
      </c>
      <c r="J220" s="186">
        <f t="shared" si="7"/>
        <v>0</v>
      </c>
      <c r="K220" s="3" t="s">
        <v>1571</v>
      </c>
    </row>
    <row r="221" spans="1:11" s="4" customFormat="1" ht="15" customHeight="1" x14ac:dyDescent="0.2">
      <c r="B221" s="761">
        <v>6</v>
      </c>
      <c r="C221" s="195" t="s">
        <v>721</v>
      </c>
      <c r="D221" s="191" t="s">
        <v>1538</v>
      </c>
      <c r="E221" s="190" t="s">
        <v>165</v>
      </c>
      <c r="F221" s="189"/>
      <c r="G221" s="188" t="s">
        <v>1532</v>
      </c>
      <c r="H221" s="327">
        <v>0.48299999999999998</v>
      </c>
      <c r="I221" s="188" t="s">
        <v>1534</v>
      </c>
      <c r="J221" s="194">
        <f t="shared" si="7"/>
        <v>0</v>
      </c>
      <c r="K221" s="3" t="s">
        <v>1572</v>
      </c>
    </row>
    <row r="222" spans="1:11" s="4" customFormat="1" ht="15" customHeight="1" x14ac:dyDescent="0.2">
      <c r="B222" s="762"/>
      <c r="C222" s="244"/>
      <c r="D222" s="191" t="s">
        <v>1539</v>
      </c>
      <c r="E222" s="190" t="s">
        <v>164</v>
      </c>
      <c r="F222" s="189"/>
      <c r="G222" s="188" t="s">
        <v>1532</v>
      </c>
      <c r="H222" s="327">
        <v>0.47599999999999998</v>
      </c>
      <c r="I222" s="187" t="s">
        <v>1534</v>
      </c>
      <c r="J222" s="186">
        <f t="shared" si="7"/>
        <v>0</v>
      </c>
      <c r="K222" s="3" t="s">
        <v>1573</v>
      </c>
    </row>
    <row r="223" spans="1:11" s="4" customFormat="1" ht="15" customHeight="1" x14ac:dyDescent="0.2">
      <c r="B223" s="761">
        <v>7</v>
      </c>
      <c r="C223" s="195" t="s">
        <v>1002</v>
      </c>
      <c r="D223" s="191" t="s">
        <v>1538</v>
      </c>
      <c r="E223" s="190" t="s">
        <v>165</v>
      </c>
      <c r="F223" s="189"/>
      <c r="G223" s="188" t="s">
        <v>1532</v>
      </c>
      <c r="H223" s="327">
        <v>0.5</v>
      </c>
      <c r="I223" s="188" t="s">
        <v>1534</v>
      </c>
      <c r="J223" s="194">
        <f t="shared" si="7"/>
        <v>0</v>
      </c>
      <c r="K223" s="3" t="s">
        <v>1574</v>
      </c>
    </row>
    <row r="224" spans="1:11" s="4" customFormat="1" ht="15" customHeight="1" x14ac:dyDescent="0.2">
      <c r="B224" s="762"/>
      <c r="C224" s="244"/>
      <c r="D224" s="191" t="s">
        <v>1539</v>
      </c>
      <c r="E224" s="190" t="s">
        <v>164</v>
      </c>
      <c r="F224" s="189"/>
      <c r="G224" s="188" t="s">
        <v>1532</v>
      </c>
      <c r="H224" s="327">
        <v>0.5</v>
      </c>
      <c r="I224" s="187" t="s">
        <v>1534</v>
      </c>
      <c r="J224" s="186">
        <f t="shared" si="7"/>
        <v>0</v>
      </c>
      <c r="K224" s="3" t="s">
        <v>1575</v>
      </c>
    </row>
    <row r="225" spans="1:12" s="4" customFormat="1" ht="15" customHeight="1" x14ac:dyDescent="0.2">
      <c r="B225" s="761">
        <v>8</v>
      </c>
      <c r="C225" s="195" t="s">
        <v>1116</v>
      </c>
      <c r="D225" s="191" t="s">
        <v>1538</v>
      </c>
      <c r="E225" s="190" t="s">
        <v>165</v>
      </c>
      <c r="F225" s="189"/>
      <c r="G225" s="188" t="s">
        <v>1532</v>
      </c>
      <c r="H225" s="327">
        <v>0.5</v>
      </c>
      <c r="I225" s="188" t="s">
        <v>1534</v>
      </c>
      <c r="J225" s="194">
        <f t="shared" si="7"/>
        <v>0</v>
      </c>
      <c r="K225" s="3" t="s">
        <v>1576</v>
      </c>
    </row>
    <row r="226" spans="1:12" s="4" customFormat="1" ht="15" customHeight="1" x14ac:dyDescent="0.2">
      <c r="B226" s="762"/>
      <c r="C226" s="244"/>
      <c r="D226" s="191" t="s">
        <v>1539</v>
      </c>
      <c r="E226" s="190" t="s">
        <v>164</v>
      </c>
      <c r="F226" s="189"/>
      <c r="G226" s="188" t="s">
        <v>1532</v>
      </c>
      <c r="H226" s="327">
        <v>0.5</v>
      </c>
      <c r="I226" s="187" t="s">
        <v>1534</v>
      </c>
      <c r="J226" s="186">
        <f t="shared" si="7"/>
        <v>0</v>
      </c>
      <c r="K226" s="3" t="s">
        <v>1577</v>
      </c>
    </row>
    <row r="227" spans="1:12" s="4" customFormat="1" ht="15" customHeight="1" x14ac:dyDescent="0.2">
      <c r="B227" s="761">
        <v>9</v>
      </c>
      <c r="C227" s="195" t="s">
        <v>1395</v>
      </c>
      <c r="D227" s="191" t="s">
        <v>1538</v>
      </c>
      <c r="E227" s="190" t="s">
        <v>165</v>
      </c>
      <c r="F227" s="189"/>
      <c r="G227" s="188" t="s">
        <v>1532</v>
      </c>
      <c r="H227" s="327">
        <v>0.5</v>
      </c>
      <c r="I227" s="188" t="s">
        <v>1534</v>
      </c>
      <c r="J227" s="194">
        <f>ROUND(F227*H227,0)</f>
        <v>0</v>
      </c>
      <c r="K227" s="3" t="s">
        <v>1578</v>
      </c>
    </row>
    <row r="228" spans="1:12" s="4" customFormat="1" ht="15" customHeight="1" x14ac:dyDescent="0.2">
      <c r="B228" s="762"/>
      <c r="C228" s="244"/>
      <c r="D228" s="191" t="s">
        <v>1539</v>
      </c>
      <c r="E228" s="190" t="s">
        <v>164</v>
      </c>
      <c r="F228" s="189"/>
      <c r="G228" s="188" t="s">
        <v>1532</v>
      </c>
      <c r="H228" s="327">
        <v>0.5</v>
      </c>
      <c r="I228" s="187" t="s">
        <v>1534</v>
      </c>
      <c r="J228" s="186">
        <f>ROUND(F228*H228,0)</f>
        <v>0</v>
      </c>
      <c r="K228" s="3" t="s">
        <v>1579</v>
      </c>
    </row>
    <row r="229" spans="1:12" s="4" customFormat="1" ht="15" customHeight="1" x14ac:dyDescent="0.2">
      <c r="B229" s="761">
        <v>10</v>
      </c>
      <c r="C229" s="195" t="s">
        <v>1639</v>
      </c>
      <c r="D229" s="191" t="s">
        <v>597</v>
      </c>
      <c r="E229" s="190" t="s">
        <v>165</v>
      </c>
      <c r="F229" s="189"/>
      <c r="G229" s="188" t="s">
        <v>139</v>
      </c>
      <c r="H229" s="327">
        <v>0.5</v>
      </c>
      <c r="I229" s="188" t="s">
        <v>141</v>
      </c>
      <c r="J229" s="194">
        <f>ROUND(F229*H229,0)</f>
        <v>0</v>
      </c>
      <c r="K229" s="3" t="s">
        <v>1936</v>
      </c>
    </row>
    <row r="230" spans="1:12" s="4" customFormat="1" ht="15" customHeight="1" thickBot="1" x14ac:dyDescent="0.25">
      <c r="B230" s="762"/>
      <c r="C230" s="244"/>
      <c r="D230" s="191" t="s">
        <v>593</v>
      </c>
      <c r="E230" s="190" t="s">
        <v>164</v>
      </c>
      <c r="F230" s="189"/>
      <c r="G230" s="188" t="s">
        <v>139</v>
      </c>
      <c r="H230" s="327">
        <v>0.5</v>
      </c>
      <c r="I230" s="187" t="s">
        <v>141</v>
      </c>
      <c r="J230" s="186">
        <f>ROUND(F230*H230,0)</f>
        <v>0</v>
      </c>
      <c r="K230" s="3" t="s">
        <v>1937</v>
      </c>
    </row>
    <row r="231" spans="1:12" s="4" customFormat="1" ht="15" customHeight="1" x14ac:dyDescent="0.2">
      <c r="B231" s="184"/>
      <c r="C231" s="185"/>
      <c r="D231" s="184"/>
      <c r="E231" s="184"/>
      <c r="F231" s="170"/>
      <c r="G231" s="171"/>
      <c r="H231" s="1031" t="s">
        <v>1938</v>
      </c>
      <c r="I231" s="1032"/>
      <c r="J231" s="167"/>
      <c r="K231" s="3"/>
    </row>
    <row r="232" spans="1:12" s="4" customFormat="1" ht="15" customHeight="1" thickBot="1" x14ac:dyDescent="0.25">
      <c r="B232" s="3"/>
      <c r="C232" s="3"/>
      <c r="D232" s="3"/>
      <c r="E232" s="3"/>
      <c r="F232" s="169"/>
      <c r="G232" s="3"/>
      <c r="H232" s="1055" t="s">
        <v>140</v>
      </c>
      <c r="I232" s="1056"/>
      <c r="J232" s="166">
        <f>SUM(J211:J230)</f>
        <v>0</v>
      </c>
      <c r="K232" s="236" t="s">
        <v>1604</v>
      </c>
      <c r="L232" s="4" t="s">
        <v>1532</v>
      </c>
    </row>
    <row r="233" spans="1:12" s="4" customFormat="1" ht="18.75" customHeight="1" x14ac:dyDescent="0.2">
      <c r="B233" s="3"/>
      <c r="C233" s="3"/>
      <c r="D233" s="3"/>
      <c r="E233" s="3"/>
      <c r="F233" s="169"/>
      <c r="G233" s="168"/>
      <c r="H233" s="171"/>
      <c r="I233" s="171"/>
      <c r="J233" s="170"/>
      <c r="K233" s="3"/>
    </row>
    <row r="234" spans="1:12" ht="18.75" customHeight="1" x14ac:dyDescent="0.2">
      <c r="A234" s="858" t="s">
        <v>1605</v>
      </c>
      <c r="B234" s="4" t="s">
        <v>538</v>
      </c>
    </row>
    <row r="235" spans="1:12" ht="18.75" customHeight="1" x14ac:dyDescent="0.2">
      <c r="A235" s="858"/>
      <c r="B235" s="4" t="s">
        <v>2354</v>
      </c>
    </row>
    <row r="236" spans="1:12" ht="11.25" customHeight="1" x14ac:dyDescent="0.2">
      <c r="A236" s="182"/>
    </row>
    <row r="237" spans="1:12" ht="18.75" customHeight="1" x14ac:dyDescent="0.2">
      <c r="A237" s="182"/>
      <c r="B237" s="1050" t="s">
        <v>189</v>
      </c>
      <c r="C237" s="1051"/>
      <c r="D237" s="1050" t="s">
        <v>161</v>
      </c>
      <c r="E237" s="1051"/>
      <c r="F237" s="205" t="s">
        <v>209</v>
      </c>
      <c r="G237" s="187"/>
      <c r="H237" s="187" t="s">
        <v>159</v>
      </c>
      <c r="I237" s="187"/>
      <c r="J237" s="205" t="s">
        <v>110</v>
      </c>
      <c r="K237" s="3"/>
    </row>
    <row r="238" spans="1:12" ht="15" customHeight="1" x14ac:dyDescent="0.2">
      <c r="A238" s="182"/>
      <c r="B238" s="760"/>
      <c r="C238" s="203"/>
      <c r="D238" s="766"/>
      <c r="E238" s="767"/>
      <c r="F238" s="769"/>
      <c r="G238" s="200"/>
      <c r="H238" s="200"/>
      <c r="I238" s="200"/>
      <c r="J238" s="859" t="s">
        <v>1537</v>
      </c>
      <c r="K238" s="3"/>
    </row>
    <row r="239" spans="1:12" s="4" customFormat="1" ht="15" customHeight="1" x14ac:dyDescent="0.2">
      <c r="B239" s="761">
        <v>1</v>
      </c>
      <c r="C239" s="195" t="s">
        <v>142</v>
      </c>
      <c r="D239" s="191" t="s">
        <v>1538</v>
      </c>
      <c r="E239" s="190" t="s">
        <v>165</v>
      </c>
      <c r="F239" s="189"/>
      <c r="G239" s="188" t="s">
        <v>1532</v>
      </c>
      <c r="H239" s="327">
        <v>0.58899999999999997</v>
      </c>
      <c r="I239" s="188" t="s">
        <v>1534</v>
      </c>
      <c r="J239" s="194">
        <f t="shared" ref="J239:J250" si="8">ROUND(F239*H239,0)</f>
        <v>0</v>
      </c>
      <c r="K239" s="3" t="s">
        <v>1558</v>
      </c>
    </row>
    <row r="240" spans="1:12" s="4" customFormat="1" ht="15" customHeight="1" x14ac:dyDescent="0.2">
      <c r="B240" s="762"/>
      <c r="C240" s="244"/>
      <c r="D240" s="191" t="s">
        <v>1539</v>
      </c>
      <c r="E240" s="190" t="s">
        <v>164</v>
      </c>
      <c r="F240" s="189"/>
      <c r="G240" s="188" t="s">
        <v>1532</v>
      </c>
      <c r="H240" s="327">
        <v>0.56299999999999994</v>
      </c>
      <c r="I240" s="187" t="s">
        <v>1534</v>
      </c>
      <c r="J240" s="186">
        <f t="shared" si="8"/>
        <v>0</v>
      </c>
      <c r="K240" s="3" t="s">
        <v>1559</v>
      </c>
    </row>
    <row r="241" spans="2:12" s="4" customFormat="1" ht="15" customHeight="1" x14ac:dyDescent="0.2">
      <c r="B241" s="761">
        <v>2</v>
      </c>
      <c r="C241" s="195" t="s">
        <v>537</v>
      </c>
      <c r="D241" s="191" t="s">
        <v>1538</v>
      </c>
      <c r="E241" s="190" t="s">
        <v>165</v>
      </c>
      <c r="F241" s="189"/>
      <c r="G241" s="188" t="s">
        <v>1532</v>
      </c>
      <c r="H241" s="327">
        <v>0.61699999999999999</v>
      </c>
      <c r="I241" s="188" t="s">
        <v>1534</v>
      </c>
      <c r="J241" s="194">
        <f t="shared" si="8"/>
        <v>0</v>
      </c>
      <c r="K241" s="3" t="s">
        <v>1560</v>
      </c>
    </row>
    <row r="242" spans="2:12" s="4" customFormat="1" ht="15" customHeight="1" x14ac:dyDescent="0.2">
      <c r="B242" s="762"/>
      <c r="C242" s="244"/>
      <c r="D242" s="191" t="s">
        <v>1539</v>
      </c>
      <c r="E242" s="190" t="s">
        <v>164</v>
      </c>
      <c r="F242" s="189"/>
      <c r="G242" s="188" t="s">
        <v>1532</v>
      </c>
      <c r="H242" s="327">
        <v>0.6</v>
      </c>
      <c r="I242" s="187" t="s">
        <v>1534</v>
      </c>
      <c r="J242" s="186">
        <f t="shared" si="8"/>
        <v>0</v>
      </c>
      <c r="K242" s="3" t="s">
        <v>1561</v>
      </c>
    </row>
    <row r="243" spans="2:12" s="4" customFormat="1" ht="15" customHeight="1" x14ac:dyDescent="0.2">
      <c r="B243" s="761">
        <v>3</v>
      </c>
      <c r="C243" s="195" t="s">
        <v>575</v>
      </c>
      <c r="D243" s="191" t="s">
        <v>1538</v>
      </c>
      <c r="E243" s="190" t="s">
        <v>165</v>
      </c>
      <c r="F243" s="189"/>
      <c r="G243" s="188" t="s">
        <v>1532</v>
      </c>
      <c r="H243" s="327">
        <v>0.64500000000000002</v>
      </c>
      <c r="I243" s="188" t="s">
        <v>1534</v>
      </c>
      <c r="J243" s="194">
        <f t="shared" si="8"/>
        <v>0</v>
      </c>
      <c r="K243" s="3" t="s">
        <v>1562</v>
      </c>
    </row>
    <row r="244" spans="2:12" s="4" customFormat="1" ht="15" customHeight="1" x14ac:dyDescent="0.2">
      <c r="B244" s="762"/>
      <c r="C244" s="244"/>
      <c r="D244" s="191" t="s">
        <v>1539</v>
      </c>
      <c r="E244" s="190" t="s">
        <v>164</v>
      </c>
      <c r="F244" s="189"/>
      <c r="G244" s="188" t="s">
        <v>1532</v>
      </c>
      <c r="H244" s="327">
        <v>0.63300000000000001</v>
      </c>
      <c r="I244" s="187" t="s">
        <v>1534</v>
      </c>
      <c r="J244" s="186">
        <f t="shared" si="8"/>
        <v>0</v>
      </c>
      <c r="K244" s="3" t="s">
        <v>1563</v>
      </c>
    </row>
    <row r="245" spans="2:12" s="4" customFormat="1" ht="15" customHeight="1" x14ac:dyDescent="0.2">
      <c r="B245" s="761">
        <v>4</v>
      </c>
      <c r="C245" s="195" t="s">
        <v>721</v>
      </c>
      <c r="D245" s="191" t="s">
        <v>1538</v>
      </c>
      <c r="E245" s="190" t="s">
        <v>165</v>
      </c>
      <c r="F245" s="189"/>
      <c r="G245" s="188" t="s">
        <v>1532</v>
      </c>
      <c r="H245" s="327">
        <v>0.66500000000000004</v>
      </c>
      <c r="I245" s="188" t="s">
        <v>1534</v>
      </c>
      <c r="J245" s="194">
        <f t="shared" si="8"/>
        <v>0</v>
      </c>
      <c r="K245" s="3" t="s">
        <v>1566</v>
      </c>
    </row>
    <row r="246" spans="2:12" s="4" customFormat="1" ht="15" customHeight="1" x14ac:dyDescent="0.2">
      <c r="B246" s="762"/>
      <c r="C246" s="244"/>
      <c r="D246" s="191" t="s">
        <v>1539</v>
      </c>
      <c r="E246" s="190" t="s">
        <v>164</v>
      </c>
      <c r="F246" s="189"/>
      <c r="G246" s="188" t="s">
        <v>1532</v>
      </c>
      <c r="H246" s="327">
        <v>0.65900000000000003</v>
      </c>
      <c r="I246" s="187" t="s">
        <v>1534</v>
      </c>
      <c r="J246" s="186">
        <f t="shared" si="8"/>
        <v>0</v>
      </c>
      <c r="K246" s="3" t="s">
        <v>1569</v>
      </c>
    </row>
    <row r="247" spans="2:12" s="4" customFormat="1" ht="15" customHeight="1" x14ac:dyDescent="0.2">
      <c r="B247" s="761">
        <v>5</v>
      </c>
      <c r="C247" s="195" t="s">
        <v>1002</v>
      </c>
      <c r="D247" s="191" t="s">
        <v>1538</v>
      </c>
      <c r="E247" s="190" t="s">
        <v>165</v>
      </c>
      <c r="F247" s="189"/>
      <c r="G247" s="188" t="s">
        <v>1532</v>
      </c>
      <c r="H247" s="327">
        <v>0.7</v>
      </c>
      <c r="I247" s="188" t="s">
        <v>1534</v>
      </c>
      <c r="J247" s="194">
        <f t="shared" si="8"/>
        <v>0</v>
      </c>
      <c r="K247" s="3" t="s">
        <v>1570</v>
      </c>
    </row>
    <row r="248" spans="2:12" s="4" customFormat="1" ht="15" customHeight="1" x14ac:dyDescent="0.2">
      <c r="B248" s="762"/>
      <c r="C248" s="244"/>
      <c r="D248" s="191" t="s">
        <v>1539</v>
      </c>
      <c r="E248" s="190" t="s">
        <v>164</v>
      </c>
      <c r="F248" s="189"/>
      <c r="G248" s="188" t="s">
        <v>1532</v>
      </c>
      <c r="H248" s="327">
        <v>0.7</v>
      </c>
      <c r="I248" s="187" t="s">
        <v>1534</v>
      </c>
      <c r="J248" s="186">
        <f t="shared" si="8"/>
        <v>0</v>
      </c>
      <c r="K248" s="3" t="s">
        <v>1571</v>
      </c>
    </row>
    <row r="249" spans="2:12" s="4" customFormat="1" ht="15" customHeight="1" x14ac:dyDescent="0.2">
      <c r="B249" s="761">
        <v>6</v>
      </c>
      <c r="C249" s="195" t="s">
        <v>1116</v>
      </c>
      <c r="D249" s="191" t="s">
        <v>1538</v>
      </c>
      <c r="E249" s="190" t="s">
        <v>165</v>
      </c>
      <c r="F249" s="189"/>
      <c r="G249" s="188" t="s">
        <v>1532</v>
      </c>
      <c r="H249" s="327">
        <v>0.7</v>
      </c>
      <c r="I249" s="188" t="s">
        <v>1534</v>
      </c>
      <c r="J249" s="194">
        <f t="shared" si="8"/>
        <v>0</v>
      </c>
      <c r="K249" s="3" t="s">
        <v>1572</v>
      </c>
    </row>
    <row r="250" spans="2:12" s="4" customFormat="1" ht="15" customHeight="1" x14ac:dyDescent="0.2">
      <c r="B250" s="762"/>
      <c r="C250" s="244"/>
      <c r="D250" s="191" t="s">
        <v>1539</v>
      </c>
      <c r="E250" s="190" t="s">
        <v>164</v>
      </c>
      <c r="F250" s="189"/>
      <c r="G250" s="188" t="s">
        <v>1532</v>
      </c>
      <c r="H250" s="327">
        <v>0.7</v>
      </c>
      <c r="I250" s="187" t="s">
        <v>1534</v>
      </c>
      <c r="J250" s="186">
        <f t="shared" si="8"/>
        <v>0</v>
      </c>
      <c r="K250" s="3" t="s">
        <v>1573</v>
      </c>
    </row>
    <row r="251" spans="2:12" s="4" customFormat="1" ht="15" customHeight="1" x14ac:dyDescent="0.2">
      <c r="B251" s="761">
        <v>7</v>
      </c>
      <c r="C251" s="195" t="s">
        <v>1395</v>
      </c>
      <c r="D251" s="191" t="s">
        <v>1538</v>
      </c>
      <c r="E251" s="190" t="s">
        <v>165</v>
      </c>
      <c r="F251" s="189"/>
      <c r="G251" s="188" t="s">
        <v>1532</v>
      </c>
      <c r="H251" s="327">
        <v>0.7</v>
      </c>
      <c r="I251" s="188" t="s">
        <v>1534</v>
      </c>
      <c r="J251" s="194">
        <f>ROUND(F251*H251,0)</f>
        <v>0</v>
      </c>
      <c r="K251" s="3" t="s">
        <v>1574</v>
      </c>
    </row>
    <row r="252" spans="2:12" s="4" customFormat="1" ht="15" customHeight="1" x14ac:dyDescent="0.2">
      <c r="B252" s="762"/>
      <c r="C252" s="244"/>
      <c r="D252" s="191" t="s">
        <v>1539</v>
      </c>
      <c r="E252" s="190" t="s">
        <v>164</v>
      </c>
      <c r="F252" s="189"/>
      <c r="G252" s="188" t="s">
        <v>1532</v>
      </c>
      <c r="H252" s="327">
        <v>0.7</v>
      </c>
      <c r="I252" s="187" t="s">
        <v>1534</v>
      </c>
      <c r="J252" s="186">
        <f>ROUND(F252*H252,0)</f>
        <v>0</v>
      </c>
      <c r="K252" s="3" t="s">
        <v>1575</v>
      </c>
    </row>
    <row r="253" spans="2:12" s="4" customFormat="1" ht="15" customHeight="1" x14ac:dyDescent="0.2">
      <c r="B253" s="761">
        <v>8</v>
      </c>
      <c r="C253" s="195" t="s">
        <v>1639</v>
      </c>
      <c r="D253" s="191" t="s">
        <v>597</v>
      </c>
      <c r="E253" s="190" t="s">
        <v>165</v>
      </c>
      <c r="F253" s="189"/>
      <c r="G253" s="188" t="s">
        <v>139</v>
      </c>
      <c r="H253" s="327">
        <v>0.7</v>
      </c>
      <c r="I253" s="188" t="s">
        <v>141</v>
      </c>
      <c r="J253" s="194">
        <f>ROUND(F253*H253,0)</f>
        <v>0</v>
      </c>
      <c r="K253" s="3" t="s">
        <v>1939</v>
      </c>
    </row>
    <row r="254" spans="2:12" s="4" customFormat="1" ht="15" customHeight="1" thickBot="1" x14ac:dyDescent="0.25">
      <c r="B254" s="762"/>
      <c r="C254" s="244"/>
      <c r="D254" s="191" t="s">
        <v>593</v>
      </c>
      <c r="E254" s="190" t="s">
        <v>164</v>
      </c>
      <c r="F254" s="189"/>
      <c r="G254" s="188" t="s">
        <v>139</v>
      </c>
      <c r="H254" s="327">
        <v>0.7</v>
      </c>
      <c r="I254" s="187" t="s">
        <v>141</v>
      </c>
      <c r="J254" s="186">
        <f>ROUND(F254*H254,0)</f>
        <v>0</v>
      </c>
      <c r="K254" s="3" t="s">
        <v>1940</v>
      </c>
    </row>
    <row r="255" spans="2:12" s="4" customFormat="1" ht="15" customHeight="1" x14ac:dyDescent="0.2">
      <c r="B255" s="3"/>
      <c r="C255" s="3"/>
      <c r="D255" s="3"/>
      <c r="E255" s="3"/>
      <c r="F255" s="169"/>
      <c r="G255" s="168"/>
      <c r="H255" s="1031" t="s">
        <v>1941</v>
      </c>
      <c r="I255" s="1032"/>
      <c r="J255" s="167"/>
      <c r="K255" s="3"/>
    </row>
    <row r="256" spans="2:12" s="4" customFormat="1" ht="15" customHeight="1" thickBot="1" x14ac:dyDescent="0.25">
      <c r="B256" s="3"/>
      <c r="C256" s="3"/>
      <c r="D256" s="3"/>
      <c r="E256" s="3"/>
      <c r="F256" s="169"/>
      <c r="G256" s="168"/>
      <c r="H256" s="1055" t="s">
        <v>140</v>
      </c>
      <c r="I256" s="1056"/>
      <c r="J256" s="166">
        <f>SUM(J239:J254)</f>
        <v>0</v>
      </c>
      <c r="K256" s="236" t="s">
        <v>1606</v>
      </c>
      <c r="L256" s="4" t="s">
        <v>1532</v>
      </c>
    </row>
    <row r="257" spans="1:11" s="4" customFormat="1" ht="15" customHeight="1" x14ac:dyDescent="0.2">
      <c r="B257" s="3"/>
      <c r="C257" s="3"/>
      <c r="D257" s="3"/>
      <c r="E257" s="3"/>
      <c r="F257" s="169"/>
      <c r="G257" s="168"/>
      <c r="H257" s="171"/>
      <c r="I257" s="171"/>
      <c r="J257" s="170"/>
      <c r="K257" s="3"/>
    </row>
    <row r="258" spans="1:11" ht="18.75" customHeight="1" x14ac:dyDescent="0.2">
      <c r="A258" s="177" t="s">
        <v>1607</v>
      </c>
      <c r="B258" s="4" t="s">
        <v>1328</v>
      </c>
    </row>
    <row r="259" spans="1:11" ht="11.25" customHeight="1" x14ac:dyDescent="0.2">
      <c r="A259" s="182"/>
    </row>
    <row r="260" spans="1:11" ht="18.75" customHeight="1" x14ac:dyDescent="0.2">
      <c r="A260" s="182"/>
      <c r="B260" s="1050" t="s">
        <v>162</v>
      </c>
      <c r="C260" s="1051"/>
      <c r="D260" s="1050" t="s">
        <v>161</v>
      </c>
      <c r="E260" s="1051"/>
      <c r="F260" s="205" t="s">
        <v>160</v>
      </c>
      <c r="G260" s="187"/>
      <c r="H260" s="187" t="s">
        <v>159</v>
      </c>
      <c r="I260" s="187"/>
      <c r="J260" s="205" t="s">
        <v>110</v>
      </c>
      <c r="K260" s="3"/>
    </row>
    <row r="261" spans="1:11" ht="15" customHeight="1" x14ac:dyDescent="0.2">
      <c r="A261" s="182"/>
      <c r="B261" s="760"/>
      <c r="C261" s="203"/>
      <c r="D261" s="766"/>
      <c r="E261" s="767"/>
      <c r="F261" s="769"/>
      <c r="G261" s="200"/>
      <c r="H261" s="217"/>
      <c r="I261" s="200"/>
      <c r="J261" s="199" t="s">
        <v>1537</v>
      </c>
      <c r="K261" s="3"/>
    </row>
    <row r="262" spans="1:11" s="4" customFormat="1" ht="15" customHeight="1" x14ac:dyDescent="0.2">
      <c r="B262" s="761">
        <v>1</v>
      </c>
      <c r="C262" s="195" t="s">
        <v>148</v>
      </c>
      <c r="D262" s="1037"/>
      <c r="E262" s="1038"/>
      <c r="F262" s="189"/>
      <c r="G262" s="188" t="s">
        <v>1532</v>
      </c>
      <c r="H262" s="349">
        <v>0.12</v>
      </c>
      <c r="I262" s="188" t="s">
        <v>1534</v>
      </c>
      <c r="J262" s="194">
        <f t="shared" ref="J262:J282" si="9">ROUND(F262*H262,0)</f>
        <v>0</v>
      </c>
      <c r="K262" s="3" t="s">
        <v>1558</v>
      </c>
    </row>
    <row r="263" spans="1:11" s="4" customFormat="1" ht="15" customHeight="1" x14ac:dyDescent="0.2">
      <c r="B263" s="761">
        <v>2</v>
      </c>
      <c r="C263" s="195" t="s">
        <v>147</v>
      </c>
      <c r="D263" s="1037"/>
      <c r="E263" s="1038"/>
      <c r="F263" s="189"/>
      <c r="G263" s="188" t="s">
        <v>1532</v>
      </c>
      <c r="H263" s="349">
        <v>0.14399999999999999</v>
      </c>
      <c r="I263" s="188" t="s">
        <v>1534</v>
      </c>
      <c r="J263" s="194">
        <f t="shared" si="9"/>
        <v>0</v>
      </c>
      <c r="K263" s="3" t="s">
        <v>1559</v>
      </c>
    </row>
    <row r="264" spans="1:11" s="4" customFormat="1" ht="15" customHeight="1" x14ac:dyDescent="0.2">
      <c r="B264" s="761">
        <v>3</v>
      </c>
      <c r="C264" s="195" t="s">
        <v>146</v>
      </c>
      <c r="D264" s="1037"/>
      <c r="E264" s="1038"/>
      <c r="F264" s="189"/>
      <c r="G264" s="188" t="s">
        <v>1532</v>
      </c>
      <c r="H264" s="349">
        <v>0.16500000000000001</v>
      </c>
      <c r="I264" s="188" t="s">
        <v>1534</v>
      </c>
      <c r="J264" s="194">
        <f t="shared" si="9"/>
        <v>0</v>
      </c>
      <c r="K264" s="3" t="s">
        <v>1560</v>
      </c>
    </row>
    <row r="265" spans="1:11" s="4" customFormat="1" ht="15" customHeight="1" x14ac:dyDescent="0.2">
      <c r="B265" s="761">
        <v>4</v>
      </c>
      <c r="C265" s="195" t="s">
        <v>145</v>
      </c>
      <c r="D265" s="191" t="s">
        <v>1538</v>
      </c>
      <c r="E265" s="190" t="s">
        <v>165</v>
      </c>
      <c r="F265" s="189"/>
      <c r="G265" s="188" t="s">
        <v>1532</v>
      </c>
      <c r="H265" s="349">
        <v>0.33400000000000002</v>
      </c>
      <c r="I265" s="188" t="s">
        <v>1534</v>
      </c>
      <c r="J265" s="194">
        <f t="shared" si="9"/>
        <v>0</v>
      </c>
      <c r="K265" s="3" t="s">
        <v>1561</v>
      </c>
    </row>
    <row r="266" spans="1:11" s="4" customFormat="1" ht="15" customHeight="1" x14ac:dyDescent="0.2">
      <c r="B266" s="212"/>
      <c r="C266" s="767"/>
      <c r="D266" s="191" t="s">
        <v>1539</v>
      </c>
      <c r="E266" s="190" t="s">
        <v>164</v>
      </c>
      <c r="F266" s="189"/>
      <c r="G266" s="188" t="s">
        <v>1532</v>
      </c>
      <c r="H266" s="568">
        <v>0.188</v>
      </c>
      <c r="I266" s="187" t="s">
        <v>1534</v>
      </c>
      <c r="J266" s="186">
        <f t="shared" si="9"/>
        <v>0</v>
      </c>
      <c r="K266" s="3" t="s">
        <v>1562</v>
      </c>
    </row>
    <row r="267" spans="1:11" s="4" customFormat="1" ht="15" customHeight="1" x14ac:dyDescent="0.2">
      <c r="B267" s="761">
        <v>5</v>
      </c>
      <c r="C267" s="195" t="s">
        <v>144</v>
      </c>
      <c r="D267" s="191" t="s">
        <v>1538</v>
      </c>
      <c r="E267" s="190" t="s">
        <v>165</v>
      </c>
      <c r="F267" s="189"/>
      <c r="G267" s="188" t="s">
        <v>1532</v>
      </c>
      <c r="H267" s="349">
        <v>0.35</v>
      </c>
      <c r="I267" s="188" t="s">
        <v>1534</v>
      </c>
      <c r="J267" s="194">
        <f t="shared" si="9"/>
        <v>0</v>
      </c>
      <c r="K267" s="3" t="s">
        <v>1563</v>
      </c>
    </row>
    <row r="268" spans="1:11" s="4" customFormat="1" ht="15" customHeight="1" x14ac:dyDescent="0.2">
      <c r="B268" s="212"/>
      <c r="C268" s="767"/>
      <c r="D268" s="191" t="s">
        <v>1539</v>
      </c>
      <c r="E268" s="190" t="s">
        <v>164</v>
      </c>
      <c r="F268" s="189"/>
      <c r="G268" s="188" t="s">
        <v>1532</v>
      </c>
      <c r="H268" s="568">
        <v>0.22500000000000001</v>
      </c>
      <c r="I268" s="187" t="s">
        <v>1534</v>
      </c>
      <c r="J268" s="186">
        <f t="shared" si="9"/>
        <v>0</v>
      </c>
      <c r="K268" s="3" t="s">
        <v>1566</v>
      </c>
    </row>
    <row r="269" spans="1:11" s="4" customFormat="1" ht="15" customHeight="1" x14ac:dyDescent="0.2">
      <c r="B269" s="761">
        <v>6</v>
      </c>
      <c r="C269" s="195" t="s">
        <v>143</v>
      </c>
      <c r="D269" s="191" t="s">
        <v>1538</v>
      </c>
      <c r="E269" s="190" t="s">
        <v>165</v>
      </c>
      <c r="F269" s="189"/>
      <c r="G269" s="188" t="s">
        <v>1532</v>
      </c>
      <c r="H269" s="349">
        <v>0.36699999999999999</v>
      </c>
      <c r="I269" s="188" t="s">
        <v>1534</v>
      </c>
      <c r="J269" s="194">
        <f t="shared" si="9"/>
        <v>0</v>
      </c>
      <c r="K269" s="3" t="s">
        <v>1569</v>
      </c>
    </row>
    <row r="270" spans="1:11" s="4" customFormat="1" ht="15" customHeight="1" x14ac:dyDescent="0.2">
      <c r="B270" s="212"/>
      <c r="C270" s="767"/>
      <c r="D270" s="191" t="s">
        <v>1539</v>
      </c>
      <c r="E270" s="190" t="s">
        <v>164</v>
      </c>
      <c r="F270" s="189"/>
      <c r="G270" s="188" t="s">
        <v>1532</v>
      </c>
      <c r="H270" s="568">
        <v>0.26300000000000001</v>
      </c>
      <c r="I270" s="187" t="s">
        <v>1534</v>
      </c>
      <c r="J270" s="186">
        <f t="shared" si="9"/>
        <v>0</v>
      </c>
      <c r="K270" s="3" t="s">
        <v>1570</v>
      </c>
    </row>
    <row r="271" spans="1:11" s="4" customFormat="1" ht="15" customHeight="1" x14ac:dyDescent="0.2">
      <c r="B271" s="761">
        <v>7</v>
      </c>
      <c r="C271" s="195" t="s">
        <v>142</v>
      </c>
      <c r="D271" s="191" t="s">
        <v>1538</v>
      </c>
      <c r="E271" s="190" t="s">
        <v>165</v>
      </c>
      <c r="F271" s="189"/>
      <c r="G271" s="188" t="s">
        <v>1532</v>
      </c>
      <c r="H271" s="349">
        <v>0.376</v>
      </c>
      <c r="I271" s="188" t="s">
        <v>1534</v>
      </c>
      <c r="J271" s="194">
        <f t="shared" si="9"/>
        <v>0</v>
      </c>
      <c r="K271" s="3" t="s">
        <v>1571</v>
      </c>
    </row>
    <row r="272" spans="1:11" s="4" customFormat="1" ht="15" customHeight="1" x14ac:dyDescent="0.2">
      <c r="B272" s="212"/>
      <c r="C272" s="767"/>
      <c r="D272" s="191" t="s">
        <v>1539</v>
      </c>
      <c r="E272" s="190" t="s">
        <v>164</v>
      </c>
      <c r="F272" s="189"/>
      <c r="G272" s="188" t="s">
        <v>1532</v>
      </c>
      <c r="H272" s="568">
        <v>0.34399999999999997</v>
      </c>
      <c r="I272" s="187" t="s">
        <v>1534</v>
      </c>
      <c r="J272" s="186">
        <f t="shared" si="9"/>
        <v>0</v>
      </c>
      <c r="K272" s="3" t="s">
        <v>1572</v>
      </c>
    </row>
    <row r="273" spans="2:14" s="4" customFormat="1" ht="15" customHeight="1" x14ac:dyDescent="0.2">
      <c r="B273" s="761">
        <v>8</v>
      </c>
      <c r="C273" s="195" t="s">
        <v>537</v>
      </c>
      <c r="D273" s="191" t="s">
        <v>1538</v>
      </c>
      <c r="E273" s="190" t="s">
        <v>165</v>
      </c>
      <c r="F273" s="189"/>
      <c r="G273" s="188" t="s">
        <v>1532</v>
      </c>
      <c r="H273" s="349">
        <v>0.39900000000000002</v>
      </c>
      <c r="I273" s="188" t="s">
        <v>1534</v>
      </c>
      <c r="J273" s="194">
        <f t="shared" si="9"/>
        <v>0</v>
      </c>
      <c r="K273" s="3" t="s">
        <v>1573</v>
      </c>
    </row>
    <row r="274" spans="2:14" s="4" customFormat="1" ht="15" customHeight="1" x14ac:dyDescent="0.2">
      <c r="B274" s="212"/>
      <c r="C274" s="767"/>
      <c r="D274" s="191" t="s">
        <v>1539</v>
      </c>
      <c r="E274" s="190" t="s">
        <v>164</v>
      </c>
      <c r="F274" s="189"/>
      <c r="G274" s="188" t="s">
        <v>1532</v>
      </c>
      <c r="H274" s="568">
        <v>0.38</v>
      </c>
      <c r="I274" s="187" t="s">
        <v>1534</v>
      </c>
      <c r="J274" s="186">
        <f t="shared" si="9"/>
        <v>0</v>
      </c>
      <c r="K274" s="3" t="s">
        <v>1574</v>
      </c>
    </row>
    <row r="275" spans="2:14" s="4" customFormat="1" ht="15" customHeight="1" x14ac:dyDescent="0.2">
      <c r="B275" s="761">
        <v>9</v>
      </c>
      <c r="C275" s="195" t="s">
        <v>575</v>
      </c>
      <c r="D275" s="191" t="s">
        <v>1538</v>
      </c>
      <c r="E275" s="190" t="s">
        <v>165</v>
      </c>
      <c r="F275" s="189"/>
      <c r="G275" s="188" t="s">
        <v>1532</v>
      </c>
      <c r="H275" s="349">
        <v>0.42</v>
      </c>
      <c r="I275" s="188" t="s">
        <v>1534</v>
      </c>
      <c r="J275" s="194">
        <f t="shared" si="9"/>
        <v>0</v>
      </c>
      <c r="K275" s="3" t="s">
        <v>1575</v>
      </c>
    </row>
    <row r="276" spans="2:14" s="4" customFormat="1" ht="15" customHeight="1" x14ac:dyDescent="0.2">
      <c r="B276" s="212"/>
      <c r="C276" s="767"/>
      <c r="D276" s="191" t="s">
        <v>1539</v>
      </c>
      <c r="E276" s="190" t="s">
        <v>164</v>
      </c>
      <c r="F276" s="189"/>
      <c r="G276" s="188" t="s">
        <v>1532</v>
      </c>
      <c r="H276" s="568">
        <v>0.40699999999999997</v>
      </c>
      <c r="I276" s="187" t="s">
        <v>1534</v>
      </c>
      <c r="J276" s="186">
        <f t="shared" si="9"/>
        <v>0</v>
      </c>
      <c r="K276" s="3" t="s">
        <v>1576</v>
      </c>
    </row>
    <row r="277" spans="2:14" s="4" customFormat="1" ht="15" customHeight="1" x14ac:dyDescent="0.2">
      <c r="B277" s="761">
        <v>10</v>
      </c>
      <c r="C277" s="195" t="s">
        <v>721</v>
      </c>
      <c r="D277" s="191" t="s">
        <v>1538</v>
      </c>
      <c r="E277" s="190" t="s">
        <v>165</v>
      </c>
      <c r="F277" s="189"/>
      <c r="G277" s="188" t="s">
        <v>1532</v>
      </c>
      <c r="H277" s="349">
        <v>0.435</v>
      </c>
      <c r="I277" s="188" t="s">
        <v>1534</v>
      </c>
      <c r="J277" s="194">
        <f t="shared" si="9"/>
        <v>0</v>
      </c>
      <c r="K277" s="3" t="s">
        <v>1577</v>
      </c>
    </row>
    <row r="278" spans="2:14" s="4" customFormat="1" ht="15" customHeight="1" x14ac:dyDescent="0.2">
      <c r="B278" s="212"/>
      <c r="C278" s="767"/>
      <c r="D278" s="191" t="s">
        <v>1539</v>
      </c>
      <c r="E278" s="190" t="s">
        <v>164</v>
      </c>
      <c r="F278" s="189"/>
      <c r="G278" s="188" t="s">
        <v>1532</v>
      </c>
      <c r="H278" s="568">
        <v>0.42899999999999999</v>
      </c>
      <c r="I278" s="187" t="s">
        <v>1534</v>
      </c>
      <c r="J278" s="186">
        <f t="shared" si="9"/>
        <v>0</v>
      </c>
      <c r="K278" s="3" t="s">
        <v>1578</v>
      </c>
      <c r="N278" s="3"/>
    </row>
    <row r="279" spans="2:14" s="4" customFormat="1" ht="15" customHeight="1" x14ac:dyDescent="0.2">
      <c r="B279" s="761">
        <v>11</v>
      </c>
      <c r="C279" s="195" t="s">
        <v>1002</v>
      </c>
      <c r="D279" s="191" t="s">
        <v>1538</v>
      </c>
      <c r="E279" s="190" t="s">
        <v>165</v>
      </c>
      <c r="F279" s="189"/>
      <c r="G279" s="188" t="s">
        <v>1532</v>
      </c>
      <c r="H279" s="349">
        <v>0.45</v>
      </c>
      <c r="I279" s="188" t="s">
        <v>1534</v>
      </c>
      <c r="J279" s="194">
        <f t="shared" si="9"/>
        <v>0</v>
      </c>
      <c r="K279" s="3" t="s">
        <v>1579</v>
      </c>
      <c r="N279" s="3"/>
    </row>
    <row r="280" spans="2:14" s="4" customFormat="1" ht="15" customHeight="1" x14ac:dyDescent="0.2">
      <c r="B280" s="212"/>
      <c r="C280" s="767"/>
      <c r="D280" s="191" t="s">
        <v>1539</v>
      </c>
      <c r="E280" s="190" t="s">
        <v>164</v>
      </c>
      <c r="F280" s="189"/>
      <c r="G280" s="188" t="s">
        <v>1532</v>
      </c>
      <c r="H280" s="568">
        <v>0.45</v>
      </c>
      <c r="I280" s="187" t="s">
        <v>1534</v>
      </c>
      <c r="J280" s="186">
        <f t="shared" si="9"/>
        <v>0</v>
      </c>
      <c r="K280" s="3" t="s">
        <v>1580</v>
      </c>
      <c r="N280" s="3"/>
    </row>
    <row r="281" spans="2:14" s="4" customFormat="1" ht="15" customHeight="1" x14ac:dyDescent="0.2">
      <c r="B281" s="761">
        <v>12</v>
      </c>
      <c r="C281" s="195" t="s">
        <v>1116</v>
      </c>
      <c r="D281" s="191" t="s">
        <v>1538</v>
      </c>
      <c r="E281" s="190" t="s">
        <v>165</v>
      </c>
      <c r="F281" s="189"/>
      <c r="G281" s="188" t="s">
        <v>1532</v>
      </c>
      <c r="H281" s="349">
        <v>0.45</v>
      </c>
      <c r="I281" s="188" t="s">
        <v>1534</v>
      </c>
      <c r="J281" s="194">
        <f t="shared" si="9"/>
        <v>0</v>
      </c>
      <c r="K281" s="3" t="s">
        <v>1581</v>
      </c>
      <c r="N281" s="3"/>
    </row>
    <row r="282" spans="2:14" s="4" customFormat="1" ht="15" customHeight="1" x14ac:dyDescent="0.2">
      <c r="B282" s="212"/>
      <c r="C282" s="767"/>
      <c r="D282" s="191" t="s">
        <v>1539</v>
      </c>
      <c r="E282" s="190" t="s">
        <v>164</v>
      </c>
      <c r="F282" s="189"/>
      <c r="G282" s="188" t="s">
        <v>1532</v>
      </c>
      <c r="H282" s="568">
        <v>0.45</v>
      </c>
      <c r="I282" s="187" t="s">
        <v>1534</v>
      </c>
      <c r="J282" s="186">
        <f t="shared" si="9"/>
        <v>0</v>
      </c>
      <c r="K282" s="3" t="s">
        <v>1582</v>
      </c>
      <c r="N282" s="3"/>
    </row>
    <row r="283" spans="2:14" s="4" customFormat="1" ht="15" customHeight="1" x14ac:dyDescent="0.2">
      <c r="B283" s="761">
        <v>13</v>
      </c>
      <c r="C283" s="195" t="s">
        <v>1395</v>
      </c>
      <c r="D283" s="191" t="s">
        <v>1538</v>
      </c>
      <c r="E283" s="190" t="s">
        <v>165</v>
      </c>
      <c r="F283" s="189"/>
      <c r="G283" s="188" t="s">
        <v>1532</v>
      </c>
      <c r="H283" s="349">
        <v>0.45</v>
      </c>
      <c r="I283" s="188" t="s">
        <v>1534</v>
      </c>
      <c r="J283" s="194">
        <f>ROUND(F283*H283,0)</f>
        <v>0</v>
      </c>
      <c r="K283" s="3" t="s">
        <v>1583</v>
      </c>
      <c r="N283" s="3"/>
    </row>
    <row r="284" spans="2:14" s="4" customFormat="1" ht="15" customHeight="1" x14ac:dyDescent="0.2">
      <c r="B284" s="212"/>
      <c r="C284" s="767"/>
      <c r="D284" s="191" t="s">
        <v>1539</v>
      </c>
      <c r="E284" s="190" t="s">
        <v>164</v>
      </c>
      <c r="F284" s="189"/>
      <c r="G284" s="188" t="s">
        <v>1532</v>
      </c>
      <c r="H284" s="568">
        <v>0.45</v>
      </c>
      <c r="I284" s="187" t="s">
        <v>1534</v>
      </c>
      <c r="J284" s="186">
        <f>ROUND(F284*H284,0)</f>
        <v>0</v>
      </c>
      <c r="K284" s="3" t="s">
        <v>1584</v>
      </c>
      <c r="N284" s="3"/>
    </row>
    <row r="285" spans="2:14" s="4" customFormat="1" ht="15" customHeight="1" x14ac:dyDescent="0.2">
      <c r="B285" s="761">
        <v>14</v>
      </c>
      <c r="C285" s="195" t="s">
        <v>1639</v>
      </c>
      <c r="D285" s="191" t="s">
        <v>597</v>
      </c>
      <c r="E285" s="190" t="s">
        <v>165</v>
      </c>
      <c r="F285" s="189"/>
      <c r="G285" s="188" t="s">
        <v>139</v>
      </c>
      <c r="H285" s="349">
        <v>0.45</v>
      </c>
      <c r="I285" s="188" t="s">
        <v>141</v>
      </c>
      <c r="J285" s="194">
        <f>ROUND(F285*H285,0)</f>
        <v>0</v>
      </c>
      <c r="K285" s="3" t="s">
        <v>1942</v>
      </c>
      <c r="N285" s="3"/>
    </row>
    <row r="286" spans="2:14" s="4" customFormat="1" ht="15" customHeight="1" thickBot="1" x14ac:dyDescent="0.25">
      <c r="B286" s="212"/>
      <c r="C286" s="767"/>
      <c r="D286" s="191" t="s">
        <v>593</v>
      </c>
      <c r="E286" s="190" t="s">
        <v>164</v>
      </c>
      <c r="F286" s="189"/>
      <c r="G286" s="188" t="s">
        <v>139</v>
      </c>
      <c r="H286" s="568">
        <v>0.45</v>
      </c>
      <c r="I286" s="187" t="s">
        <v>141</v>
      </c>
      <c r="J286" s="186">
        <f>ROUND(F286*H286,0)</f>
        <v>0</v>
      </c>
      <c r="K286" s="3" t="s">
        <v>1943</v>
      </c>
      <c r="N286" s="3"/>
    </row>
    <row r="287" spans="2:14" s="4" customFormat="1" ht="15" customHeight="1" x14ac:dyDescent="0.2">
      <c r="B287" s="184"/>
      <c r="C287" s="185"/>
      <c r="D287" s="184"/>
      <c r="E287" s="184"/>
      <c r="F287" s="170"/>
      <c r="G287" s="171"/>
      <c r="H287" s="1031" t="s">
        <v>1944</v>
      </c>
      <c r="I287" s="1032"/>
      <c r="J287" s="167"/>
      <c r="K287" s="3"/>
      <c r="N287" s="3"/>
    </row>
    <row r="288" spans="2:14" s="4" customFormat="1" ht="15" customHeight="1" thickBot="1" x14ac:dyDescent="0.25">
      <c r="B288" s="3"/>
      <c r="C288" s="3"/>
      <c r="D288" s="3"/>
      <c r="E288" s="3"/>
      <c r="F288" s="169"/>
      <c r="G288" s="3"/>
      <c r="H288" s="1055" t="s">
        <v>140</v>
      </c>
      <c r="I288" s="1056"/>
      <c r="J288" s="166">
        <f>SUM(J262:J286)</f>
        <v>0</v>
      </c>
      <c r="K288" s="3" t="s">
        <v>1608</v>
      </c>
      <c r="L288" s="4" t="s">
        <v>1532</v>
      </c>
      <c r="N288" s="3"/>
    </row>
    <row r="289" spans="1:14" s="4" customFormat="1" ht="15" customHeight="1" x14ac:dyDescent="0.2">
      <c r="B289" s="3"/>
      <c r="C289" s="3"/>
      <c r="D289" s="3"/>
      <c r="E289" s="3"/>
      <c r="F289" s="169"/>
      <c r="G289" s="3"/>
      <c r="H289" s="171"/>
      <c r="I289" s="171"/>
      <c r="J289" s="170"/>
      <c r="K289" s="3"/>
      <c r="N289" s="3"/>
    </row>
    <row r="290" spans="1:14" ht="18.75" customHeight="1" x14ac:dyDescent="0.2">
      <c r="A290" s="177" t="s">
        <v>1609</v>
      </c>
      <c r="B290" s="4" t="s">
        <v>1329</v>
      </c>
    </row>
    <row r="291" spans="1:14" ht="11.25" customHeight="1" x14ac:dyDescent="0.2">
      <c r="A291" s="182"/>
    </row>
    <row r="292" spans="1:14" ht="18.75" customHeight="1" x14ac:dyDescent="0.2">
      <c r="A292" s="182"/>
      <c r="B292" s="1050" t="s">
        <v>162</v>
      </c>
      <c r="C292" s="1051"/>
      <c r="D292" s="1050" t="s">
        <v>161</v>
      </c>
      <c r="E292" s="1051"/>
      <c r="F292" s="205" t="s">
        <v>160</v>
      </c>
      <c r="G292" s="187"/>
      <c r="H292" s="187" t="s">
        <v>159</v>
      </c>
      <c r="I292" s="187"/>
      <c r="J292" s="205" t="s">
        <v>110</v>
      </c>
      <c r="K292" s="3"/>
    </row>
    <row r="293" spans="1:14" ht="15" customHeight="1" x14ac:dyDescent="0.2">
      <c r="A293" s="182"/>
      <c r="B293" s="760"/>
      <c r="C293" s="203"/>
      <c r="D293" s="766"/>
      <c r="E293" s="767"/>
      <c r="F293" s="769"/>
      <c r="G293" s="200"/>
      <c r="H293" s="200"/>
      <c r="I293" s="200"/>
      <c r="J293" s="199" t="s">
        <v>1537</v>
      </c>
      <c r="K293" s="3"/>
    </row>
    <row r="294" spans="1:14" s="4" customFormat="1" ht="15" customHeight="1" x14ac:dyDescent="0.2">
      <c r="B294" s="761">
        <v>1</v>
      </c>
      <c r="C294" s="195" t="s">
        <v>148</v>
      </c>
      <c r="D294" s="1037"/>
      <c r="E294" s="1038"/>
      <c r="F294" s="189"/>
      <c r="G294" s="188" t="s">
        <v>1532</v>
      </c>
      <c r="H294" s="349">
        <v>0.08</v>
      </c>
      <c r="I294" s="188" t="s">
        <v>1534</v>
      </c>
      <c r="J294" s="194">
        <f t="shared" ref="J294:J314" si="10">ROUND(F294*H294,0)</f>
        <v>0</v>
      </c>
      <c r="K294" s="3" t="s">
        <v>1558</v>
      </c>
    </row>
    <row r="295" spans="1:14" s="4" customFormat="1" ht="15" customHeight="1" x14ac:dyDescent="0.2">
      <c r="B295" s="761">
        <v>2</v>
      </c>
      <c r="C295" s="195" t="s">
        <v>147</v>
      </c>
      <c r="D295" s="1037"/>
      <c r="E295" s="1038"/>
      <c r="F295" s="189"/>
      <c r="G295" s="188" t="s">
        <v>1532</v>
      </c>
      <c r="H295" s="349">
        <v>9.6000000000000002E-2</v>
      </c>
      <c r="I295" s="188" t="s">
        <v>1534</v>
      </c>
      <c r="J295" s="194">
        <f t="shared" si="10"/>
        <v>0</v>
      </c>
      <c r="K295" s="3" t="s">
        <v>1559</v>
      </c>
    </row>
    <row r="296" spans="1:14" s="4" customFormat="1" ht="15" customHeight="1" x14ac:dyDescent="0.2">
      <c r="B296" s="761">
        <v>3</v>
      </c>
      <c r="C296" s="195" t="s">
        <v>146</v>
      </c>
      <c r="D296" s="1037"/>
      <c r="E296" s="1038"/>
      <c r="F296" s="189"/>
      <c r="G296" s="188" t="s">
        <v>1532</v>
      </c>
      <c r="H296" s="349">
        <v>0.11</v>
      </c>
      <c r="I296" s="188" t="s">
        <v>1534</v>
      </c>
      <c r="J296" s="194">
        <f t="shared" si="10"/>
        <v>0</v>
      </c>
      <c r="K296" s="3" t="s">
        <v>1560</v>
      </c>
    </row>
    <row r="297" spans="1:14" s="4" customFormat="1" ht="15" customHeight="1" x14ac:dyDescent="0.2">
      <c r="B297" s="761">
        <v>4</v>
      </c>
      <c r="C297" s="195" t="s">
        <v>145</v>
      </c>
      <c r="D297" s="191" t="s">
        <v>1538</v>
      </c>
      <c r="E297" s="190" t="s">
        <v>165</v>
      </c>
      <c r="F297" s="189"/>
      <c r="G297" s="188" t="s">
        <v>1532</v>
      </c>
      <c r="H297" s="349">
        <v>0.222</v>
      </c>
      <c r="I297" s="188" t="s">
        <v>1534</v>
      </c>
      <c r="J297" s="194">
        <f t="shared" si="10"/>
        <v>0</v>
      </c>
      <c r="K297" s="3" t="s">
        <v>1561</v>
      </c>
    </row>
    <row r="298" spans="1:14" s="4" customFormat="1" ht="15" customHeight="1" x14ac:dyDescent="0.2">
      <c r="B298" s="212"/>
      <c r="C298" s="767"/>
      <c r="D298" s="191" t="s">
        <v>1539</v>
      </c>
      <c r="E298" s="190" t="s">
        <v>164</v>
      </c>
      <c r="F298" s="189"/>
      <c r="G298" s="188" t="s">
        <v>1532</v>
      </c>
      <c r="H298" s="568">
        <v>0.125</v>
      </c>
      <c r="I298" s="187" t="s">
        <v>1534</v>
      </c>
      <c r="J298" s="186">
        <f t="shared" si="10"/>
        <v>0</v>
      </c>
      <c r="K298" s="3" t="s">
        <v>1562</v>
      </c>
    </row>
    <row r="299" spans="1:14" s="4" customFormat="1" ht="15" customHeight="1" x14ac:dyDescent="0.2">
      <c r="B299" s="761">
        <v>5</v>
      </c>
      <c r="C299" s="195" t="s">
        <v>144</v>
      </c>
      <c r="D299" s="191" t="s">
        <v>1538</v>
      </c>
      <c r="E299" s="190" t="s">
        <v>165</v>
      </c>
      <c r="F299" s="189"/>
      <c r="G299" s="188" t="s">
        <v>1532</v>
      </c>
      <c r="H299" s="349">
        <v>0.23300000000000001</v>
      </c>
      <c r="I299" s="188" t="s">
        <v>1534</v>
      </c>
      <c r="J299" s="194">
        <f t="shared" si="10"/>
        <v>0</v>
      </c>
      <c r="K299" s="3" t="s">
        <v>1563</v>
      </c>
    </row>
    <row r="300" spans="1:14" s="4" customFormat="1" ht="15" customHeight="1" x14ac:dyDescent="0.2">
      <c r="B300" s="212"/>
      <c r="C300" s="767"/>
      <c r="D300" s="191" t="s">
        <v>1539</v>
      </c>
      <c r="E300" s="190" t="s">
        <v>164</v>
      </c>
      <c r="F300" s="189"/>
      <c r="G300" s="188" t="s">
        <v>1532</v>
      </c>
      <c r="H300" s="568">
        <v>0.15</v>
      </c>
      <c r="I300" s="187" t="s">
        <v>1534</v>
      </c>
      <c r="J300" s="186">
        <f t="shared" si="10"/>
        <v>0</v>
      </c>
      <c r="K300" s="3" t="s">
        <v>1566</v>
      </c>
    </row>
    <row r="301" spans="1:14" s="4" customFormat="1" ht="15" customHeight="1" x14ac:dyDescent="0.2">
      <c r="B301" s="761">
        <v>6</v>
      </c>
      <c r="C301" s="195" t="s">
        <v>143</v>
      </c>
      <c r="D301" s="191" t="s">
        <v>1538</v>
      </c>
      <c r="E301" s="190" t="s">
        <v>165</v>
      </c>
      <c r="F301" s="189"/>
      <c r="G301" s="188" t="s">
        <v>1532</v>
      </c>
      <c r="H301" s="349">
        <v>0.245</v>
      </c>
      <c r="I301" s="188" t="s">
        <v>1534</v>
      </c>
      <c r="J301" s="194">
        <f t="shared" si="10"/>
        <v>0</v>
      </c>
      <c r="K301" s="3" t="s">
        <v>1569</v>
      </c>
    </row>
    <row r="302" spans="1:14" s="4" customFormat="1" ht="15" customHeight="1" x14ac:dyDescent="0.2">
      <c r="B302" s="212"/>
      <c r="C302" s="767"/>
      <c r="D302" s="191" t="s">
        <v>1539</v>
      </c>
      <c r="E302" s="190" t="s">
        <v>164</v>
      </c>
      <c r="F302" s="189"/>
      <c r="G302" s="188" t="s">
        <v>1532</v>
      </c>
      <c r="H302" s="568">
        <v>0.17499999999999999</v>
      </c>
      <c r="I302" s="187" t="s">
        <v>1534</v>
      </c>
      <c r="J302" s="186">
        <f t="shared" si="10"/>
        <v>0</v>
      </c>
      <c r="K302" s="3" t="s">
        <v>1570</v>
      </c>
    </row>
    <row r="303" spans="1:14" s="4" customFormat="1" ht="15" customHeight="1" x14ac:dyDescent="0.2">
      <c r="B303" s="761">
        <v>7</v>
      </c>
      <c r="C303" s="195" t="s">
        <v>142</v>
      </c>
      <c r="D303" s="191" t="s">
        <v>1538</v>
      </c>
      <c r="E303" s="190" t="s">
        <v>165</v>
      </c>
      <c r="F303" s="189"/>
      <c r="G303" s="188" t="s">
        <v>1532</v>
      </c>
      <c r="H303" s="349">
        <v>0.25</v>
      </c>
      <c r="I303" s="188" t="s">
        <v>1534</v>
      </c>
      <c r="J303" s="194">
        <f t="shared" si="10"/>
        <v>0</v>
      </c>
      <c r="K303" s="3" t="s">
        <v>1571</v>
      </c>
    </row>
    <row r="304" spans="1:14" s="4" customFormat="1" ht="15" customHeight="1" x14ac:dyDescent="0.2">
      <c r="B304" s="212"/>
      <c r="C304" s="767"/>
      <c r="D304" s="191" t="s">
        <v>1539</v>
      </c>
      <c r="E304" s="190" t="s">
        <v>164</v>
      </c>
      <c r="F304" s="189"/>
      <c r="G304" s="188" t="s">
        <v>1532</v>
      </c>
      <c r="H304" s="568">
        <v>0.22900000000000001</v>
      </c>
      <c r="I304" s="187" t="s">
        <v>1534</v>
      </c>
      <c r="J304" s="186">
        <f t="shared" si="10"/>
        <v>0</v>
      </c>
      <c r="K304" s="3" t="s">
        <v>1572</v>
      </c>
    </row>
    <row r="305" spans="2:14" s="4" customFormat="1" ht="15" customHeight="1" x14ac:dyDescent="0.2">
      <c r="B305" s="761">
        <v>8</v>
      </c>
      <c r="C305" s="195" t="s">
        <v>537</v>
      </c>
      <c r="D305" s="191" t="s">
        <v>1538</v>
      </c>
      <c r="E305" s="190" t="s">
        <v>165</v>
      </c>
      <c r="F305" s="189"/>
      <c r="G305" s="188" t="s">
        <v>1532</v>
      </c>
      <c r="H305" s="349">
        <v>0.26600000000000001</v>
      </c>
      <c r="I305" s="188" t="s">
        <v>1534</v>
      </c>
      <c r="J305" s="194">
        <f t="shared" si="10"/>
        <v>0</v>
      </c>
      <c r="K305" s="3" t="s">
        <v>1573</v>
      </c>
    </row>
    <row r="306" spans="2:14" s="4" customFormat="1" ht="15" customHeight="1" x14ac:dyDescent="0.2">
      <c r="B306" s="212"/>
      <c r="C306" s="767"/>
      <c r="D306" s="191" t="s">
        <v>1539</v>
      </c>
      <c r="E306" s="190" t="s">
        <v>164</v>
      </c>
      <c r="F306" s="189"/>
      <c r="G306" s="188" t="s">
        <v>1532</v>
      </c>
      <c r="H306" s="568">
        <v>0.253</v>
      </c>
      <c r="I306" s="187" t="s">
        <v>1534</v>
      </c>
      <c r="J306" s="186">
        <f t="shared" si="10"/>
        <v>0</v>
      </c>
      <c r="K306" s="3" t="s">
        <v>1574</v>
      </c>
    </row>
    <row r="307" spans="2:14" s="4" customFormat="1" ht="15" customHeight="1" x14ac:dyDescent="0.2">
      <c r="B307" s="761">
        <v>9</v>
      </c>
      <c r="C307" s="195" t="s">
        <v>575</v>
      </c>
      <c r="D307" s="191" t="s">
        <v>1538</v>
      </c>
      <c r="E307" s="190" t="s">
        <v>165</v>
      </c>
      <c r="F307" s="189"/>
      <c r="G307" s="188" t="s">
        <v>1532</v>
      </c>
      <c r="H307" s="349">
        <v>0.28000000000000003</v>
      </c>
      <c r="I307" s="188" t="s">
        <v>1534</v>
      </c>
      <c r="J307" s="194">
        <f t="shared" si="10"/>
        <v>0</v>
      </c>
      <c r="K307" s="3" t="s">
        <v>1575</v>
      </c>
    </row>
    <row r="308" spans="2:14" s="4" customFormat="1" ht="15" customHeight="1" x14ac:dyDescent="0.2">
      <c r="B308" s="212"/>
      <c r="C308" s="767"/>
      <c r="D308" s="191" t="s">
        <v>1539</v>
      </c>
      <c r="E308" s="190" t="s">
        <v>164</v>
      </c>
      <c r="F308" s="189"/>
      <c r="G308" s="188" t="s">
        <v>1532</v>
      </c>
      <c r="H308" s="568">
        <v>0.27100000000000002</v>
      </c>
      <c r="I308" s="187" t="s">
        <v>1534</v>
      </c>
      <c r="J308" s="186">
        <f t="shared" si="10"/>
        <v>0</v>
      </c>
      <c r="K308" s="3" t="s">
        <v>1576</v>
      </c>
    </row>
    <row r="309" spans="2:14" s="4" customFormat="1" ht="15" customHeight="1" x14ac:dyDescent="0.2">
      <c r="B309" s="761">
        <v>10</v>
      </c>
      <c r="C309" s="195" t="s">
        <v>721</v>
      </c>
      <c r="D309" s="191" t="s">
        <v>1538</v>
      </c>
      <c r="E309" s="190" t="s">
        <v>165</v>
      </c>
      <c r="F309" s="189"/>
      <c r="G309" s="188" t="s">
        <v>1532</v>
      </c>
      <c r="H309" s="349">
        <v>0.28999999999999998</v>
      </c>
      <c r="I309" s="188" t="s">
        <v>1534</v>
      </c>
      <c r="J309" s="194">
        <f t="shared" si="10"/>
        <v>0</v>
      </c>
      <c r="K309" s="3" t="s">
        <v>1577</v>
      </c>
    </row>
    <row r="310" spans="2:14" s="4" customFormat="1" ht="15" customHeight="1" x14ac:dyDescent="0.2">
      <c r="B310" s="212"/>
      <c r="C310" s="767"/>
      <c r="D310" s="191" t="s">
        <v>1539</v>
      </c>
      <c r="E310" s="190" t="s">
        <v>164</v>
      </c>
      <c r="F310" s="189"/>
      <c r="G310" s="188" t="s">
        <v>1532</v>
      </c>
      <c r="H310" s="568">
        <v>0.28599999999999998</v>
      </c>
      <c r="I310" s="187" t="s">
        <v>1534</v>
      </c>
      <c r="J310" s="186">
        <f t="shared" si="10"/>
        <v>0</v>
      </c>
      <c r="K310" s="3" t="s">
        <v>1578</v>
      </c>
      <c r="N310" s="3"/>
    </row>
    <row r="311" spans="2:14" s="4" customFormat="1" ht="15" customHeight="1" x14ac:dyDescent="0.2">
      <c r="B311" s="761">
        <v>11</v>
      </c>
      <c r="C311" s="195" t="s">
        <v>1002</v>
      </c>
      <c r="D311" s="191" t="s">
        <v>1538</v>
      </c>
      <c r="E311" s="190" t="s">
        <v>165</v>
      </c>
      <c r="F311" s="189"/>
      <c r="G311" s="188" t="s">
        <v>1532</v>
      </c>
      <c r="H311" s="349">
        <v>0.3</v>
      </c>
      <c r="I311" s="188" t="s">
        <v>1534</v>
      </c>
      <c r="J311" s="194">
        <f t="shared" si="10"/>
        <v>0</v>
      </c>
      <c r="K311" s="3" t="s">
        <v>1579</v>
      </c>
      <c r="N311" s="3"/>
    </row>
    <row r="312" spans="2:14" s="4" customFormat="1" ht="15" customHeight="1" x14ac:dyDescent="0.2">
      <c r="B312" s="212"/>
      <c r="C312" s="767"/>
      <c r="D312" s="191" t="s">
        <v>1539</v>
      </c>
      <c r="E312" s="190" t="s">
        <v>164</v>
      </c>
      <c r="F312" s="189"/>
      <c r="G312" s="188" t="s">
        <v>1532</v>
      </c>
      <c r="H312" s="568">
        <v>0.3</v>
      </c>
      <c r="I312" s="187" t="s">
        <v>1534</v>
      </c>
      <c r="J312" s="186">
        <f t="shared" si="10"/>
        <v>0</v>
      </c>
      <c r="K312" s="3" t="s">
        <v>1580</v>
      </c>
      <c r="N312" s="3"/>
    </row>
    <row r="313" spans="2:14" s="4" customFormat="1" ht="15" customHeight="1" x14ac:dyDescent="0.2">
      <c r="B313" s="761">
        <v>12</v>
      </c>
      <c r="C313" s="195" t="s">
        <v>1116</v>
      </c>
      <c r="D313" s="191" t="s">
        <v>1538</v>
      </c>
      <c r="E313" s="190" t="s">
        <v>165</v>
      </c>
      <c r="F313" s="189"/>
      <c r="G313" s="188" t="s">
        <v>1532</v>
      </c>
      <c r="H313" s="349">
        <v>0.3</v>
      </c>
      <c r="I313" s="188" t="s">
        <v>1534</v>
      </c>
      <c r="J313" s="194">
        <f t="shared" si="10"/>
        <v>0</v>
      </c>
      <c r="K313" s="3" t="s">
        <v>1581</v>
      </c>
      <c r="N313" s="3"/>
    </row>
    <row r="314" spans="2:14" s="4" customFormat="1" ht="15" customHeight="1" x14ac:dyDescent="0.2">
      <c r="B314" s="212"/>
      <c r="C314" s="767"/>
      <c r="D314" s="191" t="s">
        <v>1539</v>
      </c>
      <c r="E314" s="190" t="s">
        <v>164</v>
      </c>
      <c r="F314" s="189"/>
      <c r="G314" s="188" t="s">
        <v>1532</v>
      </c>
      <c r="H314" s="568">
        <v>0.3</v>
      </c>
      <c r="I314" s="187" t="s">
        <v>1534</v>
      </c>
      <c r="J314" s="186">
        <f t="shared" si="10"/>
        <v>0</v>
      </c>
      <c r="K314" s="3" t="s">
        <v>1582</v>
      </c>
      <c r="N314" s="3"/>
    </row>
    <row r="315" spans="2:14" s="4" customFormat="1" ht="15" customHeight="1" x14ac:dyDescent="0.2">
      <c r="B315" s="761">
        <v>13</v>
      </c>
      <c r="C315" s="195" t="s">
        <v>1395</v>
      </c>
      <c r="D315" s="191" t="s">
        <v>1538</v>
      </c>
      <c r="E315" s="190" t="s">
        <v>165</v>
      </c>
      <c r="F315" s="189"/>
      <c r="G315" s="188" t="s">
        <v>1532</v>
      </c>
      <c r="H315" s="349">
        <v>0.3</v>
      </c>
      <c r="I315" s="188" t="s">
        <v>1534</v>
      </c>
      <c r="J315" s="194">
        <f>ROUND(F315*H315,0)</f>
        <v>0</v>
      </c>
      <c r="K315" s="3" t="s">
        <v>1583</v>
      </c>
      <c r="N315" s="3"/>
    </row>
    <row r="316" spans="2:14" s="4" customFormat="1" ht="15" customHeight="1" x14ac:dyDescent="0.2">
      <c r="B316" s="212"/>
      <c r="C316" s="767"/>
      <c r="D316" s="191" t="s">
        <v>1539</v>
      </c>
      <c r="E316" s="190" t="s">
        <v>164</v>
      </c>
      <c r="F316" s="189"/>
      <c r="G316" s="188" t="s">
        <v>1532</v>
      </c>
      <c r="H316" s="568">
        <v>0.3</v>
      </c>
      <c r="I316" s="187" t="s">
        <v>1534</v>
      </c>
      <c r="J316" s="186">
        <f>ROUND(F316*H316,0)</f>
        <v>0</v>
      </c>
      <c r="K316" s="3" t="s">
        <v>1584</v>
      </c>
      <c r="N316" s="3"/>
    </row>
    <row r="317" spans="2:14" s="4" customFormat="1" ht="15" customHeight="1" x14ac:dyDescent="0.2">
      <c r="B317" s="761">
        <v>14</v>
      </c>
      <c r="C317" s="195" t="s">
        <v>1639</v>
      </c>
      <c r="D317" s="191" t="s">
        <v>597</v>
      </c>
      <c r="E317" s="190" t="s">
        <v>165</v>
      </c>
      <c r="F317" s="189"/>
      <c r="G317" s="188" t="s">
        <v>139</v>
      </c>
      <c r="H317" s="349">
        <v>0.3</v>
      </c>
      <c r="I317" s="188" t="s">
        <v>141</v>
      </c>
      <c r="J317" s="194">
        <f>ROUND(F317*H317,0)</f>
        <v>0</v>
      </c>
      <c r="K317" s="3" t="s">
        <v>1942</v>
      </c>
      <c r="N317" s="3"/>
    </row>
    <row r="318" spans="2:14" s="4" customFormat="1" ht="15" customHeight="1" thickBot="1" x14ac:dyDescent="0.25">
      <c r="B318" s="212"/>
      <c r="C318" s="767"/>
      <c r="D318" s="191" t="s">
        <v>593</v>
      </c>
      <c r="E318" s="190" t="s">
        <v>164</v>
      </c>
      <c r="F318" s="189"/>
      <c r="G318" s="188" t="s">
        <v>139</v>
      </c>
      <c r="H318" s="568">
        <v>0.3</v>
      </c>
      <c r="I318" s="187" t="s">
        <v>141</v>
      </c>
      <c r="J318" s="186">
        <f>ROUND(F318*H318,0)</f>
        <v>0</v>
      </c>
      <c r="K318" s="3" t="s">
        <v>1943</v>
      </c>
      <c r="N318" s="3"/>
    </row>
    <row r="319" spans="2:14" s="4" customFormat="1" ht="15" customHeight="1" x14ac:dyDescent="0.2">
      <c r="B319" s="184"/>
      <c r="C319" s="185"/>
      <c r="D319" s="184"/>
      <c r="E319" s="184"/>
      <c r="F319" s="170"/>
      <c r="G319" s="171"/>
      <c r="H319" s="1031" t="s">
        <v>1944</v>
      </c>
      <c r="I319" s="1032"/>
      <c r="J319" s="167"/>
      <c r="K319" s="3"/>
      <c r="N319" s="3"/>
    </row>
    <row r="320" spans="2:14" s="4" customFormat="1" ht="15" customHeight="1" thickBot="1" x14ac:dyDescent="0.25">
      <c r="B320" s="3"/>
      <c r="C320" s="3"/>
      <c r="D320" s="3"/>
      <c r="E320" s="3"/>
      <c r="F320" s="169"/>
      <c r="G320" s="3"/>
      <c r="H320" s="1055" t="s">
        <v>140</v>
      </c>
      <c r="I320" s="1056"/>
      <c r="J320" s="166">
        <f>SUM(J294:J318)</f>
        <v>0</v>
      </c>
      <c r="K320" s="3" t="s">
        <v>1610</v>
      </c>
      <c r="L320" s="4" t="s">
        <v>1532</v>
      </c>
      <c r="N320" s="3"/>
    </row>
    <row r="321" spans="1:14" s="4" customFormat="1" ht="15" customHeight="1" x14ac:dyDescent="0.2">
      <c r="B321" s="3"/>
      <c r="C321" s="3"/>
      <c r="D321" s="3"/>
      <c r="E321" s="3"/>
      <c r="F321" s="169"/>
      <c r="G321" s="3"/>
      <c r="H321" s="171"/>
      <c r="I321" s="171"/>
      <c r="J321" s="170"/>
      <c r="K321" s="3"/>
      <c r="N321" s="3"/>
    </row>
    <row r="322" spans="1:14" ht="18.75" customHeight="1" x14ac:dyDescent="0.2">
      <c r="A322" s="177">
        <v>15</v>
      </c>
      <c r="B322" s="4" t="s">
        <v>1611</v>
      </c>
    </row>
    <row r="323" spans="1:14" ht="11.25" customHeight="1" x14ac:dyDescent="0.2">
      <c r="A323" s="182"/>
    </row>
    <row r="324" spans="1:14" ht="18.75" customHeight="1" x14ac:dyDescent="0.2">
      <c r="A324" s="182"/>
      <c r="B324" s="1050" t="s">
        <v>162</v>
      </c>
      <c r="C324" s="1051"/>
      <c r="D324" s="1050" t="s">
        <v>161</v>
      </c>
      <c r="E324" s="1051"/>
      <c r="F324" s="205" t="s">
        <v>160</v>
      </c>
      <c r="G324" s="187"/>
      <c r="H324" s="187" t="s">
        <v>159</v>
      </c>
      <c r="I324" s="187"/>
      <c r="J324" s="205" t="s">
        <v>110</v>
      </c>
      <c r="K324" s="3"/>
    </row>
    <row r="325" spans="1:14" ht="15" customHeight="1" x14ac:dyDescent="0.2">
      <c r="A325" s="182"/>
      <c r="B325" s="760"/>
      <c r="C325" s="203"/>
      <c r="D325" s="766"/>
      <c r="E325" s="767"/>
      <c r="F325" s="769"/>
      <c r="G325" s="200"/>
      <c r="H325" s="200"/>
      <c r="I325" s="200"/>
      <c r="J325" s="199" t="s">
        <v>1537</v>
      </c>
      <c r="K325" s="3"/>
    </row>
    <row r="326" spans="1:14" s="4" customFormat="1" ht="15" customHeight="1" x14ac:dyDescent="0.2">
      <c r="B326" s="761">
        <v>1</v>
      </c>
      <c r="C326" s="195" t="s">
        <v>1116</v>
      </c>
      <c r="D326" s="191" t="s">
        <v>1538</v>
      </c>
      <c r="E326" s="190" t="s">
        <v>165</v>
      </c>
      <c r="F326" s="189"/>
      <c r="G326" s="188" t="s">
        <v>1532</v>
      </c>
      <c r="H326" s="349">
        <v>0.3</v>
      </c>
      <c r="I326" s="188" t="s">
        <v>1534</v>
      </c>
      <c r="J326" s="194">
        <f t="shared" ref="J326:J331" si="11">ROUND(F326*H326,0)</f>
        <v>0</v>
      </c>
      <c r="K326" s="3" t="s">
        <v>1558</v>
      </c>
      <c r="N326" s="3"/>
    </row>
    <row r="327" spans="1:14" s="4" customFormat="1" ht="15" customHeight="1" x14ac:dyDescent="0.2">
      <c r="B327" s="212"/>
      <c r="C327" s="767"/>
      <c r="D327" s="191" t="s">
        <v>1539</v>
      </c>
      <c r="E327" s="190" t="s">
        <v>164</v>
      </c>
      <c r="F327" s="189"/>
      <c r="G327" s="188" t="s">
        <v>1532</v>
      </c>
      <c r="H327" s="568">
        <v>0.3</v>
      </c>
      <c r="I327" s="187" t="s">
        <v>1534</v>
      </c>
      <c r="J327" s="186">
        <f t="shared" si="11"/>
        <v>0</v>
      </c>
      <c r="K327" s="3" t="s">
        <v>1559</v>
      </c>
      <c r="L327" s="4" t="s">
        <v>1945</v>
      </c>
      <c r="N327" s="3"/>
    </row>
    <row r="328" spans="1:14" s="4" customFormat="1" ht="15" customHeight="1" x14ac:dyDescent="0.2">
      <c r="B328" s="761">
        <v>2</v>
      </c>
      <c r="C328" s="195" t="s">
        <v>1395</v>
      </c>
      <c r="D328" s="191" t="s">
        <v>1538</v>
      </c>
      <c r="E328" s="190" t="s">
        <v>165</v>
      </c>
      <c r="F328" s="189"/>
      <c r="G328" s="188" t="s">
        <v>1532</v>
      </c>
      <c r="H328" s="349">
        <v>0.3</v>
      </c>
      <c r="I328" s="188" t="s">
        <v>1534</v>
      </c>
      <c r="J328" s="194">
        <f t="shared" si="11"/>
        <v>0</v>
      </c>
      <c r="K328" s="3" t="s">
        <v>1560</v>
      </c>
      <c r="N328" s="3"/>
    </row>
    <row r="329" spans="1:14" s="4" customFormat="1" ht="15" customHeight="1" x14ac:dyDescent="0.2">
      <c r="B329" s="212"/>
      <c r="C329" s="767"/>
      <c r="D329" s="191" t="s">
        <v>1539</v>
      </c>
      <c r="E329" s="190" t="s">
        <v>164</v>
      </c>
      <c r="F329" s="189"/>
      <c r="G329" s="188" t="s">
        <v>1532</v>
      </c>
      <c r="H329" s="568">
        <v>0.3</v>
      </c>
      <c r="I329" s="187" t="s">
        <v>1534</v>
      </c>
      <c r="J329" s="186">
        <f t="shared" si="11"/>
        <v>0</v>
      </c>
      <c r="K329" s="3" t="s">
        <v>1561</v>
      </c>
      <c r="N329" s="3"/>
    </row>
    <row r="330" spans="1:14" s="4" customFormat="1" ht="15" customHeight="1" x14ac:dyDescent="0.2">
      <c r="B330" s="761">
        <v>3</v>
      </c>
      <c r="C330" s="195" t="s">
        <v>1639</v>
      </c>
      <c r="D330" s="191" t="s">
        <v>597</v>
      </c>
      <c r="E330" s="190" t="s">
        <v>165</v>
      </c>
      <c r="F330" s="189"/>
      <c r="G330" s="188" t="s">
        <v>139</v>
      </c>
      <c r="H330" s="349">
        <v>0.3</v>
      </c>
      <c r="I330" s="188" t="s">
        <v>141</v>
      </c>
      <c r="J330" s="194">
        <f t="shared" si="11"/>
        <v>0</v>
      </c>
      <c r="K330" s="3" t="s">
        <v>1946</v>
      </c>
      <c r="N330" s="3"/>
    </row>
    <row r="331" spans="1:14" s="4" customFormat="1" ht="15" customHeight="1" thickBot="1" x14ac:dyDescent="0.25">
      <c r="B331" s="212"/>
      <c r="C331" s="767"/>
      <c r="D331" s="191" t="s">
        <v>593</v>
      </c>
      <c r="E331" s="190" t="s">
        <v>164</v>
      </c>
      <c r="F331" s="189"/>
      <c r="G331" s="188" t="s">
        <v>139</v>
      </c>
      <c r="H331" s="568">
        <v>0.3</v>
      </c>
      <c r="I331" s="187" t="s">
        <v>141</v>
      </c>
      <c r="J331" s="186">
        <f t="shared" si="11"/>
        <v>0</v>
      </c>
      <c r="K331" s="3" t="s">
        <v>1947</v>
      </c>
      <c r="N331" s="3"/>
    </row>
    <row r="332" spans="1:14" s="4" customFormat="1" ht="15" customHeight="1" x14ac:dyDescent="0.2">
      <c r="B332" s="184"/>
      <c r="C332" s="185"/>
      <c r="D332" s="184"/>
      <c r="E332" s="184"/>
      <c r="F332" s="170"/>
      <c r="G332" s="171"/>
      <c r="H332" s="1031" t="s">
        <v>1948</v>
      </c>
      <c r="I332" s="1032"/>
      <c r="J332" s="167"/>
      <c r="K332" s="3"/>
      <c r="N332" s="3"/>
    </row>
    <row r="333" spans="1:14" s="4" customFormat="1" ht="15" customHeight="1" thickBot="1" x14ac:dyDescent="0.25">
      <c r="B333" s="3"/>
      <c r="C333" s="3"/>
      <c r="D333" s="3"/>
      <c r="E333" s="3"/>
      <c r="F333" s="169"/>
      <c r="G333" s="3"/>
      <c r="H333" s="1055" t="s">
        <v>140</v>
      </c>
      <c r="I333" s="1056"/>
      <c r="J333" s="166">
        <f>SUM(J326:J331)</f>
        <v>0</v>
      </c>
      <c r="K333" s="3" t="s">
        <v>1612</v>
      </c>
      <c r="L333" s="4" t="s">
        <v>1532</v>
      </c>
      <c r="N333" s="3"/>
    </row>
    <row r="334" spans="1:14" s="4" customFormat="1" ht="15" customHeight="1" x14ac:dyDescent="0.2">
      <c r="B334" s="3"/>
      <c r="C334" s="3"/>
      <c r="D334" s="3"/>
      <c r="E334" s="3"/>
      <c r="F334" s="169"/>
      <c r="G334" s="3"/>
      <c r="H334" s="171"/>
      <c r="I334" s="171"/>
      <c r="J334" s="170"/>
      <c r="K334" s="3"/>
      <c r="N334" s="3"/>
    </row>
    <row r="335" spans="1:14" s="4" customFormat="1" ht="15" customHeight="1" thickBot="1" x14ac:dyDescent="0.25">
      <c r="A335" s="858" t="s">
        <v>1613</v>
      </c>
      <c r="B335" s="830" t="s">
        <v>281</v>
      </c>
      <c r="C335" s="830"/>
      <c r="D335" s="830"/>
      <c r="E335" s="830"/>
      <c r="F335" s="183"/>
      <c r="H335" s="4" t="s">
        <v>185</v>
      </c>
      <c r="J335" s="183"/>
    </row>
    <row r="336" spans="1:14" s="4" customFormat="1" ht="18.75" customHeight="1" thickBot="1" x14ac:dyDescent="0.25">
      <c r="A336" s="177"/>
      <c r="B336" s="830" t="s">
        <v>1949</v>
      </c>
      <c r="C336" s="830"/>
      <c r="D336" s="830"/>
      <c r="E336" s="830"/>
      <c r="F336" s="181"/>
      <c r="G336" s="179" t="s">
        <v>1532</v>
      </c>
      <c r="H336" s="180">
        <v>0.6</v>
      </c>
      <c r="I336" s="179" t="s">
        <v>1534</v>
      </c>
      <c r="J336" s="178">
        <f>ROUND(F336*H336,0)</f>
        <v>0</v>
      </c>
      <c r="K336" s="3" t="s">
        <v>1614</v>
      </c>
      <c r="L336" s="4" t="s">
        <v>1532</v>
      </c>
    </row>
    <row r="337" spans="1:12" ht="18.75" customHeight="1" x14ac:dyDescent="0.2">
      <c r="A337" s="4"/>
      <c r="B337" s="3"/>
      <c r="C337" s="3"/>
      <c r="D337" s="3"/>
      <c r="E337" s="3"/>
      <c r="F337" s="169"/>
      <c r="G337" s="168"/>
      <c r="H337" s="171"/>
      <c r="I337" s="171"/>
      <c r="J337" s="170"/>
      <c r="K337" s="3"/>
    </row>
    <row r="338" spans="1:12" ht="15" customHeight="1" x14ac:dyDescent="0.2">
      <c r="C338" s="754"/>
      <c r="D338" s="754"/>
      <c r="E338" s="754"/>
    </row>
    <row r="339" spans="1:12" s="4" customFormat="1" ht="15" customHeight="1" x14ac:dyDescent="0.2">
      <c r="A339" s="858" t="s">
        <v>1615</v>
      </c>
      <c r="B339" s="830" t="s">
        <v>280</v>
      </c>
      <c r="C339" s="830"/>
      <c r="D339" s="830"/>
      <c r="E339" s="830"/>
      <c r="F339" s="183"/>
      <c r="H339" s="860" t="s">
        <v>279</v>
      </c>
      <c r="J339" s="4" t="s">
        <v>185</v>
      </c>
    </row>
    <row r="340" spans="1:12" s="4" customFormat="1" ht="18.75" customHeight="1" x14ac:dyDescent="0.2">
      <c r="A340" s="177"/>
      <c r="B340" s="830" t="s">
        <v>1949</v>
      </c>
      <c r="C340" s="830"/>
      <c r="D340" s="830"/>
      <c r="E340" s="830"/>
      <c r="F340" s="181"/>
      <c r="G340" s="179" t="s">
        <v>1532</v>
      </c>
      <c r="H340" s="861"/>
      <c r="I340" s="179" t="s">
        <v>1532</v>
      </c>
      <c r="J340" s="554">
        <v>0.28499999999999998</v>
      </c>
      <c r="K340" s="236"/>
    </row>
    <row r="341" spans="1:12" s="4" customFormat="1" ht="12" customHeight="1" thickBot="1" x14ac:dyDescent="0.25">
      <c r="A341" s="177"/>
      <c r="B341" s="754"/>
      <c r="C341" s="754"/>
      <c r="D341" s="754"/>
      <c r="E341" s="754"/>
      <c r="F341" s="170"/>
      <c r="G341" s="862"/>
      <c r="H341" s="860" t="s">
        <v>1616</v>
      </c>
      <c r="I341" s="862"/>
      <c r="J341" s="170"/>
      <c r="K341" s="236"/>
    </row>
    <row r="342" spans="1:12" ht="18.75" customHeight="1" thickBot="1" x14ac:dyDescent="0.25">
      <c r="A342" s="4"/>
      <c r="B342" s="3"/>
      <c r="C342" s="3"/>
      <c r="D342" s="3"/>
      <c r="E342" s="3"/>
      <c r="F342" s="170"/>
      <c r="G342" s="377"/>
      <c r="H342" s="171"/>
      <c r="I342" s="179" t="s">
        <v>1534</v>
      </c>
      <c r="J342" s="178">
        <f>ROUND(F340*H340*J340,0)</f>
        <v>0</v>
      </c>
      <c r="K342" s="3" t="s">
        <v>1617</v>
      </c>
      <c r="L342" s="4" t="s">
        <v>1532</v>
      </c>
    </row>
    <row r="343" spans="1:12" ht="18.75" customHeight="1" x14ac:dyDescent="0.2">
      <c r="A343" s="4"/>
      <c r="B343" s="3"/>
      <c r="C343" s="3"/>
      <c r="D343" s="3"/>
      <c r="E343" s="3"/>
      <c r="F343" s="863"/>
      <c r="G343" s="168"/>
      <c r="H343" s="864"/>
      <c r="I343" s="171"/>
      <c r="J343" s="170"/>
      <c r="K343" s="3"/>
    </row>
    <row r="344" spans="1:12" ht="18.75" customHeight="1" thickBot="1" x14ac:dyDescent="0.25">
      <c r="A344" s="4"/>
      <c r="B344" s="3"/>
      <c r="C344" s="3"/>
      <c r="D344" s="3"/>
      <c r="E344" s="3"/>
      <c r="F344" s="169"/>
      <c r="G344" s="168"/>
      <c r="H344" s="171"/>
      <c r="I344" s="171"/>
      <c r="J344" s="170"/>
      <c r="K344" s="3"/>
    </row>
    <row r="345" spans="1:12" ht="18.75" customHeight="1" x14ac:dyDescent="0.2">
      <c r="A345" s="4"/>
      <c r="B345" s="3"/>
      <c r="C345" s="3"/>
      <c r="D345" s="3"/>
      <c r="E345" s="3"/>
      <c r="F345" s="169"/>
      <c r="G345" s="168"/>
      <c r="H345" s="1031" t="s">
        <v>1618</v>
      </c>
      <c r="I345" s="1032"/>
      <c r="J345" s="167"/>
      <c r="K345" s="3"/>
    </row>
    <row r="346" spans="1:12" ht="18.75" customHeight="1" thickBot="1" x14ac:dyDescent="0.25">
      <c r="H346" s="1057" t="s">
        <v>278</v>
      </c>
      <c r="I346" s="1058"/>
      <c r="J346" s="166">
        <f>SUMIF(L8:L342,"*",J8:J342)</f>
        <v>0</v>
      </c>
      <c r="K346" s="3" t="s">
        <v>1619</v>
      </c>
    </row>
  </sheetData>
  <mergeCells count="101">
    <mergeCell ref="H332:I332"/>
    <mergeCell ref="H333:I333"/>
    <mergeCell ref="H345:I345"/>
    <mergeCell ref="H346:I346"/>
    <mergeCell ref="D294:E294"/>
    <mergeCell ref="D295:E295"/>
    <mergeCell ref="D296:E296"/>
    <mergeCell ref="H319:I319"/>
    <mergeCell ref="H320:I320"/>
    <mergeCell ref="B324:C324"/>
    <mergeCell ref="D324:E324"/>
    <mergeCell ref="D262:E262"/>
    <mergeCell ref="D263:E263"/>
    <mergeCell ref="D264:E264"/>
    <mergeCell ref="H287:I287"/>
    <mergeCell ref="H288:I288"/>
    <mergeCell ref="B292:C292"/>
    <mergeCell ref="D292:E292"/>
    <mergeCell ref="B237:C237"/>
    <mergeCell ref="D237:E237"/>
    <mergeCell ref="H255:I255"/>
    <mergeCell ref="H256:I256"/>
    <mergeCell ref="B260:C260"/>
    <mergeCell ref="D260:E260"/>
    <mergeCell ref="H203:I203"/>
    <mergeCell ref="H204:I204"/>
    <mergeCell ref="B209:C209"/>
    <mergeCell ref="D209:E209"/>
    <mergeCell ref="H231:I231"/>
    <mergeCell ref="H232:I232"/>
    <mergeCell ref="D197:E197"/>
    <mergeCell ref="D198:E198"/>
    <mergeCell ref="D199:E199"/>
    <mergeCell ref="D200:E200"/>
    <mergeCell ref="D201:E201"/>
    <mergeCell ref="D202:E202"/>
    <mergeCell ref="D187:E187"/>
    <mergeCell ref="D188:E188"/>
    <mergeCell ref="D189:E189"/>
    <mergeCell ref="H190:I190"/>
    <mergeCell ref="H191:I191"/>
    <mergeCell ref="B195:C195"/>
    <mergeCell ref="D195:E195"/>
    <mergeCell ref="B181:C181"/>
    <mergeCell ref="D181:E181"/>
    <mergeCell ref="D183:E183"/>
    <mergeCell ref="D184:E184"/>
    <mergeCell ref="D185:E185"/>
    <mergeCell ref="D186:E186"/>
    <mergeCell ref="B174:C174"/>
    <mergeCell ref="D174:E174"/>
    <mergeCell ref="D176:E176"/>
    <mergeCell ref="H177:I177"/>
    <mergeCell ref="D143:E143"/>
    <mergeCell ref="D144:E144"/>
    <mergeCell ref="D145:E145"/>
    <mergeCell ref="D146:E146"/>
    <mergeCell ref="H169:I169"/>
    <mergeCell ref="H170:I170"/>
    <mergeCell ref="D137:E137"/>
    <mergeCell ref="D138:E138"/>
    <mergeCell ref="D139:E139"/>
    <mergeCell ref="D140:E140"/>
    <mergeCell ref="D141:E141"/>
    <mergeCell ref="D142:E142"/>
    <mergeCell ref="D114:E114"/>
    <mergeCell ref="H129:I129"/>
    <mergeCell ref="H130:I130"/>
    <mergeCell ref="B134:C134"/>
    <mergeCell ref="D134:E134"/>
    <mergeCell ref="D136:E136"/>
    <mergeCell ref="B109:C109"/>
    <mergeCell ref="D109:E109"/>
    <mergeCell ref="D111:E111"/>
    <mergeCell ref="D112:E112"/>
    <mergeCell ref="D113:E113"/>
    <mergeCell ref="D95:E95"/>
    <mergeCell ref="D96:E96"/>
    <mergeCell ref="D97:E97"/>
    <mergeCell ref="H103:I103"/>
    <mergeCell ref="H104:I104"/>
    <mergeCell ref="D63:E63"/>
    <mergeCell ref="D64:E64"/>
    <mergeCell ref="D65:E65"/>
    <mergeCell ref="H88:I88"/>
    <mergeCell ref="H89:I89"/>
    <mergeCell ref="A1:B1"/>
    <mergeCell ref="C1:E1"/>
    <mergeCell ref="I1:K1"/>
    <mergeCell ref="B6:E8"/>
    <mergeCell ref="B13:C13"/>
    <mergeCell ref="D13:E13"/>
    <mergeCell ref="B93:C93"/>
    <mergeCell ref="D93:E93"/>
    <mergeCell ref="D21:E21"/>
    <mergeCell ref="D22:E22"/>
    <mergeCell ref="H45:I45"/>
    <mergeCell ref="H46:I46"/>
    <mergeCell ref="B50:E52"/>
    <mergeCell ref="B57:C57"/>
    <mergeCell ref="D57:E57"/>
  </mergeCells>
  <phoneticPr fontId="2"/>
  <pageMargins left="0.98425196850393704" right="0.59055118110236227" top="0.98425196850393704" bottom="0.78740157480314965" header="0.51181102362204722" footer="0.51181102362204722"/>
  <pageSetup paperSize="9" orientation="portrait" r:id="rId1"/>
  <headerFooter alignWithMargins="0"/>
  <rowBreaks count="9" manualBreakCount="9">
    <brk id="47" max="16383" man="1"/>
    <brk id="90" max="10" man="1"/>
    <brk id="131" max="16383" man="1"/>
    <brk id="171" max="10" man="1"/>
    <brk id="205" max="10" man="1"/>
    <brk id="233" max="10" man="1"/>
    <brk id="257" max="10" man="1"/>
    <brk id="289" max="10" man="1"/>
    <brk id="33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L70"/>
  <sheetViews>
    <sheetView view="pageBreakPreview" topLeftCell="A40" zoomScale="85" zoomScaleNormal="75" zoomScaleSheetLayoutView="85" workbookViewId="0">
      <selection activeCell="J16" sqref="J16"/>
    </sheetView>
  </sheetViews>
  <sheetFormatPr defaultColWidth="3.33203125" defaultRowHeight="13.2" x14ac:dyDescent="0.2"/>
  <cols>
    <col min="1" max="1" width="1.88671875" style="97" customWidth="1"/>
    <col min="2" max="36" width="3.33203125" style="97" customWidth="1"/>
    <col min="37" max="37" width="1.21875" style="97" customWidth="1"/>
    <col min="38" max="64" width="3.33203125" style="97"/>
    <col min="65" max="16384" width="3.33203125" style="6"/>
  </cols>
  <sheetData>
    <row r="1" spans="2:36" s="6" customFormat="1" ht="13.8" thickBot="1" x14ac:dyDescent="0.25">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2:36" s="6" customFormat="1" ht="16.2" x14ac:dyDescent="0.2">
      <c r="B2" s="98"/>
      <c r="C2" s="99"/>
      <c r="D2" s="99"/>
      <c r="E2" s="99"/>
      <c r="F2" s="99"/>
      <c r="G2" s="99"/>
      <c r="H2" s="99"/>
      <c r="I2" s="99"/>
      <c r="J2" s="99"/>
      <c r="K2" s="99"/>
      <c r="L2" s="99"/>
      <c r="M2" s="99"/>
      <c r="N2" s="99"/>
      <c r="O2" s="99"/>
      <c r="P2" s="99"/>
      <c r="Q2" s="99"/>
      <c r="R2" s="99"/>
      <c r="S2" s="100"/>
      <c r="T2" s="101"/>
      <c r="U2" s="101"/>
      <c r="V2" s="101"/>
      <c r="W2" s="101"/>
      <c r="X2" s="101"/>
      <c r="Y2" s="101"/>
      <c r="Z2" s="101"/>
      <c r="AA2" s="101"/>
      <c r="AB2" s="101"/>
      <c r="AC2" s="101"/>
      <c r="AD2" s="101"/>
      <c r="AE2" s="101"/>
      <c r="AF2" s="101"/>
      <c r="AG2" s="101"/>
      <c r="AH2" s="102"/>
      <c r="AI2" s="102"/>
      <c r="AJ2" s="103"/>
    </row>
    <row r="3" spans="2:36" s="6" customFormat="1" x14ac:dyDescent="0.2">
      <c r="B3" s="104" t="s">
        <v>322</v>
      </c>
      <c r="C3" s="105"/>
      <c r="D3" s="105"/>
      <c r="E3" s="105"/>
      <c r="F3" s="105"/>
      <c r="G3" s="105"/>
      <c r="H3" s="105"/>
      <c r="I3" s="105"/>
      <c r="J3" s="105"/>
      <c r="K3" s="105"/>
      <c r="L3" s="105"/>
      <c r="M3" s="105"/>
      <c r="N3" s="105"/>
      <c r="O3" s="105"/>
      <c r="P3" s="105"/>
      <c r="Q3" s="105"/>
      <c r="R3" s="105"/>
      <c r="S3" s="105"/>
      <c r="T3" s="105"/>
      <c r="U3" s="105"/>
      <c r="V3" s="105"/>
      <c r="W3" s="105"/>
      <c r="X3" s="105"/>
      <c r="Y3" s="105"/>
      <c r="Z3" s="105"/>
      <c r="AA3" s="106" t="s">
        <v>502</v>
      </c>
      <c r="AB3" s="106"/>
      <c r="AC3" s="106"/>
      <c r="AD3" s="1098">
        <f>●総括表!H4</f>
        <v>0</v>
      </c>
      <c r="AE3" s="1098"/>
      <c r="AF3" s="1098"/>
      <c r="AG3" s="1098"/>
      <c r="AH3" s="1098"/>
      <c r="AI3" s="105"/>
      <c r="AJ3" s="107"/>
    </row>
    <row r="4" spans="2:36" s="6" customFormat="1" x14ac:dyDescent="0.2">
      <c r="B4" s="108" t="s">
        <v>1053</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7"/>
    </row>
    <row r="5" spans="2:36" s="6" customFormat="1" x14ac:dyDescent="0.2">
      <c r="B5" s="109"/>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7"/>
    </row>
    <row r="6" spans="2:36" s="6" customFormat="1" x14ac:dyDescent="0.2">
      <c r="B6" s="109"/>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7"/>
    </row>
    <row r="7" spans="2:36" s="6" customFormat="1" x14ac:dyDescent="0.2">
      <c r="B7" s="109"/>
      <c r="C7" s="105"/>
      <c r="D7" s="105"/>
      <c r="E7" s="105"/>
      <c r="F7" s="105"/>
      <c r="G7" s="110" t="s">
        <v>319</v>
      </c>
      <c r="H7" s="364">
        <v>28</v>
      </c>
      <c r="I7" s="105" t="s">
        <v>321</v>
      </c>
      <c r="J7" s="105"/>
      <c r="K7" s="105"/>
      <c r="L7" s="105"/>
      <c r="M7" s="105"/>
      <c r="N7" s="105"/>
      <c r="O7" s="105"/>
      <c r="P7" s="105"/>
      <c r="Q7" s="105"/>
      <c r="R7" s="105"/>
      <c r="S7" s="105"/>
      <c r="T7" s="143"/>
      <c r="U7" s="144" t="s">
        <v>1047</v>
      </c>
      <c r="V7" s="1113"/>
      <c r="W7" s="1113"/>
      <c r="X7" s="1113"/>
      <c r="Y7" s="1113"/>
      <c r="Z7" s="1113"/>
      <c r="AA7" s="111" t="s">
        <v>116</v>
      </c>
      <c r="AB7" s="111"/>
      <c r="AC7" s="111" t="s">
        <v>1052</v>
      </c>
      <c r="AD7" s="97"/>
      <c r="AE7" s="97" t="s">
        <v>315</v>
      </c>
      <c r="AF7" s="105"/>
      <c r="AG7" s="105"/>
      <c r="AH7" s="105"/>
      <c r="AI7" s="105"/>
      <c r="AJ7" s="107"/>
    </row>
    <row r="8" spans="2:36" s="6" customFormat="1" x14ac:dyDescent="0.2">
      <c r="B8" s="109"/>
      <c r="C8" s="105"/>
      <c r="D8" s="105"/>
      <c r="E8" s="105"/>
      <c r="F8" s="105"/>
      <c r="G8" s="105"/>
      <c r="H8" s="105"/>
      <c r="I8" s="105"/>
      <c r="J8" s="105"/>
      <c r="K8" s="105"/>
      <c r="L8" s="105"/>
      <c r="M8" s="105"/>
      <c r="N8" s="105"/>
      <c r="O8" s="105"/>
      <c r="P8" s="105"/>
      <c r="Q8" s="105"/>
      <c r="R8" s="105"/>
      <c r="S8" s="105"/>
      <c r="T8" s="143"/>
      <c r="U8" s="143"/>
      <c r="V8" s="143"/>
      <c r="W8" s="143"/>
      <c r="X8" s="143"/>
      <c r="Y8" s="143"/>
      <c r="Z8" s="143"/>
      <c r="AA8" s="105"/>
      <c r="AB8" s="105"/>
      <c r="AC8" s="105"/>
      <c r="AD8" s="105"/>
      <c r="AE8" s="105"/>
      <c r="AF8" s="105"/>
      <c r="AG8" s="105"/>
      <c r="AH8" s="105"/>
      <c r="AI8" s="105"/>
      <c r="AJ8" s="107"/>
    </row>
    <row r="9" spans="2:36" s="6" customFormat="1" x14ac:dyDescent="0.2">
      <c r="B9" s="109"/>
      <c r="C9" s="105" t="s">
        <v>320</v>
      </c>
      <c r="D9" s="105"/>
      <c r="E9" s="105"/>
      <c r="F9" s="105"/>
      <c r="G9" s="105"/>
      <c r="H9" s="105"/>
      <c r="I9" s="105"/>
      <c r="J9" s="105"/>
      <c r="K9" s="105"/>
      <c r="L9" s="105"/>
      <c r="M9" s="105"/>
      <c r="N9" s="105"/>
      <c r="O9" s="105"/>
      <c r="P9" s="105"/>
      <c r="Q9" s="105"/>
      <c r="R9" s="105"/>
      <c r="S9" s="105"/>
      <c r="T9" s="143"/>
      <c r="U9" s="143"/>
      <c r="V9" s="143"/>
      <c r="W9" s="143"/>
      <c r="X9" s="143"/>
      <c r="Y9" s="143"/>
      <c r="Z9" s="143"/>
      <c r="AA9" s="105"/>
      <c r="AB9" s="105"/>
      <c r="AC9" s="105"/>
      <c r="AD9" s="105"/>
      <c r="AE9" s="105"/>
      <c r="AF9" s="105"/>
      <c r="AG9" s="105"/>
      <c r="AH9" s="105"/>
      <c r="AI9" s="105"/>
      <c r="AJ9" s="107"/>
    </row>
    <row r="10" spans="2:36" s="6" customFormat="1" x14ac:dyDescent="0.2">
      <c r="B10" s="109"/>
      <c r="C10" s="105"/>
      <c r="D10" s="105"/>
      <c r="E10" s="105"/>
      <c r="F10" s="105"/>
      <c r="G10" s="105"/>
      <c r="H10" s="105"/>
      <c r="I10" s="105"/>
      <c r="J10" s="105"/>
      <c r="K10" s="105"/>
      <c r="L10" s="105"/>
      <c r="M10" s="105"/>
      <c r="N10" s="105"/>
      <c r="O10" s="105"/>
      <c r="P10" s="105"/>
      <c r="Q10" s="105"/>
      <c r="R10" s="105"/>
      <c r="S10" s="105"/>
      <c r="T10" s="143"/>
      <c r="U10" s="143"/>
      <c r="V10" s="143"/>
      <c r="W10" s="143"/>
      <c r="X10" s="143"/>
      <c r="Y10" s="143"/>
      <c r="Z10" s="143"/>
      <c r="AA10" s="105"/>
      <c r="AB10" s="105"/>
      <c r="AC10" s="105"/>
      <c r="AD10" s="105"/>
      <c r="AE10" s="105"/>
      <c r="AF10" s="105"/>
      <c r="AG10" s="105"/>
      <c r="AH10" s="105"/>
      <c r="AI10" s="105"/>
      <c r="AJ10" s="107"/>
    </row>
    <row r="11" spans="2:36" s="6" customFormat="1" x14ac:dyDescent="0.2">
      <c r="B11" s="109"/>
      <c r="C11" s="105"/>
      <c r="D11" s="105"/>
      <c r="E11" s="105"/>
      <c r="F11" s="105"/>
      <c r="G11" s="105"/>
      <c r="H11" s="105"/>
      <c r="I11" s="112" t="s">
        <v>319</v>
      </c>
      <c r="J11" s="365">
        <f>H7-3</f>
        <v>25</v>
      </c>
      <c r="K11" s="105" t="s">
        <v>318</v>
      </c>
      <c r="L11" s="105"/>
      <c r="M11" s="105"/>
      <c r="N11" s="105"/>
      <c r="O11" s="105"/>
      <c r="P11" s="105"/>
      <c r="Q11" s="105"/>
      <c r="R11" s="105"/>
      <c r="S11" s="106" t="s">
        <v>1047</v>
      </c>
      <c r="T11" s="1114">
        <v>0</v>
      </c>
      <c r="U11" s="1114"/>
      <c r="V11" s="1114"/>
      <c r="W11" s="1114"/>
      <c r="X11" s="1114"/>
      <c r="Y11" s="1114"/>
      <c r="Z11" s="1114"/>
      <c r="AA11" s="111" t="s">
        <v>116</v>
      </c>
      <c r="AB11" s="111"/>
      <c r="AC11" s="97" t="s">
        <v>315</v>
      </c>
      <c r="AD11" s="97"/>
      <c r="AE11" s="97"/>
      <c r="AF11" s="105"/>
      <c r="AG11" s="105"/>
      <c r="AH11" s="105"/>
      <c r="AI11" s="105"/>
      <c r="AJ11" s="107"/>
    </row>
    <row r="12" spans="2:36" s="6" customFormat="1" x14ac:dyDescent="0.2">
      <c r="B12" s="109"/>
      <c r="C12" s="105"/>
      <c r="D12" s="105"/>
      <c r="E12" s="105"/>
      <c r="F12" s="105"/>
      <c r="G12" s="105"/>
      <c r="H12" s="105"/>
      <c r="I12" s="105"/>
      <c r="J12" s="105"/>
      <c r="K12" s="105"/>
      <c r="L12" s="105"/>
      <c r="M12" s="105"/>
      <c r="N12" s="105"/>
      <c r="O12" s="105"/>
      <c r="P12" s="105"/>
      <c r="Q12" s="105"/>
      <c r="R12" s="105"/>
      <c r="S12" s="105"/>
      <c r="T12" s="145"/>
      <c r="U12" s="145"/>
      <c r="V12" s="145"/>
      <c r="W12" s="145"/>
      <c r="X12" s="145"/>
      <c r="Y12" s="145"/>
      <c r="Z12" s="145"/>
      <c r="AA12" s="105"/>
      <c r="AB12" s="105"/>
      <c r="AC12" s="105"/>
      <c r="AD12" s="105"/>
      <c r="AE12" s="97"/>
      <c r="AF12" s="105"/>
      <c r="AG12" s="105"/>
      <c r="AH12" s="105"/>
      <c r="AI12" s="105"/>
      <c r="AJ12" s="107"/>
    </row>
    <row r="13" spans="2:36" s="6" customFormat="1" x14ac:dyDescent="0.2">
      <c r="B13" s="109"/>
      <c r="C13" s="105"/>
      <c r="D13" s="105"/>
      <c r="E13" s="105"/>
      <c r="F13" s="105"/>
      <c r="G13" s="105"/>
      <c r="H13" s="105"/>
      <c r="I13" s="112" t="s">
        <v>319</v>
      </c>
      <c r="J13" s="365">
        <f>J11+1</f>
        <v>26</v>
      </c>
      <c r="K13" s="105" t="s">
        <v>318</v>
      </c>
      <c r="L13" s="105"/>
      <c r="M13" s="105"/>
      <c r="N13" s="105"/>
      <c r="O13" s="105"/>
      <c r="P13" s="105"/>
      <c r="Q13" s="105"/>
      <c r="R13" s="105"/>
      <c r="S13" s="106" t="s">
        <v>1047</v>
      </c>
      <c r="T13" s="1114">
        <v>0</v>
      </c>
      <c r="U13" s="1114"/>
      <c r="V13" s="1114"/>
      <c r="W13" s="1114"/>
      <c r="X13" s="1114"/>
      <c r="Y13" s="1114"/>
      <c r="Z13" s="1114"/>
      <c r="AA13" s="111" t="s">
        <v>116</v>
      </c>
      <c r="AB13" s="111"/>
      <c r="AC13" s="97" t="s">
        <v>315</v>
      </c>
      <c r="AD13" s="97"/>
      <c r="AE13" s="97"/>
      <c r="AF13" s="105"/>
      <c r="AG13" s="105"/>
      <c r="AH13" s="105"/>
      <c r="AI13" s="105"/>
      <c r="AJ13" s="107"/>
    </row>
    <row r="14" spans="2:36" s="6" customFormat="1" x14ac:dyDescent="0.2">
      <c r="B14" s="109"/>
      <c r="C14" s="105"/>
      <c r="D14" s="105"/>
      <c r="E14" s="105"/>
      <c r="F14" s="105"/>
      <c r="G14" s="105"/>
      <c r="H14" s="105"/>
      <c r="I14" s="105"/>
      <c r="J14" s="105"/>
      <c r="K14" s="105"/>
      <c r="L14" s="105"/>
      <c r="M14" s="105"/>
      <c r="N14" s="105"/>
      <c r="O14" s="105"/>
      <c r="P14" s="105"/>
      <c r="Q14" s="105"/>
      <c r="R14" s="105"/>
      <c r="S14" s="105"/>
      <c r="T14" s="145"/>
      <c r="U14" s="145"/>
      <c r="V14" s="145"/>
      <c r="W14" s="145"/>
      <c r="X14" s="145"/>
      <c r="Y14" s="145"/>
      <c r="Z14" s="145"/>
      <c r="AA14" s="105"/>
      <c r="AB14" s="105"/>
      <c r="AC14" s="105"/>
      <c r="AD14" s="105"/>
      <c r="AE14" s="97"/>
      <c r="AF14" s="105"/>
      <c r="AG14" s="105"/>
      <c r="AH14" s="105"/>
      <c r="AI14" s="105"/>
      <c r="AJ14" s="107"/>
    </row>
    <row r="15" spans="2:36" s="6" customFormat="1" x14ac:dyDescent="0.2">
      <c r="B15" s="109"/>
      <c r="C15" s="105"/>
      <c r="D15" s="105"/>
      <c r="E15" s="105"/>
      <c r="F15" s="105"/>
      <c r="G15" s="105"/>
      <c r="H15" s="105"/>
      <c r="I15" s="112" t="s">
        <v>319</v>
      </c>
      <c r="J15" s="365">
        <f>J13+1</f>
        <v>27</v>
      </c>
      <c r="K15" s="105" t="s">
        <v>318</v>
      </c>
      <c r="L15" s="105"/>
      <c r="M15" s="105"/>
      <c r="N15" s="105"/>
      <c r="O15" s="105"/>
      <c r="P15" s="105"/>
      <c r="Q15" s="105"/>
      <c r="R15" s="105"/>
      <c r="S15" s="106" t="s">
        <v>1047</v>
      </c>
      <c r="T15" s="1114">
        <v>0</v>
      </c>
      <c r="U15" s="1114"/>
      <c r="V15" s="1114"/>
      <c r="W15" s="1114"/>
      <c r="X15" s="1114"/>
      <c r="Y15" s="1114"/>
      <c r="Z15" s="1114"/>
      <c r="AA15" s="111" t="s">
        <v>116</v>
      </c>
      <c r="AB15" s="111"/>
      <c r="AC15" s="97" t="s">
        <v>315</v>
      </c>
      <c r="AD15" s="97"/>
      <c r="AE15" s="97"/>
      <c r="AF15" s="105"/>
      <c r="AG15" s="105"/>
      <c r="AH15" s="105"/>
      <c r="AI15" s="105"/>
      <c r="AJ15" s="107"/>
    </row>
    <row r="16" spans="2:36" s="6" customFormat="1" x14ac:dyDescent="0.2">
      <c r="B16" s="109"/>
      <c r="C16" s="105"/>
      <c r="D16" s="105"/>
      <c r="E16" s="105"/>
      <c r="F16" s="105"/>
      <c r="G16" s="105"/>
      <c r="H16" s="105"/>
      <c r="I16" s="105"/>
      <c r="J16" s="105"/>
      <c r="K16" s="105"/>
      <c r="L16" s="105"/>
      <c r="M16" s="105"/>
      <c r="N16" s="105"/>
      <c r="O16" s="105"/>
      <c r="P16" s="105"/>
      <c r="Q16" s="105"/>
      <c r="R16" s="105"/>
      <c r="S16" s="105"/>
      <c r="T16" s="143"/>
      <c r="U16" s="143"/>
      <c r="V16" s="143"/>
      <c r="W16" s="143"/>
      <c r="X16" s="143"/>
      <c r="Y16" s="143"/>
      <c r="Z16" s="143"/>
      <c r="AA16" s="105"/>
      <c r="AB16" s="105"/>
      <c r="AC16" s="105"/>
      <c r="AD16" s="105"/>
      <c r="AE16" s="105"/>
      <c r="AF16" s="105"/>
      <c r="AG16" s="105"/>
      <c r="AH16" s="105"/>
      <c r="AI16" s="105"/>
      <c r="AJ16" s="107"/>
    </row>
    <row r="17" spans="2:36" s="6" customFormat="1" x14ac:dyDescent="0.2">
      <c r="B17" s="109"/>
      <c r="C17" s="105"/>
      <c r="D17" s="105"/>
      <c r="E17" s="105"/>
      <c r="F17" s="105"/>
      <c r="G17" s="105"/>
      <c r="H17" s="105"/>
      <c r="I17" s="105"/>
      <c r="J17" s="105" t="s">
        <v>317</v>
      </c>
      <c r="K17" s="105"/>
      <c r="L17" s="105"/>
      <c r="M17" s="105"/>
      <c r="N17" s="105"/>
      <c r="O17" s="105"/>
      <c r="P17" s="105"/>
      <c r="Q17" s="105"/>
      <c r="R17" s="105"/>
      <c r="S17" s="106" t="s">
        <v>1047</v>
      </c>
      <c r="T17" s="1108">
        <f>T11+T13+T15</f>
        <v>0</v>
      </c>
      <c r="U17" s="1108"/>
      <c r="V17" s="1108"/>
      <c r="W17" s="1108"/>
      <c r="X17" s="1108"/>
      <c r="Y17" s="1108"/>
      <c r="Z17" s="1108"/>
      <c r="AA17" s="111" t="s">
        <v>116</v>
      </c>
      <c r="AB17" s="111"/>
      <c r="AC17" s="111" t="s">
        <v>1051</v>
      </c>
      <c r="AD17" s="105"/>
      <c r="AE17" s="105"/>
      <c r="AF17" s="105"/>
      <c r="AG17" s="105"/>
      <c r="AH17" s="105"/>
      <c r="AI17" s="105"/>
      <c r="AJ17" s="107"/>
    </row>
    <row r="18" spans="2:36" s="6" customFormat="1" x14ac:dyDescent="0.2">
      <c r="B18" s="109"/>
      <c r="C18" s="105"/>
      <c r="D18" s="105"/>
      <c r="E18" s="105"/>
      <c r="F18" s="105"/>
      <c r="G18" s="105"/>
      <c r="H18" s="105"/>
      <c r="I18" s="105"/>
      <c r="J18" s="105"/>
      <c r="K18" s="105"/>
      <c r="L18" s="105"/>
      <c r="M18" s="105"/>
      <c r="N18" s="105"/>
      <c r="O18" s="105"/>
      <c r="P18" s="105"/>
      <c r="Q18" s="105"/>
      <c r="R18" s="105"/>
      <c r="S18" s="105"/>
      <c r="T18" s="143"/>
      <c r="U18" s="143"/>
      <c r="V18" s="143"/>
      <c r="W18" s="143"/>
      <c r="X18" s="143"/>
      <c r="Y18" s="143"/>
      <c r="Z18" s="143"/>
      <c r="AA18" s="105"/>
      <c r="AB18" s="105"/>
      <c r="AC18" s="105"/>
      <c r="AD18" s="105"/>
      <c r="AE18" s="105"/>
      <c r="AF18" s="105"/>
      <c r="AG18" s="105"/>
      <c r="AH18" s="105"/>
      <c r="AI18" s="105"/>
      <c r="AJ18" s="107"/>
    </row>
    <row r="19" spans="2:36" s="6" customFormat="1" x14ac:dyDescent="0.2">
      <c r="B19" s="109"/>
      <c r="C19" s="105"/>
      <c r="D19" s="105"/>
      <c r="E19" s="105"/>
      <c r="F19" s="105"/>
      <c r="G19" s="105"/>
      <c r="H19" s="105"/>
      <c r="I19" s="105" t="s">
        <v>316</v>
      </c>
      <c r="J19" s="105"/>
      <c r="K19" s="105"/>
      <c r="L19" s="105"/>
      <c r="M19" s="97"/>
      <c r="N19" s="110" t="str">
        <f>CONCATENATE(AC17,"×")</f>
        <v>(②)×</v>
      </c>
      <c r="O19" s="1109" t="s">
        <v>1050</v>
      </c>
      <c r="P19" s="1110"/>
      <c r="Q19" s="1110"/>
      <c r="R19" s="105" t="s">
        <v>1038</v>
      </c>
      <c r="S19" s="106" t="s">
        <v>1047</v>
      </c>
      <c r="T19" s="1108">
        <f>ROUND(T17/3,0)</f>
        <v>0</v>
      </c>
      <c r="U19" s="1108"/>
      <c r="V19" s="1108"/>
      <c r="W19" s="1108"/>
      <c r="X19" s="1108"/>
      <c r="Y19" s="1108"/>
      <c r="Z19" s="1108"/>
      <c r="AA19" s="111" t="s">
        <v>116</v>
      </c>
      <c r="AB19" s="111"/>
      <c r="AC19" s="111" t="s">
        <v>1049</v>
      </c>
      <c r="AD19" s="105"/>
      <c r="AE19" s="97" t="s">
        <v>315</v>
      </c>
      <c r="AF19" s="105"/>
      <c r="AG19" s="105"/>
      <c r="AH19" s="105"/>
      <c r="AI19" s="105"/>
      <c r="AJ19" s="107"/>
    </row>
    <row r="20" spans="2:36" s="6" customFormat="1" x14ac:dyDescent="0.2">
      <c r="B20" s="109"/>
      <c r="C20" s="105"/>
      <c r="D20" s="105"/>
      <c r="E20" s="105"/>
      <c r="F20" s="105"/>
      <c r="G20" s="105"/>
      <c r="H20" s="105"/>
      <c r="I20" s="105"/>
      <c r="J20" s="105"/>
      <c r="K20" s="105"/>
      <c r="L20" s="105"/>
      <c r="M20" s="97"/>
      <c r="N20" s="110"/>
      <c r="O20" s="550"/>
      <c r="P20" s="551"/>
      <c r="Q20" s="551"/>
      <c r="R20" s="105"/>
      <c r="S20" s="105"/>
      <c r="T20" s="105"/>
      <c r="U20" s="105"/>
      <c r="V20" s="105"/>
      <c r="W20" s="105"/>
      <c r="X20" s="105"/>
      <c r="Y20" s="105"/>
      <c r="Z20" s="105"/>
      <c r="AA20" s="111"/>
      <c r="AB20" s="111"/>
      <c r="AC20" s="111"/>
      <c r="AD20" s="105"/>
      <c r="AE20" s="97"/>
      <c r="AF20" s="105"/>
      <c r="AG20" s="105"/>
      <c r="AH20" s="105"/>
      <c r="AI20" s="105"/>
      <c r="AJ20" s="107"/>
    </row>
    <row r="21" spans="2:36" s="6" customFormat="1" x14ac:dyDescent="0.2">
      <c r="B21" s="109"/>
      <c r="C21" s="105"/>
      <c r="D21" s="105"/>
      <c r="E21" s="105"/>
      <c r="F21" s="105"/>
      <c r="G21" s="105"/>
      <c r="H21" s="105"/>
      <c r="I21" s="105"/>
      <c r="J21" s="105"/>
      <c r="K21" s="105"/>
      <c r="L21" s="105"/>
      <c r="M21" s="105"/>
      <c r="N21" s="105"/>
      <c r="O21" s="1098" t="str">
        <f>AC7</f>
        <v>(①)</v>
      </c>
      <c r="P21" s="1098"/>
      <c r="Q21" s="1098"/>
      <c r="R21" s="1099" t="s">
        <v>1038</v>
      </c>
      <c r="S21" s="1099" t="s">
        <v>1047</v>
      </c>
      <c r="T21" s="1112" t="e">
        <f>ROUND(V7/T19,3)</f>
        <v>#DIV/0!</v>
      </c>
      <c r="U21" s="1112"/>
      <c r="V21" s="1112"/>
      <c r="W21" s="1112"/>
      <c r="X21" s="1112"/>
      <c r="Y21" s="1112"/>
      <c r="Z21" s="105"/>
      <c r="AA21" s="105"/>
      <c r="AB21" s="105"/>
      <c r="AC21" s="105"/>
      <c r="AD21" s="105"/>
      <c r="AE21" s="105"/>
      <c r="AF21" s="105"/>
      <c r="AG21" s="105"/>
      <c r="AH21" s="105"/>
      <c r="AI21" s="105"/>
      <c r="AJ21" s="107"/>
    </row>
    <row r="22" spans="2:36" s="6" customFormat="1" x14ac:dyDescent="0.2">
      <c r="B22" s="109"/>
      <c r="C22" s="105"/>
      <c r="D22" s="105"/>
      <c r="E22" s="105"/>
      <c r="F22" s="105"/>
      <c r="G22" s="105"/>
      <c r="H22" s="105"/>
      <c r="I22" s="105"/>
      <c r="J22" s="105"/>
      <c r="K22" s="105"/>
      <c r="L22" s="105"/>
      <c r="M22" s="105"/>
      <c r="N22" s="105"/>
      <c r="O22" s="1104" t="str">
        <f>AC19</f>
        <v>(③)</v>
      </c>
      <c r="P22" s="1104"/>
      <c r="Q22" s="1104"/>
      <c r="R22" s="1099"/>
      <c r="S22" s="1111"/>
      <c r="T22" s="1107"/>
      <c r="U22" s="1107"/>
      <c r="V22" s="1107"/>
      <c r="W22" s="1107"/>
      <c r="X22" s="1107"/>
      <c r="Y22" s="1107"/>
      <c r="Z22" s="111" t="s">
        <v>1048</v>
      </c>
      <c r="AA22" s="105"/>
      <c r="AB22" s="105" t="s">
        <v>310</v>
      </c>
      <c r="AC22" s="97"/>
      <c r="AD22" s="105"/>
      <c r="AE22" s="105"/>
      <c r="AF22" s="105"/>
      <c r="AG22" s="105"/>
      <c r="AH22" s="105"/>
      <c r="AI22" s="105"/>
      <c r="AJ22" s="107"/>
    </row>
    <row r="23" spans="2:36" s="6" customFormat="1" x14ac:dyDescent="0.2">
      <c r="B23" s="109"/>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7"/>
    </row>
    <row r="24" spans="2:36" s="6" customFormat="1" x14ac:dyDescent="0.2">
      <c r="B24" s="109"/>
      <c r="C24" s="105"/>
      <c r="D24" s="105"/>
      <c r="E24" s="105"/>
      <c r="F24" s="105"/>
      <c r="G24" s="105"/>
      <c r="H24" s="105"/>
      <c r="I24" s="105"/>
      <c r="J24" s="105"/>
      <c r="K24" s="105"/>
      <c r="L24" s="105"/>
      <c r="M24" s="105"/>
      <c r="N24" s="105"/>
      <c r="O24" s="97"/>
      <c r="P24" s="110" t="str">
        <f>CONCATENATE(Z22,"×")</f>
        <v>(④)×</v>
      </c>
      <c r="Q24" s="1106">
        <v>100000</v>
      </c>
      <c r="R24" s="1106"/>
      <c r="S24" s="1106"/>
      <c r="T24" s="105" t="s">
        <v>1038</v>
      </c>
      <c r="U24" s="106" t="s">
        <v>1047</v>
      </c>
      <c r="V24" s="1107" t="e">
        <f>T21*100000</f>
        <v>#DIV/0!</v>
      </c>
      <c r="W24" s="1107"/>
      <c r="X24" s="1107"/>
      <c r="Y24" s="1107"/>
      <c r="Z24" s="1107"/>
      <c r="AA24" s="1107"/>
      <c r="AB24" s="111" t="s">
        <v>1046</v>
      </c>
      <c r="AC24" s="105"/>
      <c r="AD24" s="105"/>
      <c r="AE24" s="105"/>
      <c r="AF24" s="105"/>
      <c r="AG24" s="105"/>
      <c r="AH24" s="105"/>
      <c r="AI24" s="105"/>
      <c r="AJ24" s="107"/>
    </row>
    <row r="25" spans="2:36" s="6" customFormat="1" x14ac:dyDescent="0.2">
      <c r="B25" s="109"/>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7"/>
    </row>
    <row r="26" spans="2:36" s="6" customFormat="1" x14ac:dyDescent="0.2">
      <c r="B26" s="109"/>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7"/>
    </row>
    <row r="27" spans="2:36" s="6" customFormat="1" x14ac:dyDescent="0.2">
      <c r="B27" s="109"/>
      <c r="C27" s="105" t="s">
        <v>588</v>
      </c>
      <c r="D27" s="97"/>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t="s">
        <v>314</v>
      </c>
      <c r="AF27" s="105"/>
      <c r="AG27" s="105"/>
      <c r="AH27" s="105"/>
      <c r="AI27" s="105"/>
      <c r="AJ27" s="107"/>
    </row>
    <row r="28" spans="2:36" s="6" customFormat="1" x14ac:dyDescent="0.2">
      <c r="B28" s="109"/>
      <c r="C28" s="105" t="s">
        <v>589</v>
      </c>
      <c r="D28" s="97"/>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t="s">
        <v>313</v>
      </c>
      <c r="AF28" s="105"/>
      <c r="AG28" s="105"/>
      <c r="AH28" s="105"/>
      <c r="AI28" s="105"/>
      <c r="AJ28" s="107"/>
    </row>
    <row r="29" spans="2:36" s="6" customFormat="1" x14ac:dyDescent="0.2">
      <c r="B29" s="109"/>
      <c r="C29" s="113"/>
      <c r="D29" s="1095">
        <v>100</v>
      </c>
      <c r="E29" s="1095"/>
      <c r="F29" s="1105" t="s">
        <v>312</v>
      </c>
      <c r="G29" s="1105"/>
      <c r="H29" s="1095">
        <v>500</v>
      </c>
      <c r="I29" s="1095"/>
      <c r="J29" s="105" t="s">
        <v>1045</v>
      </c>
      <c r="K29" s="97"/>
      <c r="L29" s="97"/>
      <c r="M29" s="105"/>
      <c r="N29" s="105"/>
      <c r="O29" s="105"/>
      <c r="P29" s="552" t="s">
        <v>1041</v>
      </c>
      <c r="Q29" s="1096">
        <v>1.0900000000000001</v>
      </c>
      <c r="R29" s="1096"/>
      <c r="S29" s="552" t="s">
        <v>1038</v>
      </c>
      <c r="T29" s="1093" t="e">
        <f t="shared" ref="T29:T37" si="0">IF(D29&lt;$V$24,IF(H29&gt;=$V$24,$V$24*Q29,0),0)</f>
        <v>#DIV/0!</v>
      </c>
      <c r="U29" s="1093"/>
      <c r="V29" s="1093"/>
      <c r="W29" s="105" t="s">
        <v>1040</v>
      </c>
      <c r="X29" s="97"/>
      <c r="Y29" s="105"/>
      <c r="Z29" s="110" t="s">
        <v>1044</v>
      </c>
      <c r="AA29" s="1097">
        <v>9</v>
      </c>
      <c r="AB29" s="1097"/>
      <c r="AC29" s="552" t="s">
        <v>1038</v>
      </c>
      <c r="AD29" s="1091" t="e">
        <f t="shared" ref="AD29:AD37" si="1">IF(T29=0,0,T29-AA29)</f>
        <v>#DIV/0!</v>
      </c>
      <c r="AE29" s="1092"/>
      <c r="AF29" s="1092"/>
      <c r="AG29" s="1092"/>
      <c r="AH29" s="1092"/>
      <c r="AI29" s="105" t="s">
        <v>1043</v>
      </c>
      <c r="AJ29" s="107"/>
    </row>
    <row r="30" spans="2:36" s="6" customFormat="1" x14ac:dyDescent="0.2">
      <c r="B30" s="109"/>
      <c r="C30" s="105"/>
      <c r="D30" s="1095">
        <v>500</v>
      </c>
      <c r="E30" s="1095"/>
      <c r="F30" s="1105" t="s">
        <v>312</v>
      </c>
      <c r="G30" s="1105"/>
      <c r="H30" s="1095">
        <v>1000</v>
      </c>
      <c r="I30" s="1095"/>
      <c r="J30" s="105" t="s">
        <v>1045</v>
      </c>
      <c r="K30" s="97"/>
      <c r="L30" s="97"/>
      <c r="M30" s="105"/>
      <c r="N30" s="105"/>
      <c r="O30" s="105"/>
      <c r="P30" s="552" t="s">
        <v>1041</v>
      </c>
      <c r="Q30" s="1096">
        <v>1.25</v>
      </c>
      <c r="R30" s="1096"/>
      <c r="S30" s="552" t="s">
        <v>1038</v>
      </c>
      <c r="T30" s="1093" t="e">
        <f t="shared" si="0"/>
        <v>#DIV/0!</v>
      </c>
      <c r="U30" s="1093"/>
      <c r="V30" s="1093"/>
      <c r="W30" s="105" t="s">
        <v>1040</v>
      </c>
      <c r="X30" s="97"/>
      <c r="Y30" s="105"/>
      <c r="Z30" s="110" t="s">
        <v>1044</v>
      </c>
      <c r="AA30" s="1097">
        <v>89</v>
      </c>
      <c r="AB30" s="1097"/>
      <c r="AC30" s="552" t="s">
        <v>1038</v>
      </c>
      <c r="AD30" s="1091" t="e">
        <f t="shared" si="1"/>
        <v>#DIV/0!</v>
      </c>
      <c r="AE30" s="1092"/>
      <c r="AF30" s="1092"/>
      <c r="AG30" s="1092"/>
      <c r="AH30" s="1092"/>
      <c r="AI30" s="105" t="s">
        <v>1043</v>
      </c>
      <c r="AJ30" s="107"/>
    </row>
    <row r="31" spans="2:36" s="6" customFormat="1" x14ac:dyDescent="0.2">
      <c r="B31" s="109"/>
      <c r="C31" s="105"/>
      <c r="D31" s="1095">
        <v>1000</v>
      </c>
      <c r="E31" s="1095"/>
      <c r="F31" s="1105" t="s">
        <v>312</v>
      </c>
      <c r="G31" s="1105"/>
      <c r="H31" s="1095">
        <v>1500</v>
      </c>
      <c r="I31" s="1095"/>
      <c r="J31" s="105" t="s">
        <v>1045</v>
      </c>
      <c r="K31" s="97"/>
      <c r="L31" s="97"/>
      <c r="M31" s="105"/>
      <c r="N31" s="105"/>
      <c r="O31" s="105"/>
      <c r="P31" s="552" t="s">
        <v>1041</v>
      </c>
      <c r="Q31" s="1096">
        <v>1.47</v>
      </c>
      <c r="R31" s="1096"/>
      <c r="S31" s="552" t="s">
        <v>1038</v>
      </c>
      <c r="T31" s="1093" t="e">
        <f t="shared" si="0"/>
        <v>#DIV/0!</v>
      </c>
      <c r="U31" s="1093"/>
      <c r="V31" s="1093"/>
      <c r="W31" s="105" t="s">
        <v>1040</v>
      </c>
      <c r="X31" s="97"/>
      <c r="Y31" s="105"/>
      <c r="Z31" s="110" t="s">
        <v>1044</v>
      </c>
      <c r="AA31" s="1097">
        <v>309</v>
      </c>
      <c r="AB31" s="1097"/>
      <c r="AC31" s="552" t="s">
        <v>1038</v>
      </c>
      <c r="AD31" s="1091" t="e">
        <f t="shared" si="1"/>
        <v>#DIV/0!</v>
      </c>
      <c r="AE31" s="1092"/>
      <c r="AF31" s="1092"/>
      <c r="AG31" s="1092"/>
      <c r="AH31" s="1092"/>
      <c r="AI31" s="105" t="s">
        <v>1043</v>
      </c>
      <c r="AJ31" s="107"/>
    </row>
    <row r="32" spans="2:36" s="6" customFormat="1" x14ac:dyDescent="0.2">
      <c r="B32" s="109"/>
      <c r="C32" s="105"/>
      <c r="D32" s="1095">
        <v>1500</v>
      </c>
      <c r="E32" s="1095"/>
      <c r="F32" s="1105" t="s">
        <v>312</v>
      </c>
      <c r="G32" s="1105"/>
      <c r="H32" s="1095">
        <v>2000</v>
      </c>
      <c r="I32" s="1095"/>
      <c r="J32" s="105" t="s">
        <v>1045</v>
      </c>
      <c r="K32" s="97"/>
      <c r="L32" s="97"/>
      <c r="M32" s="105"/>
      <c r="N32" s="105"/>
      <c r="O32" s="105"/>
      <c r="P32" s="552" t="s">
        <v>1041</v>
      </c>
      <c r="Q32" s="1096">
        <v>1.61</v>
      </c>
      <c r="R32" s="1096"/>
      <c r="S32" s="552" t="s">
        <v>1038</v>
      </c>
      <c r="T32" s="1093" t="e">
        <f t="shared" si="0"/>
        <v>#DIV/0!</v>
      </c>
      <c r="U32" s="1093"/>
      <c r="V32" s="1093"/>
      <c r="W32" s="105" t="s">
        <v>1040</v>
      </c>
      <c r="X32" s="97"/>
      <c r="Y32" s="105"/>
      <c r="Z32" s="110" t="s">
        <v>1044</v>
      </c>
      <c r="AA32" s="1097">
        <v>519</v>
      </c>
      <c r="AB32" s="1097"/>
      <c r="AC32" s="552" t="s">
        <v>1038</v>
      </c>
      <c r="AD32" s="1091" t="e">
        <f t="shared" si="1"/>
        <v>#DIV/0!</v>
      </c>
      <c r="AE32" s="1092"/>
      <c r="AF32" s="1092"/>
      <c r="AG32" s="1092"/>
      <c r="AH32" s="1092"/>
      <c r="AI32" s="105" t="s">
        <v>1043</v>
      </c>
      <c r="AJ32" s="107"/>
    </row>
    <row r="33" spans="2:36" s="6" customFormat="1" x14ac:dyDescent="0.2">
      <c r="B33" s="109"/>
      <c r="C33" s="105"/>
      <c r="D33" s="1095">
        <v>2000</v>
      </c>
      <c r="E33" s="1095"/>
      <c r="F33" s="1105" t="s">
        <v>312</v>
      </c>
      <c r="G33" s="1105"/>
      <c r="H33" s="1095">
        <v>2500</v>
      </c>
      <c r="I33" s="1095"/>
      <c r="J33" s="105" t="s">
        <v>1045</v>
      </c>
      <c r="K33" s="97"/>
      <c r="L33" s="97"/>
      <c r="M33" s="105"/>
      <c r="N33" s="105"/>
      <c r="O33" s="105"/>
      <c r="P33" s="552" t="s">
        <v>1041</v>
      </c>
      <c r="Q33" s="1096">
        <v>1.88</v>
      </c>
      <c r="R33" s="1096"/>
      <c r="S33" s="552" t="s">
        <v>1038</v>
      </c>
      <c r="T33" s="1093" t="e">
        <f t="shared" si="0"/>
        <v>#DIV/0!</v>
      </c>
      <c r="U33" s="1093"/>
      <c r="V33" s="1093"/>
      <c r="W33" s="105" t="s">
        <v>1040</v>
      </c>
      <c r="X33" s="97"/>
      <c r="Y33" s="105"/>
      <c r="Z33" s="110" t="s">
        <v>1044</v>
      </c>
      <c r="AA33" s="1097">
        <v>1059</v>
      </c>
      <c r="AB33" s="1097"/>
      <c r="AC33" s="552" t="s">
        <v>1038</v>
      </c>
      <c r="AD33" s="1091" t="e">
        <f t="shared" si="1"/>
        <v>#DIV/0!</v>
      </c>
      <c r="AE33" s="1092"/>
      <c r="AF33" s="1092"/>
      <c r="AG33" s="1092"/>
      <c r="AH33" s="1092"/>
      <c r="AI33" s="105" t="s">
        <v>1043</v>
      </c>
      <c r="AJ33" s="107"/>
    </row>
    <row r="34" spans="2:36" s="6" customFormat="1" x14ac:dyDescent="0.2">
      <c r="B34" s="109"/>
      <c r="C34" s="105"/>
      <c r="D34" s="1095">
        <v>2500</v>
      </c>
      <c r="E34" s="1095"/>
      <c r="F34" s="1105" t="s">
        <v>312</v>
      </c>
      <c r="G34" s="1105"/>
      <c r="H34" s="1095">
        <v>3000</v>
      </c>
      <c r="I34" s="1095"/>
      <c r="J34" s="105" t="s">
        <v>1045</v>
      </c>
      <c r="K34" s="97"/>
      <c r="L34" s="97"/>
      <c r="M34" s="105"/>
      <c r="N34" s="105"/>
      <c r="O34" s="105"/>
      <c r="P34" s="552" t="s">
        <v>1041</v>
      </c>
      <c r="Q34" s="1096">
        <v>1.98</v>
      </c>
      <c r="R34" s="1096"/>
      <c r="S34" s="552" t="s">
        <v>1038</v>
      </c>
      <c r="T34" s="1093" t="e">
        <f t="shared" si="0"/>
        <v>#DIV/0!</v>
      </c>
      <c r="U34" s="1093"/>
      <c r="V34" s="1093"/>
      <c r="W34" s="105" t="s">
        <v>1040</v>
      </c>
      <c r="X34" s="97"/>
      <c r="Y34" s="105"/>
      <c r="Z34" s="110" t="s">
        <v>1044</v>
      </c>
      <c r="AA34" s="1097">
        <v>1309</v>
      </c>
      <c r="AB34" s="1097"/>
      <c r="AC34" s="552" t="s">
        <v>1038</v>
      </c>
      <c r="AD34" s="1091" t="e">
        <f t="shared" si="1"/>
        <v>#DIV/0!</v>
      </c>
      <c r="AE34" s="1092"/>
      <c r="AF34" s="1092"/>
      <c r="AG34" s="1092"/>
      <c r="AH34" s="1092"/>
      <c r="AI34" s="105" t="s">
        <v>1043</v>
      </c>
      <c r="AJ34" s="107"/>
    </row>
    <row r="35" spans="2:36" s="6" customFormat="1" x14ac:dyDescent="0.2">
      <c r="B35" s="109"/>
      <c r="C35" s="105"/>
      <c r="D35" s="1095">
        <v>3000</v>
      </c>
      <c r="E35" s="1095"/>
      <c r="F35" s="1105" t="s">
        <v>312</v>
      </c>
      <c r="G35" s="1105"/>
      <c r="H35" s="1095">
        <v>3500</v>
      </c>
      <c r="I35" s="1095"/>
      <c r="J35" s="105" t="s">
        <v>1045</v>
      </c>
      <c r="K35" s="97"/>
      <c r="L35" s="97"/>
      <c r="M35" s="105"/>
      <c r="N35" s="105"/>
      <c r="O35" s="105"/>
      <c r="P35" s="552" t="s">
        <v>1041</v>
      </c>
      <c r="Q35" s="1096">
        <v>2.5299999999999998</v>
      </c>
      <c r="R35" s="1096"/>
      <c r="S35" s="552" t="s">
        <v>1038</v>
      </c>
      <c r="T35" s="1093" t="e">
        <f t="shared" si="0"/>
        <v>#DIV/0!</v>
      </c>
      <c r="U35" s="1093"/>
      <c r="V35" s="1093"/>
      <c r="W35" s="105" t="s">
        <v>1040</v>
      </c>
      <c r="X35" s="97"/>
      <c r="Y35" s="105"/>
      <c r="Z35" s="110" t="s">
        <v>1044</v>
      </c>
      <c r="AA35" s="1097">
        <v>2959</v>
      </c>
      <c r="AB35" s="1097"/>
      <c r="AC35" s="552" t="s">
        <v>1038</v>
      </c>
      <c r="AD35" s="1091" t="e">
        <f t="shared" si="1"/>
        <v>#DIV/0!</v>
      </c>
      <c r="AE35" s="1092"/>
      <c r="AF35" s="1092"/>
      <c r="AG35" s="1092"/>
      <c r="AH35" s="1092"/>
      <c r="AI35" s="105" t="s">
        <v>1043</v>
      </c>
      <c r="AJ35" s="107"/>
    </row>
    <row r="36" spans="2:36" s="6" customFormat="1" x14ac:dyDescent="0.2">
      <c r="B36" s="109"/>
      <c r="C36" s="105"/>
      <c r="D36" s="1095">
        <v>3500</v>
      </c>
      <c r="E36" s="1095"/>
      <c r="F36" s="1105" t="s">
        <v>312</v>
      </c>
      <c r="G36" s="1105"/>
      <c r="H36" s="1095">
        <v>4000</v>
      </c>
      <c r="I36" s="1095"/>
      <c r="J36" s="105" t="s">
        <v>1045</v>
      </c>
      <c r="K36" s="97"/>
      <c r="L36" s="97"/>
      <c r="M36" s="105"/>
      <c r="N36" s="105"/>
      <c r="O36" s="105"/>
      <c r="P36" s="552" t="s">
        <v>1041</v>
      </c>
      <c r="Q36" s="1096">
        <v>2.67</v>
      </c>
      <c r="R36" s="1096"/>
      <c r="S36" s="552" t="s">
        <v>1038</v>
      </c>
      <c r="T36" s="1093" t="e">
        <f t="shared" si="0"/>
        <v>#DIV/0!</v>
      </c>
      <c r="U36" s="1093"/>
      <c r="V36" s="1093"/>
      <c r="W36" s="105" t="s">
        <v>1040</v>
      </c>
      <c r="X36" s="97"/>
      <c r="Y36" s="105"/>
      <c r="Z36" s="110" t="s">
        <v>1044</v>
      </c>
      <c r="AA36" s="1097">
        <v>3449</v>
      </c>
      <c r="AB36" s="1097"/>
      <c r="AC36" s="552" t="s">
        <v>1038</v>
      </c>
      <c r="AD36" s="1091" t="e">
        <f t="shared" si="1"/>
        <v>#DIV/0!</v>
      </c>
      <c r="AE36" s="1092"/>
      <c r="AF36" s="1092"/>
      <c r="AG36" s="1092"/>
      <c r="AH36" s="1092"/>
      <c r="AI36" s="105" t="s">
        <v>1043</v>
      </c>
      <c r="AJ36" s="107"/>
    </row>
    <row r="37" spans="2:36" s="6" customFormat="1" x14ac:dyDescent="0.2">
      <c r="B37" s="109"/>
      <c r="C37" s="105"/>
      <c r="D37" s="1095">
        <v>4000</v>
      </c>
      <c r="E37" s="1095"/>
      <c r="F37" s="1105" t="s">
        <v>312</v>
      </c>
      <c r="G37" s="1105"/>
      <c r="H37" s="1095">
        <v>4500</v>
      </c>
      <c r="I37" s="1095"/>
      <c r="J37" s="105" t="s">
        <v>1045</v>
      </c>
      <c r="K37" s="97"/>
      <c r="L37" s="97"/>
      <c r="M37" s="105"/>
      <c r="N37" s="105"/>
      <c r="O37" s="105"/>
      <c r="P37" s="552" t="s">
        <v>1041</v>
      </c>
      <c r="Q37" s="1096">
        <v>3.54</v>
      </c>
      <c r="R37" s="1096"/>
      <c r="S37" s="552" t="s">
        <v>1038</v>
      </c>
      <c r="T37" s="1093" t="e">
        <f t="shared" si="0"/>
        <v>#DIV/0!</v>
      </c>
      <c r="U37" s="1093"/>
      <c r="V37" s="1093"/>
      <c r="W37" s="105" t="s">
        <v>1040</v>
      </c>
      <c r="X37" s="97"/>
      <c r="Y37" s="105"/>
      <c r="Z37" s="110" t="s">
        <v>1044</v>
      </c>
      <c r="AA37" s="1097">
        <v>6929</v>
      </c>
      <c r="AB37" s="1097"/>
      <c r="AC37" s="552" t="s">
        <v>1038</v>
      </c>
      <c r="AD37" s="1091" t="e">
        <f t="shared" si="1"/>
        <v>#DIV/0!</v>
      </c>
      <c r="AE37" s="1092"/>
      <c r="AF37" s="1092"/>
      <c r="AG37" s="1092"/>
      <c r="AH37" s="1092"/>
      <c r="AI37" s="105" t="s">
        <v>1043</v>
      </c>
      <c r="AJ37" s="107"/>
    </row>
    <row r="38" spans="2:36" s="6" customFormat="1" x14ac:dyDescent="0.2">
      <c r="B38" s="109"/>
      <c r="C38" s="105"/>
      <c r="D38" s="1095">
        <v>4500</v>
      </c>
      <c r="E38" s="1095"/>
      <c r="F38" s="113" t="s">
        <v>311</v>
      </c>
      <c r="G38" s="113"/>
      <c r="H38" s="553"/>
      <c r="I38" s="553"/>
      <c r="J38" s="105" t="s">
        <v>1042</v>
      </c>
      <c r="K38" s="97"/>
      <c r="L38" s="97"/>
      <c r="M38" s="105"/>
      <c r="N38" s="105"/>
      <c r="O38" s="105"/>
      <c r="P38" s="552" t="s">
        <v>1041</v>
      </c>
      <c r="Q38" s="1096">
        <v>2</v>
      </c>
      <c r="R38" s="1096"/>
      <c r="S38" s="552" t="s">
        <v>1038</v>
      </c>
      <c r="T38" s="1093" t="e">
        <f>IF(V24&gt;D38,V24*Q38,0)</f>
        <v>#DIV/0!</v>
      </c>
      <c r="U38" s="1093"/>
      <c r="V38" s="1093"/>
      <c r="W38" s="105" t="s">
        <v>1040</v>
      </c>
      <c r="X38" s="97"/>
      <c r="Y38" s="105"/>
      <c r="Z38" s="110" t="s">
        <v>1039</v>
      </c>
      <c r="AA38" s="1097">
        <v>1</v>
      </c>
      <c r="AB38" s="1097"/>
      <c r="AC38" s="552" t="s">
        <v>1038</v>
      </c>
      <c r="AD38" s="1091" t="e">
        <f>IF(T38=0,0,T38+AA38)</f>
        <v>#DIV/0!</v>
      </c>
      <c r="AE38" s="1092"/>
      <c r="AF38" s="1092"/>
      <c r="AG38" s="1092"/>
      <c r="AH38" s="1092"/>
      <c r="AI38" s="105" t="s">
        <v>1037</v>
      </c>
      <c r="AJ38" s="107"/>
    </row>
    <row r="39" spans="2:36" s="6" customFormat="1" x14ac:dyDescent="0.2">
      <c r="B39" s="109"/>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7"/>
    </row>
    <row r="40" spans="2:36" s="6" customFormat="1" x14ac:dyDescent="0.2">
      <c r="B40" s="109"/>
      <c r="C40" s="105"/>
      <c r="D40" s="105"/>
      <c r="E40" s="105"/>
      <c r="F40" s="105"/>
      <c r="G40" s="105"/>
      <c r="H40" s="105"/>
      <c r="I40" s="105"/>
      <c r="J40" s="105"/>
      <c r="K40" s="105"/>
      <c r="L40" s="105"/>
      <c r="M40" s="105"/>
      <c r="N40" s="105"/>
      <c r="O40" s="1098" t="str">
        <f>AI38</f>
        <v>(⑦)</v>
      </c>
      <c r="P40" s="1098"/>
      <c r="Q40" s="1098"/>
      <c r="R40" s="1099" t="s">
        <v>1036</v>
      </c>
      <c r="S40" s="1100" t="s">
        <v>1035</v>
      </c>
      <c r="T40" s="1102" t="e">
        <f>ROUND(SUM(AD29:AH38)/V24,3)</f>
        <v>#DIV/0!</v>
      </c>
      <c r="U40" s="1102"/>
      <c r="V40" s="1102"/>
      <c r="W40" s="1102"/>
      <c r="X40" s="1102"/>
      <c r="Y40" s="1102"/>
      <c r="Z40" s="114"/>
      <c r="AA40" s="115"/>
      <c r="AB40" s="105"/>
      <c r="AC40" s="105"/>
      <c r="AD40" s="105"/>
      <c r="AE40" s="105"/>
      <c r="AF40" s="105"/>
      <c r="AG40" s="105"/>
      <c r="AH40" s="105"/>
      <c r="AI40" s="105"/>
      <c r="AJ40" s="107"/>
    </row>
    <row r="41" spans="2:36" s="6" customFormat="1" x14ac:dyDescent="0.2">
      <c r="B41" s="109"/>
      <c r="C41" s="105"/>
      <c r="D41" s="105"/>
      <c r="E41" s="105"/>
      <c r="F41" s="105"/>
      <c r="G41" s="105"/>
      <c r="H41" s="105"/>
      <c r="I41" s="105"/>
      <c r="J41" s="105"/>
      <c r="K41" s="105"/>
      <c r="L41" s="105"/>
      <c r="M41" s="105"/>
      <c r="N41" s="105"/>
      <c r="O41" s="1104" t="str">
        <f>AB24</f>
        <v>(⑤)</v>
      </c>
      <c r="P41" s="1104"/>
      <c r="Q41" s="1104"/>
      <c r="R41" s="1099"/>
      <c r="S41" s="1101"/>
      <c r="T41" s="1103"/>
      <c r="U41" s="1103"/>
      <c r="V41" s="1103"/>
      <c r="W41" s="1103"/>
      <c r="X41" s="1103"/>
      <c r="Y41" s="1103"/>
      <c r="Z41" s="116" t="s">
        <v>1034</v>
      </c>
      <c r="AA41" s="117"/>
      <c r="AB41" s="105" t="s">
        <v>310</v>
      </c>
      <c r="AC41" s="105"/>
      <c r="AD41" s="105"/>
      <c r="AE41" s="105"/>
      <c r="AF41" s="105"/>
      <c r="AG41" s="105"/>
      <c r="AH41" s="105"/>
      <c r="AI41" s="105"/>
      <c r="AJ41" s="107"/>
    </row>
    <row r="42" spans="2:36" s="6" customFormat="1" x14ac:dyDescent="0.2">
      <c r="B42" s="109"/>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7"/>
    </row>
    <row r="43" spans="2:36" s="6" customFormat="1" x14ac:dyDescent="0.2">
      <c r="B43" s="109"/>
      <c r="C43" s="105" t="s">
        <v>590</v>
      </c>
      <c r="D43" s="105"/>
      <c r="E43" s="105"/>
      <c r="F43" s="105"/>
      <c r="G43" s="105"/>
      <c r="H43" s="105"/>
      <c r="I43" s="105"/>
      <c r="J43" s="105"/>
      <c r="K43" s="105"/>
      <c r="L43" s="105"/>
      <c r="M43" s="105"/>
      <c r="N43" s="105"/>
      <c r="O43" s="105"/>
      <c r="P43" s="105"/>
      <c r="Q43" s="105"/>
      <c r="R43" s="105" t="s">
        <v>1036</v>
      </c>
      <c r="S43" s="118" t="s">
        <v>1035</v>
      </c>
      <c r="T43" s="119"/>
      <c r="U43" s="119"/>
      <c r="V43" s="1094">
        <v>1</v>
      </c>
      <c r="W43" s="1094"/>
      <c r="X43" s="1094"/>
      <c r="Y43" s="119"/>
      <c r="Z43" s="120" t="s">
        <v>1034</v>
      </c>
      <c r="AA43" s="121"/>
      <c r="AB43" s="105"/>
      <c r="AC43" s="105"/>
      <c r="AD43" s="105"/>
      <c r="AE43" s="105"/>
      <c r="AF43" s="105"/>
      <c r="AG43" s="105"/>
      <c r="AH43" s="105"/>
      <c r="AI43" s="105"/>
      <c r="AJ43" s="107"/>
    </row>
    <row r="44" spans="2:36" s="6" customFormat="1" x14ac:dyDescent="0.2">
      <c r="B44" s="109"/>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7"/>
    </row>
    <row r="45" spans="2:36" s="6" customFormat="1" x14ac:dyDescent="0.2">
      <c r="B45" s="109"/>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7"/>
    </row>
    <row r="46" spans="2:36" s="6" customFormat="1" x14ac:dyDescent="0.2">
      <c r="B46" s="109"/>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7"/>
    </row>
    <row r="47" spans="2:36" s="6" customFormat="1" x14ac:dyDescent="0.2">
      <c r="B47" s="109"/>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7"/>
    </row>
    <row r="48" spans="2:36" s="6" customFormat="1" x14ac:dyDescent="0.2">
      <c r="B48" s="109"/>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7"/>
    </row>
    <row r="49" spans="2:36" s="6" customFormat="1" x14ac:dyDescent="0.2">
      <c r="B49" s="109"/>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7"/>
    </row>
    <row r="50" spans="2:36" s="6" customFormat="1" x14ac:dyDescent="0.2">
      <c r="B50" s="109"/>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7"/>
    </row>
    <row r="51" spans="2:36" s="6" customFormat="1" x14ac:dyDescent="0.2">
      <c r="B51" s="109"/>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7"/>
    </row>
    <row r="52" spans="2:36" s="6" customFormat="1" x14ac:dyDescent="0.2">
      <c r="B52" s="109"/>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7"/>
    </row>
    <row r="53" spans="2:36" s="6" customFormat="1" x14ac:dyDescent="0.2">
      <c r="B53" s="109"/>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7"/>
    </row>
    <row r="54" spans="2:36" s="6" customFormat="1" x14ac:dyDescent="0.2">
      <c r="B54" s="109"/>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7"/>
    </row>
    <row r="55" spans="2:36" s="6" customFormat="1" x14ac:dyDescent="0.2">
      <c r="B55" s="109"/>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7"/>
    </row>
    <row r="56" spans="2:36" s="6" customFormat="1" x14ac:dyDescent="0.2">
      <c r="B56" s="109"/>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7"/>
    </row>
    <row r="57" spans="2:36" s="6" customFormat="1" x14ac:dyDescent="0.2">
      <c r="B57" s="109"/>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7"/>
    </row>
    <row r="58" spans="2:36" s="6" customFormat="1" x14ac:dyDescent="0.2">
      <c r="B58" s="109"/>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7"/>
    </row>
    <row r="59" spans="2:36" s="6" customFormat="1" x14ac:dyDescent="0.2">
      <c r="B59" s="109"/>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7"/>
    </row>
    <row r="60" spans="2:36" s="6" customFormat="1" x14ac:dyDescent="0.2">
      <c r="B60" s="109"/>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7"/>
    </row>
    <row r="61" spans="2:36" s="6" customFormat="1" x14ac:dyDescent="0.2">
      <c r="B61" s="109"/>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7"/>
    </row>
    <row r="62" spans="2:36" s="6" customFormat="1" x14ac:dyDescent="0.2">
      <c r="B62" s="109"/>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7"/>
    </row>
    <row r="63" spans="2:36" s="6" customFormat="1" x14ac:dyDescent="0.2">
      <c r="B63" s="109"/>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7"/>
    </row>
    <row r="64" spans="2:36" s="6" customFormat="1" x14ac:dyDescent="0.2">
      <c r="B64" s="109"/>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7"/>
    </row>
    <row r="65" spans="2:36" s="6" customFormat="1" x14ac:dyDescent="0.2">
      <c r="B65" s="109"/>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7"/>
    </row>
    <row r="66" spans="2:36" s="6" customFormat="1" x14ac:dyDescent="0.2">
      <c r="B66" s="109"/>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7"/>
    </row>
    <row r="67" spans="2:36" s="6" customFormat="1" x14ac:dyDescent="0.2">
      <c r="B67" s="109"/>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7"/>
    </row>
    <row r="68" spans="2:36" s="6" customFormat="1" x14ac:dyDescent="0.2">
      <c r="B68" s="109"/>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7"/>
    </row>
    <row r="69" spans="2:36" s="6" customFormat="1" x14ac:dyDescent="0.2">
      <c r="B69" s="109"/>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7"/>
    </row>
    <row r="70" spans="2:36" s="6" customFormat="1" ht="13.8" thickBot="1" x14ac:dyDescent="0.25">
      <c r="B70" s="122"/>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4"/>
    </row>
  </sheetData>
  <mergeCells count="89">
    <mergeCell ref="AD3:AH3"/>
    <mergeCell ref="V7:Z7"/>
    <mergeCell ref="T11:Z11"/>
    <mergeCell ref="T13:Z13"/>
    <mergeCell ref="T15:Z15"/>
    <mergeCell ref="T17:Z17"/>
    <mergeCell ref="O19:Q19"/>
    <mergeCell ref="T19:Z19"/>
    <mergeCell ref="O21:Q21"/>
    <mergeCell ref="R21:R22"/>
    <mergeCell ref="S21:S22"/>
    <mergeCell ref="T21:Y22"/>
    <mergeCell ref="O22:Q22"/>
    <mergeCell ref="Q24:S24"/>
    <mergeCell ref="V24:AA24"/>
    <mergeCell ref="D29:E29"/>
    <mergeCell ref="F29:G29"/>
    <mergeCell ref="H29:I29"/>
    <mergeCell ref="Q29:R29"/>
    <mergeCell ref="AA29:AB29"/>
    <mergeCell ref="T29:V29"/>
    <mergeCell ref="D30:E30"/>
    <mergeCell ref="F30:G30"/>
    <mergeCell ref="H30:I30"/>
    <mergeCell ref="Q30:R30"/>
    <mergeCell ref="AA30:AB30"/>
    <mergeCell ref="D31:E31"/>
    <mergeCell ref="F31:G31"/>
    <mergeCell ref="H31:I31"/>
    <mergeCell ref="Q31:R31"/>
    <mergeCell ref="AA31:AB31"/>
    <mergeCell ref="D32:E32"/>
    <mergeCell ref="F32:G32"/>
    <mergeCell ref="H32:I32"/>
    <mergeCell ref="Q32:R32"/>
    <mergeCell ref="AA32:AB32"/>
    <mergeCell ref="D33:E33"/>
    <mergeCell ref="F33:G33"/>
    <mergeCell ref="H33:I33"/>
    <mergeCell ref="Q33:R33"/>
    <mergeCell ref="AA33:AB33"/>
    <mergeCell ref="D34:E34"/>
    <mergeCell ref="F34:G34"/>
    <mergeCell ref="H34:I34"/>
    <mergeCell ref="Q34:R34"/>
    <mergeCell ref="AA34:AB34"/>
    <mergeCell ref="D35:E35"/>
    <mergeCell ref="F35:G35"/>
    <mergeCell ref="H35:I35"/>
    <mergeCell ref="Q35:R35"/>
    <mergeCell ref="AA35:AB35"/>
    <mergeCell ref="D36:E36"/>
    <mergeCell ref="F36:G36"/>
    <mergeCell ref="H36:I36"/>
    <mergeCell ref="Q36:R36"/>
    <mergeCell ref="AA36:AB36"/>
    <mergeCell ref="D37:E37"/>
    <mergeCell ref="F37:G37"/>
    <mergeCell ref="H37:I37"/>
    <mergeCell ref="Q37:R37"/>
    <mergeCell ref="AA37:AB37"/>
    <mergeCell ref="V43:X43"/>
    <mergeCell ref="D38:E38"/>
    <mergeCell ref="Q38:R38"/>
    <mergeCell ref="AA38:AB38"/>
    <mergeCell ref="O40:Q40"/>
    <mergeCell ref="R40:R41"/>
    <mergeCell ref="S40:S41"/>
    <mergeCell ref="T40:Y41"/>
    <mergeCell ref="O41:Q41"/>
    <mergeCell ref="AD35:AH35"/>
    <mergeCell ref="T30:V30"/>
    <mergeCell ref="T31:V31"/>
    <mergeCell ref="T32:V32"/>
    <mergeCell ref="T33:V33"/>
    <mergeCell ref="T34:V34"/>
    <mergeCell ref="T35:V35"/>
    <mergeCell ref="AD34:AH34"/>
    <mergeCell ref="AD29:AH29"/>
    <mergeCell ref="AD30:AH30"/>
    <mergeCell ref="AD31:AH31"/>
    <mergeCell ref="AD32:AH32"/>
    <mergeCell ref="AD33:AH33"/>
    <mergeCell ref="AD36:AH36"/>
    <mergeCell ref="AD37:AH37"/>
    <mergeCell ref="AD38:AH38"/>
    <mergeCell ref="T36:V36"/>
    <mergeCell ref="T37:V37"/>
    <mergeCell ref="T38:V38"/>
  </mergeCells>
  <phoneticPr fontId="2"/>
  <pageMargins left="0.6" right="0.3" top="0.72" bottom="0.54" header="0.51200000000000001" footer="0.2"/>
  <pageSetup paperSize="9" scale="78"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L215"/>
  <sheetViews>
    <sheetView view="pageBreakPreview" topLeftCell="A196" zoomScaleNormal="100" zoomScaleSheetLayoutView="100" workbookViewId="0">
      <selection activeCell="J215" sqref="J215"/>
    </sheetView>
  </sheetViews>
  <sheetFormatPr defaultColWidth="9" defaultRowHeight="18.75" customHeight="1" x14ac:dyDescent="0.2"/>
  <cols>
    <col min="1" max="1" width="3.77734375" style="2" customWidth="1"/>
    <col min="2" max="2" width="4.44140625" style="2" customWidth="1"/>
    <col min="3" max="3" width="7.44140625" style="2" bestFit="1" customWidth="1"/>
    <col min="4" max="5" width="10.6640625" style="2" customWidth="1"/>
    <col min="6" max="6" width="11.88671875" style="165" customWidth="1"/>
    <col min="7" max="7" width="2.21875" style="2" bestFit="1" customWidth="1"/>
    <col min="8" max="8" width="11.88671875" style="355" customWidth="1"/>
    <col min="9" max="9" width="2.21875" style="2" bestFit="1" customWidth="1"/>
    <col min="10" max="10" width="11.88671875" style="165" customWidth="1"/>
    <col min="11" max="11" width="4.21875" style="2" customWidth="1"/>
    <col min="12" max="16384" width="9" style="2"/>
  </cols>
  <sheetData>
    <row r="1" spans="1:12" ht="18.75" customHeight="1" x14ac:dyDescent="0.2">
      <c r="A1" s="1052" t="s">
        <v>180</v>
      </c>
      <c r="B1" s="1053"/>
      <c r="C1" s="1052" t="s">
        <v>26</v>
      </c>
      <c r="D1" s="1054"/>
      <c r="E1" s="1053"/>
      <c r="H1" s="649" t="s">
        <v>179</v>
      </c>
      <c r="I1" s="1059">
        <f>●総括表!H4</f>
        <v>0</v>
      </c>
      <c r="J1" s="1059"/>
      <c r="K1" s="1059"/>
    </row>
    <row r="2" spans="1:12" ht="18.75" customHeight="1" x14ac:dyDescent="0.2">
      <c r="J2" s="209"/>
    </row>
    <row r="3" spans="1:12" ht="18.75" customHeight="1" x14ac:dyDescent="0.2">
      <c r="A3" s="177" t="s">
        <v>603</v>
      </c>
      <c r="B3" s="4" t="s">
        <v>547</v>
      </c>
    </row>
    <row r="4" spans="1:12" ht="11.25" customHeight="1" x14ac:dyDescent="0.2">
      <c r="A4" s="182"/>
      <c r="F4" s="165" t="s">
        <v>703</v>
      </c>
    </row>
    <row r="5" spans="1:12" ht="11.25" customHeight="1" x14ac:dyDescent="0.2">
      <c r="A5" s="182"/>
      <c r="B5" s="1068" t="s">
        <v>2355</v>
      </c>
      <c r="C5" s="1068"/>
      <c r="D5" s="1068"/>
      <c r="E5" s="1068"/>
    </row>
    <row r="6" spans="1:12" s="4" customFormat="1" ht="15" customHeight="1" thickBot="1" x14ac:dyDescent="0.25">
      <c r="A6" s="177"/>
      <c r="B6" s="1068"/>
      <c r="C6" s="1068"/>
      <c r="D6" s="1068"/>
      <c r="E6" s="1068"/>
      <c r="F6" s="183"/>
      <c r="H6" s="650" t="s">
        <v>185</v>
      </c>
      <c r="J6" s="183"/>
    </row>
    <row r="7" spans="1:12" s="4" customFormat="1" ht="18.75" customHeight="1" thickBot="1" x14ac:dyDescent="0.25">
      <c r="A7" s="177"/>
      <c r="B7" s="1068"/>
      <c r="C7" s="1068"/>
      <c r="D7" s="1068"/>
      <c r="E7" s="1068"/>
      <c r="F7" s="181"/>
      <c r="G7" s="179" t="s">
        <v>596</v>
      </c>
      <c r="H7" s="564">
        <v>0.6</v>
      </c>
      <c r="I7" s="179" t="s">
        <v>595</v>
      </c>
      <c r="J7" s="178">
        <f>ROUND(F7*H7,0)</f>
        <v>0</v>
      </c>
      <c r="K7" s="3" t="s">
        <v>667</v>
      </c>
      <c r="L7" s="4" t="s">
        <v>596</v>
      </c>
    </row>
    <row r="8" spans="1:12" ht="15" customHeight="1" x14ac:dyDescent="0.2">
      <c r="A8" s="182"/>
      <c r="J8" s="172" t="s">
        <v>207</v>
      </c>
    </row>
    <row r="9" spans="1:12" ht="11.25" customHeight="1" x14ac:dyDescent="0.2">
      <c r="A9" s="182"/>
    </row>
    <row r="10" spans="1:12" ht="18.75" customHeight="1" x14ac:dyDescent="0.2">
      <c r="A10" s="177" t="s">
        <v>676</v>
      </c>
      <c r="B10" s="4" t="s">
        <v>814</v>
      </c>
    </row>
    <row r="11" spans="1:12" ht="11.25" customHeight="1" x14ac:dyDescent="0.2">
      <c r="A11" s="182"/>
    </row>
    <row r="12" spans="1:12" ht="15" customHeight="1" x14ac:dyDescent="0.2">
      <c r="A12" s="182"/>
      <c r="B12" s="1049" t="s">
        <v>2356</v>
      </c>
      <c r="C12" s="1049"/>
      <c r="D12" s="1049"/>
      <c r="E12" s="1049"/>
    </row>
    <row r="13" spans="1:12" s="4" customFormat="1" ht="15" customHeight="1" thickBot="1" x14ac:dyDescent="0.25">
      <c r="A13" s="177"/>
      <c r="B13" s="1049"/>
      <c r="C13" s="1049"/>
      <c r="D13" s="1049"/>
      <c r="E13" s="1049"/>
      <c r="F13" s="183"/>
      <c r="H13" s="650" t="s">
        <v>185</v>
      </c>
      <c r="J13" s="183"/>
    </row>
    <row r="14" spans="1:12" s="4" customFormat="1" ht="18.75" customHeight="1" thickBot="1" x14ac:dyDescent="0.25">
      <c r="A14" s="177"/>
      <c r="B14" s="1049"/>
      <c r="C14" s="1049"/>
      <c r="D14" s="1049"/>
      <c r="E14" s="1049"/>
      <c r="F14" s="181"/>
      <c r="G14" s="179" t="s">
        <v>596</v>
      </c>
      <c r="H14" s="564">
        <v>1</v>
      </c>
      <c r="I14" s="179" t="s">
        <v>595</v>
      </c>
      <c r="J14" s="178">
        <f>ROUND(F14*H14,0)</f>
        <v>0</v>
      </c>
      <c r="K14" s="3" t="s">
        <v>666</v>
      </c>
      <c r="L14" s="4" t="s">
        <v>596</v>
      </c>
    </row>
    <row r="15" spans="1:12" ht="15" customHeight="1" x14ac:dyDescent="0.2">
      <c r="A15" s="182"/>
      <c r="J15" s="172" t="s">
        <v>207</v>
      </c>
    </row>
    <row r="16" spans="1:12" ht="11.25" customHeight="1" x14ac:dyDescent="0.2">
      <c r="A16" s="182"/>
    </row>
    <row r="17" spans="1:12" ht="18.75" customHeight="1" x14ac:dyDescent="0.2">
      <c r="A17" s="177" t="s">
        <v>675</v>
      </c>
      <c r="B17" s="4" t="s">
        <v>546</v>
      </c>
    </row>
    <row r="18" spans="1:12" ht="11.25" customHeight="1" x14ac:dyDescent="0.2">
      <c r="A18" s="182"/>
    </row>
    <row r="19" spans="1:12" ht="11.25" customHeight="1" x14ac:dyDescent="0.2">
      <c r="A19" s="182"/>
      <c r="B19" s="1049" t="s">
        <v>2357</v>
      </c>
      <c r="C19" s="1049"/>
      <c r="D19" s="1049"/>
      <c r="E19" s="1049"/>
    </row>
    <row r="20" spans="1:12" s="4" customFormat="1" ht="15" customHeight="1" thickBot="1" x14ac:dyDescent="0.25">
      <c r="A20" s="177"/>
      <c r="B20" s="1049"/>
      <c r="C20" s="1049"/>
      <c r="D20" s="1049"/>
      <c r="E20" s="1049"/>
      <c r="F20" s="183"/>
      <c r="H20" s="650" t="s">
        <v>185</v>
      </c>
      <c r="J20" s="183"/>
    </row>
    <row r="21" spans="1:12" s="4" customFormat="1" ht="18.75" customHeight="1" thickBot="1" x14ac:dyDescent="0.25">
      <c r="A21" s="177"/>
      <c r="B21" s="1049"/>
      <c r="C21" s="1049"/>
      <c r="D21" s="1049"/>
      <c r="E21" s="1049"/>
      <c r="F21" s="181"/>
      <c r="G21" s="179" t="s">
        <v>596</v>
      </c>
      <c r="H21" s="564">
        <v>0.7</v>
      </c>
      <c r="I21" s="179" t="s">
        <v>595</v>
      </c>
      <c r="J21" s="178">
        <f>ROUND(F21*H21,0)</f>
        <v>0</v>
      </c>
      <c r="K21" s="3" t="s">
        <v>672</v>
      </c>
      <c r="L21" s="4" t="s">
        <v>596</v>
      </c>
    </row>
    <row r="22" spans="1:12" ht="15" customHeight="1" x14ac:dyDescent="0.2">
      <c r="A22" s="182"/>
      <c r="J22" s="172" t="s">
        <v>207</v>
      </c>
    </row>
    <row r="23" spans="1:12" ht="11.25" customHeight="1" x14ac:dyDescent="0.2">
      <c r="A23" s="182"/>
    </row>
    <row r="24" spans="1:12" s="4" customFormat="1" ht="15" customHeight="1" thickBot="1" x14ac:dyDescent="0.25">
      <c r="A24" s="177"/>
      <c r="B24" s="1049" t="s">
        <v>2358</v>
      </c>
      <c r="C24" s="1049"/>
      <c r="D24" s="1049"/>
      <c r="E24" s="1049"/>
      <c r="F24" s="183"/>
      <c r="H24" s="650" t="s">
        <v>185</v>
      </c>
      <c r="J24" s="183"/>
    </row>
    <row r="25" spans="1:12" s="4" customFormat="1" ht="18.75" customHeight="1" thickBot="1" x14ac:dyDescent="0.25">
      <c r="A25" s="177"/>
      <c r="B25" s="1049"/>
      <c r="C25" s="1049"/>
      <c r="D25" s="1049"/>
      <c r="E25" s="1049"/>
      <c r="F25" s="181"/>
      <c r="G25" s="179" t="s">
        <v>596</v>
      </c>
      <c r="H25" s="564">
        <v>0.5</v>
      </c>
      <c r="I25" s="179" t="s">
        <v>595</v>
      </c>
      <c r="J25" s="178">
        <f>ROUND(F25*H25,0)</f>
        <v>0</v>
      </c>
      <c r="K25" s="3" t="s">
        <v>671</v>
      </c>
      <c r="L25" s="4" t="s">
        <v>596</v>
      </c>
    </row>
    <row r="26" spans="1:12" ht="15" customHeight="1" x14ac:dyDescent="0.2">
      <c r="A26" s="182"/>
      <c r="J26" s="172" t="s">
        <v>207</v>
      </c>
    </row>
    <row r="27" spans="1:12" ht="11.25" customHeight="1" x14ac:dyDescent="0.2">
      <c r="A27" s="182"/>
      <c r="B27" s="1049" t="s">
        <v>2359</v>
      </c>
      <c r="C27" s="1049"/>
      <c r="D27" s="1049"/>
      <c r="E27" s="1049"/>
    </row>
    <row r="28" spans="1:12" s="4" customFormat="1" ht="18.75" customHeight="1" thickBot="1" x14ac:dyDescent="0.25">
      <c r="A28" s="177"/>
      <c r="B28" s="1049"/>
      <c r="C28" s="1049"/>
      <c r="D28" s="1049"/>
      <c r="E28" s="1049"/>
      <c r="F28" s="183"/>
      <c r="H28" s="650" t="s">
        <v>185</v>
      </c>
      <c r="J28" s="183"/>
    </row>
    <row r="29" spans="1:12" s="4" customFormat="1" ht="18.75" customHeight="1" thickBot="1" x14ac:dyDescent="0.25">
      <c r="A29" s="177"/>
      <c r="B29" s="1049"/>
      <c r="C29" s="1049"/>
      <c r="D29" s="1049"/>
      <c r="E29" s="1049"/>
      <c r="F29" s="181"/>
      <c r="G29" s="179" t="s">
        <v>596</v>
      </c>
      <c r="H29" s="564">
        <v>0.3</v>
      </c>
      <c r="I29" s="179" t="s">
        <v>595</v>
      </c>
      <c r="J29" s="178">
        <f>ROUND(F29*H29,0)</f>
        <v>0</v>
      </c>
      <c r="K29" s="3" t="s">
        <v>670</v>
      </c>
      <c r="L29" s="4" t="s">
        <v>596</v>
      </c>
    </row>
    <row r="30" spans="1:12" ht="15" customHeight="1" x14ac:dyDescent="0.2">
      <c r="A30" s="182"/>
      <c r="J30" s="172" t="s">
        <v>207</v>
      </c>
    </row>
    <row r="31" spans="1:12" ht="15" customHeight="1" x14ac:dyDescent="0.2">
      <c r="A31" s="182"/>
      <c r="C31" s="2" t="s">
        <v>703</v>
      </c>
    </row>
    <row r="32" spans="1:12" ht="15" customHeight="1" x14ac:dyDescent="0.2">
      <c r="A32" s="182"/>
    </row>
    <row r="33" spans="1:11" ht="15" customHeight="1" x14ac:dyDescent="0.2">
      <c r="A33" s="182"/>
    </row>
    <row r="34" spans="1:11" ht="18.75" customHeight="1" x14ac:dyDescent="0.2">
      <c r="A34" s="177" t="s">
        <v>1184</v>
      </c>
      <c r="B34" s="4" t="s">
        <v>815</v>
      </c>
    </row>
    <row r="35" spans="1:11" ht="15" customHeight="1" x14ac:dyDescent="0.2">
      <c r="A35" s="182"/>
    </row>
    <row r="36" spans="1:11" ht="15" customHeight="1" x14ac:dyDescent="0.2">
      <c r="A36" s="182"/>
      <c r="B36" s="1050" t="s">
        <v>162</v>
      </c>
      <c r="C36" s="1051"/>
      <c r="D36" s="1050" t="s">
        <v>161</v>
      </c>
      <c r="E36" s="1051"/>
      <c r="F36" s="205" t="s">
        <v>160</v>
      </c>
      <c r="G36" s="187"/>
      <c r="H36" s="356" t="s">
        <v>159</v>
      </c>
      <c r="I36" s="187"/>
      <c r="J36" s="205" t="s">
        <v>110</v>
      </c>
      <c r="K36" s="3"/>
    </row>
    <row r="37" spans="1:11" ht="15" customHeight="1" x14ac:dyDescent="0.2">
      <c r="A37" s="182"/>
      <c r="B37" s="760"/>
      <c r="C37" s="203"/>
      <c r="D37" s="766"/>
      <c r="E37" s="767"/>
      <c r="F37" s="769"/>
      <c r="G37" s="200"/>
      <c r="H37" s="357"/>
      <c r="I37" s="200"/>
      <c r="J37" s="199" t="s">
        <v>1831</v>
      </c>
      <c r="K37" s="3"/>
    </row>
    <row r="38" spans="1:11" s="4" customFormat="1" ht="15" customHeight="1" x14ac:dyDescent="0.2">
      <c r="B38" s="761">
        <v>1</v>
      </c>
      <c r="C38" s="195" t="s">
        <v>150</v>
      </c>
      <c r="D38" s="865" t="s">
        <v>545</v>
      </c>
      <c r="E38" s="866"/>
      <c r="F38" s="189"/>
      <c r="G38" s="188" t="s">
        <v>1186</v>
      </c>
      <c r="H38" s="346">
        <v>0.34899999999999998</v>
      </c>
      <c r="I38" s="188" t="s">
        <v>1187</v>
      </c>
      <c r="J38" s="194">
        <f t="shared" ref="J38:J58" si="0">ROUND(F38*H38,0)</f>
        <v>0</v>
      </c>
      <c r="K38" s="3" t="s">
        <v>1188</v>
      </c>
    </row>
    <row r="39" spans="1:11" s="4" customFormat="1" ht="15" customHeight="1" x14ac:dyDescent="0.2">
      <c r="B39" s="212"/>
      <c r="C39" s="767"/>
      <c r="D39" s="865" t="s">
        <v>543</v>
      </c>
      <c r="E39" s="866"/>
      <c r="F39" s="189"/>
      <c r="G39" s="188" t="s">
        <v>1186</v>
      </c>
      <c r="H39" s="346">
        <v>9.7000000000000003E-2</v>
      </c>
      <c r="I39" s="188" t="s">
        <v>1187</v>
      </c>
      <c r="J39" s="194">
        <f t="shared" si="0"/>
        <v>0</v>
      </c>
      <c r="K39" s="3" t="s">
        <v>1830</v>
      </c>
    </row>
    <row r="40" spans="1:11" s="4" customFormat="1" ht="15" customHeight="1" x14ac:dyDescent="0.2">
      <c r="B40" s="761">
        <v>2</v>
      </c>
      <c r="C40" s="195" t="s">
        <v>149</v>
      </c>
      <c r="D40" s="865" t="s">
        <v>545</v>
      </c>
      <c r="E40" s="866"/>
      <c r="F40" s="189"/>
      <c r="G40" s="188" t="s">
        <v>1186</v>
      </c>
      <c r="H40" s="346">
        <v>0.38200000000000001</v>
      </c>
      <c r="I40" s="188" t="s">
        <v>1187</v>
      </c>
      <c r="J40" s="194">
        <f t="shared" si="0"/>
        <v>0</v>
      </c>
      <c r="K40" s="3" t="s">
        <v>615</v>
      </c>
    </row>
    <row r="41" spans="1:11" s="4" customFormat="1" ht="15" customHeight="1" x14ac:dyDescent="0.2">
      <c r="B41" s="245"/>
      <c r="C41" s="197"/>
      <c r="D41" s="865" t="s">
        <v>544</v>
      </c>
      <c r="E41" s="866"/>
      <c r="F41" s="189"/>
      <c r="G41" s="188" t="s">
        <v>1186</v>
      </c>
      <c r="H41" s="346">
        <v>4.2000000000000003E-2</v>
      </c>
      <c r="I41" s="188" t="s">
        <v>1187</v>
      </c>
      <c r="J41" s="194">
        <f t="shared" si="0"/>
        <v>0</v>
      </c>
      <c r="K41" s="3" t="s">
        <v>602</v>
      </c>
    </row>
    <row r="42" spans="1:11" s="4" customFormat="1" ht="15" customHeight="1" x14ac:dyDescent="0.2">
      <c r="B42" s="212"/>
      <c r="C42" s="767"/>
      <c r="D42" s="865" t="s">
        <v>543</v>
      </c>
      <c r="E42" s="866"/>
      <c r="F42" s="189"/>
      <c r="G42" s="188" t="s">
        <v>1186</v>
      </c>
      <c r="H42" s="346">
        <v>0.11600000000000001</v>
      </c>
      <c r="I42" s="188" t="s">
        <v>1187</v>
      </c>
      <c r="J42" s="194">
        <f t="shared" si="0"/>
        <v>0</v>
      </c>
      <c r="K42" s="3" t="s">
        <v>601</v>
      </c>
    </row>
    <row r="43" spans="1:11" s="4" customFormat="1" ht="15" customHeight="1" x14ac:dyDescent="0.2">
      <c r="B43" s="761">
        <v>3</v>
      </c>
      <c r="C43" s="195" t="s">
        <v>148</v>
      </c>
      <c r="D43" s="865" t="s">
        <v>545</v>
      </c>
      <c r="E43" s="866"/>
      <c r="F43" s="189"/>
      <c r="G43" s="188" t="s">
        <v>1186</v>
      </c>
      <c r="H43" s="346">
        <v>0.39900000000000002</v>
      </c>
      <c r="I43" s="188" t="s">
        <v>1187</v>
      </c>
      <c r="J43" s="194">
        <f t="shared" si="0"/>
        <v>0</v>
      </c>
      <c r="K43" s="3" t="s">
        <v>600</v>
      </c>
    </row>
    <row r="44" spans="1:11" s="4" customFormat="1" ht="15" customHeight="1" x14ac:dyDescent="0.2">
      <c r="B44" s="245"/>
      <c r="C44" s="197"/>
      <c r="D44" s="865" t="s">
        <v>544</v>
      </c>
      <c r="E44" s="866"/>
      <c r="F44" s="189"/>
      <c r="G44" s="188" t="s">
        <v>1186</v>
      </c>
      <c r="H44" s="346">
        <v>0.05</v>
      </c>
      <c r="I44" s="188" t="s">
        <v>1187</v>
      </c>
      <c r="J44" s="194">
        <f t="shared" si="0"/>
        <v>0</v>
      </c>
      <c r="K44" s="3" t="s">
        <v>599</v>
      </c>
    </row>
    <row r="45" spans="1:11" s="4" customFormat="1" ht="15" customHeight="1" x14ac:dyDescent="0.2">
      <c r="B45" s="245"/>
      <c r="C45" s="197"/>
      <c r="D45" s="865" t="s">
        <v>543</v>
      </c>
      <c r="E45" s="866"/>
      <c r="F45" s="189"/>
      <c r="G45" s="188" t="s">
        <v>1186</v>
      </c>
      <c r="H45" s="346">
        <v>0.128</v>
      </c>
      <c r="I45" s="188" t="s">
        <v>1187</v>
      </c>
      <c r="J45" s="194">
        <f t="shared" si="0"/>
        <v>0</v>
      </c>
      <c r="K45" s="3" t="s">
        <v>598</v>
      </c>
    </row>
    <row r="46" spans="1:11" s="4" customFormat="1" ht="15" customHeight="1" x14ac:dyDescent="0.2">
      <c r="B46" s="212"/>
      <c r="C46" s="767"/>
      <c r="D46" s="865" t="s">
        <v>542</v>
      </c>
      <c r="E46" s="866"/>
      <c r="F46" s="189"/>
      <c r="G46" s="188" t="s">
        <v>1186</v>
      </c>
      <c r="H46" s="346">
        <v>8.5999999999999993E-2</v>
      </c>
      <c r="I46" s="188" t="s">
        <v>1187</v>
      </c>
      <c r="J46" s="194">
        <f t="shared" si="0"/>
        <v>0</v>
      </c>
      <c r="K46" s="3" t="s">
        <v>594</v>
      </c>
    </row>
    <row r="47" spans="1:11" s="4" customFormat="1" ht="15" customHeight="1" x14ac:dyDescent="0.2">
      <c r="B47" s="761">
        <v>4</v>
      </c>
      <c r="C47" s="195" t="s">
        <v>147</v>
      </c>
      <c r="D47" s="865" t="s">
        <v>545</v>
      </c>
      <c r="E47" s="866"/>
      <c r="F47" s="189"/>
      <c r="G47" s="188" t="s">
        <v>1186</v>
      </c>
      <c r="H47" s="346">
        <v>0.36799999999999999</v>
      </c>
      <c r="I47" s="188" t="s">
        <v>1187</v>
      </c>
      <c r="J47" s="194">
        <f t="shared" si="0"/>
        <v>0</v>
      </c>
      <c r="K47" s="3" t="s">
        <v>592</v>
      </c>
    </row>
    <row r="48" spans="1:11" s="4" customFormat="1" ht="15" customHeight="1" x14ac:dyDescent="0.2">
      <c r="B48" s="245"/>
      <c r="C48" s="197"/>
      <c r="D48" s="865" t="s">
        <v>544</v>
      </c>
      <c r="E48" s="866"/>
      <c r="F48" s="189"/>
      <c r="G48" s="188" t="s">
        <v>1186</v>
      </c>
      <c r="H48" s="346">
        <v>0.158</v>
      </c>
      <c r="I48" s="188" t="s">
        <v>1187</v>
      </c>
      <c r="J48" s="194">
        <f t="shared" si="0"/>
        <v>0</v>
      </c>
      <c r="K48" s="3" t="s">
        <v>630</v>
      </c>
    </row>
    <row r="49" spans="2:11" s="4" customFormat="1" ht="15" customHeight="1" x14ac:dyDescent="0.2">
      <c r="B49" s="245"/>
      <c r="C49" s="197"/>
      <c r="D49" s="865" t="s">
        <v>543</v>
      </c>
      <c r="E49" s="866"/>
      <c r="F49" s="189"/>
      <c r="G49" s="188" t="s">
        <v>1186</v>
      </c>
      <c r="H49" s="346">
        <v>0.158</v>
      </c>
      <c r="I49" s="188" t="s">
        <v>1187</v>
      </c>
      <c r="J49" s="194">
        <f t="shared" si="0"/>
        <v>0</v>
      </c>
      <c r="K49" s="3" t="s">
        <v>629</v>
      </c>
    </row>
    <row r="50" spans="2:11" s="4" customFormat="1" ht="15" customHeight="1" x14ac:dyDescent="0.2">
      <c r="B50" s="212"/>
      <c r="C50" s="767"/>
      <c r="D50" s="865" t="s">
        <v>542</v>
      </c>
      <c r="E50" s="866"/>
      <c r="F50" s="189"/>
      <c r="G50" s="188" t="s">
        <v>1186</v>
      </c>
      <c r="H50" s="346">
        <v>0.105</v>
      </c>
      <c r="I50" s="188" t="s">
        <v>1187</v>
      </c>
      <c r="J50" s="194">
        <f t="shared" si="0"/>
        <v>0</v>
      </c>
      <c r="K50" s="3" t="s">
        <v>628</v>
      </c>
    </row>
    <row r="51" spans="2:11" s="4" customFormat="1" ht="15" customHeight="1" x14ac:dyDescent="0.2">
      <c r="B51" s="761">
        <v>5</v>
      </c>
      <c r="C51" s="195" t="s">
        <v>146</v>
      </c>
      <c r="D51" s="865" t="s">
        <v>545</v>
      </c>
      <c r="E51" s="866"/>
      <c r="F51" s="189"/>
      <c r="G51" s="188" t="s">
        <v>1186</v>
      </c>
      <c r="H51" s="346">
        <v>0.34899999999999998</v>
      </c>
      <c r="I51" s="188" t="s">
        <v>1187</v>
      </c>
      <c r="J51" s="194">
        <f t="shared" si="0"/>
        <v>0</v>
      </c>
      <c r="K51" s="3" t="s">
        <v>649</v>
      </c>
    </row>
    <row r="52" spans="2:11" s="4" customFormat="1" ht="15" customHeight="1" x14ac:dyDescent="0.2">
      <c r="B52" s="245"/>
      <c r="C52" s="197"/>
      <c r="D52" s="865" t="s">
        <v>544</v>
      </c>
      <c r="E52" s="866"/>
      <c r="F52" s="189"/>
      <c r="G52" s="188" t="s">
        <v>1186</v>
      </c>
      <c r="H52" s="346">
        <v>0.14899999999999999</v>
      </c>
      <c r="I52" s="188" t="s">
        <v>1187</v>
      </c>
      <c r="J52" s="194">
        <f t="shared" si="0"/>
        <v>0</v>
      </c>
      <c r="K52" s="3" t="s">
        <v>648</v>
      </c>
    </row>
    <row r="53" spans="2:11" s="4" customFormat="1" ht="15" customHeight="1" x14ac:dyDescent="0.2">
      <c r="B53" s="245"/>
      <c r="C53" s="197"/>
      <c r="D53" s="865" t="s">
        <v>543</v>
      </c>
      <c r="E53" s="866"/>
      <c r="F53" s="189"/>
      <c r="G53" s="188" t="s">
        <v>1186</v>
      </c>
      <c r="H53" s="346">
        <v>0.14899999999999999</v>
      </c>
      <c r="I53" s="188" t="s">
        <v>1187</v>
      </c>
      <c r="J53" s="194">
        <f t="shared" si="0"/>
        <v>0</v>
      </c>
      <c r="K53" s="3" t="s">
        <v>647</v>
      </c>
    </row>
    <row r="54" spans="2:11" s="4" customFormat="1" ht="15" customHeight="1" x14ac:dyDescent="0.2">
      <c r="B54" s="212"/>
      <c r="C54" s="767"/>
      <c r="D54" s="865" t="s">
        <v>542</v>
      </c>
      <c r="E54" s="866"/>
      <c r="F54" s="189"/>
      <c r="G54" s="188" t="s">
        <v>1186</v>
      </c>
      <c r="H54" s="346">
        <v>0.1</v>
      </c>
      <c r="I54" s="188" t="s">
        <v>1187</v>
      </c>
      <c r="J54" s="194">
        <f t="shared" si="0"/>
        <v>0</v>
      </c>
      <c r="K54" s="3" t="s">
        <v>646</v>
      </c>
    </row>
    <row r="55" spans="2:11" s="4" customFormat="1" ht="15" customHeight="1" x14ac:dyDescent="0.2">
      <c r="B55" s="761">
        <v>6</v>
      </c>
      <c r="C55" s="195" t="s">
        <v>145</v>
      </c>
      <c r="D55" s="366" t="s">
        <v>545</v>
      </c>
      <c r="E55" s="367" t="s">
        <v>165</v>
      </c>
      <c r="F55" s="189"/>
      <c r="G55" s="188" t="s">
        <v>1186</v>
      </c>
      <c r="H55" s="346">
        <v>0.51500000000000001</v>
      </c>
      <c r="I55" s="188" t="s">
        <v>1187</v>
      </c>
      <c r="J55" s="194">
        <f t="shared" si="0"/>
        <v>0</v>
      </c>
      <c r="K55" s="3" t="s">
        <v>645</v>
      </c>
    </row>
    <row r="56" spans="2:11" s="4" customFormat="1" ht="15" customHeight="1" x14ac:dyDescent="0.2">
      <c r="B56" s="245"/>
      <c r="C56" s="197"/>
      <c r="D56" s="354"/>
      <c r="E56" s="367" t="s">
        <v>164</v>
      </c>
      <c r="F56" s="189"/>
      <c r="G56" s="188" t="s">
        <v>1186</v>
      </c>
      <c r="H56" s="346">
        <v>0.38900000000000001</v>
      </c>
      <c r="I56" s="188" t="s">
        <v>1187</v>
      </c>
      <c r="J56" s="194">
        <f t="shared" si="0"/>
        <v>0</v>
      </c>
      <c r="K56" s="3" t="s">
        <v>644</v>
      </c>
    </row>
    <row r="57" spans="2:11" s="4" customFormat="1" ht="15" customHeight="1" x14ac:dyDescent="0.2">
      <c r="B57" s="245"/>
      <c r="C57" s="197"/>
      <c r="D57" s="366" t="s">
        <v>544</v>
      </c>
      <c r="E57" s="367" t="s">
        <v>165</v>
      </c>
      <c r="F57" s="189"/>
      <c r="G57" s="188" t="s">
        <v>1186</v>
      </c>
      <c r="H57" s="346">
        <v>0.221</v>
      </c>
      <c r="I57" s="188" t="s">
        <v>1187</v>
      </c>
      <c r="J57" s="194">
        <f t="shared" si="0"/>
        <v>0</v>
      </c>
      <c r="K57" s="3" t="s">
        <v>643</v>
      </c>
    </row>
    <row r="58" spans="2:11" s="4" customFormat="1" ht="15" customHeight="1" x14ac:dyDescent="0.2">
      <c r="B58" s="245"/>
      <c r="C58" s="197"/>
      <c r="D58" s="354"/>
      <c r="E58" s="367" t="s">
        <v>164</v>
      </c>
      <c r="F58" s="189"/>
      <c r="G58" s="188" t="s">
        <v>1186</v>
      </c>
      <c r="H58" s="346">
        <v>0.16700000000000001</v>
      </c>
      <c r="I58" s="188" t="s">
        <v>1187</v>
      </c>
      <c r="J58" s="194">
        <f t="shared" si="0"/>
        <v>0</v>
      </c>
      <c r="K58" s="3" t="s">
        <v>642</v>
      </c>
    </row>
    <row r="59" spans="2:11" s="4" customFormat="1" ht="15" customHeight="1" x14ac:dyDescent="0.2">
      <c r="B59" s="245"/>
      <c r="C59" s="197"/>
      <c r="D59" s="366" t="s">
        <v>543</v>
      </c>
      <c r="E59" s="367" t="s">
        <v>165</v>
      </c>
      <c r="F59" s="189"/>
      <c r="G59" s="188" t="s">
        <v>1186</v>
      </c>
      <c r="H59" s="346">
        <v>0.221</v>
      </c>
      <c r="I59" s="188" t="s">
        <v>1187</v>
      </c>
      <c r="J59" s="194">
        <f t="shared" ref="J59:J103" si="1">ROUND(F59*H59,0)</f>
        <v>0</v>
      </c>
      <c r="K59" s="3" t="s">
        <v>641</v>
      </c>
    </row>
    <row r="60" spans="2:11" s="4" customFormat="1" ht="15" customHeight="1" x14ac:dyDescent="0.2">
      <c r="B60" s="245"/>
      <c r="C60" s="197"/>
      <c r="D60" s="354"/>
      <c r="E60" s="367" t="s">
        <v>164</v>
      </c>
      <c r="F60" s="189"/>
      <c r="G60" s="188" t="s">
        <v>1186</v>
      </c>
      <c r="H60" s="346">
        <v>0.16700000000000001</v>
      </c>
      <c r="I60" s="188" t="s">
        <v>1187</v>
      </c>
      <c r="J60" s="194">
        <f t="shared" si="1"/>
        <v>0</v>
      </c>
      <c r="K60" s="3" t="s">
        <v>640</v>
      </c>
    </row>
    <row r="61" spans="2:11" s="4" customFormat="1" ht="15" customHeight="1" x14ac:dyDescent="0.2">
      <c r="B61" s="245"/>
      <c r="C61" s="197"/>
      <c r="D61" s="366" t="s">
        <v>542</v>
      </c>
      <c r="E61" s="367" t="s">
        <v>165</v>
      </c>
      <c r="F61" s="189"/>
      <c r="G61" s="188" t="s">
        <v>1186</v>
      </c>
      <c r="H61" s="346">
        <v>0.14699999999999999</v>
      </c>
      <c r="I61" s="188" t="s">
        <v>1187</v>
      </c>
      <c r="J61" s="194">
        <f t="shared" si="1"/>
        <v>0</v>
      </c>
      <c r="K61" s="3" t="s">
        <v>639</v>
      </c>
    </row>
    <row r="62" spans="2:11" s="4" customFormat="1" ht="15" customHeight="1" x14ac:dyDescent="0.2">
      <c r="B62" s="212"/>
      <c r="C62" s="767"/>
      <c r="D62" s="354"/>
      <c r="E62" s="367" t="s">
        <v>164</v>
      </c>
      <c r="F62" s="189"/>
      <c r="G62" s="188" t="s">
        <v>1186</v>
      </c>
      <c r="H62" s="346">
        <v>0.111</v>
      </c>
      <c r="I62" s="188" t="s">
        <v>1187</v>
      </c>
      <c r="J62" s="194">
        <f t="shared" si="1"/>
        <v>0</v>
      </c>
      <c r="K62" s="3" t="s">
        <v>661</v>
      </c>
    </row>
    <row r="63" spans="2:11" s="4" customFormat="1" ht="15" customHeight="1" x14ac:dyDescent="0.2">
      <c r="B63" s="761">
        <v>7</v>
      </c>
      <c r="C63" s="195" t="s">
        <v>144</v>
      </c>
      <c r="D63" s="366" t="s">
        <v>545</v>
      </c>
      <c r="E63" s="367" t="s">
        <v>165</v>
      </c>
      <c r="F63" s="189"/>
      <c r="G63" s="188" t="s">
        <v>1186</v>
      </c>
      <c r="H63" s="346">
        <v>0.54100000000000004</v>
      </c>
      <c r="I63" s="188" t="s">
        <v>1187</v>
      </c>
      <c r="J63" s="194">
        <f t="shared" si="1"/>
        <v>0</v>
      </c>
      <c r="K63" s="3" t="s">
        <v>660</v>
      </c>
    </row>
    <row r="64" spans="2:11" s="4" customFormat="1" ht="15" customHeight="1" x14ac:dyDescent="0.2">
      <c r="B64" s="245"/>
      <c r="C64" s="197"/>
      <c r="D64" s="354"/>
      <c r="E64" s="367" t="s">
        <v>164</v>
      </c>
      <c r="F64" s="189"/>
      <c r="G64" s="188" t="s">
        <v>1186</v>
      </c>
      <c r="H64" s="346">
        <v>0.45</v>
      </c>
      <c r="I64" s="188" t="s">
        <v>1187</v>
      </c>
      <c r="J64" s="194">
        <f t="shared" si="1"/>
        <v>0</v>
      </c>
      <c r="K64" s="3" t="s">
        <v>659</v>
      </c>
    </row>
    <row r="65" spans="2:11" s="4" customFormat="1" ht="15" customHeight="1" x14ac:dyDescent="0.2">
      <c r="B65" s="245"/>
      <c r="C65" s="197"/>
      <c r="D65" s="366" t="s">
        <v>544</v>
      </c>
      <c r="E65" s="367" t="s">
        <v>165</v>
      </c>
      <c r="F65" s="189"/>
      <c r="G65" s="188" t="s">
        <v>1186</v>
      </c>
      <c r="H65" s="346">
        <v>0.23200000000000001</v>
      </c>
      <c r="I65" s="188" t="s">
        <v>1187</v>
      </c>
      <c r="J65" s="194">
        <f t="shared" si="1"/>
        <v>0</v>
      </c>
      <c r="K65" s="3" t="s">
        <v>658</v>
      </c>
    </row>
    <row r="66" spans="2:11" s="4" customFormat="1" ht="15" customHeight="1" x14ac:dyDescent="0.2">
      <c r="B66" s="245"/>
      <c r="C66" s="197"/>
      <c r="D66" s="354"/>
      <c r="E66" s="367" t="s">
        <v>164</v>
      </c>
      <c r="F66" s="189"/>
      <c r="G66" s="188" t="s">
        <v>1186</v>
      </c>
      <c r="H66" s="346">
        <v>0.193</v>
      </c>
      <c r="I66" s="188" t="s">
        <v>1187</v>
      </c>
      <c r="J66" s="194">
        <f t="shared" si="1"/>
        <v>0</v>
      </c>
      <c r="K66" s="3" t="s">
        <v>657</v>
      </c>
    </row>
    <row r="67" spans="2:11" s="4" customFormat="1" ht="15" customHeight="1" x14ac:dyDescent="0.2">
      <c r="B67" s="245"/>
      <c r="C67" s="197"/>
      <c r="D67" s="366" t="s">
        <v>543</v>
      </c>
      <c r="E67" s="367" t="s">
        <v>165</v>
      </c>
      <c r="F67" s="189"/>
      <c r="G67" s="188" t="s">
        <v>1186</v>
      </c>
      <c r="H67" s="346">
        <v>0.23200000000000001</v>
      </c>
      <c r="I67" s="188" t="s">
        <v>1187</v>
      </c>
      <c r="J67" s="194">
        <f t="shared" si="1"/>
        <v>0</v>
      </c>
      <c r="K67" s="3" t="s">
        <v>656</v>
      </c>
    </row>
    <row r="68" spans="2:11" s="4" customFormat="1" ht="15" customHeight="1" x14ac:dyDescent="0.2">
      <c r="B68" s="245"/>
      <c r="C68" s="197"/>
      <c r="D68" s="354"/>
      <c r="E68" s="367" t="s">
        <v>164</v>
      </c>
      <c r="F68" s="189"/>
      <c r="G68" s="188" t="s">
        <v>1186</v>
      </c>
      <c r="H68" s="346">
        <v>0.193</v>
      </c>
      <c r="I68" s="188" t="s">
        <v>1187</v>
      </c>
      <c r="J68" s="194">
        <f t="shared" si="1"/>
        <v>0</v>
      </c>
      <c r="K68" s="3" t="s">
        <v>655</v>
      </c>
    </row>
    <row r="69" spans="2:11" s="4" customFormat="1" ht="15" customHeight="1" x14ac:dyDescent="0.2">
      <c r="B69" s="245"/>
      <c r="C69" s="197"/>
      <c r="D69" s="366" t="s">
        <v>542</v>
      </c>
      <c r="E69" s="367" t="s">
        <v>165</v>
      </c>
      <c r="F69" s="189"/>
      <c r="G69" s="188" t="s">
        <v>1186</v>
      </c>
      <c r="H69" s="346">
        <v>0.155</v>
      </c>
      <c r="I69" s="188" t="s">
        <v>1187</v>
      </c>
      <c r="J69" s="194">
        <f t="shared" si="1"/>
        <v>0</v>
      </c>
      <c r="K69" s="3" t="s">
        <v>654</v>
      </c>
    </row>
    <row r="70" spans="2:11" s="4" customFormat="1" ht="15" customHeight="1" x14ac:dyDescent="0.2">
      <c r="B70" s="245"/>
      <c r="C70" s="197"/>
      <c r="D70" s="354"/>
      <c r="E70" s="367" t="s">
        <v>164</v>
      </c>
      <c r="F70" s="189"/>
      <c r="G70" s="188" t="s">
        <v>1186</v>
      </c>
      <c r="H70" s="346">
        <v>0.129</v>
      </c>
      <c r="I70" s="188" t="s">
        <v>1187</v>
      </c>
      <c r="J70" s="194">
        <f t="shared" si="1"/>
        <v>0</v>
      </c>
      <c r="K70" s="3" t="s">
        <v>669</v>
      </c>
    </row>
    <row r="71" spans="2:11" s="4" customFormat="1" ht="15" customHeight="1" x14ac:dyDescent="0.2">
      <c r="B71" s="245"/>
      <c r="C71" s="197"/>
      <c r="D71" s="366" t="s">
        <v>541</v>
      </c>
      <c r="E71" s="367" t="s">
        <v>165</v>
      </c>
      <c r="F71" s="189"/>
      <c r="G71" s="188" t="s">
        <v>1186</v>
      </c>
      <c r="H71" s="346">
        <v>0.77800000000000002</v>
      </c>
      <c r="I71" s="188" t="s">
        <v>1187</v>
      </c>
      <c r="J71" s="194">
        <f t="shared" si="1"/>
        <v>0</v>
      </c>
      <c r="K71" s="3" t="s">
        <v>668</v>
      </c>
    </row>
    <row r="72" spans="2:11" s="4" customFormat="1" ht="15" customHeight="1" x14ac:dyDescent="0.2">
      <c r="B72" s="212"/>
      <c r="C72" s="767"/>
      <c r="D72" s="354" t="s">
        <v>540</v>
      </c>
      <c r="E72" s="367" t="s">
        <v>164</v>
      </c>
      <c r="F72" s="189"/>
      <c r="G72" s="188" t="s">
        <v>1186</v>
      </c>
      <c r="H72" s="346">
        <v>0.5</v>
      </c>
      <c r="I72" s="188" t="s">
        <v>1187</v>
      </c>
      <c r="J72" s="194">
        <f t="shared" si="1"/>
        <v>0</v>
      </c>
      <c r="K72" s="3" t="s">
        <v>712</v>
      </c>
    </row>
    <row r="73" spans="2:11" s="4" customFormat="1" ht="15" customHeight="1" x14ac:dyDescent="0.2">
      <c r="B73" s="761">
        <v>8</v>
      </c>
      <c r="C73" s="195" t="s">
        <v>143</v>
      </c>
      <c r="D73" s="366" t="s">
        <v>545</v>
      </c>
      <c r="E73" s="367" t="s">
        <v>165</v>
      </c>
      <c r="F73" s="189"/>
      <c r="G73" s="188" t="s">
        <v>1186</v>
      </c>
      <c r="H73" s="346">
        <v>0.56899999999999995</v>
      </c>
      <c r="I73" s="188" t="s">
        <v>1187</v>
      </c>
      <c r="J73" s="194">
        <f t="shared" si="1"/>
        <v>0</v>
      </c>
      <c r="K73" s="3" t="s">
        <v>711</v>
      </c>
    </row>
    <row r="74" spans="2:11" s="4" customFormat="1" ht="15" customHeight="1" x14ac:dyDescent="0.2">
      <c r="B74" s="245"/>
      <c r="C74" s="197"/>
      <c r="D74" s="354"/>
      <c r="E74" s="367" t="s">
        <v>164</v>
      </c>
      <c r="F74" s="189"/>
      <c r="G74" s="188" t="s">
        <v>1186</v>
      </c>
      <c r="H74" s="346">
        <v>0.49199999999999999</v>
      </c>
      <c r="I74" s="188" t="s">
        <v>1187</v>
      </c>
      <c r="J74" s="194">
        <f t="shared" si="1"/>
        <v>0</v>
      </c>
      <c r="K74" s="3" t="s">
        <v>760</v>
      </c>
    </row>
    <row r="75" spans="2:11" s="4" customFormat="1" ht="15" customHeight="1" x14ac:dyDescent="0.2">
      <c r="B75" s="245"/>
      <c r="C75" s="197"/>
      <c r="D75" s="366" t="s">
        <v>544</v>
      </c>
      <c r="E75" s="367" t="s">
        <v>165</v>
      </c>
      <c r="F75" s="189"/>
      <c r="G75" s="188" t="s">
        <v>1186</v>
      </c>
      <c r="H75" s="346">
        <v>0.24399999999999999</v>
      </c>
      <c r="I75" s="188" t="s">
        <v>1187</v>
      </c>
      <c r="J75" s="194">
        <f t="shared" si="1"/>
        <v>0</v>
      </c>
      <c r="K75" s="3" t="s">
        <v>759</v>
      </c>
    </row>
    <row r="76" spans="2:11" s="4" customFormat="1" ht="15" customHeight="1" x14ac:dyDescent="0.2">
      <c r="B76" s="245"/>
      <c r="C76" s="197"/>
      <c r="D76" s="354"/>
      <c r="E76" s="367" t="s">
        <v>164</v>
      </c>
      <c r="F76" s="189"/>
      <c r="G76" s="188" t="s">
        <v>1186</v>
      </c>
      <c r="H76" s="346">
        <v>0.21099999999999999</v>
      </c>
      <c r="I76" s="188" t="s">
        <v>1187</v>
      </c>
      <c r="J76" s="194">
        <f t="shared" si="1"/>
        <v>0</v>
      </c>
      <c r="K76" s="3" t="s">
        <v>758</v>
      </c>
    </row>
    <row r="77" spans="2:11" s="4" customFormat="1" ht="15" customHeight="1" x14ac:dyDescent="0.2">
      <c r="B77" s="245"/>
      <c r="C77" s="197"/>
      <c r="D77" s="366" t="s">
        <v>543</v>
      </c>
      <c r="E77" s="367" t="s">
        <v>165</v>
      </c>
      <c r="F77" s="189"/>
      <c r="G77" s="188" t="s">
        <v>1186</v>
      </c>
      <c r="H77" s="346">
        <v>0.24399999999999999</v>
      </c>
      <c r="I77" s="188" t="s">
        <v>1187</v>
      </c>
      <c r="J77" s="194">
        <f t="shared" si="1"/>
        <v>0</v>
      </c>
      <c r="K77" s="3" t="s">
        <v>757</v>
      </c>
    </row>
    <row r="78" spans="2:11" s="4" customFormat="1" ht="15" customHeight="1" x14ac:dyDescent="0.2">
      <c r="B78" s="245"/>
      <c r="C78" s="197"/>
      <c r="D78" s="354"/>
      <c r="E78" s="367" t="s">
        <v>164</v>
      </c>
      <c r="F78" s="189"/>
      <c r="G78" s="188" t="s">
        <v>1186</v>
      </c>
      <c r="H78" s="346">
        <v>0.21099999999999999</v>
      </c>
      <c r="I78" s="188" t="s">
        <v>1187</v>
      </c>
      <c r="J78" s="194">
        <f t="shared" si="1"/>
        <v>0</v>
      </c>
      <c r="K78" s="3" t="s">
        <v>756</v>
      </c>
    </row>
    <row r="79" spans="2:11" s="4" customFormat="1" ht="15" customHeight="1" x14ac:dyDescent="0.2">
      <c r="B79" s="245"/>
      <c r="C79" s="197"/>
      <c r="D79" s="366" t="s">
        <v>542</v>
      </c>
      <c r="E79" s="367" t="s">
        <v>165</v>
      </c>
      <c r="F79" s="189"/>
      <c r="G79" s="188" t="s">
        <v>1186</v>
      </c>
      <c r="H79" s="346">
        <v>0.16300000000000001</v>
      </c>
      <c r="I79" s="188" t="s">
        <v>1187</v>
      </c>
      <c r="J79" s="194">
        <f t="shared" si="1"/>
        <v>0</v>
      </c>
      <c r="K79" s="3" t="s">
        <v>755</v>
      </c>
    </row>
    <row r="80" spans="2:11" s="4" customFormat="1" ht="15" customHeight="1" x14ac:dyDescent="0.2">
      <c r="B80" s="245"/>
      <c r="C80" s="197"/>
      <c r="D80" s="354"/>
      <c r="E80" s="367" t="s">
        <v>164</v>
      </c>
      <c r="F80" s="189"/>
      <c r="G80" s="188" t="s">
        <v>1186</v>
      </c>
      <c r="H80" s="346">
        <v>0.14099999999999999</v>
      </c>
      <c r="I80" s="188" t="s">
        <v>1187</v>
      </c>
      <c r="J80" s="194">
        <f t="shared" si="1"/>
        <v>0</v>
      </c>
      <c r="K80" s="3" t="s">
        <v>754</v>
      </c>
    </row>
    <row r="81" spans="2:11" s="4" customFormat="1" ht="15" customHeight="1" x14ac:dyDescent="0.2">
      <c r="B81" s="245"/>
      <c r="C81" s="197"/>
      <c r="D81" s="366" t="s">
        <v>541</v>
      </c>
      <c r="E81" s="367" t="s">
        <v>165</v>
      </c>
      <c r="F81" s="189"/>
      <c r="G81" s="188" t="s">
        <v>1186</v>
      </c>
      <c r="H81" s="346">
        <v>0.81499999999999995</v>
      </c>
      <c r="I81" s="188" t="s">
        <v>1187</v>
      </c>
      <c r="J81" s="194">
        <f t="shared" si="1"/>
        <v>0</v>
      </c>
      <c r="K81" s="3" t="s">
        <v>702</v>
      </c>
    </row>
    <row r="82" spans="2:11" s="4" customFormat="1" ht="15" customHeight="1" x14ac:dyDescent="0.2">
      <c r="B82" s="212"/>
      <c r="C82" s="767"/>
      <c r="D82" s="354" t="s">
        <v>540</v>
      </c>
      <c r="E82" s="367" t="s">
        <v>164</v>
      </c>
      <c r="F82" s="189"/>
      <c r="G82" s="188" t="s">
        <v>1186</v>
      </c>
      <c r="H82" s="346">
        <v>0.58399999999999996</v>
      </c>
      <c r="I82" s="188" t="s">
        <v>1187</v>
      </c>
      <c r="J82" s="194">
        <f t="shared" si="1"/>
        <v>0</v>
      </c>
      <c r="K82" s="3" t="s">
        <v>701</v>
      </c>
    </row>
    <row r="83" spans="2:11" s="4" customFormat="1" ht="15" customHeight="1" x14ac:dyDescent="0.2">
      <c r="B83" s="761">
        <v>9</v>
      </c>
      <c r="C83" s="195" t="s">
        <v>142</v>
      </c>
      <c r="D83" s="366" t="s">
        <v>545</v>
      </c>
      <c r="E83" s="367" t="s">
        <v>165</v>
      </c>
      <c r="F83" s="189"/>
      <c r="G83" s="188" t="s">
        <v>1186</v>
      </c>
      <c r="H83" s="346">
        <v>0.58899999999999997</v>
      </c>
      <c r="I83" s="188" t="s">
        <v>1187</v>
      </c>
      <c r="J83" s="194">
        <f t="shared" si="1"/>
        <v>0</v>
      </c>
      <c r="K83" s="3" t="s">
        <v>700</v>
      </c>
    </row>
    <row r="84" spans="2:11" s="4" customFormat="1" ht="15" customHeight="1" x14ac:dyDescent="0.2">
      <c r="B84" s="245"/>
      <c r="C84" s="197"/>
      <c r="D84" s="354"/>
      <c r="E84" s="367" t="s">
        <v>164</v>
      </c>
      <c r="F84" s="189"/>
      <c r="G84" s="188" t="s">
        <v>1186</v>
      </c>
      <c r="H84" s="346">
        <v>0.56299999999999994</v>
      </c>
      <c r="I84" s="188" t="s">
        <v>1187</v>
      </c>
      <c r="J84" s="194">
        <f t="shared" si="1"/>
        <v>0</v>
      </c>
      <c r="K84" s="3" t="s">
        <v>923</v>
      </c>
    </row>
    <row r="85" spans="2:11" s="4" customFormat="1" ht="15" customHeight="1" x14ac:dyDescent="0.2">
      <c r="B85" s="245"/>
      <c r="C85" s="197"/>
      <c r="D85" s="366" t="s">
        <v>544</v>
      </c>
      <c r="E85" s="367" t="s">
        <v>165</v>
      </c>
      <c r="F85" s="189"/>
      <c r="G85" s="188" t="s">
        <v>1186</v>
      </c>
      <c r="H85" s="346">
        <v>0.252</v>
      </c>
      <c r="I85" s="188" t="s">
        <v>1187</v>
      </c>
      <c r="J85" s="194">
        <f t="shared" si="1"/>
        <v>0</v>
      </c>
      <c r="K85" s="3" t="s">
        <v>924</v>
      </c>
    </row>
    <row r="86" spans="2:11" s="4" customFormat="1" ht="15" customHeight="1" x14ac:dyDescent="0.2">
      <c r="B86" s="245"/>
      <c r="C86" s="197"/>
      <c r="D86" s="354"/>
      <c r="E86" s="367" t="s">
        <v>164</v>
      </c>
      <c r="F86" s="189"/>
      <c r="G86" s="188" t="s">
        <v>1186</v>
      </c>
      <c r="H86" s="346">
        <v>0.24099999999999999</v>
      </c>
      <c r="I86" s="188" t="s">
        <v>1187</v>
      </c>
      <c r="J86" s="194">
        <f t="shared" si="1"/>
        <v>0</v>
      </c>
      <c r="K86" s="3" t="s">
        <v>925</v>
      </c>
    </row>
    <row r="87" spans="2:11" s="4" customFormat="1" ht="15" customHeight="1" x14ac:dyDescent="0.2">
      <c r="B87" s="245"/>
      <c r="C87" s="197"/>
      <c r="D87" s="366" t="s">
        <v>543</v>
      </c>
      <c r="E87" s="367" t="s">
        <v>165</v>
      </c>
      <c r="F87" s="189"/>
      <c r="G87" s="188" t="s">
        <v>1186</v>
      </c>
      <c r="H87" s="346">
        <v>0.252</v>
      </c>
      <c r="I87" s="188" t="s">
        <v>1187</v>
      </c>
      <c r="J87" s="194">
        <f t="shared" si="1"/>
        <v>0</v>
      </c>
      <c r="K87" s="3" t="s">
        <v>926</v>
      </c>
    </row>
    <row r="88" spans="2:11" s="4" customFormat="1" ht="15" customHeight="1" x14ac:dyDescent="0.2">
      <c r="B88" s="245"/>
      <c r="C88" s="197"/>
      <c r="D88" s="354"/>
      <c r="E88" s="367" t="s">
        <v>164</v>
      </c>
      <c r="F88" s="189"/>
      <c r="G88" s="188" t="s">
        <v>1186</v>
      </c>
      <c r="H88" s="346">
        <v>0.24099999999999999</v>
      </c>
      <c r="I88" s="188" t="s">
        <v>1187</v>
      </c>
      <c r="J88" s="194">
        <f t="shared" si="1"/>
        <v>0</v>
      </c>
      <c r="K88" s="3" t="s">
        <v>699</v>
      </c>
    </row>
    <row r="89" spans="2:11" s="4" customFormat="1" ht="15" customHeight="1" x14ac:dyDescent="0.2">
      <c r="B89" s="245"/>
      <c r="C89" s="197"/>
      <c r="D89" s="366" t="s">
        <v>542</v>
      </c>
      <c r="E89" s="367" t="s">
        <v>165</v>
      </c>
      <c r="F89" s="189"/>
      <c r="G89" s="188" t="s">
        <v>1186</v>
      </c>
      <c r="H89" s="346">
        <v>0.16800000000000001</v>
      </c>
      <c r="I89" s="188" t="s">
        <v>1187</v>
      </c>
      <c r="J89" s="194">
        <f t="shared" si="1"/>
        <v>0</v>
      </c>
      <c r="K89" s="3" t="s">
        <v>698</v>
      </c>
    </row>
    <row r="90" spans="2:11" s="4" customFormat="1" ht="15" customHeight="1" x14ac:dyDescent="0.2">
      <c r="B90" s="245"/>
      <c r="C90" s="197"/>
      <c r="D90" s="354"/>
      <c r="E90" s="367" t="s">
        <v>164</v>
      </c>
      <c r="F90" s="189"/>
      <c r="G90" s="188" t="s">
        <v>1186</v>
      </c>
      <c r="H90" s="346">
        <v>0.161</v>
      </c>
      <c r="I90" s="188" t="s">
        <v>1187</v>
      </c>
      <c r="J90" s="194">
        <f t="shared" si="1"/>
        <v>0</v>
      </c>
      <c r="K90" s="3" t="s">
        <v>697</v>
      </c>
    </row>
    <row r="91" spans="2:11" s="4" customFormat="1" ht="15" customHeight="1" x14ac:dyDescent="0.2">
      <c r="B91" s="245"/>
      <c r="C91" s="197"/>
      <c r="D91" s="366" t="s">
        <v>541</v>
      </c>
      <c r="E91" s="367" t="s">
        <v>165</v>
      </c>
      <c r="F91" s="189"/>
      <c r="G91" s="188" t="s">
        <v>1186</v>
      </c>
      <c r="H91" s="346">
        <v>0.83499999999999996</v>
      </c>
      <c r="I91" s="188" t="s">
        <v>1187</v>
      </c>
      <c r="J91" s="194">
        <f t="shared" si="1"/>
        <v>0</v>
      </c>
      <c r="K91" s="3" t="s">
        <v>696</v>
      </c>
    </row>
    <row r="92" spans="2:11" s="4" customFormat="1" ht="15" customHeight="1" x14ac:dyDescent="0.2">
      <c r="B92" s="212"/>
      <c r="C92" s="767"/>
      <c r="D92" s="354" t="s">
        <v>540</v>
      </c>
      <c r="E92" s="367" t="s">
        <v>164</v>
      </c>
      <c r="F92" s="189"/>
      <c r="G92" s="188" t="s">
        <v>1186</v>
      </c>
      <c r="H92" s="346">
        <v>0.76500000000000001</v>
      </c>
      <c r="I92" s="188" t="s">
        <v>1187</v>
      </c>
      <c r="J92" s="194">
        <f t="shared" si="1"/>
        <v>0</v>
      </c>
      <c r="K92" s="3" t="s">
        <v>1164</v>
      </c>
    </row>
    <row r="93" spans="2:11" s="4" customFormat="1" ht="15" customHeight="1" x14ac:dyDescent="0.2">
      <c r="B93" s="761">
        <v>10</v>
      </c>
      <c r="C93" s="195" t="s">
        <v>537</v>
      </c>
      <c r="D93" s="366" t="s">
        <v>545</v>
      </c>
      <c r="E93" s="367" t="s">
        <v>165</v>
      </c>
      <c r="F93" s="189"/>
      <c r="G93" s="188" t="s">
        <v>1186</v>
      </c>
      <c r="H93" s="346">
        <v>0.61699999999999999</v>
      </c>
      <c r="I93" s="188" t="s">
        <v>1187</v>
      </c>
      <c r="J93" s="194">
        <f t="shared" si="1"/>
        <v>0</v>
      </c>
      <c r="K93" s="3" t="s">
        <v>1165</v>
      </c>
    </row>
    <row r="94" spans="2:11" s="4" customFormat="1" ht="15" customHeight="1" x14ac:dyDescent="0.2">
      <c r="B94" s="245"/>
      <c r="C94" s="197"/>
      <c r="D94" s="354"/>
      <c r="E94" s="367" t="s">
        <v>164</v>
      </c>
      <c r="F94" s="189"/>
      <c r="G94" s="188" t="s">
        <v>1186</v>
      </c>
      <c r="H94" s="346">
        <v>0.6</v>
      </c>
      <c r="I94" s="188" t="s">
        <v>1187</v>
      </c>
      <c r="J94" s="194">
        <f t="shared" si="1"/>
        <v>0</v>
      </c>
      <c r="K94" s="3" t="s">
        <v>1166</v>
      </c>
    </row>
    <row r="95" spans="2:11" s="4" customFormat="1" ht="15" customHeight="1" x14ac:dyDescent="0.2">
      <c r="B95" s="245"/>
      <c r="C95" s="197"/>
      <c r="D95" s="366" t="s">
        <v>544</v>
      </c>
      <c r="E95" s="367" t="s">
        <v>165</v>
      </c>
      <c r="F95" s="189"/>
      <c r="G95" s="188" t="s">
        <v>1186</v>
      </c>
      <c r="H95" s="346">
        <v>0.26500000000000001</v>
      </c>
      <c r="I95" s="188" t="s">
        <v>1187</v>
      </c>
      <c r="J95" s="194">
        <f t="shared" si="1"/>
        <v>0</v>
      </c>
      <c r="K95" s="3" t="s">
        <v>1167</v>
      </c>
    </row>
    <row r="96" spans="2:11" s="4" customFormat="1" ht="15" customHeight="1" x14ac:dyDescent="0.2">
      <c r="B96" s="245"/>
      <c r="C96" s="197"/>
      <c r="D96" s="354"/>
      <c r="E96" s="367" t="s">
        <v>164</v>
      </c>
      <c r="F96" s="189"/>
      <c r="G96" s="188" t="s">
        <v>1186</v>
      </c>
      <c r="H96" s="346">
        <v>0.25700000000000001</v>
      </c>
      <c r="I96" s="188" t="s">
        <v>1187</v>
      </c>
      <c r="J96" s="194">
        <f t="shared" si="1"/>
        <v>0</v>
      </c>
      <c r="K96" s="3" t="s">
        <v>1241</v>
      </c>
    </row>
    <row r="97" spans="2:11" s="4" customFormat="1" ht="15" customHeight="1" x14ac:dyDescent="0.2">
      <c r="B97" s="245"/>
      <c r="C97" s="197"/>
      <c r="D97" s="366" t="s">
        <v>543</v>
      </c>
      <c r="E97" s="367" t="s">
        <v>165</v>
      </c>
      <c r="F97" s="189"/>
      <c r="G97" s="188" t="s">
        <v>1186</v>
      </c>
      <c r="H97" s="346">
        <v>0.26500000000000001</v>
      </c>
      <c r="I97" s="188" t="s">
        <v>1187</v>
      </c>
      <c r="J97" s="194">
        <f t="shared" si="1"/>
        <v>0</v>
      </c>
      <c r="K97" s="3" t="s">
        <v>770</v>
      </c>
    </row>
    <row r="98" spans="2:11" s="4" customFormat="1" ht="15" customHeight="1" x14ac:dyDescent="0.2">
      <c r="B98" s="245"/>
      <c r="C98" s="197"/>
      <c r="D98" s="354"/>
      <c r="E98" s="367" t="s">
        <v>164</v>
      </c>
      <c r="F98" s="189"/>
      <c r="G98" s="188" t="s">
        <v>1186</v>
      </c>
      <c r="H98" s="346">
        <v>0.25700000000000001</v>
      </c>
      <c r="I98" s="188" t="s">
        <v>1187</v>
      </c>
      <c r="J98" s="194">
        <f t="shared" si="1"/>
        <v>0</v>
      </c>
      <c r="K98" s="3" t="s">
        <v>769</v>
      </c>
    </row>
    <row r="99" spans="2:11" s="4" customFormat="1" ht="15" customHeight="1" x14ac:dyDescent="0.2">
      <c r="B99" s="245"/>
      <c r="C99" s="197"/>
      <c r="D99" s="366" t="s">
        <v>542</v>
      </c>
      <c r="E99" s="367" t="s">
        <v>165</v>
      </c>
      <c r="F99" s="189"/>
      <c r="G99" s="188" t="s">
        <v>1186</v>
      </c>
      <c r="H99" s="346">
        <v>0.17599999999999999</v>
      </c>
      <c r="I99" s="188" t="s">
        <v>1187</v>
      </c>
      <c r="J99" s="194">
        <f t="shared" si="1"/>
        <v>0</v>
      </c>
      <c r="K99" s="3" t="s">
        <v>768</v>
      </c>
    </row>
    <row r="100" spans="2:11" s="4" customFormat="1" ht="15" customHeight="1" x14ac:dyDescent="0.2">
      <c r="B100" s="245"/>
      <c r="C100" s="197"/>
      <c r="D100" s="354"/>
      <c r="E100" s="367" t="s">
        <v>164</v>
      </c>
      <c r="F100" s="189"/>
      <c r="G100" s="188" t="s">
        <v>1186</v>
      </c>
      <c r="H100" s="346">
        <v>0.17100000000000001</v>
      </c>
      <c r="I100" s="188" t="s">
        <v>1187</v>
      </c>
      <c r="J100" s="194">
        <f t="shared" si="1"/>
        <v>0</v>
      </c>
      <c r="K100" s="3" t="s">
        <v>1245</v>
      </c>
    </row>
    <row r="101" spans="2:11" s="4" customFormat="1" ht="15" customHeight="1" x14ac:dyDescent="0.2">
      <c r="B101" s="245"/>
      <c r="C101" s="197"/>
      <c r="D101" s="366" t="s">
        <v>541</v>
      </c>
      <c r="E101" s="367" t="s">
        <v>165</v>
      </c>
      <c r="F101" s="189"/>
      <c r="G101" s="188" t="s">
        <v>1186</v>
      </c>
      <c r="H101" s="346">
        <v>0.88700000000000001</v>
      </c>
      <c r="I101" s="188" t="s">
        <v>1187</v>
      </c>
      <c r="J101" s="194">
        <f t="shared" si="1"/>
        <v>0</v>
      </c>
      <c r="K101" s="3" t="s">
        <v>1246</v>
      </c>
    </row>
    <row r="102" spans="2:11" s="4" customFormat="1" ht="15" customHeight="1" x14ac:dyDescent="0.2">
      <c r="B102" s="245"/>
      <c r="C102" s="197"/>
      <c r="D102" s="354" t="s">
        <v>540</v>
      </c>
      <c r="E102" s="367" t="s">
        <v>164</v>
      </c>
      <c r="F102" s="189"/>
      <c r="G102" s="188" t="s">
        <v>1186</v>
      </c>
      <c r="H102" s="346">
        <v>0.84399999999999997</v>
      </c>
      <c r="I102" s="188" t="s">
        <v>1187</v>
      </c>
      <c r="J102" s="194">
        <f t="shared" si="1"/>
        <v>0</v>
      </c>
      <c r="K102" s="3" t="s">
        <v>1247</v>
      </c>
    </row>
    <row r="103" spans="2:11" s="4" customFormat="1" ht="15" customHeight="1" x14ac:dyDescent="0.2">
      <c r="B103" s="245"/>
      <c r="C103" s="197"/>
      <c r="D103" s="366" t="s">
        <v>585</v>
      </c>
      <c r="E103" s="367" t="s">
        <v>165</v>
      </c>
      <c r="F103" s="189"/>
      <c r="G103" s="188" t="s">
        <v>1186</v>
      </c>
      <c r="H103" s="346">
        <v>0.26500000000000001</v>
      </c>
      <c r="I103" s="188" t="s">
        <v>1187</v>
      </c>
      <c r="J103" s="194">
        <f t="shared" si="1"/>
        <v>0</v>
      </c>
      <c r="K103" s="3" t="s">
        <v>1248</v>
      </c>
    </row>
    <row r="104" spans="2:11" s="4" customFormat="1" ht="15" customHeight="1" x14ac:dyDescent="0.2">
      <c r="B104" s="762"/>
      <c r="C104" s="244"/>
      <c r="D104" s="354" t="s">
        <v>586</v>
      </c>
      <c r="E104" s="367" t="s">
        <v>164</v>
      </c>
      <c r="F104" s="189"/>
      <c r="G104" s="188" t="s">
        <v>1186</v>
      </c>
      <c r="H104" s="346">
        <v>0.25700000000000001</v>
      </c>
      <c r="I104" s="188" t="s">
        <v>1187</v>
      </c>
      <c r="J104" s="194">
        <f t="shared" ref="J104:J123" si="2">ROUND(F104*H104,0)</f>
        <v>0</v>
      </c>
      <c r="K104" s="3" t="s">
        <v>1249</v>
      </c>
    </row>
    <row r="105" spans="2:11" s="4" customFormat="1" ht="15" customHeight="1" x14ac:dyDescent="0.2">
      <c r="B105" s="761">
        <v>11</v>
      </c>
      <c r="C105" s="195" t="s">
        <v>575</v>
      </c>
      <c r="D105" s="366" t="s">
        <v>545</v>
      </c>
      <c r="E105" s="367" t="s">
        <v>165</v>
      </c>
      <c r="F105" s="189"/>
      <c r="G105" s="188" t="s">
        <v>1186</v>
      </c>
      <c r="H105" s="346">
        <v>0.64500000000000002</v>
      </c>
      <c r="I105" s="188" t="s">
        <v>1187</v>
      </c>
      <c r="J105" s="194">
        <f t="shared" si="2"/>
        <v>0</v>
      </c>
      <c r="K105" s="3" t="s">
        <v>1250</v>
      </c>
    </row>
    <row r="106" spans="2:11" s="4" customFormat="1" ht="15" customHeight="1" x14ac:dyDescent="0.2">
      <c r="B106" s="245"/>
      <c r="C106" s="197"/>
      <c r="D106" s="354"/>
      <c r="E106" s="367" t="s">
        <v>164</v>
      </c>
      <c r="F106" s="189"/>
      <c r="G106" s="188" t="s">
        <v>1186</v>
      </c>
      <c r="H106" s="346">
        <v>0.63300000000000001</v>
      </c>
      <c r="I106" s="188" t="s">
        <v>1187</v>
      </c>
      <c r="J106" s="194">
        <f t="shared" si="2"/>
        <v>0</v>
      </c>
      <c r="K106" s="3" t="s">
        <v>1251</v>
      </c>
    </row>
    <row r="107" spans="2:11" s="4" customFormat="1" ht="15" customHeight="1" x14ac:dyDescent="0.2">
      <c r="B107" s="245"/>
      <c r="C107" s="197"/>
      <c r="D107" s="366" t="s">
        <v>544</v>
      </c>
      <c r="E107" s="367" t="s">
        <v>165</v>
      </c>
      <c r="F107" s="189"/>
      <c r="G107" s="188" t="s">
        <v>1186</v>
      </c>
      <c r="H107" s="346">
        <v>0.27600000000000002</v>
      </c>
      <c r="I107" s="188" t="s">
        <v>1187</v>
      </c>
      <c r="J107" s="194">
        <f t="shared" si="2"/>
        <v>0</v>
      </c>
      <c r="K107" s="3" t="s">
        <v>1252</v>
      </c>
    </row>
    <row r="108" spans="2:11" s="4" customFormat="1" ht="15" customHeight="1" x14ac:dyDescent="0.2">
      <c r="B108" s="245"/>
      <c r="C108" s="197"/>
      <c r="D108" s="354"/>
      <c r="E108" s="367" t="s">
        <v>164</v>
      </c>
      <c r="F108" s="189"/>
      <c r="G108" s="188" t="s">
        <v>1186</v>
      </c>
      <c r="H108" s="346">
        <v>0.27100000000000002</v>
      </c>
      <c r="I108" s="188" t="s">
        <v>1187</v>
      </c>
      <c r="J108" s="194">
        <f t="shared" si="2"/>
        <v>0</v>
      </c>
      <c r="K108" s="3" t="s">
        <v>1253</v>
      </c>
    </row>
    <row r="109" spans="2:11" s="4" customFormat="1" ht="15" customHeight="1" x14ac:dyDescent="0.2">
      <c r="B109" s="245"/>
      <c r="C109" s="197"/>
      <c r="D109" s="366" t="s">
        <v>543</v>
      </c>
      <c r="E109" s="367" t="s">
        <v>165</v>
      </c>
      <c r="F109" s="189"/>
      <c r="G109" s="188" t="s">
        <v>1186</v>
      </c>
      <c r="H109" s="346">
        <v>0.27600000000000002</v>
      </c>
      <c r="I109" s="188" t="s">
        <v>1187</v>
      </c>
      <c r="J109" s="194">
        <f t="shared" si="2"/>
        <v>0</v>
      </c>
      <c r="K109" s="3" t="s">
        <v>1254</v>
      </c>
    </row>
    <row r="110" spans="2:11" s="4" customFormat="1" ht="15" customHeight="1" x14ac:dyDescent="0.2">
      <c r="B110" s="245"/>
      <c r="C110" s="197"/>
      <c r="D110" s="354"/>
      <c r="E110" s="367" t="s">
        <v>164</v>
      </c>
      <c r="F110" s="189"/>
      <c r="G110" s="188" t="s">
        <v>1186</v>
      </c>
      <c r="H110" s="346">
        <v>0.27100000000000002</v>
      </c>
      <c r="I110" s="188" t="s">
        <v>1187</v>
      </c>
      <c r="J110" s="194">
        <f t="shared" si="2"/>
        <v>0</v>
      </c>
      <c r="K110" s="3" t="s">
        <v>1255</v>
      </c>
    </row>
    <row r="111" spans="2:11" s="4" customFormat="1" ht="15" customHeight="1" x14ac:dyDescent="0.2">
      <c r="B111" s="245"/>
      <c r="C111" s="197"/>
      <c r="D111" s="366" t="s">
        <v>542</v>
      </c>
      <c r="E111" s="367" t="s">
        <v>165</v>
      </c>
      <c r="F111" s="189"/>
      <c r="G111" s="188" t="s">
        <v>1186</v>
      </c>
      <c r="H111" s="346">
        <v>0.184</v>
      </c>
      <c r="I111" s="188" t="s">
        <v>1187</v>
      </c>
      <c r="J111" s="194">
        <f t="shared" si="2"/>
        <v>0</v>
      </c>
      <c r="K111" s="3" t="s">
        <v>1256</v>
      </c>
    </row>
    <row r="112" spans="2:11" s="4" customFormat="1" ht="15" customHeight="1" x14ac:dyDescent="0.2">
      <c r="B112" s="245"/>
      <c r="C112" s="197"/>
      <c r="D112" s="354"/>
      <c r="E112" s="367" t="s">
        <v>164</v>
      </c>
      <c r="F112" s="189"/>
      <c r="G112" s="188" t="s">
        <v>1186</v>
      </c>
      <c r="H112" s="346">
        <v>0.18099999999999999</v>
      </c>
      <c r="I112" s="188" t="s">
        <v>1187</v>
      </c>
      <c r="J112" s="194">
        <f t="shared" si="2"/>
        <v>0</v>
      </c>
      <c r="K112" s="3" t="s">
        <v>1257</v>
      </c>
    </row>
    <row r="113" spans="2:11" s="4" customFormat="1" ht="15" customHeight="1" x14ac:dyDescent="0.2">
      <c r="B113" s="245"/>
      <c r="C113" s="197"/>
      <c r="D113" s="366" t="s">
        <v>541</v>
      </c>
      <c r="E113" s="367" t="s">
        <v>165</v>
      </c>
      <c r="F113" s="189"/>
      <c r="G113" s="188" t="s">
        <v>1186</v>
      </c>
      <c r="H113" s="346">
        <v>0.93300000000000005</v>
      </c>
      <c r="I113" s="188" t="s">
        <v>1187</v>
      </c>
      <c r="J113" s="194">
        <f t="shared" si="2"/>
        <v>0</v>
      </c>
      <c r="K113" s="3" t="s">
        <v>1258</v>
      </c>
    </row>
    <row r="114" spans="2:11" s="4" customFormat="1" ht="15" customHeight="1" x14ac:dyDescent="0.2">
      <c r="B114" s="245"/>
      <c r="C114" s="197"/>
      <c r="D114" s="354" t="s">
        <v>540</v>
      </c>
      <c r="E114" s="367" t="s">
        <v>164</v>
      </c>
      <c r="F114" s="189"/>
      <c r="G114" s="188" t="s">
        <v>1186</v>
      </c>
      <c r="H114" s="346">
        <v>0.90500000000000003</v>
      </c>
      <c r="I114" s="188" t="s">
        <v>1187</v>
      </c>
      <c r="J114" s="194">
        <f t="shared" si="2"/>
        <v>0</v>
      </c>
      <c r="K114" s="3" t="s">
        <v>1259</v>
      </c>
    </row>
    <row r="115" spans="2:11" s="4" customFormat="1" ht="15" customHeight="1" x14ac:dyDescent="0.2">
      <c r="B115" s="245"/>
      <c r="C115" s="197"/>
      <c r="D115" s="366" t="s">
        <v>585</v>
      </c>
      <c r="E115" s="367" t="s">
        <v>165</v>
      </c>
      <c r="F115" s="189"/>
      <c r="G115" s="188" t="s">
        <v>1186</v>
      </c>
      <c r="H115" s="346">
        <v>0.27600000000000002</v>
      </c>
      <c r="I115" s="188" t="s">
        <v>1187</v>
      </c>
      <c r="J115" s="194">
        <f t="shared" si="2"/>
        <v>0</v>
      </c>
      <c r="K115" s="3" t="s">
        <v>1260</v>
      </c>
    </row>
    <row r="116" spans="2:11" s="4" customFormat="1" ht="15" customHeight="1" x14ac:dyDescent="0.2">
      <c r="B116" s="762"/>
      <c r="C116" s="244"/>
      <c r="D116" s="354" t="s">
        <v>586</v>
      </c>
      <c r="E116" s="367" t="s">
        <v>164</v>
      </c>
      <c r="F116" s="189"/>
      <c r="G116" s="188" t="s">
        <v>1186</v>
      </c>
      <c r="H116" s="346">
        <v>0.27100000000000002</v>
      </c>
      <c r="I116" s="188" t="s">
        <v>1187</v>
      </c>
      <c r="J116" s="194">
        <f t="shared" si="2"/>
        <v>0</v>
      </c>
      <c r="K116" s="3" t="s">
        <v>1261</v>
      </c>
    </row>
    <row r="117" spans="2:11" s="4" customFormat="1" ht="15" customHeight="1" x14ac:dyDescent="0.2">
      <c r="B117" s="761">
        <v>12</v>
      </c>
      <c r="C117" s="195" t="s">
        <v>721</v>
      </c>
      <c r="D117" s="366" t="s">
        <v>545</v>
      </c>
      <c r="E117" s="367" t="s">
        <v>165</v>
      </c>
      <c r="F117" s="189"/>
      <c r="G117" s="188" t="s">
        <v>1186</v>
      </c>
      <c r="H117" s="346">
        <v>0.67200000000000004</v>
      </c>
      <c r="I117" s="188" t="s">
        <v>1187</v>
      </c>
      <c r="J117" s="194">
        <f t="shared" si="2"/>
        <v>0</v>
      </c>
      <c r="K117" s="3" t="s">
        <v>1262</v>
      </c>
    </row>
    <row r="118" spans="2:11" s="4" customFormat="1" ht="15" customHeight="1" x14ac:dyDescent="0.2">
      <c r="B118" s="245"/>
      <c r="C118" s="197"/>
      <c r="D118" s="354"/>
      <c r="E118" s="367" t="s">
        <v>164</v>
      </c>
      <c r="F118" s="189"/>
      <c r="G118" s="188" t="s">
        <v>1186</v>
      </c>
      <c r="H118" s="346">
        <v>0.66600000000000004</v>
      </c>
      <c r="I118" s="188" t="s">
        <v>1187</v>
      </c>
      <c r="J118" s="194">
        <f t="shared" si="2"/>
        <v>0</v>
      </c>
      <c r="K118" s="3" t="s">
        <v>1263</v>
      </c>
    </row>
    <row r="119" spans="2:11" s="4" customFormat="1" ht="15" customHeight="1" x14ac:dyDescent="0.2">
      <c r="B119" s="245"/>
      <c r="C119" s="197"/>
      <c r="D119" s="366" t="s">
        <v>544</v>
      </c>
      <c r="E119" s="367" t="s">
        <v>165</v>
      </c>
      <c r="F119" s="189"/>
      <c r="G119" s="188" t="s">
        <v>1186</v>
      </c>
      <c r="H119" s="346">
        <v>0.28799999999999998</v>
      </c>
      <c r="I119" s="188" t="s">
        <v>1187</v>
      </c>
      <c r="J119" s="194">
        <f t="shared" si="2"/>
        <v>0</v>
      </c>
      <c r="K119" s="3" t="s">
        <v>1264</v>
      </c>
    </row>
    <row r="120" spans="2:11" s="4" customFormat="1" ht="15" customHeight="1" x14ac:dyDescent="0.2">
      <c r="B120" s="245"/>
      <c r="C120" s="197"/>
      <c r="D120" s="354"/>
      <c r="E120" s="367" t="s">
        <v>164</v>
      </c>
      <c r="F120" s="189"/>
      <c r="G120" s="188" t="s">
        <v>1186</v>
      </c>
      <c r="H120" s="346">
        <v>0.28599999999999998</v>
      </c>
      <c r="I120" s="188" t="s">
        <v>1187</v>
      </c>
      <c r="J120" s="194">
        <f t="shared" si="2"/>
        <v>0</v>
      </c>
      <c r="K120" s="3" t="s">
        <v>1265</v>
      </c>
    </row>
    <row r="121" spans="2:11" s="4" customFormat="1" ht="15" customHeight="1" x14ac:dyDescent="0.2">
      <c r="B121" s="245"/>
      <c r="C121" s="197"/>
      <c r="D121" s="366" t="s">
        <v>543</v>
      </c>
      <c r="E121" s="367" t="s">
        <v>165</v>
      </c>
      <c r="F121" s="189"/>
      <c r="G121" s="188" t="s">
        <v>1186</v>
      </c>
      <c r="H121" s="346">
        <v>0.28799999999999998</v>
      </c>
      <c r="I121" s="188" t="s">
        <v>1187</v>
      </c>
      <c r="J121" s="194">
        <f t="shared" si="2"/>
        <v>0</v>
      </c>
      <c r="K121" s="3" t="s">
        <v>1266</v>
      </c>
    </row>
    <row r="122" spans="2:11" s="4" customFormat="1" ht="15" customHeight="1" x14ac:dyDescent="0.2">
      <c r="B122" s="245"/>
      <c r="C122" s="197"/>
      <c r="D122" s="354"/>
      <c r="E122" s="367" t="s">
        <v>164</v>
      </c>
      <c r="F122" s="189"/>
      <c r="G122" s="188" t="s">
        <v>1186</v>
      </c>
      <c r="H122" s="346">
        <v>0.28599999999999998</v>
      </c>
      <c r="I122" s="188" t="s">
        <v>1187</v>
      </c>
      <c r="J122" s="194">
        <f t="shared" si="2"/>
        <v>0</v>
      </c>
      <c r="K122" s="3" t="s">
        <v>1267</v>
      </c>
    </row>
    <row r="123" spans="2:11" s="4" customFormat="1" ht="15" customHeight="1" x14ac:dyDescent="0.2">
      <c r="B123" s="245"/>
      <c r="C123" s="197"/>
      <c r="D123" s="366" t="s">
        <v>542</v>
      </c>
      <c r="E123" s="367" t="s">
        <v>165</v>
      </c>
      <c r="F123" s="189"/>
      <c r="G123" s="188" t="s">
        <v>1186</v>
      </c>
      <c r="H123" s="346">
        <v>0.192</v>
      </c>
      <c r="I123" s="188" t="s">
        <v>1187</v>
      </c>
      <c r="J123" s="194">
        <f t="shared" si="2"/>
        <v>0</v>
      </c>
      <c r="K123" s="3" t="s">
        <v>1268</v>
      </c>
    </row>
    <row r="124" spans="2:11" s="4" customFormat="1" ht="15" customHeight="1" x14ac:dyDescent="0.2">
      <c r="B124" s="245"/>
      <c r="C124" s="197"/>
      <c r="D124" s="354"/>
      <c r="E124" s="367" t="s">
        <v>164</v>
      </c>
      <c r="F124" s="189"/>
      <c r="G124" s="188" t="s">
        <v>1186</v>
      </c>
      <c r="H124" s="346">
        <v>0.19</v>
      </c>
      <c r="I124" s="188" t="s">
        <v>1187</v>
      </c>
      <c r="J124" s="194">
        <f>ROUND(F124*H124,0)</f>
        <v>0</v>
      </c>
      <c r="K124" s="3" t="s">
        <v>1269</v>
      </c>
    </row>
    <row r="125" spans="2:11" s="4" customFormat="1" ht="15" customHeight="1" x14ac:dyDescent="0.2">
      <c r="B125" s="245"/>
      <c r="C125" s="197"/>
      <c r="D125" s="366" t="s">
        <v>585</v>
      </c>
      <c r="E125" s="367" t="s">
        <v>165</v>
      </c>
      <c r="F125" s="189"/>
      <c r="G125" s="188" t="s">
        <v>1186</v>
      </c>
      <c r="H125" s="346">
        <v>0.28799999999999998</v>
      </c>
      <c r="I125" s="188" t="s">
        <v>1187</v>
      </c>
      <c r="J125" s="194">
        <f>ROUND(F125*H125,0)</f>
        <v>0</v>
      </c>
      <c r="K125" s="3" t="s">
        <v>1270</v>
      </c>
    </row>
    <row r="126" spans="2:11" s="4" customFormat="1" ht="15" customHeight="1" x14ac:dyDescent="0.2">
      <c r="B126" s="762"/>
      <c r="C126" s="244"/>
      <c r="D126" s="354" t="s">
        <v>586</v>
      </c>
      <c r="E126" s="367" t="s">
        <v>164</v>
      </c>
      <c r="F126" s="189"/>
      <c r="G126" s="188" t="s">
        <v>1186</v>
      </c>
      <c r="H126" s="346">
        <v>0.28599999999999998</v>
      </c>
      <c r="I126" s="188" t="s">
        <v>1187</v>
      </c>
      <c r="J126" s="194">
        <f>ROUND(F126*H126,0)</f>
        <v>0</v>
      </c>
      <c r="K126" s="3" t="s">
        <v>1271</v>
      </c>
    </row>
    <row r="127" spans="2:11" s="4" customFormat="1" ht="15" customHeight="1" x14ac:dyDescent="0.2">
      <c r="B127" s="761">
        <v>13</v>
      </c>
      <c r="C127" s="195" t="s">
        <v>1002</v>
      </c>
      <c r="D127" s="366" t="s">
        <v>545</v>
      </c>
      <c r="E127" s="367" t="s">
        <v>165</v>
      </c>
      <c r="F127" s="189"/>
      <c r="G127" s="188" t="s">
        <v>1186</v>
      </c>
      <c r="H127" s="346">
        <v>0.7</v>
      </c>
      <c r="I127" s="188" t="s">
        <v>1187</v>
      </c>
      <c r="J127" s="194">
        <f t="shared" ref="J127:J134" si="3">ROUND(F127*H127,0)</f>
        <v>0</v>
      </c>
      <c r="K127" s="3" t="s">
        <v>1272</v>
      </c>
    </row>
    <row r="128" spans="2:11" s="4" customFormat="1" ht="15" customHeight="1" x14ac:dyDescent="0.2">
      <c r="B128" s="245"/>
      <c r="C128" s="197"/>
      <c r="D128" s="354"/>
      <c r="E128" s="367" t="s">
        <v>164</v>
      </c>
      <c r="F128" s="189"/>
      <c r="G128" s="188" t="s">
        <v>1186</v>
      </c>
      <c r="H128" s="346">
        <v>0.7</v>
      </c>
      <c r="I128" s="188" t="s">
        <v>1187</v>
      </c>
      <c r="J128" s="194">
        <f t="shared" si="3"/>
        <v>0</v>
      </c>
      <c r="K128" s="3" t="s">
        <v>1273</v>
      </c>
    </row>
    <row r="129" spans="1:12" s="4" customFormat="1" ht="15" customHeight="1" x14ac:dyDescent="0.2">
      <c r="B129" s="245"/>
      <c r="C129" s="197"/>
      <c r="D129" s="366" t="s">
        <v>544</v>
      </c>
      <c r="E129" s="367" t="s">
        <v>165</v>
      </c>
      <c r="F129" s="189"/>
      <c r="G129" s="188" t="s">
        <v>1186</v>
      </c>
      <c r="H129" s="346">
        <v>0.3</v>
      </c>
      <c r="I129" s="188" t="s">
        <v>1187</v>
      </c>
      <c r="J129" s="194">
        <f t="shared" si="3"/>
        <v>0</v>
      </c>
      <c r="K129" s="3" t="s">
        <v>1274</v>
      </c>
    </row>
    <row r="130" spans="1:12" s="4" customFormat="1" ht="15" customHeight="1" x14ac:dyDescent="0.2">
      <c r="B130" s="245"/>
      <c r="C130" s="197"/>
      <c r="D130" s="354"/>
      <c r="E130" s="367" t="s">
        <v>164</v>
      </c>
      <c r="F130" s="189"/>
      <c r="G130" s="188" t="s">
        <v>1186</v>
      </c>
      <c r="H130" s="346">
        <v>0.3</v>
      </c>
      <c r="I130" s="188" t="s">
        <v>1187</v>
      </c>
      <c r="J130" s="194">
        <f t="shared" si="3"/>
        <v>0</v>
      </c>
      <c r="K130" s="3" t="s">
        <v>1275</v>
      </c>
    </row>
    <row r="131" spans="1:12" s="4" customFormat="1" ht="15" customHeight="1" x14ac:dyDescent="0.2">
      <c r="B131" s="245"/>
      <c r="C131" s="197"/>
      <c r="D131" s="366" t="s">
        <v>543</v>
      </c>
      <c r="E131" s="367" t="s">
        <v>165</v>
      </c>
      <c r="F131" s="189"/>
      <c r="G131" s="188" t="s">
        <v>1186</v>
      </c>
      <c r="H131" s="346">
        <v>0.3</v>
      </c>
      <c r="I131" s="188" t="s">
        <v>1187</v>
      </c>
      <c r="J131" s="194">
        <f t="shared" si="3"/>
        <v>0</v>
      </c>
      <c r="K131" s="3" t="s">
        <v>1276</v>
      </c>
    </row>
    <row r="132" spans="1:12" s="4" customFormat="1" ht="15" customHeight="1" x14ac:dyDescent="0.2">
      <c r="B132" s="245"/>
      <c r="C132" s="197"/>
      <c r="D132" s="354"/>
      <c r="E132" s="367" t="s">
        <v>164</v>
      </c>
      <c r="F132" s="189"/>
      <c r="G132" s="188" t="s">
        <v>1186</v>
      </c>
      <c r="H132" s="346">
        <v>0.3</v>
      </c>
      <c r="I132" s="188" t="s">
        <v>1187</v>
      </c>
      <c r="J132" s="194">
        <f t="shared" si="3"/>
        <v>0</v>
      </c>
      <c r="K132" s="3" t="s">
        <v>1277</v>
      </c>
    </row>
    <row r="133" spans="1:12" s="4" customFormat="1" ht="15" customHeight="1" x14ac:dyDescent="0.2">
      <c r="B133" s="245"/>
      <c r="C133" s="197"/>
      <c r="D133" s="366" t="s">
        <v>542</v>
      </c>
      <c r="E133" s="367" t="s">
        <v>165</v>
      </c>
      <c r="F133" s="189"/>
      <c r="G133" s="188" t="s">
        <v>1186</v>
      </c>
      <c r="H133" s="346">
        <v>0.2</v>
      </c>
      <c r="I133" s="188" t="s">
        <v>1187</v>
      </c>
      <c r="J133" s="194">
        <f t="shared" si="3"/>
        <v>0</v>
      </c>
      <c r="K133" s="3" t="s">
        <v>1278</v>
      </c>
    </row>
    <row r="134" spans="1:12" s="4" customFormat="1" ht="15" customHeight="1" x14ac:dyDescent="0.2">
      <c r="B134" s="762"/>
      <c r="C134" s="244"/>
      <c r="D134" s="354"/>
      <c r="E134" s="367" t="s">
        <v>164</v>
      </c>
      <c r="F134" s="189"/>
      <c r="G134" s="188" t="s">
        <v>1186</v>
      </c>
      <c r="H134" s="347">
        <v>0.2</v>
      </c>
      <c r="I134" s="187" t="s">
        <v>1187</v>
      </c>
      <c r="J134" s="186">
        <f t="shared" si="3"/>
        <v>0</v>
      </c>
      <c r="K134" s="3" t="s">
        <v>1279</v>
      </c>
    </row>
    <row r="135" spans="1:12" s="4" customFormat="1" ht="15" customHeight="1" x14ac:dyDescent="0.2">
      <c r="B135" s="761">
        <v>14</v>
      </c>
      <c r="C135" s="195" t="s">
        <v>1116</v>
      </c>
      <c r="D135" s="366" t="s">
        <v>545</v>
      </c>
      <c r="E135" s="367" t="s">
        <v>165</v>
      </c>
      <c r="F135" s="189"/>
      <c r="G135" s="188" t="s">
        <v>1186</v>
      </c>
      <c r="H135" s="346">
        <v>0.7</v>
      </c>
      <c r="I135" s="188" t="s">
        <v>1187</v>
      </c>
      <c r="J135" s="194">
        <f t="shared" ref="J135:J142" si="4">ROUND(F135*H135,0)</f>
        <v>0</v>
      </c>
      <c r="K135" s="3" t="s">
        <v>1280</v>
      </c>
    </row>
    <row r="136" spans="1:12" s="4" customFormat="1" ht="15" customHeight="1" x14ac:dyDescent="0.2">
      <c r="B136" s="245"/>
      <c r="C136" s="197"/>
      <c r="D136" s="354"/>
      <c r="E136" s="367" t="s">
        <v>164</v>
      </c>
      <c r="F136" s="189"/>
      <c r="G136" s="188" t="s">
        <v>1186</v>
      </c>
      <c r="H136" s="346">
        <v>0.7</v>
      </c>
      <c r="I136" s="188" t="s">
        <v>1187</v>
      </c>
      <c r="J136" s="194">
        <f t="shared" si="4"/>
        <v>0</v>
      </c>
      <c r="K136" s="3" t="s">
        <v>1281</v>
      </c>
    </row>
    <row r="137" spans="1:12" ht="15" customHeight="1" x14ac:dyDescent="0.2">
      <c r="A137" s="4"/>
      <c r="B137" s="245"/>
      <c r="C137" s="197"/>
      <c r="D137" s="366" t="s">
        <v>544</v>
      </c>
      <c r="E137" s="367" t="s">
        <v>165</v>
      </c>
      <c r="F137" s="189"/>
      <c r="G137" s="188" t="s">
        <v>1186</v>
      </c>
      <c r="H137" s="346">
        <v>0.3</v>
      </c>
      <c r="I137" s="188" t="s">
        <v>1187</v>
      </c>
      <c r="J137" s="194">
        <f t="shared" si="4"/>
        <v>0</v>
      </c>
      <c r="K137" s="3" t="s">
        <v>1282</v>
      </c>
      <c r="L137" s="4"/>
    </row>
    <row r="138" spans="1:12" ht="15" customHeight="1" x14ac:dyDescent="0.2">
      <c r="A138" s="4"/>
      <c r="B138" s="245"/>
      <c r="C138" s="197"/>
      <c r="D138" s="354"/>
      <c r="E138" s="367" t="s">
        <v>164</v>
      </c>
      <c r="F138" s="189"/>
      <c r="G138" s="188" t="s">
        <v>1186</v>
      </c>
      <c r="H138" s="346">
        <v>0.3</v>
      </c>
      <c r="I138" s="188" t="s">
        <v>1187</v>
      </c>
      <c r="J138" s="194">
        <f t="shared" si="4"/>
        <v>0</v>
      </c>
      <c r="K138" s="3" t="s">
        <v>1283</v>
      </c>
      <c r="L138" s="4"/>
    </row>
    <row r="139" spans="1:12" ht="15" customHeight="1" x14ac:dyDescent="0.2">
      <c r="A139" s="4"/>
      <c r="B139" s="245"/>
      <c r="C139" s="197"/>
      <c r="D139" s="366" t="s">
        <v>543</v>
      </c>
      <c r="E139" s="367" t="s">
        <v>165</v>
      </c>
      <c r="F139" s="189"/>
      <c r="G139" s="188" t="s">
        <v>1186</v>
      </c>
      <c r="H139" s="346">
        <v>0.3</v>
      </c>
      <c r="I139" s="188" t="s">
        <v>1187</v>
      </c>
      <c r="J139" s="194">
        <f t="shared" si="4"/>
        <v>0</v>
      </c>
      <c r="K139" s="3" t="s">
        <v>1284</v>
      </c>
      <c r="L139" s="4"/>
    </row>
    <row r="140" spans="1:12" ht="15" customHeight="1" x14ac:dyDescent="0.2">
      <c r="A140" s="4"/>
      <c r="B140" s="245"/>
      <c r="C140" s="197"/>
      <c r="D140" s="354"/>
      <c r="E140" s="367" t="s">
        <v>164</v>
      </c>
      <c r="F140" s="189"/>
      <c r="G140" s="188" t="s">
        <v>1186</v>
      </c>
      <c r="H140" s="346">
        <v>0.3</v>
      </c>
      <c r="I140" s="188" t="s">
        <v>1187</v>
      </c>
      <c r="J140" s="194">
        <f t="shared" si="4"/>
        <v>0</v>
      </c>
      <c r="K140" s="3" t="s">
        <v>1285</v>
      </c>
      <c r="L140" s="4"/>
    </row>
    <row r="141" spans="1:12" ht="15" customHeight="1" x14ac:dyDescent="0.2">
      <c r="A141" s="4"/>
      <c r="B141" s="245"/>
      <c r="C141" s="197"/>
      <c r="D141" s="366" t="s">
        <v>542</v>
      </c>
      <c r="E141" s="367" t="s">
        <v>165</v>
      </c>
      <c r="F141" s="189"/>
      <c r="G141" s="188" t="s">
        <v>1186</v>
      </c>
      <c r="H141" s="346">
        <v>0.2</v>
      </c>
      <c r="I141" s="188" t="s">
        <v>1187</v>
      </c>
      <c r="J141" s="194">
        <f t="shared" si="4"/>
        <v>0</v>
      </c>
      <c r="K141" s="3" t="s">
        <v>1286</v>
      </c>
      <c r="L141" s="4"/>
    </row>
    <row r="142" spans="1:12" ht="15" customHeight="1" x14ac:dyDescent="0.2">
      <c r="A142" s="4"/>
      <c r="B142" s="762"/>
      <c r="C142" s="244"/>
      <c r="D142" s="354"/>
      <c r="E142" s="367" t="s">
        <v>164</v>
      </c>
      <c r="F142" s="189"/>
      <c r="G142" s="188" t="s">
        <v>1186</v>
      </c>
      <c r="H142" s="347">
        <v>0.2</v>
      </c>
      <c r="I142" s="187" t="s">
        <v>1187</v>
      </c>
      <c r="J142" s="186">
        <f t="shared" si="4"/>
        <v>0</v>
      </c>
      <c r="K142" s="3" t="s">
        <v>1287</v>
      </c>
      <c r="L142" s="4"/>
    </row>
    <row r="143" spans="1:12" s="4" customFormat="1" ht="15" customHeight="1" x14ac:dyDescent="0.2">
      <c r="B143" s="761">
        <v>15</v>
      </c>
      <c r="C143" s="195" t="s">
        <v>1395</v>
      </c>
      <c r="D143" s="366" t="s">
        <v>545</v>
      </c>
      <c r="E143" s="367" t="s">
        <v>165</v>
      </c>
      <c r="F143" s="189"/>
      <c r="G143" s="188" t="s">
        <v>139</v>
      </c>
      <c r="H143" s="349">
        <v>0.7</v>
      </c>
      <c r="I143" s="188" t="s">
        <v>141</v>
      </c>
      <c r="J143" s="194">
        <f t="shared" ref="J143:J150" si="5">ROUND(F143*H143,0)</f>
        <v>0</v>
      </c>
      <c r="K143" s="3" t="s">
        <v>1288</v>
      </c>
    </row>
    <row r="144" spans="1:12" s="4" customFormat="1" ht="15" customHeight="1" x14ac:dyDescent="0.2">
      <c r="B144" s="245"/>
      <c r="C144" s="197"/>
      <c r="D144" s="354"/>
      <c r="E144" s="367" t="s">
        <v>164</v>
      </c>
      <c r="F144" s="189"/>
      <c r="G144" s="188" t="s">
        <v>139</v>
      </c>
      <c r="H144" s="346">
        <v>0.7</v>
      </c>
      <c r="I144" s="188" t="s">
        <v>141</v>
      </c>
      <c r="J144" s="194">
        <f t="shared" si="5"/>
        <v>0</v>
      </c>
      <c r="K144" s="3" t="s">
        <v>1315</v>
      </c>
    </row>
    <row r="145" spans="1:12" ht="15" customHeight="1" x14ac:dyDescent="0.2">
      <c r="A145" s="4"/>
      <c r="B145" s="245"/>
      <c r="C145" s="197"/>
      <c r="D145" s="366" t="s">
        <v>544</v>
      </c>
      <c r="E145" s="367" t="s">
        <v>165</v>
      </c>
      <c r="F145" s="189"/>
      <c r="G145" s="188" t="s">
        <v>139</v>
      </c>
      <c r="H145" s="346">
        <v>0.3</v>
      </c>
      <c r="I145" s="188" t="s">
        <v>141</v>
      </c>
      <c r="J145" s="194">
        <f t="shared" si="5"/>
        <v>0</v>
      </c>
      <c r="K145" s="3" t="s">
        <v>1316</v>
      </c>
      <c r="L145" s="4"/>
    </row>
    <row r="146" spans="1:12" ht="15" customHeight="1" x14ac:dyDescent="0.2">
      <c r="A146" s="4"/>
      <c r="B146" s="245"/>
      <c r="C146" s="197"/>
      <c r="D146" s="354"/>
      <c r="E146" s="367" t="s">
        <v>164</v>
      </c>
      <c r="F146" s="189"/>
      <c r="G146" s="188" t="s">
        <v>139</v>
      </c>
      <c r="H146" s="346">
        <v>0.3</v>
      </c>
      <c r="I146" s="188" t="s">
        <v>141</v>
      </c>
      <c r="J146" s="194">
        <f t="shared" si="5"/>
        <v>0</v>
      </c>
      <c r="K146" s="3" t="s">
        <v>1317</v>
      </c>
      <c r="L146" s="4"/>
    </row>
    <row r="147" spans="1:12" ht="15" customHeight="1" x14ac:dyDescent="0.2">
      <c r="A147" s="4"/>
      <c r="B147" s="245"/>
      <c r="C147" s="197"/>
      <c r="D147" s="366" t="s">
        <v>543</v>
      </c>
      <c r="E147" s="367" t="s">
        <v>165</v>
      </c>
      <c r="F147" s="189"/>
      <c r="G147" s="188" t="s">
        <v>139</v>
      </c>
      <c r="H147" s="346">
        <v>0.3</v>
      </c>
      <c r="I147" s="188" t="s">
        <v>141</v>
      </c>
      <c r="J147" s="194">
        <f t="shared" si="5"/>
        <v>0</v>
      </c>
      <c r="K147" s="3" t="s">
        <v>1318</v>
      </c>
      <c r="L147" s="4"/>
    </row>
    <row r="148" spans="1:12" ht="15" customHeight="1" x14ac:dyDescent="0.2">
      <c r="A148" s="4"/>
      <c r="B148" s="245"/>
      <c r="C148" s="197"/>
      <c r="D148" s="354"/>
      <c r="E148" s="367" t="s">
        <v>164</v>
      </c>
      <c r="F148" s="189"/>
      <c r="G148" s="188" t="s">
        <v>139</v>
      </c>
      <c r="H148" s="346">
        <v>0.3</v>
      </c>
      <c r="I148" s="188" t="s">
        <v>141</v>
      </c>
      <c r="J148" s="194">
        <f t="shared" si="5"/>
        <v>0</v>
      </c>
      <c r="K148" s="3" t="s">
        <v>1319</v>
      </c>
      <c r="L148" s="4"/>
    </row>
    <row r="149" spans="1:12" ht="15" customHeight="1" x14ac:dyDescent="0.2">
      <c r="A149" s="4"/>
      <c r="B149" s="245"/>
      <c r="C149" s="197"/>
      <c r="D149" s="366" t="s">
        <v>542</v>
      </c>
      <c r="E149" s="367" t="s">
        <v>165</v>
      </c>
      <c r="F149" s="189"/>
      <c r="G149" s="188" t="s">
        <v>139</v>
      </c>
      <c r="H149" s="346">
        <v>0.2</v>
      </c>
      <c r="I149" s="188" t="s">
        <v>141</v>
      </c>
      <c r="J149" s="194">
        <f t="shared" si="5"/>
        <v>0</v>
      </c>
      <c r="K149" s="3" t="s">
        <v>1320</v>
      </c>
      <c r="L149" s="4"/>
    </row>
    <row r="150" spans="1:12" ht="15" customHeight="1" x14ac:dyDescent="0.2">
      <c r="A150" s="4"/>
      <c r="B150" s="762"/>
      <c r="C150" s="244"/>
      <c r="D150" s="354"/>
      <c r="E150" s="367" t="s">
        <v>164</v>
      </c>
      <c r="F150" s="189"/>
      <c r="G150" s="188" t="s">
        <v>139</v>
      </c>
      <c r="H150" s="347">
        <v>0.2</v>
      </c>
      <c r="I150" s="187" t="s">
        <v>141</v>
      </c>
      <c r="J150" s="186">
        <f t="shared" si="5"/>
        <v>0</v>
      </c>
      <c r="K150" s="3" t="s">
        <v>1321</v>
      </c>
      <c r="L150" s="4"/>
    </row>
    <row r="151" spans="1:12" ht="15" customHeight="1" x14ac:dyDescent="0.2">
      <c r="A151" s="4"/>
      <c r="B151" s="761">
        <v>16</v>
      </c>
      <c r="C151" s="195" t="s">
        <v>1639</v>
      </c>
      <c r="D151" s="366" t="s">
        <v>545</v>
      </c>
      <c r="E151" s="367" t="s">
        <v>165</v>
      </c>
      <c r="F151" s="189"/>
      <c r="G151" s="188" t="s">
        <v>139</v>
      </c>
      <c r="H151" s="349">
        <v>0.7</v>
      </c>
      <c r="I151" s="188" t="s">
        <v>141</v>
      </c>
      <c r="J151" s="194">
        <f t="shared" ref="J151:J158" si="6">ROUND(F151*H151,0)</f>
        <v>0</v>
      </c>
      <c r="K151" s="3" t="s">
        <v>1832</v>
      </c>
      <c r="L151" s="4"/>
    </row>
    <row r="152" spans="1:12" ht="15" customHeight="1" x14ac:dyDescent="0.2">
      <c r="A152" s="4"/>
      <c r="B152" s="245"/>
      <c r="C152" s="197"/>
      <c r="D152" s="354"/>
      <c r="E152" s="367" t="s">
        <v>164</v>
      </c>
      <c r="F152" s="189"/>
      <c r="G152" s="188" t="s">
        <v>139</v>
      </c>
      <c r="H152" s="346">
        <v>0.7</v>
      </c>
      <c r="I152" s="188" t="s">
        <v>141</v>
      </c>
      <c r="J152" s="194">
        <f t="shared" si="6"/>
        <v>0</v>
      </c>
      <c r="K152" s="3" t="s">
        <v>1833</v>
      </c>
      <c r="L152" s="4"/>
    </row>
    <row r="153" spans="1:12" ht="15" customHeight="1" x14ac:dyDescent="0.2">
      <c r="A153" s="4"/>
      <c r="B153" s="245"/>
      <c r="C153" s="197"/>
      <c r="D153" s="366" t="s">
        <v>544</v>
      </c>
      <c r="E153" s="367" t="s">
        <v>165</v>
      </c>
      <c r="F153" s="189"/>
      <c r="G153" s="188" t="s">
        <v>139</v>
      </c>
      <c r="H153" s="346">
        <v>0.3</v>
      </c>
      <c r="I153" s="188" t="s">
        <v>141</v>
      </c>
      <c r="J153" s="194">
        <f t="shared" si="6"/>
        <v>0</v>
      </c>
      <c r="K153" s="3" t="s">
        <v>1976</v>
      </c>
      <c r="L153" s="4"/>
    </row>
    <row r="154" spans="1:12" ht="15" customHeight="1" x14ac:dyDescent="0.2">
      <c r="A154" s="4"/>
      <c r="B154" s="245"/>
      <c r="C154" s="197"/>
      <c r="D154" s="354"/>
      <c r="E154" s="367" t="s">
        <v>164</v>
      </c>
      <c r="F154" s="189"/>
      <c r="G154" s="188" t="s">
        <v>139</v>
      </c>
      <c r="H154" s="346">
        <v>0.3</v>
      </c>
      <c r="I154" s="188" t="s">
        <v>141</v>
      </c>
      <c r="J154" s="194">
        <f>ROUND(F154*H154,0)</f>
        <v>0</v>
      </c>
      <c r="K154" s="3" t="s">
        <v>1834</v>
      </c>
      <c r="L154" s="4"/>
    </row>
    <row r="155" spans="1:12" ht="15" customHeight="1" x14ac:dyDescent="0.2">
      <c r="A155" s="4"/>
      <c r="B155" s="245"/>
      <c r="C155" s="197"/>
      <c r="D155" s="366" t="s">
        <v>543</v>
      </c>
      <c r="E155" s="367" t="s">
        <v>165</v>
      </c>
      <c r="F155" s="189"/>
      <c r="G155" s="188" t="s">
        <v>139</v>
      </c>
      <c r="H155" s="346">
        <v>0.3</v>
      </c>
      <c r="I155" s="188" t="s">
        <v>141</v>
      </c>
      <c r="J155" s="194">
        <f t="shared" si="6"/>
        <v>0</v>
      </c>
      <c r="K155" s="3" t="s">
        <v>1835</v>
      </c>
      <c r="L155" s="4"/>
    </row>
    <row r="156" spans="1:12" ht="15" customHeight="1" x14ac:dyDescent="0.2">
      <c r="A156" s="4"/>
      <c r="B156" s="245"/>
      <c r="C156" s="197"/>
      <c r="D156" s="354"/>
      <c r="E156" s="367" t="s">
        <v>164</v>
      </c>
      <c r="F156" s="189"/>
      <c r="G156" s="188" t="s">
        <v>139</v>
      </c>
      <c r="H156" s="346">
        <v>0.3</v>
      </c>
      <c r="I156" s="188" t="s">
        <v>141</v>
      </c>
      <c r="J156" s="194">
        <f t="shared" si="6"/>
        <v>0</v>
      </c>
      <c r="K156" s="3" t="s">
        <v>1476</v>
      </c>
      <c r="L156" s="4"/>
    </row>
    <row r="157" spans="1:12" ht="15" customHeight="1" x14ac:dyDescent="0.2">
      <c r="A157" s="4"/>
      <c r="B157" s="245"/>
      <c r="C157" s="197"/>
      <c r="D157" s="366" t="s">
        <v>542</v>
      </c>
      <c r="E157" s="367" t="s">
        <v>165</v>
      </c>
      <c r="F157" s="189"/>
      <c r="G157" s="188" t="s">
        <v>139</v>
      </c>
      <c r="H157" s="346">
        <v>0.2</v>
      </c>
      <c r="I157" s="188" t="s">
        <v>141</v>
      </c>
      <c r="J157" s="194">
        <f t="shared" si="6"/>
        <v>0</v>
      </c>
      <c r="K157" s="3" t="s">
        <v>1477</v>
      </c>
      <c r="L157" s="4"/>
    </row>
    <row r="158" spans="1:12" ht="15" customHeight="1" thickBot="1" x14ac:dyDescent="0.25">
      <c r="A158" s="4"/>
      <c r="B158" s="762"/>
      <c r="C158" s="244"/>
      <c r="D158" s="354"/>
      <c r="E158" s="367" t="s">
        <v>164</v>
      </c>
      <c r="F158" s="189"/>
      <c r="G158" s="188" t="s">
        <v>139</v>
      </c>
      <c r="H158" s="347">
        <v>0.2</v>
      </c>
      <c r="I158" s="187" t="s">
        <v>141</v>
      </c>
      <c r="J158" s="186">
        <f t="shared" si="6"/>
        <v>0</v>
      </c>
      <c r="K158" s="3" t="s">
        <v>1977</v>
      </c>
      <c r="L158" s="4"/>
    </row>
    <row r="159" spans="1:12" s="4" customFormat="1" ht="15" customHeight="1" x14ac:dyDescent="0.2">
      <c r="B159" s="184"/>
      <c r="C159" s="185"/>
      <c r="D159" s="184"/>
      <c r="E159" s="184"/>
      <c r="F159" s="170"/>
      <c r="G159" s="171"/>
      <c r="H159" s="1031" t="s">
        <v>1978</v>
      </c>
      <c r="I159" s="1032"/>
      <c r="J159" s="167"/>
      <c r="K159" s="3"/>
    </row>
    <row r="160" spans="1:12" s="4" customFormat="1" ht="15" customHeight="1" thickBot="1" x14ac:dyDescent="0.25">
      <c r="B160" s="3"/>
      <c r="C160" s="3"/>
      <c r="D160" s="3"/>
      <c r="E160" s="3"/>
      <c r="F160" s="169"/>
      <c r="G160" s="3"/>
      <c r="H160" s="1055" t="s">
        <v>140</v>
      </c>
      <c r="I160" s="1056"/>
      <c r="J160" s="166">
        <f>SUM(J38:J158)</f>
        <v>0</v>
      </c>
      <c r="K160" s="3" t="s">
        <v>1289</v>
      </c>
      <c r="L160" s="4" t="s">
        <v>1290</v>
      </c>
    </row>
    <row r="161" spans="1:12" s="4" customFormat="1" ht="15" customHeight="1" x14ac:dyDescent="0.2">
      <c r="A161" s="2"/>
      <c r="B161" s="2"/>
      <c r="C161" s="2"/>
      <c r="D161" s="2"/>
      <c r="E161" s="2"/>
      <c r="F161" s="165"/>
      <c r="G161" s="2"/>
      <c r="H161" s="355"/>
      <c r="I161" s="2"/>
      <c r="J161" s="165"/>
      <c r="K161" s="3"/>
      <c r="L161" s="2"/>
    </row>
    <row r="162" spans="1:12" s="4" customFormat="1" ht="15" customHeight="1" x14ac:dyDescent="0.2">
      <c r="A162" s="867" t="s">
        <v>1291</v>
      </c>
      <c r="B162" s="4" t="s">
        <v>538</v>
      </c>
      <c r="C162" s="2"/>
      <c r="D162" s="2"/>
      <c r="E162" s="2"/>
      <c r="F162" s="165"/>
      <c r="G162" s="2"/>
      <c r="H162" s="2"/>
      <c r="I162" s="2"/>
      <c r="J162" s="165"/>
      <c r="K162" s="2"/>
      <c r="L162" s="2"/>
    </row>
    <row r="163" spans="1:12" s="4" customFormat="1" ht="15" customHeight="1" x14ac:dyDescent="0.2">
      <c r="A163" s="858"/>
      <c r="B163" s="4" t="s">
        <v>816</v>
      </c>
      <c r="C163" s="2"/>
      <c r="D163" s="2"/>
      <c r="E163" s="2"/>
      <c r="F163" s="165"/>
      <c r="G163" s="2"/>
      <c r="H163" s="2"/>
      <c r="I163" s="2"/>
      <c r="J163" s="165"/>
      <c r="K163" s="2"/>
      <c r="L163" s="2"/>
    </row>
    <row r="164" spans="1:12" s="4" customFormat="1" ht="15" customHeight="1" x14ac:dyDescent="0.2">
      <c r="A164" s="182"/>
      <c r="B164" s="2"/>
      <c r="C164" s="2"/>
      <c r="D164" s="2"/>
      <c r="E164" s="2"/>
      <c r="F164" s="165"/>
      <c r="G164" s="2"/>
      <c r="H164" s="2"/>
      <c r="I164" s="2"/>
      <c r="J164" s="165"/>
      <c r="K164" s="2"/>
      <c r="L164" s="2"/>
    </row>
    <row r="165" spans="1:12" s="4" customFormat="1" ht="15" customHeight="1" x14ac:dyDescent="0.2">
      <c r="A165" s="182"/>
      <c r="B165" s="1050" t="s">
        <v>189</v>
      </c>
      <c r="C165" s="1051"/>
      <c r="D165" s="1050" t="s">
        <v>161</v>
      </c>
      <c r="E165" s="1051"/>
      <c r="F165" s="205" t="s">
        <v>209</v>
      </c>
      <c r="G165" s="187"/>
      <c r="H165" s="187" t="s">
        <v>159</v>
      </c>
      <c r="I165" s="187"/>
      <c r="J165" s="205" t="s">
        <v>110</v>
      </c>
      <c r="K165" s="3"/>
      <c r="L165" s="2"/>
    </row>
    <row r="166" spans="1:12" s="4" customFormat="1" ht="15" customHeight="1" x14ac:dyDescent="0.2">
      <c r="A166" s="182"/>
      <c r="B166" s="760"/>
      <c r="C166" s="203"/>
      <c r="D166" s="766"/>
      <c r="E166" s="767"/>
      <c r="F166" s="769"/>
      <c r="G166" s="200"/>
      <c r="H166" s="200"/>
      <c r="I166" s="200"/>
      <c r="J166" s="199" t="s">
        <v>1292</v>
      </c>
      <c r="K166" s="3"/>
      <c r="L166" s="2"/>
    </row>
    <row r="167" spans="1:12" s="4" customFormat="1" ht="15" customHeight="1" x14ac:dyDescent="0.2">
      <c r="B167" s="761">
        <v>1</v>
      </c>
      <c r="C167" s="195" t="s">
        <v>144</v>
      </c>
      <c r="D167" s="535" t="s">
        <v>818</v>
      </c>
      <c r="E167" s="367" t="s">
        <v>165</v>
      </c>
      <c r="F167" s="189"/>
      <c r="G167" s="188" t="s">
        <v>1290</v>
      </c>
      <c r="H167" s="327">
        <v>0.38700000000000001</v>
      </c>
      <c r="I167" s="187" t="s">
        <v>1293</v>
      </c>
      <c r="J167" s="186">
        <f t="shared" ref="J167:J174" si="7">ROUND(F167*H167,0)</f>
        <v>0</v>
      </c>
      <c r="K167" s="3" t="s">
        <v>1294</v>
      </c>
    </row>
    <row r="168" spans="1:12" s="4" customFormat="1" ht="15" customHeight="1" x14ac:dyDescent="0.2">
      <c r="B168" s="762"/>
      <c r="C168" s="244"/>
      <c r="D168" s="354"/>
      <c r="E168" s="367" t="s">
        <v>164</v>
      </c>
      <c r="F168" s="189"/>
      <c r="G168" s="188" t="s">
        <v>1290</v>
      </c>
      <c r="H168" s="327">
        <v>0.32100000000000001</v>
      </c>
      <c r="I168" s="187" t="s">
        <v>1293</v>
      </c>
      <c r="J168" s="186">
        <f t="shared" si="7"/>
        <v>0</v>
      </c>
      <c r="K168" s="3" t="s">
        <v>1295</v>
      </c>
    </row>
    <row r="169" spans="1:12" s="4" customFormat="1" ht="15" customHeight="1" x14ac:dyDescent="0.2">
      <c r="B169" s="761">
        <v>2</v>
      </c>
      <c r="C169" s="195" t="s">
        <v>143</v>
      </c>
      <c r="D169" s="535" t="s">
        <v>818</v>
      </c>
      <c r="E169" s="367" t="s">
        <v>165</v>
      </c>
      <c r="F169" s="189"/>
      <c r="G169" s="188" t="s">
        <v>1290</v>
      </c>
      <c r="H169" s="327">
        <v>0.40699999999999997</v>
      </c>
      <c r="I169" s="187" t="s">
        <v>1293</v>
      </c>
      <c r="J169" s="186">
        <f t="shared" si="7"/>
        <v>0</v>
      </c>
      <c r="K169" s="3" t="s">
        <v>1296</v>
      </c>
    </row>
    <row r="170" spans="1:12" s="4" customFormat="1" ht="15" customHeight="1" x14ac:dyDescent="0.2">
      <c r="B170" s="762"/>
      <c r="C170" s="244"/>
      <c r="D170" s="354"/>
      <c r="E170" s="367" t="s">
        <v>164</v>
      </c>
      <c r="F170" s="189"/>
      <c r="G170" s="188" t="s">
        <v>1290</v>
      </c>
      <c r="H170" s="327">
        <v>0.35199999999999998</v>
      </c>
      <c r="I170" s="187" t="s">
        <v>1293</v>
      </c>
      <c r="J170" s="186">
        <f t="shared" si="7"/>
        <v>0</v>
      </c>
      <c r="K170" s="3" t="s">
        <v>1297</v>
      </c>
    </row>
    <row r="171" spans="1:12" s="4" customFormat="1" ht="15" customHeight="1" x14ac:dyDescent="0.2">
      <c r="B171" s="761">
        <v>3</v>
      </c>
      <c r="C171" s="195" t="s">
        <v>142</v>
      </c>
      <c r="D171" s="535" t="s">
        <v>818</v>
      </c>
      <c r="E171" s="367" t="s">
        <v>165</v>
      </c>
      <c r="F171" s="189"/>
      <c r="G171" s="188" t="s">
        <v>1290</v>
      </c>
      <c r="H171" s="383">
        <v>0.42099999999999999</v>
      </c>
      <c r="I171" s="187" t="s">
        <v>1293</v>
      </c>
      <c r="J171" s="186">
        <f t="shared" si="7"/>
        <v>0</v>
      </c>
      <c r="K171" s="3" t="s">
        <v>1298</v>
      </c>
    </row>
    <row r="172" spans="1:12" s="4" customFormat="1" ht="15" customHeight="1" x14ac:dyDescent="0.2">
      <c r="B172" s="762"/>
      <c r="C172" s="244"/>
      <c r="D172" s="354"/>
      <c r="E172" s="367" t="s">
        <v>164</v>
      </c>
      <c r="F172" s="189"/>
      <c r="G172" s="188" t="s">
        <v>1290</v>
      </c>
      <c r="H172" s="327">
        <v>0.40200000000000002</v>
      </c>
      <c r="I172" s="187" t="s">
        <v>1293</v>
      </c>
      <c r="J172" s="186">
        <f t="shared" si="7"/>
        <v>0</v>
      </c>
      <c r="K172" s="3" t="s">
        <v>1299</v>
      </c>
    </row>
    <row r="173" spans="1:12" s="4" customFormat="1" ht="15" customHeight="1" x14ac:dyDescent="0.2">
      <c r="B173" s="761">
        <v>4</v>
      </c>
      <c r="C173" s="195" t="s">
        <v>537</v>
      </c>
      <c r="D173" s="535" t="s">
        <v>818</v>
      </c>
      <c r="E173" s="367" t="s">
        <v>165</v>
      </c>
      <c r="F173" s="189"/>
      <c r="G173" s="188" t="s">
        <v>1290</v>
      </c>
      <c r="H173" s="327">
        <v>0.441</v>
      </c>
      <c r="I173" s="187" t="s">
        <v>1293</v>
      </c>
      <c r="J173" s="186">
        <f t="shared" si="7"/>
        <v>0</v>
      </c>
      <c r="K173" s="3" t="s">
        <v>1300</v>
      </c>
    </row>
    <row r="174" spans="1:12" s="4" customFormat="1" ht="15" customHeight="1" x14ac:dyDescent="0.2">
      <c r="B174" s="762"/>
      <c r="C174" s="244"/>
      <c r="D174" s="354"/>
      <c r="E174" s="367" t="s">
        <v>164</v>
      </c>
      <c r="F174" s="189"/>
      <c r="G174" s="188" t="s">
        <v>1290</v>
      </c>
      <c r="H174" s="327">
        <v>0.42799999999999999</v>
      </c>
      <c r="I174" s="187" t="s">
        <v>1293</v>
      </c>
      <c r="J174" s="186">
        <f t="shared" si="7"/>
        <v>0</v>
      </c>
      <c r="K174" s="3" t="s">
        <v>1301</v>
      </c>
    </row>
    <row r="175" spans="1:12" s="4" customFormat="1" ht="15" customHeight="1" x14ac:dyDescent="0.2">
      <c r="B175" s="761">
        <v>5</v>
      </c>
      <c r="C175" s="195" t="s">
        <v>575</v>
      </c>
      <c r="D175" s="535" t="s">
        <v>818</v>
      </c>
      <c r="E175" s="367" t="s">
        <v>165</v>
      </c>
      <c r="F175" s="189"/>
      <c r="G175" s="188" t="s">
        <v>1290</v>
      </c>
      <c r="H175" s="327">
        <v>0.46</v>
      </c>
      <c r="I175" s="187" t="s">
        <v>1293</v>
      </c>
      <c r="J175" s="186">
        <f t="shared" ref="J175:J182" si="8">ROUND(F175*H175,0)</f>
        <v>0</v>
      </c>
      <c r="K175" s="3" t="s">
        <v>1302</v>
      </c>
    </row>
    <row r="176" spans="1:12" ht="15" customHeight="1" x14ac:dyDescent="0.2">
      <c r="A176" s="4"/>
      <c r="B176" s="762"/>
      <c r="C176" s="244"/>
      <c r="D176" s="354"/>
      <c r="E176" s="367" t="s">
        <v>164</v>
      </c>
      <c r="F176" s="189"/>
      <c r="G176" s="188" t="s">
        <v>1290</v>
      </c>
      <c r="H176" s="327">
        <v>0.45200000000000001</v>
      </c>
      <c r="I176" s="187" t="s">
        <v>1293</v>
      </c>
      <c r="J176" s="186">
        <f t="shared" si="8"/>
        <v>0</v>
      </c>
      <c r="K176" s="3" t="s">
        <v>1303</v>
      </c>
      <c r="L176" s="4"/>
    </row>
    <row r="177" spans="1:12" ht="15" customHeight="1" x14ac:dyDescent="0.2">
      <c r="A177" s="4"/>
      <c r="B177" s="761">
        <v>6</v>
      </c>
      <c r="C177" s="195" t="s">
        <v>721</v>
      </c>
      <c r="D177" s="535" t="s">
        <v>818</v>
      </c>
      <c r="E177" s="367" t="s">
        <v>165</v>
      </c>
      <c r="F177" s="189"/>
      <c r="G177" s="188" t="s">
        <v>1290</v>
      </c>
      <c r="H177" s="327">
        <v>0.48</v>
      </c>
      <c r="I177" s="187" t="s">
        <v>1293</v>
      </c>
      <c r="J177" s="186">
        <f t="shared" si="8"/>
        <v>0</v>
      </c>
      <c r="K177" s="3" t="s">
        <v>1304</v>
      </c>
      <c r="L177" s="4"/>
    </row>
    <row r="178" spans="1:12" ht="15" customHeight="1" x14ac:dyDescent="0.2">
      <c r="A178" s="4"/>
      <c r="B178" s="762"/>
      <c r="C178" s="244"/>
      <c r="D178" s="354"/>
      <c r="E178" s="367" t="s">
        <v>164</v>
      </c>
      <c r="F178" s="189"/>
      <c r="G178" s="188" t="s">
        <v>1290</v>
      </c>
      <c r="H178" s="327">
        <v>0.47599999999999998</v>
      </c>
      <c r="I178" s="187" t="s">
        <v>1293</v>
      </c>
      <c r="J178" s="186">
        <f t="shared" si="8"/>
        <v>0</v>
      </c>
      <c r="K178" s="3" t="s">
        <v>1305</v>
      </c>
      <c r="L178" s="4"/>
    </row>
    <row r="179" spans="1:12" ht="15" customHeight="1" x14ac:dyDescent="0.2">
      <c r="A179" s="4"/>
      <c r="B179" s="761">
        <v>7</v>
      </c>
      <c r="C179" s="195" t="s">
        <v>1002</v>
      </c>
      <c r="D179" s="535" t="s">
        <v>818</v>
      </c>
      <c r="E179" s="367" t="s">
        <v>165</v>
      </c>
      <c r="F179" s="189"/>
      <c r="G179" s="188" t="s">
        <v>1290</v>
      </c>
      <c r="H179" s="327">
        <v>0.5</v>
      </c>
      <c r="I179" s="187" t="s">
        <v>1293</v>
      </c>
      <c r="J179" s="186">
        <f t="shared" si="8"/>
        <v>0</v>
      </c>
      <c r="K179" s="3" t="s">
        <v>1306</v>
      </c>
      <c r="L179" s="4"/>
    </row>
    <row r="180" spans="1:12" ht="15" customHeight="1" x14ac:dyDescent="0.2">
      <c r="A180" s="4"/>
      <c r="B180" s="762"/>
      <c r="C180" s="244"/>
      <c r="D180" s="354"/>
      <c r="E180" s="367" t="s">
        <v>164</v>
      </c>
      <c r="F180" s="189"/>
      <c r="G180" s="188" t="s">
        <v>1290</v>
      </c>
      <c r="H180" s="327">
        <v>0.5</v>
      </c>
      <c r="I180" s="187" t="s">
        <v>1293</v>
      </c>
      <c r="J180" s="186">
        <f t="shared" si="8"/>
        <v>0</v>
      </c>
      <c r="K180" s="3" t="s">
        <v>1307</v>
      </c>
      <c r="L180" s="4"/>
    </row>
    <row r="181" spans="1:12" s="4" customFormat="1" ht="15" customHeight="1" x14ac:dyDescent="0.2">
      <c r="B181" s="761">
        <v>8</v>
      </c>
      <c r="C181" s="195" t="s">
        <v>1116</v>
      </c>
      <c r="D181" s="535" t="s">
        <v>818</v>
      </c>
      <c r="E181" s="367" t="s">
        <v>165</v>
      </c>
      <c r="F181" s="189"/>
      <c r="G181" s="188" t="s">
        <v>1290</v>
      </c>
      <c r="H181" s="327">
        <v>0.5</v>
      </c>
      <c r="I181" s="187" t="s">
        <v>1293</v>
      </c>
      <c r="J181" s="186">
        <f t="shared" si="8"/>
        <v>0</v>
      </c>
      <c r="K181" s="3" t="s">
        <v>1308</v>
      </c>
    </row>
    <row r="182" spans="1:12" s="4" customFormat="1" ht="15" customHeight="1" x14ac:dyDescent="0.2">
      <c r="B182" s="762"/>
      <c r="C182" s="244"/>
      <c r="D182" s="354"/>
      <c r="E182" s="367" t="s">
        <v>164</v>
      </c>
      <c r="F182" s="189"/>
      <c r="G182" s="188" t="s">
        <v>1290</v>
      </c>
      <c r="H182" s="327">
        <v>0.5</v>
      </c>
      <c r="I182" s="187" t="s">
        <v>1293</v>
      </c>
      <c r="J182" s="186">
        <f t="shared" si="8"/>
        <v>0</v>
      </c>
      <c r="K182" s="3" t="s">
        <v>1309</v>
      </c>
    </row>
    <row r="183" spans="1:12" s="4" customFormat="1" ht="15" customHeight="1" x14ac:dyDescent="0.2">
      <c r="B183" s="761">
        <v>9</v>
      </c>
      <c r="C183" s="195" t="s">
        <v>1395</v>
      </c>
      <c r="D183" s="535" t="s">
        <v>818</v>
      </c>
      <c r="E183" s="367" t="s">
        <v>165</v>
      </c>
      <c r="F183" s="189"/>
      <c r="G183" s="188" t="s">
        <v>139</v>
      </c>
      <c r="H183" s="327">
        <v>0.5</v>
      </c>
      <c r="I183" s="187" t="s">
        <v>141</v>
      </c>
      <c r="J183" s="186">
        <f>ROUND(F183*H183,0)</f>
        <v>0</v>
      </c>
      <c r="K183" s="3" t="s">
        <v>1470</v>
      </c>
    </row>
    <row r="184" spans="1:12" s="4" customFormat="1" ht="15" customHeight="1" x14ac:dyDescent="0.2">
      <c r="B184" s="762"/>
      <c r="C184" s="244"/>
      <c r="D184" s="354"/>
      <c r="E184" s="367" t="s">
        <v>164</v>
      </c>
      <c r="F184" s="189"/>
      <c r="G184" s="188" t="s">
        <v>139</v>
      </c>
      <c r="H184" s="327">
        <v>0.5</v>
      </c>
      <c r="I184" s="187" t="s">
        <v>141</v>
      </c>
      <c r="J184" s="186">
        <f>ROUND(F184*H184,0)</f>
        <v>0</v>
      </c>
      <c r="K184" s="3" t="s">
        <v>1471</v>
      </c>
    </row>
    <row r="185" spans="1:12" s="4" customFormat="1" ht="15" customHeight="1" x14ac:dyDescent="0.2">
      <c r="B185" s="761">
        <v>10</v>
      </c>
      <c r="C185" s="195" t="s">
        <v>1639</v>
      </c>
      <c r="D185" s="535" t="s">
        <v>818</v>
      </c>
      <c r="E185" s="367" t="s">
        <v>165</v>
      </c>
      <c r="F185" s="189"/>
      <c r="G185" s="188" t="s">
        <v>139</v>
      </c>
      <c r="H185" s="327">
        <v>0.5</v>
      </c>
      <c r="I185" s="187" t="s">
        <v>141</v>
      </c>
      <c r="J185" s="186">
        <f>ROUND(F185*H185,0)</f>
        <v>0</v>
      </c>
      <c r="K185" s="3" t="s">
        <v>1836</v>
      </c>
    </row>
    <row r="186" spans="1:12" s="4" customFormat="1" ht="15" customHeight="1" thickBot="1" x14ac:dyDescent="0.25">
      <c r="B186" s="762"/>
      <c r="C186" s="244"/>
      <c r="D186" s="354"/>
      <c r="E186" s="367" t="s">
        <v>164</v>
      </c>
      <c r="F186" s="189"/>
      <c r="G186" s="188" t="s">
        <v>139</v>
      </c>
      <c r="H186" s="327">
        <v>0.5</v>
      </c>
      <c r="I186" s="187" t="s">
        <v>141</v>
      </c>
      <c r="J186" s="186">
        <f>ROUND(F186*H186,0)</f>
        <v>0</v>
      </c>
      <c r="K186" s="3" t="s">
        <v>1837</v>
      </c>
    </row>
    <row r="187" spans="1:12" s="4" customFormat="1" ht="15" customHeight="1" x14ac:dyDescent="0.2">
      <c r="B187" s="184"/>
      <c r="C187" s="185"/>
      <c r="D187" s="184"/>
      <c r="E187" s="184"/>
      <c r="F187" s="170"/>
      <c r="G187" s="171"/>
      <c r="H187" s="1031" t="s">
        <v>1838</v>
      </c>
      <c r="I187" s="1032"/>
      <c r="J187" s="167"/>
      <c r="K187" s="3"/>
    </row>
    <row r="188" spans="1:12" s="4" customFormat="1" ht="15" customHeight="1" thickBot="1" x14ac:dyDescent="0.25">
      <c r="B188" s="3"/>
      <c r="C188" s="3"/>
      <c r="D188" s="3"/>
      <c r="E188" s="3"/>
      <c r="F188" s="169"/>
      <c r="G188" s="3"/>
      <c r="H188" s="1055" t="s">
        <v>140</v>
      </c>
      <c r="I188" s="1056"/>
      <c r="J188" s="166">
        <f>SUM(J167:J186)</f>
        <v>0</v>
      </c>
      <c r="K188" s="236" t="s">
        <v>1310</v>
      </c>
      <c r="L188" s="4" t="s">
        <v>1290</v>
      </c>
    </row>
    <row r="189" spans="1:12" s="4" customFormat="1" ht="15" customHeight="1" x14ac:dyDescent="0.2">
      <c r="B189" s="3"/>
      <c r="C189" s="3"/>
      <c r="D189" s="3"/>
      <c r="E189" s="3"/>
      <c r="F189" s="169"/>
      <c r="G189" s="168"/>
      <c r="H189" s="171"/>
      <c r="I189" s="171"/>
      <c r="J189" s="170"/>
      <c r="K189" s="3"/>
    </row>
    <row r="190" spans="1:12" s="4" customFormat="1" ht="15" customHeight="1" x14ac:dyDescent="0.2">
      <c r="A190" s="867" t="s">
        <v>1311</v>
      </c>
      <c r="B190" s="4" t="s">
        <v>538</v>
      </c>
      <c r="C190" s="2"/>
      <c r="D190" s="2"/>
      <c r="E190" s="2"/>
      <c r="F190" s="165"/>
      <c r="G190" s="2"/>
      <c r="H190" s="2"/>
      <c r="I190" s="2"/>
      <c r="J190" s="165"/>
      <c r="K190" s="2"/>
      <c r="L190" s="2"/>
    </row>
    <row r="191" spans="1:12" s="4" customFormat="1" ht="15" customHeight="1" x14ac:dyDescent="0.2">
      <c r="A191" s="858"/>
      <c r="B191" s="4" t="s">
        <v>817</v>
      </c>
      <c r="C191" s="2"/>
      <c r="D191" s="2"/>
      <c r="E191" s="2"/>
      <c r="F191" s="165"/>
      <c r="G191" s="2"/>
      <c r="H191" s="2"/>
      <c r="I191" s="2"/>
      <c r="J191" s="165"/>
      <c r="K191" s="2"/>
      <c r="L191" s="2"/>
    </row>
    <row r="192" spans="1:12" s="4" customFormat="1" ht="15" customHeight="1" x14ac:dyDescent="0.2">
      <c r="A192" s="182"/>
      <c r="B192" s="2"/>
      <c r="C192" s="2"/>
      <c r="D192" s="2"/>
      <c r="E192" s="2"/>
      <c r="F192" s="165"/>
      <c r="G192" s="2"/>
      <c r="H192" s="2"/>
      <c r="I192" s="2"/>
      <c r="J192" s="165"/>
      <c r="K192" s="2"/>
      <c r="L192" s="2"/>
    </row>
    <row r="193" spans="1:12" s="4" customFormat="1" ht="15" customHeight="1" x14ac:dyDescent="0.2">
      <c r="A193" s="182"/>
      <c r="B193" s="1050" t="s">
        <v>189</v>
      </c>
      <c r="C193" s="1051"/>
      <c r="D193" s="1050" t="s">
        <v>161</v>
      </c>
      <c r="E193" s="1051"/>
      <c r="F193" s="205" t="s">
        <v>209</v>
      </c>
      <c r="G193" s="187"/>
      <c r="H193" s="187" t="s">
        <v>159</v>
      </c>
      <c r="I193" s="187"/>
      <c r="J193" s="205" t="s">
        <v>110</v>
      </c>
      <c r="K193" s="3"/>
      <c r="L193" s="2"/>
    </row>
    <row r="194" spans="1:12" s="4" customFormat="1" ht="15" customHeight="1" x14ac:dyDescent="0.2">
      <c r="A194" s="182"/>
      <c r="B194" s="760"/>
      <c r="C194" s="203"/>
      <c r="D194" s="766"/>
      <c r="E194" s="767"/>
      <c r="F194" s="769"/>
      <c r="G194" s="200"/>
      <c r="H194" s="200"/>
      <c r="I194" s="200"/>
      <c r="J194" s="859" t="s">
        <v>1292</v>
      </c>
      <c r="K194" s="3"/>
      <c r="L194" s="2"/>
    </row>
    <row r="195" spans="1:12" s="4" customFormat="1" ht="15" customHeight="1" x14ac:dyDescent="0.2">
      <c r="B195" s="761">
        <v>1</v>
      </c>
      <c r="C195" s="195" t="s">
        <v>142</v>
      </c>
      <c r="D195" s="535" t="s">
        <v>819</v>
      </c>
      <c r="E195" s="367" t="s">
        <v>165</v>
      </c>
      <c r="F195" s="189"/>
      <c r="G195" s="188" t="s">
        <v>1290</v>
      </c>
      <c r="H195" s="327">
        <v>0.58899999999999997</v>
      </c>
      <c r="I195" s="187" t="s">
        <v>1293</v>
      </c>
      <c r="J195" s="186">
        <f t="shared" ref="J195:J204" si="9">ROUND(F195*H195,0)</f>
        <v>0</v>
      </c>
      <c r="K195" s="3" t="s">
        <v>1294</v>
      </c>
    </row>
    <row r="196" spans="1:12" s="4" customFormat="1" ht="15" customHeight="1" x14ac:dyDescent="0.2">
      <c r="B196" s="762"/>
      <c r="C196" s="244"/>
      <c r="D196" s="354"/>
      <c r="E196" s="367" t="s">
        <v>164</v>
      </c>
      <c r="F196" s="189"/>
      <c r="G196" s="188" t="s">
        <v>1290</v>
      </c>
      <c r="H196" s="327">
        <v>0.56299999999999994</v>
      </c>
      <c r="I196" s="187" t="s">
        <v>1293</v>
      </c>
      <c r="J196" s="186">
        <f t="shared" si="9"/>
        <v>0</v>
      </c>
      <c r="K196" s="3" t="s">
        <v>1295</v>
      </c>
    </row>
    <row r="197" spans="1:12" ht="15" customHeight="1" x14ac:dyDescent="0.2">
      <c r="A197" s="4"/>
      <c r="B197" s="761">
        <v>2</v>
      </c>
      <c r="C197" s="195" t="s">
        <v>537</v>
      </c>
      <c r="D197" s="535" t="s">
        <v>819</v>
      </c>
      <c r="E197" s="367" t="s">
        <v>165</v>
      </c>
      <c r="F197" s="189"/>
      <c r="G197" s="188" t="s">
        <v>1290</v>
      </c>
      <c r="H197" s="327">
        <v>0.61699999999999999</v>
      </c>
      <c r="I197" s="187" t="s">
        <v>1293</v>
      </c>
      <c r="J197" s="186">
        <f t="shared" si="9"/>
        <v>0</v>
      </c>
      <c r="K197" s="3" t="s">
        <v>1296</v>
      </c>
      <c r="L197" s="4"/>
    </row>
    <row r="198" spans="1:12" ht="15" customHeight="1" x14ac:dyDescent="0.2">
      <c r="A198" s="4"/>
      <c r="B198" s="762"/>
      <c r="C198" s="244"/>
      <c r="D198" s="354"/>
      <c r="E198" s="367" t="s">
        <v>164</v>
      </c>
      <c r="F198" s="189"/>
      <c r="G198" s="188" t="s">
        <v>1290</v>
      </c>
      <c r="H198" s="327">
        <v>0.6</v>
      </c>
      <c r="I198" s="187" t="s">
        <v>1293</v>
      </c>
      <c r="J198" s="186">
        <f t="shared" si="9"/>
        <v>0</v>
      </c>
      <c r="K198" s="3" t="s">
        <v>1297</v>
      </c>
      <c r="L198" s="4"/>
    </row>
    <row r="199" spans="1:12" ht="15" customHeight="1" x14ac:dyDescent="0.2">
      <c r="A199" s="4"/>
      <c r="B199" s="761">
        <v>3</v>
      </c>
      <c r="C199" s="195" t="s">
        <v>575</v>
      </c>
      <c r="D199" s="535" t="s">
        <v>819</v>
      </c>
      <c r="E199" s="367" t="s">
        <v>165</v>
      </c>
      <c r="F199" s="189"/>
      <c r="G199" s="188" t="s">
        <v>1290</v>
      </c>
      <c r="H199" s="327">
        <v>0.64500000000000002</v>
      </c>
      <c r="I199" s="187" t="s">
        <v>1293</v>
      </c>
      <c r="J199" s="186">
        <f t="shared" si="9"/>
        <v>0</v>
      </c>
      <c r="K199" s="3" t="s">
        <v>1298</v>
      </c>
      <c r="L199" s="4"/>
    </row>
    <row r="200" spans="1:12" ht="15" customHeight="1" x14ac:dyDescent="0.2">
      <c r="A200" s="4"/>
      <c r="B200" s="762"/>
      <c r="C200" s="244"/>
      <c r="D200" s="354"/>
      <c r="E200" s="367" t="s">
        <v>164</v>
      </c>
      <c r="F200" s="189"/>
      <c r="G200" s="188" t="s">
        <v>1290</v>
      </c>
      <c r="H200" s="327">
        <v>0.63300000000000001</v>
      </c>
      <c r="I200" s="187" t="s">
        <v>1293</v>
      </c>
      <c r="J200" s="186">
        <f t="shared" si="9"/>
        <v>0</v>
      </c>
      <c r="K200" s="3" t="s">
        <v>1299</v>
      </c>
      <c r="L200" s="4"/>
    </row>
    <row r="201" spans="1:12" ht="15" customHeight="1" x14ac:dyDescent="0.2">
      <c r="A201" s="4"/>
      <c r="B201" s="761">
        <v>4</v>
      </c>
      <c r="C201" s="195" t="s">
        <v>721</v>
      </c>
      <c r="D201" s="535" t="s">
        <v>819</v>
      </c>
      <c r="E201" s="367" t="s">
        <v>165</v>
      </c>
      <c r="F201" s="189"/>
      <c r="G201" s="188" t="s">
        <v>1290</v>
      </c>
      <c r="H201" s="327">
        <v>0.67200000000000004</v>
      </c>
      <c r="I201" s="187" t="s">
        <v>1293</v>
      </c>
      <c r="J201" s="186">
        <f>ROUND(F201*H201,0)</f>
        <v>0</v>
      </c>
      <c r="K201" s="3" t="s">
        <v>1300</v>
      </c>
      <c r="L201" s="4"/>
    </row>
    <row r="202" spans="1:12" ht="15" customHeight="1" x14ac:dyDescent="0.2">
      <c r="A202" s="4"/>
      <c r="B202" s="762"/>
      <c r="C202" s="244"/>
      <c r="D202" s="354"/>
      <c r="E202" s="367" t="s">
        <v>164</v>
      </c>
      <c r="F202" s="189"/>
      <c r="G202" s="188" t="s">
        <v>1290</v>
      </c>
      <c r="H202" s="230">
        <v>0.66600000000000004</v>
      </c>
      <c r="I202" s="188" t="s">
        <v>1293</v>
      </c>
      <c r="J202" s="194">
        <f>ROUND(F202*H202,0)</f>
        <v>0</v>
      </c>
      <c r="K202" s="3" t="s">
        <v>1301</v>
      </c>
      <c r="L202" s="4"/>
    </row>
    <row r="203" spans="1:12" ht="15" customHeight="1" x14ac:dyDescent="0.2">
      <c r="A203" s="4"/>
      <c r="B203" s="761">
        <v>5</v>
      </c>
      <c r="C203" s="195" t="s">
        <v>1002</v>
      </c>
      <c r="D203" s="535" t="s">
        <v>819</v>
      </c>
      <c r="E203" s="367" t="s">
        <v>165</v>
      </c>
      <c r="F203" s="189"/>
      <c r="G203" s="188" t="s">
        <v>1290</v>
      </c>
      <c r="H203" s="327">
        <v>0.7</v>
      </c>
      <c r="I203" s="187" t="s">
        <v>1293</v>
      </c>
      <c r="J203" s="186">
        <f t="shared" si="9"/>
        <v>0</v>
      </c>
      <c r="K203" s="3" t="s">
        <v>1302</v>
      </c>
      <c r="L203" s="4"/>
    </row>
    <row r="204" spans="1:12" ht="15" customHeight="1" x14ac:dyDescent="0.2">
      <c r="A204" s="4"/>
      <c r="B204" s="762"/>
      <c r="C204" s="244"/>
      <c r="D204" s="354"/>
      <c r="E204" s="367" t="s">
        <v>164</v>
      </c>
      <c r="F204" s="189"/>
      <c r="G204" s="188" t="s">
        <v>1290</v>
      </c>
      <c r="H204" s="327">
        <v>0.7</v>
      </c>
      <c r="I204" s="187" t="s">
        <v>1293</v>
      </c>
      <c r="J204" s="186">
        <f t="shared" si="9"/>
        <v>0</v>
      </c>
      <c r="K204" s="3" t="s">
        <v>1303</v>
      </c>
      <c r="L204" s="4"/>
    </row>
    <row r="205" spans="1:12" ht="15" customHeight="1" x14ac:dyDescent="0.2">
      <c r="A205" s="4"/>
      <c r="B205" s="761">
        <v>6</v>
      </c>
      <c r="C205" s="195" t="s">
        <v>1116</v>
      </c>
      <c r="D205" s="535" t="s">
        <v>819</v>
      </c>
      <c r="E205" s="367" t="s">
        <v>165</v>
      </c>
      <c r="F205" s="189"/>
      <c r="G205" s="188" t="s">
        <v>1290</v>
      </c>
      <c r="H205" s="327">
        <v>0.7</v>
      </c>
      <c r="I205" s="187" t="s">
        <v>1293</v>
      </c>
      <c r="J205" s="186">
        <f t="shared" ref="J205:J210" si="10">ROUND(F205*H205,0)</f>
        <v>0</v>
      </c>
      <c r="K205" s="3" t="s">
        <v>1304</v>
      </c>
      <c r="L205" s="4"/>
    </row>
    <row r="206" spans="1:12" ht="15" customHeight="1" x14ac:dyDescent="0.2">
      <c r="A206" s="4"/>
      <c r="B206" s="762"/>
      <c r="C206" s="244"/>
      <c r="D206" s="354"/>
      <c r="E206" s="367" t="s">
        <v>164</v>
      </c>
      <c r="F206" s="189"/>
      <c r="G206" s="188" t="s">
        <v>1290</v>
      </c>
      <c r="H206" s="327">
        <v>0.7</v>
      </c>
      <c r="I206" s="187" t="s">
        <v>1293</v>
      </c>
      <c r="J206" s="186">
        <f t="shared" si="10"/>
        <v>0</v>
      </c>
      <c r="K206" s="3" t="s">
        <v>1305</v>
      </c>
      <c r="L206" s="4"/>
    </row>
    <row r="207" spans="1:12" ht="15" customHeight="1" x14ac:dyDescent="0.2">
      <c r="A207" s="4"/>
      <c r="B207" s="761">
        <v>7</v>
      </c>
      <c r="C207" s="195" t="s">
        <v>1395</v>
      </c>
      <c r="D207" s="535" t="s">
        <v>819</v>
      </c>
      <c r="E207" s="367" t="s">
        <v>165</v>
      </c>
      <c r="F207" s="189"/>
      <c r="G207" s="188" t="s">
        <v>139</v>
      </c>
      <c r="H207" s="327">
        <v>0.7</v>
      </c>
      <c r="I207" s="187" t="s">
        <v>141</v>
      </c>
      <c r="J207" s="186">
        <f t="shared" si="10"/>
        <v>0</v>
      </c>
      <c r="K207" s="3" t="s">
        <v>1472</v>
      </c>
      <c r="L207" s="4"/>
    </row>
    <row r="208" spans="1:12" ht="15" customHeight="1" x14ac:dyDescent="0.2">
      <c r="A208" s="4"/>
      <c r="B208" s="762"/>
      <c r="C208" s="244"/>
      <c r="D208" s="354"/>
      <c r="E208" s="367" t="s">
        <v>164</v>
      </c>
      <c r="F208" s="189"/>
      <c r="G208" s="188" t="s">
        <v>139</v>
      </c>
      <c r="H208" s="327">
        <v>0.7</v>
      </c>
      <c r="I208" s="187" t="s">
        <v>141</v>
      </c>
      <c r="J208" s="186">
        <f t="shared" si="10"/>
        <v>0</v>
      </c>
      <c r="K208" s="3" t="s">
        <v>1473</v>
      </c>
      <c r="L208" s="4"/>
    </row>
    <row r="209" spans="1:12" ht="15" customHeight="1" x14ac:dyDescent="0.2">
      <c r="A209" s="4"/>
      <c r="B209" s="761">
        <v>8</v>
      </c>
      <c r="C209" s="195" t="s">
        <v>1639</v>
      </c>
      <c r="D209" s="535" t="s">
        <v>819</v>
      </c>
      <c r="E209" s="367" t="s">
        <v>165</v>
      </c>
      <c r="F209" s="189"/>
      <c r="G209" s="188" t="s">
        <v>139</v>
      </c>
      <c r="H209" s="327">
        <v>0.7</v>
      </c>
      <c r="I209" s="187" t="s">
        <v>141</v>
      </c>
      <c r="J209" s="186">
        <f t="shared" si="10"/>
        <v>0</v>
      </c>
      <c r="K209" s="3" t="s">
        <v>1839</v>
      </c>
      <c r="L209" s="4"/>
    </row>
    <row r="210" spans="1:12" ht="15" customHeight="1" thickBot="1" x14ac:dyDescent="0.25">
      <c r="A210" s="4"/>
      <c r="B210" s="762"/>
      <c r="C210" s="244"/>
      <c r="D210" s="354"/>
      <c r="E210" s="367" t="s">
        <v>164</v>
      </c>
      <c r="F210" s="189"/>
      <c r="G210" s="188" t="s">
        <v>139</v>
      </c>
      <c r="H210" s="327">
        <v>0.7</v>
      </c>
      <c r="I210" s="187" t="s">
        <v>141</v>
      </c>
      <c r="J210" s="186">
        <f t="shared" si="10"/>
        <v>0</v>
      </c>
      <c r="K210" s="3" t="s">
        <v>1840</v>
      </c>
      <c r="L210" s="4"/>
    </row>
    <row r="211" spans="1:12" ht="15" customHeight="1" x14ac:dyDescent="0.2">
      <c r="A211" s="4"/>
      <c r="B211" s="184"/>
      <c r="C211" s="185"/>
      <c r="D211" s="184"/>
      <c r="E211" s="184"/>
      <c r="F211" s="170"/>
      <c r="G211" s="171"/>
      <c r="H211" s="1031" t="s">
        <v>1841</v>
      </c>
      <c r="I211" s="1032"/>
      <c r="J211" s="167"/>
      <c r="K211" s="3"/>
      <c r="L211" s="4"/>
    </row>
    <row r="212" spans="1:12" ht="15" customHeight="1" thickBot="1" x14ac:dyDescent="0.25">
      <c r="A212" s="4"/>
      <c r="B212" s="3"/>
      <c r="C212" s="3"/>
      <c r="D212" s="3"/>
      <c r="E212" s="3"/>
      <c r="F212" s="169"/>
      <c r="G212" s="3"/>
      <c r="H212" s="1055" t="s">
        <v>140</v>
      </c>
      <c r="I212" s="1056"/>
      <c r="J212" s="166">
        <f>SUM(J195:J210)</f>
        <v>0</v>
      </c>
      <c r="K212" s="236" t="s">
        <v>1312</v>
      </c>
      <c r="L212" s="4" t="s">
        <v>1290</v>
      </c>
    </row>
    <row r="213" spans="1:12" ht="15" customHeight="1" thickBot="1" x14ac:dyDescent="0.25">
      <c r="K213" s="3"/>
    </row>
    <row r="214" spans="1:12" ht="15" customHeight="1" x14ac:dyDescent="0.2">
      <c r="H214" s="1031" t="s">
        <v>1313</v>
      </c>
      <c r="I214" s="1032"/>
      <c r="J214" s="167"/>
    </row>
    <row r="215" spans="1:12" ht="15" customHeight="1" thickBot="1" x14ac:dyDescent="0.25">
      <c r="H215" s="1057" t="s">
        <v>539</v>
      </c>
      <c r="I215" s="1058"/>
      <c r="J215" s="166">
        <f>SUMIF(L7:L212,"*",J7:J212)</f>
        <v>0</v>
      </c>
      <c r="K215" s="3" t="s">
        <v>1314</v>
      </c>
    </row>
  </sheetData>
  <mergeCells count="22">
    <mergeCell ref="B24:E25"/>
    <mergeCell ref="B36:C36"/>
    <mergeCell ref="D36:E36"/>
    <mergeCell ref="B19:E21"/>
    <mergeCell ref="B27:E29"/>
    <mergeCell ref="A1:B1"/>
    <mergeCell ref="C1:E1"/>
    <mergeCell ref="I1:K1"/>
    <mergeCell ref="B5:E7"/>
    <mergeCell ref="B12:E14"/>
    <mergeCell ref="H214:I214"/>
    <mergeCell ref="H215:I215"/>
    <mergeCell ref="H159:I159"/>
    <mergeCell ref="H160:I160"/>
    <mergeCell ref="H187:I187"/>
    <mergeCell ref="H188:I188"/>
    <mergeCell ref="B193:C193"/>
    <mergeCell ref="D193:E193"/>
    <mergeCell ref="B165:C165"/>
    <mergeCell ref="H211:I211"/>
    <mergeCell ref="H212:I212"/>
    <mergeCell ref="D165:E165"/>
  </mergeCells>
  <phoneticPr fontId="2"/>
  <dataValidations disablePrompts="1" count="1">
    <dataValidation type="custom" allowBlank="1" showInputMessage="1" showErrorMessage="1" sqref="H38:H158 H167:H186 H195:H210">
      <formula1>MOD(H38*1000,1)=0</formula1>
    </dataValidation>
  </dataValidations>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rowBreaks count="5" manualBreakCount="5">
    <brk id="33" max="16383" man="1"/>
    <brk id="72" max="10" man="1"/>
    <brk id="116" max="10" man="1"/>
    <brk id="161" max="10" man="1"/>
    <brk id="18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BL230"/>
  <sheetViews>
    <sheetView view="pageBreakPreview" zoomScaleNormal="100" zoomScaleSheetLayoutView="100" workbookViewId="0">
      <selection activeCell="A3" sqref="A3:L230"/>
    </sheetView>
  </sheetViews>
  <sheetFormatPr defaultColWidth="9" defaultRowHeight="18.75" customHeight="1" x14ac:dyDescent="0.2"/>
  <cols>
    <col min="1" max="1" width="3.77734375" style="14" customWidth="1"/>
    <col min="2" max="2" width="4.44140625" style="14" customWidth="1"/>
    <col min="3" max="3" width="7.44140625" style="14" bestFit="1" customWidth="1"/>
    <col min="4" max="5" width="10.6640625" style="14" customWidth="1"/>
    <col min="6" max="6" width="11.88671875" style="13" customWidth="1"/>
    <col min="7" max="7" width="2.21875" style="14" bestFit="1" customWidth="1"/>
    <col min="8" max="8" width="11.88671875" style="355" customWidth="1"/>
    <col min="9" max="9" width="2.21875" style="14" bestFit="1" customWidth="1"/>
    <col min="10" max="10" width="11.88671875" style="13" customWidth="1"/>
    <col min="11" max="11" width="4.21875" style="14" customWidth="1"/>
    <col min="12" max="64" width="9" style="14"/>
    <col min="65" max="16384" width="9" style="2"/>
  </cols>
  <sheetData>
    <row r="1" spans="1:64" ht="18.75" customHeight="1" x14ac:dyDescent="0.2">
      <c r="A1" s="1025" t="s">
        <v>180</v>
      </c>
      <c r="B1" s="1026"/>
      <c r="C1" s="1025" t="s">
        <v>28</v>
      </c>
      <c r="D1" s="1027"/>
      <c r="E1" s="1026"/>
      <c r="H1" s="649" t="s">
        <v>179</v>
      </c>
      <c r="I1" s="1028">
        <f>●総括表!H4</f>
        <v>0</v>
      </c>
      <c r="J1" s="1028"/>
      <c r="K1" s="1028"/>
    </row>
    <row r="2" spans="1:64" ht="18.75" customHeight="1" x14ac:dyDescent="0.2">
      <c r="J2" s="15"/>
    </row>
    <row r="3" spans="1:64" ht="18.75" customHeight="1" x14ac:dyDescent="0.2">
      <c r="A3" s="177" t="s">
        <v>603</v>
      </c>
      <c r="B3" s="4" t="s">
        <v>547</v>
      </c>
      <c r="C3" s="2"/>
      <c r="D3" s="2"/>
      <c r="E3" s="2"/>
      <c r="F3" s="165"/>
      <c r="G3" s="2"/>
      <c r="I3" s="2"/>
      <c r="J3" s="165"/>
      <c r="K3" s="2"/>
      <c r="L3" s="2"/>
    </row>
    <row r="4" spans="1:64" ht="11.25" customHeight="1" x14ac:dyDescent="0.2">
      <c r="A4" s="182"/>
      <c r="B4" s="2"/>
      <c r="C4" s="2"/>
      <c r="D4" s="2"/>
      <c r="E4" s="2"/>
      <c r="F4" s="165" t="s">
        <v>703</v>
      </c>
      <c r="G4" s="2"/>
      <c r="I4" s="2"/>
      <c r="J4" s="165"/>
      <c r="K4" s="2"/>
      <c r="L4" s="2"/>
    </row>
    <row r="5" spans="1:64" ht="11.25" customHeight="1" x14ac:dyDescent="0.2">
      <c r="A5" s="182"/>
      <c r="B5" s="1068" t="s">
        <v>2409</v>
      </c>
      <c r="C5" s="1068"/>
      <c r="D5" s="1068"/>
      <c r="E5" s="1068"/>
      <c r="F5" s="165"/>
      <c r="G5" s="2"/>
      <c r="I5" s="2"/>
      <c r="J5" s="165"/>
      <c r="K5" s="2"/>
      <c r="L5" s="2"/>
    </row>
    <row r="6" spans="1:64" s="4" customFormat="1" ht="15" customHeight="1" thickBot="1" x14ac:dyDescent="0.25">
      <c r="A6" s="177"/>
      <c r="B6" s="1068"/>
      <c r="C6" s="1068"/>
      <c r="D6" s="1068"/>
      <c r="E6" s="1068"/>
      <c r="F6" s="183"/>
      <c r="H6" s="650" t="s">
        <v>185</v>
      </c>
      <c r="J6" s="183"/>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row>
    <row r="7" spans="1:64" s="4" customFormat="1" ht="18.75" customHeight="1" thickBot="1" x14ac:dyDescent="0.25">
      <c r="A7" s="177"/>
      <c r="B7" s="1068"/>
      <c r="C7" s="1068"/>
      <c r="D7" s="1068"/>
      <c r="E7" s="1068"/>
      <c r="F7" s="181"/>
      <c r="G7" s="926" t="s">
        <v>596</v>
      </c>
      <c r="H7" s="564">
        <v>0.6</v>
      </c>
      <c r="I7" s="926" t="s">
        <v>595</v>
      </c>
      <c r="J7" s="178">
        <f>ROUND(F7*H7,0)</f>
        <v>0</v>
      </c>
      <c r="K7" s="3" t="s">
        <v>667</v>
      </c>
      <c r="L7" s="4" t="s">
        <v>596</v>
      </c>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ht="15" customHeight="1" x14ac:dyDescent="0.2">
      <c r="A8" s="182"/>
      <c r="B8" s="2"/>
      <c r="C8" s="2"/>
      <c r="D8" s="2"/>
      <c r="E8" s="2"/>
      <c r="F8" s="165"/>
      <c r="G8" s="2"/>
      <c r="I8" s="2"/>
      <c r="J8" s="172" t="s">
        <v>207</v>
      </c>
      <c r="K8" s="2"/>
      <c r="L8" s="2"/>
    </row>
    <row r="9" spans="1:64" ht="11.25" customHeight="1" x14ac:dyDescent="0.2">
      <c r="A9" s="182"/>
      <c r="B9" s="2"/>
      <c r="C9" s="2"/>
      <c r="D9" s="2"/>
      <c r="E9" s="2"/>
      <c r="F9" s="165"/>
      <c r="G9" s="2"/>
      <c r="I9" s="2"/>
      <c r="J9" s="165"/>
      <c r="K9" s="2"/>
      <c r="L9" s="2"/>
    </row>
    <row r="10" spans="1:64" ht="18.75" customHeight="1" x14ac:dyDescent="0.2">
      <c r="A10" s="177" t="s">
        <v>676</v>
      </c>
      <c r="B10" s="4" t="s">
        <v>814</v>
      </c>
      <c r="C10" s="2"/>
      <c r="D10" s="2"/>
      <c r="E10" s="2"/>
      <c r="F10" s="165"/>
      <c r="G10" s="2"/>
      <c r="I10" s="2"/>
      <c r="J10" s="165"/>
      <c r="K10" s="2"/>
      <c r="L10" s="2"/>
    </row>
    <row r="11" spans="1:64" ht="11.25" customHeight="1" x14ac:dyDescent="0.2">
      <c r="A11" s="182"/>
      <c r="B11" s="2"/>
      <c r="C11" s="2"/>
      <c r="D11" s="2"/>
      <c r="E11" s="2"/>
      <c r="F11" s="165"/>
      <c r="G11" s="2"/>
      <c r="I11" s="2"/>
      <c r="J11" s="165"/>
      <c r="K11" s="2"/>
      <c r="L11" s="2"/>
    </row>
    <row r="12" spans="1:64" ht="15" customHeight="1" x14ac:dyDescent="0.2">
      <c r="A12" s="182"/>
      <c r="B12" s="1049" t="s">
        <v>2356</v>
      </c>
      <c r="C12" s="1049"/>
      <c r="D12" s="1049"/>
      <c r="E12" s="1049"/>
      <c r="F12" s="165"/>
      <c r="G12" s="2"/>
      <c r="I12" s="2"/>
      <c r="J12" s="165"/>
      <c r="K12" s="2"/>
      <c r="L12" s="2"/>
    </row>
    <row r="13" spans="1:64" s="4" customFormat="1" ht="15" customHeight="1" thickBot="1" x14ac:dyDescent="0.25">
      <c r="A13" s="177"/>
      <c r="B13" s="1049"/>
      <c r="C13" s="1049"/>
      <c r="D13" s="1049"/>
      <c r="E13" s="1049"/>
      <c r="F13" s="183"/>
      <c r="H13" s="650" t="s">
        <v>185</v>
      </c>
      <c r="J13" s="183"/>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s="4" customFormat="1" ht="18.75" customHeight="1" thickBot="1" x14ac:dyDescent="0.25">
      <c r="A14" s="177"/>
      <c r="B14" s="1049"/>
      <c r="C14" s="1049"/>
      <c r="D14" s="1049"/>
      <c r="E14" s="1049"/>
      <c r="F14" s="181"/>
      <c r="G14" s="926" t="s">
        <v>596</v>
      </c>
      <c r="H14" s="564">
        <v>1</v>
      </c>
      <c r="I14" s="926" t="s">
        <v>595</v>
      </c>
      <c r="J14" s="178">
        <f>ROUND(F14*H14,0)</f>
        <v>0</v>
      </c>
      <c r="K14" s="3" t="s">
        <v>666</v>
      </c>
      <c r="L14" s="4" t="s">
        <v>596</v>
      </c>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ht="15" customHeight="1" x14ac:dyDescent="0.2">
      <c r="A15" s="182"/>
      <c r="B15" s="2"/>
      <c r="C15" s="2"/>
      <c r="D15" s="2"/>
      <c r="E15" s="2"/>
      <c r="F15" s="165"/>
      <c r="G15" s="2"/>
      <c r="I15" s="2"/>
      <c r="J15" s="172" t="s">
        <v>207</v>
      </c>
      <c r="K15" s="2"/>
      <c r="L15" s="2"/>
    </row>
    <row r="16" spans="1:64" ht="11.25" customHeight="1" x14ac:dyDescent="0.2">
      <c r="A16" s="182"/>
      <c r="B16" s="2"/>
      <c r="C16" s="2"/>
      <c r="D16" s="2"/>
      <c r="E16" s="2"/>
      <c r="F16" s="165"/>
      <c r="G16" s="2"/>
      <c r="I16" s="2"/>
      <c r="J16" s="165"/>
      <c r="K16" s="2"/>
      <c r="L16" s="2"/>
    </row>
    <row r="17" spans="1:64" ht="18.75" customHeight="1" x14ac:dyDescent="0.2">
      <c r="A17" s="177" t="s">
        <v>675</v>
      </c>
      <c r="B17" s="4" t="s">
        <v>546</v>
      </c>
      <c r="C17" s="2"/>
      <c r="D17" s="2"/>
      <c r="E17" s="2"/>
      <c r="F17" s="165"/>
      <c r="G17" s="2"/>
      <c r="I17" s="2"/>
      <c r="J17" s="165"/>
      <c r="K17" s="2"/>
      <c r="L17" s="2"/>
    </row>
    <row r="18" spans="1:64" ht="11.25" customHeight="1" x14ac:dyDescent="0.2">
      <c r="A18" s="182"/>
      <c r="B18" s="2"/>
      <c r="C18" s="2"/>
      <c r="D18" s="2"/>
      <c r="E18" s="2"/>
      <c r="F18" s="165"/>
      <c r="G18" s="2"/>
      <c r="I18" s="2"/>
      <c r="J18" s="165"/>
      <c r="K18" s="2"/>
      <c r="L18" s="2"/>
    </row>
    <row r="19" spans="1:64" ht="11.25" customHeight="1" x14ac:dyDescent="0.2">
      <c r="A19" s="182"/>
      <c r="B19" s="1068" t="s">
        <v>2357</v>
      </c>
      <c r="C19" s="1068"/>
      <c r="D19" s="1068"/>
      <c r="E19" s="1068"/>
      <c r="F19" s="165"/>
      <c r="G19" s="2"/>
      <c r="I19" s="2"/>
      <c r="J19" s="165"/>
      <c r="K19" s="2"/>
      <c r="L19" s="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c r="BH19" s="592"/>
      <c r="BI19" s="592"/>
      <c r="BJ19" s="592"/>
      <c r="BK19" s="592"/>
      <c r="BL19" s="592"/>
    </row>
    <row r="20" spans="1:64" s="4" customFormat="1" ht="15" customHeight="1" thickBot="1" x14ac:dyDescent="0.25">
      <c r="A20" s="177"/>
      <c r="B20" s="1068"/>
      <c r="C20" s="1068"/>
      <c r="D20" s="1068"/>
      <c r="E20" s="1068"/>
      <c r="F20" s="183"/>
      <c r="H20" s="650" t="s">
        <v>185</v>
      </c>
      <c r="J20" s="183"/>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s="4" customFormat="1" ht="18.75" customHeight="1" thickBot="1" x14ac:dyDescent="0.25">
      <c r="A21" s="177"/>
      <c r="B21" s="1068"/>
      <c r="C21" s="1068"/>
      <c r="D21" s="1068"/>
      <c r="E21" s="1068"/>
      <c r="F21" s="181"/>
      <c r="G21" s="926" t="s">
        <v>596</v>
      </c>
      <c r="H21" s="564">
        <v>0.7</v>
      </c>
      <c r="I21" s="926" t="s">
        <v>595</v>
      </c>
      <c r="J21" s="178">
        <f>ROUND(F21*H21,0)</f>
        <v>0</v>
      </c>
      <c r="K21" s="3" t="s">
        <v>672</v>
      </c>
      <c r="L21" s="4" t="s">
        <v>596</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64" ht="15" customHeight="1" x14ac:dyDescent="0.2">
      <c r="A22" s="182"/>
      <c r="B22" s="2"/>
      <c r="C22" s="2"/>
      <c r="D22" s="2"/>
      <c r="E22" s="2"/>
      <c r="F22" s="165"/>
      <c r="G22" s="2"/>
      <c r="I22" s="2"/>
      <c r="J22" s="172" t="s">
        <v>207</v>
      </c>
      <c r="K22" s="2"/>
      <c r="L22" s="2"/>
    </row>
    <row r="23" spans="1:64" ht="11.25" customHeight="1" x14ac:dyDescent="0.2">
      <c r="A23" s="182"/>
      <c r="B23" s="2"/>
      <c r="C23" s="2"/>
      <c r="D23" s="2"/>
      <c r="E23" s="2"/>
      <c r="F23" s="165"/>
      <c r="G23" s="2"/>
      <c r="I23" s="2"/>
      <c r="J23" s="165"/>
      <c r="K23" s="2"/>
      <c r="L23" s="2"/>
    </row>
    <row r="24" spans="1:64" s="4" customFormat="1" ht="15" customHeight="1" thickBot="1" x14ac:dyDescent="0.25">
      <c r="A24" s="177"/>
      <c r="B24" s="1068" t="s">
        <v>2358</v>
      </c>
      <c r="C24" s="1068"/>
      <c r="D24" s="1068"/>
      <c r="E24" s="1068"/>
      <c r="F24" s="183"/>
      <c r="H24" s="650" t="s">
        <v>185</v>
      </c>
      <c r="J24" s="183"/>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row>
    <row r="25" spans="1:64" s="4" customFormat="1" ht="18.75" customHeight="1" thickBot="1" x14ac:dyDescent="0.25">
      <c r="A25" s="177"/>
      <c r="B25" s="1068"/>
      <c r="C25" s="1068"/>
      <c r="D25" s="1068"/>
      <c r="E25" s="1068"/>
      <c r="F25" s="181"/>
      <c r="G25" s="926" t="s">
        <v>596</v>
      </c>
      <c r="H25" s="564">
        <v>0.5</v>
      </c>
      <c r="I25" s="926" t="s">
        <v>595</v>
      </c>
      <c r="J25" s="178">
        <f>ROUND(F25*H25,0)</f>
        <v>0</v>
      </c>
      <c r="K25" s="3" t="s">
        <v>671</v>
      </c>
      <c r="L25" s="4" t="s">
        <v>596</v>
      </c>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6" spans="1:64" ht="15" customHeight="1" x14ac:dyDescent="0.2">
      <c r="A26" s="182"/>
      <c r="B26" s="2"/>
      <c r="C26" s="2"/>
      <c r="D26" s="2"/>
      <c r="E26" s="2"/>
      <c r="F26" s="165"/>
      <c r="G26" s="2"/>
      <c r="I26" s="2"/>
      <c r="J26" s="172" t="s">
        <v>207</v>
      </c>
      <c r="K26" s="2"/>
      <c r="L26" s="2"/>
    </row>
    <row r="27" spans="1:64" ht="11.25" customHeight="1" x14ac:dyDescent="0.2">
      <c r="A27" s="182"/>
      <c r="B27" s="1068" t="s">
        <v>2359</v>
      </c>
      <c r="C27" s="1068"/>
      <c r="D27" s="1068"/>
      <c r="E27" s="1068"/>
      <c r="F27" s="165"/>
      <c r="G27" s="2"/>
      <c r="I27" s="2"/>
      <c r="J27" s="165"/>
      <c r="K27" s="2"/>
      <c r="L27" s="2"/>
    </row>
    <row r="28" spans="1:64" s="4" customFormat="1" ht="18.75" customHeight="1" thickBot="1" x14ac:dyDescent="0.25">
      <c r="A28" s="177"/>
      <c r="B28" s="1068"/>
      <c r="C28" s="1068"/>
      <c r="D28" s="1068"/>
      <c r="E28" s="1068"/>
      <c r="F28" s="183"/>
      <c r="H28" s="650" t="s">
        <v>185</v>
      </c>
      <c r="J28" s="183"/>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s="4" customFormat="1" ht="18.75" customHeight="1" thickBot="1" x14ac:dyDescent="0.25">
      <c r="A29" s="177"/>
      <c r="B29" s="1068"/>
      <c r="C29" s="1068"/>
      <c r="D29" s="1068"/>
      <c r="E29" s="1068"/>
      <c r="F29" s="181"/>
      <c r="G29" s="926" t="s">
        <v>596</v>
      </c>
      <c r="H29" s="564">
        <v>0.3</v>
      </c>
      <c r="I29" s="926" t="s">
        <v>595</v>
      </c>
      <c r="J29" s="178">
        <f>ROUND(F29*H29,0)</f>
        <v>0</v>
      </c>
      <c r="K29" s="3" t="s">
        <v>670</v>
      </c>
      <c r="L29" s="4" t="s">
        <v>596</v>
      </c>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64" ht="15" customHeight="1" x14ac:dyDescent="0.2">
      <c r="A30" s="182"/>
      <c r="B30" s="2"/>
      <c r="C30" s="2"/>
      <c r="D30" s="2"/>
      <c r="E30" s="2"/>
      <c r="F30" s="165"/>
      <c r="G30" s="2"/>
      <c r="I30" s="2"/>
      <c r="J30" s="172" t="s">
        <v>207</v>
      </c>
      <c r="K30" s="2"/>
      <c r="L30" s="2"/>
    </row>
    <row r="31" spans="1:64" ht="15" customHeight="1" x14ac:dyDescent="0.2">
      <c r="A31" s="182"/>
      <c r="B31" s="2"/>
      <c r="C31" s="2" t="s">
        <v>703</v>
      </c>
      <c r="D31" s="2"/>
      <c r="E31" s="2"/>
      <c r="F31" s="165"/>
      <c r="G31" s="2"/>
      <c r="I31" s="2"/>
      <c r="J31" s="165"/>
      <c r="K31" s="2"/>
      <c r="L31" s="2"/>
    </row>
    <row r="32" spans="1:64" ht="15" customHeight="1" x14ac:dyDescent="0.2">
      <c r="A32" s="182"/>
      <c r="B32" s="2"/>
      <c r="C32" s="2"/>
      <c r="D32" s="2"/>
      <c r="E32" s="2"/>
      <c r="F32" s="165"/>
      <c r="G32" s="2"/>
      <c r="I32" s="2"/>
      <c r="J32" s="165"/>
      <c r="K32" s="2"/>
      <c r="L32" s="2"/>
    </row>
    <row r="33" spans="1:64" ht="15" customHeight="1" x14ac:dyDescent="0.2">
      <c r="A33" s="182"/>
      <c r="B33" s="2"/>
      <c r="C33" s="2"/>
      <c r="D33" s="2"/>
      <c r="E33" s="2"/>
      <c r="F33" s="165"/>
      <c r="G33" s="2"/>
      <c r="I33" s="2"/>
      <c r="J33" s="165"/>
      <c r="K33" s="2"/>
      <c r="L33" s="2"/>
    </row>
    <row r="34" spans="1:64" ht="18.75" customHeight="1" x14ac:dyDescent="0.2">
      <c r="A34" s="177" t="s">
        <v>1184</v>
      </c>
      <c r="B34" s="4" t="s">
        <v>815</v>
      </c>
      <c r="C34" s="2"/>
      <c r="D34" s="2"/>
      <c r="E34" s="2"/>
      <c r="F34" s="165"/>
      <c r="G34" s="2"/>
      <c r="I34" s="2"/>
      <c r="J34" s="165"/>
      <c r="K34" s="2"/>
      <c r="L34" s="2"/>
    </row>
    <row r="35" spans="1:64" ht="14.25" customHeight="1" x14ac:dyDescent="0.2">
      <c r="A35" s="182"/>
      <c r="B35" s="2"/>
      <c r="C35" s="2"/>
      <c r="D35" s="2"/>
      <c r="E35" s="2"/>
      <c r="F35" s="165"/>
      <c r="G35" s="2"/>
      <c r="I35" s="2"/>
      <c r="J35" s="165"/>
      <c r="K35" s="2"/>
      <c r="L35" s="2"/>
    </row>
    <row r="36" spans="1:64" ht="14.25" customHeight="1" x14ac:dyDescent="0.2">
      <c r="A36" s="182"/>
      <c r="B36" s="1050" t="s">
        <v>162</v>
      </c>
      <c r="C36" s="1051"/>
      <c r="D36" s="1050" t="s">
        <v>161</v>
      </c>
      <c r="E36" s="1051"/>
      <c r="F36" s="205" t="s">
        <v>160</v>
      </c>
      <c r="G36" s="187"/>
      <c r="H36" s="916" t="s">
        <v>159</v>
      </c>
      <c r="I36" s="187"/>
      <c r="J36" s="205" t="s">
        <v>110</v>
      </c>
      <c r="K36" s="3"/>
      <c r="L36" s="2"/>
    </row>
    <row r="37" spans="1:64" ht="14.25" customHeight="1" x14ac:dyDescent="0.2">
      <c r="A37" s="182"/>
      <c r="B37" s="921"/>
      <c r="C37" s="203"/>
      <c r="D37" s="918"/>
      <c r="E37" s="919"/>
      <c r="F37" s="927"/>
      <c r="G37" s="920"/>
      <c r="H37" s="917"/>
      <c r="I37" s="920"/>
      <c r="J37" s="199" t="s">
        <v>1185</v>
      </c>
      <c r="K37" s="3"/>
      <c r="L37" s="2"/>
    </row>
    <row r="38" spans="1:64" s="4" customFormat="1" ht="14.25" customHeight="1" x14ac:dyDescent="0.2">
      <c r="B38" s="922">
        <v>1</v>
      </c>
      <c r="C38" s="195" t="s">
        <v>150</v>
      </c>
      <c r="D38" s="865" t="s">
        <v>545</v>
      </c>
      <c r="E38" s="866"/>
      <c r="F38" s="189"/>
      <c r="G38" s="188" t="s">
        <v>1186</v>
      </c>
      <c r="H38" s="346">
        <v>0.34899999999999998</v>
      </c>
      <c r="I38" s="188" t="s">
        <v>1187</v>
      </c>
      <c r="J38" s="194">
        <f>ROUND(F38*H38,0)</f>
        <v>0</v>
      </c>
      <c r="K38" s="3" t="s">
        <v>1188</v>
      </c>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row>
    <row r="39" spans="1:64" s="4" customFormat="1" ht="14.25" customHeight="1" x14ac:dyDescent="0.2">
      <c r="B39" s="212"/>
      <c r="C39" s="919"/>
      <c r="D39" s="865" t="s">
        <v>543</v>
      </c>
      <c r="E39" s="866"/>
      <c r="F39" s="189"/>
      <c r="G39" s="188" t="s">
        <v>1186</v>
      </c>
      <c r="H39" s="346">
        <v>9.7000000000000003E-2</v>
      </c>
      <c r="I39" s="188" t="s">
        <v>1187</v>
      </c>
      <c r="J39" s="194">
        <f t="shared" ref="J39:J101" si="0">ROUND(F39*H39,0)</f>
        <v>0</v>
      </c>
      <c r="K39" s="3" t="s">
        <v>1842</v>
      </c>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row>
    <row r="40" spans="1:64" s="4" customFormat="1" ht="14.25" customHeight="1" x14ac:dyDescent="0.2">
      <c r="B40" s="922">
        <v>2</v>
      </c>
      <c r="C40" s="195" t="s">
        <v>149</v>
      </c>
      <c r="D40" s="865" t="s">
        <v>545</v>
      </c>
      <c r="E40" s="866"/>
      <c r="F40" s="189"/>
      <c r="G40" s="188" t="s">
        <v>1186</v>
      </c>
      <c r="H40" s="346">
        <v>0.38200000000000001</v>
      </c>
      <c r="I40" s="188" t="s">
        <v>1187</v>
      </c>
      <c r="J40" s="194">
        <f t="shared" si="0"/>
        <v>0</v>
      </c>
      <c r="K40" s="3" t="s">
        <v>1189</v>
      </c>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row>
    <row r="41" spans="1:64" s="4" customFormat="1" ht="14.25" customHeight="1" x14ac:dyDescent="0.2">
      <c r="B41" s="245"/>
      <c r="C41" s="197"/>
      <c r="D41" s="865" t="s">
        <v>544</v>
      </c>
      <c r="E41" s="866"/>
      <c r="F41" s="189"/>
      <c r="G41" s="188" t="s">
        <v>1186</v>
      </c>
      <c r="H41" s="346">
        <v>4.2000000000000003E-2</v>
      </c>
      <c r="I41" s="188" t="s">
        <v>1187</v>
      </c>
      <c r="J41" s="194">
        <f t="shared" si="0"/>
        <v>0</v>
      </c>
      <c r="K41" s="3" t="s">
        <v>1190</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4" s="4" customFormat="1" ht="14.25" customHeight="1" x14ac:dyDescent="0.2">
      <c r="B42" s="212"/>
      <c r="C42" s="919"/>
      <c r="D42" s="865" t="s">
        <v>543</v>
      </c>
      <c r="E42" s="866"/>
      <c r="F42" s="189"/>
      <c r="G42" s="188" t="s">
        <v>1186</v>
      </c>
      <c r="H42" s="346">
        <v>0.11600000000000001</v>
      </c>
      <c r="I42" s="188" t="s">
        <v>1187</v>
      </c>
      <c r="J42" s="194">
        <f t="shared" si="0"/>
        <v>0</v>
      </c>
      <c r="K42" s="3" t="s">
        <v>1191</v>
      </c>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row>
    <row r="43" spans="1:64" s="4" customFormat="1" ht="14.25" customHeight="1" x14ac:dyDescent="0.2">
      <c r="B43" s="922">
        <v>3</v>
      </c>
      <c r="C43" s="195" t="s">
        <v>148</v>
      </c>
      <c r="D43" s="865" t="s">
        <v>545</v>
      </c>
      <c r="E43" s="866"/>
      <c r="F43" s="189"/>
      <c r="G43" s="188" t="s">
        <v>1186</v>
      </c>
      <c r="H43" s="346">
        <v>0.39900000000000002</v>
      </c>
      <c r="I43" s="188" t="s">
        <v>1187</v>
      </c>
      <c r="J43" s="194">
        <f t="shared" si="0"/>
        <v>0</v>
      </c>
      <c r="K43" s="3" t="s">
        <v>1192</v>
      </c>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row>
    <row r="44" spans="1:64" s="4" customFormat="1" ht="14.25" customHeight="1" x14ac:dyDescent="0.2">
      <c r="B44" s="245"/>
      <c r="C44" s="197"/>
      <c r="D44" s="865" t="s">
        <v>544</v>
      </c>
      <c r="E44" s="866"/>
      <c r="F44" s="189"/>
      <c r="G44" s="188" t="s">
        <v>1186</v>
      </c>
      <c r="H44" s="346">
        <v>0.05</v>
      </c>
      <c r="I44" s="188" t="s">
        <v>1187</v>
      </c>
      <c r="J44" s="194">
        <f t="shared" si="0"/>
        <v>0</v>
      </c>
      <c r="K44" s="3" t="s">
        <v>1193</v>
      </c>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row>
    <row r="45" spans="1:64" s="4" customFormat="1" ht="14.25" customHeight="1" x14ac:dyDescent="0.2">
      <c r="B45" s="245"/>
      <c r="C45" s="197"/>
      <c r="D45" s="865" t="s">
        <v>543</v>
      </c>
      <c r="E45" s="866"/>
      <c r="F45" s="189"/>
      <c r="G45" s="188" t="s">
        <v>1186</v>
      </c>
      <c r="H45" s="346">
        <v>0.128</v>
      </c>
      <c r="I45" s="188" t="s">
        <v>1187</v>
      </c>
      <c r="J45" s="194">
        <f t="shared" si="0"/>
        <v>0</v>
      </c>
      <c r="K45" s="3" t="s">
        <v>1194</v>
      </c>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row>
    <row r="46" spans="1:64" s="4" customFormat="1" ht="14.25" customHeight="1" x14ac:dyDescent="0.2">
      <c r="B46" s="212"/>
      <c r="C46" s="919"/>
      <c r="D46" s="865" t="s">
        <v>542</v>
      </c>
      <c r="E46" s="866"/>
      <c r="F46" s="189"/>
      <c r="G46" s="188" t="s">
        <v>1186</v>
      </c>
      <c r="H46" s="346">
        <v>8.5999999999999993E-2</v>
      </c>
      <c r="I46" s="188" t="s">
        <v>1187</v>
      </c>
      <c r="J46" s="194">
        <f t="shared" si="0"/>
        <v>0</v>
      </c>
      <c r="K46" s="3" t="s">
        <v>1195</v>
      </c>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row>
    <row r="47" spans="1:64" s="4" customFormat="1" ht="14.25" customHeight="1" x14ac:dyDescent="0.2">
      <c r="B47" s="922">
        <v>4</v>
      </c>
      <c r="C47" s="195" t="s">
        <v>147</v>
      </c>
      <c r="D47" s="865" t="s">
        <v>545</v>
      </c>
      <c r="E47" s="866"/>
      <c r="F47" s="189"/>
      <c r="G47" s="188" t="s">
        <v>1186</v>
      </c>
      <c r="H47" s="346">
        <v>0.36799999999999999</v>
      </c>
      <c r="I47" s="188" t="s">
        <v>1187</v>
      </c>
      <c r="J47" s="194">
        <f t="shared" si="0"/>
        <v>0</v>
      </c>
      <c r="K47" s="3" t="s">
        <v>1196</v>
      </c>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row>
    <row r="48" spans="1:64" s="4" customFormat="1" ht="14.25" customHeight="1" x14ac:dyDescent="0.2">
      <c r="B48" s="245"/>
      <c r="C48" s="197"/>
      <c r="D48" s="865" t="s">
        <v>544</v>
      </c>
      <c r="E48" s="866"/>
      <c r="F48" s="189"/>
      <c r="G48" s="188" t="s">
        <v>1186</v>
      </c>
      <c r="H48" s="346">
        <v>0.158</v>
      </c>
      <c r="I48" s="188" t="s">
        <v>1187</v>
      </c>
      <c r="J48" s="194">
        <f t="shared" si="0"/>
        <v>0</v>
      </c>
      <c r="K48" s="3" t="s">
        <v>1197</v>
      </c>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row>
    <row r="49" spans="2:64" s="4" customFormat="1" ht="14.25" customHeight="1" x14ac:dyDescent="0.2">
      <c r="B49" s="245"/>
      <c r="C49" s="197"/>
      <c r="D49" s="865" t="s">
        <v>543</v>
      </c>
      <c r="E49" s="866"/>
      <c r="F49" s="189"/>
      <c r="G49" s="188" t="s">
        <v>1186</v>
      </c>
      <c r="H49" s="346">
        <v>0.158</v>
      </c>
      <c r="I49" s="188" t="s">
        <v>1187</v>
      </c>
      <c r="J49" s="194">
        <f t="shared" si="0"/>
        <v>0</v>
      </c>
      <c r="K49" s="3" t="s">
        <v>979</v>
      </c>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row>
    <row r="50" spans="2:64" s="4" customFormat="1" ht="14.25" customHeight="1" x14ac:dyDescent="0.2">
      <c r="B50" s="212"/>
      <c r="C50" s="919"/>
      <c r="D50" s="865" t="s">
        <v>542</v>
      </c>
      <c r="E50" s="866"/>
      <c r="F50" s="189"/>
      <c r="G50" s="188" t="s">
        <v>1186</v>
      </c>
      <c r="H50" s="346">
        <v>0.105</v>
      </c>
      <c r="I50" s="188" t="s">
        <v>1187</v>
      </c>
      <c r="J50" s="194">
        <f t="shared" si="0"/>
        <v>0</v>
      </c>
      <c r="K50" s="3" t="s">
        <v>980</v>
      </c>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row>
    <row r="51" spans="2:64" s="4" customFormat="1" ht="14.25" customHeight="1" x14ac:dyDescent="0.2">
      <c r="B51" s="922">
        <v>5</v>
      </c>
      <c r="C51" s="195" t="s">
        <v>146</v>
      </c>
      <c r="D51" s="865" t="s">
        <v>545</v>
      </c>
      <c r="E51" s="866"/>
      <c r="F51" s="189"/>
      <c r="G51" s="188" t="s">
        <v>1186</v>
      </c>
      <c r="H51" s="346">
        <v>0.34899999999999998</v>
      </c>
      <c r="I51" s="188" t="s">
        <v>1187</v>
      </c>
      <c r="J51" s="194">
        <f t="shared" si="0"/>
        <v>0</v>
      </c>
      <c r="K51" s="3" t="s">
        <v>1198</v>
      </c>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row>
    <row r="52" spans="2:64" s="4" customFormat="1" ht="14.25" customHeight="1" x14ac:dyDescent="0.2">
      <c r="B52" s="245"/>
      <c r="C52" s="197"/>
      <c r="D52" s="865" t="s">
        <v>544</v>
      </c>
      <c r="E52" s="866"/>
      <c r="F52" s="189"/>
      <c r="G52" s="188" t="s">
        <v>1186</v>
      </c>
      <c r="H52" s="346">
        <v>0.14899999999999999</v>
      </c>
      <c r="I52" s="188" t="s">
        <v>1187</v>
      </c>
      <c r="J52" s="194">
        <f t="shared" si="0"/>
        <v>0</v>
      </c>
      <c r="K52" s="3" t="s">
        <v>958</v>
      </c>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2:64" s="4" customFormat="1" ht="14.25" customHeight="1" x14ac:dyDescent="0.2">
      <c r="B53" s="245"/>
      <c r="C53" s="197"/>
      <c r="D53" s="865" t="s">
        <v>543</v>
      </c>
      <c r="E53" s="866"/>
      <c r="F53" s="189"/>
      <c r="G53" s="188" t="s">
        <v>1186</v>
      </c>
      <c r="H53" s="346">
        <v>0.14899999999999999</v>
      </c>
      <c r="I53" s="188" t="s">
        <v>1187</v>
      </c>
      <c r="J53" s="194">
        <f t="shared" si="0"/>
        <v>0</v>
      </c>
      <c r="K53" s="3" t="s">
        <v>1199</v>
      </c>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row>
    <row r="54" spans="2:64" s="4" customFormat="1" ht="14.25" customHeight="1" x14ac:dyDescent="0.2">
      <c r="B54" s="212"/>
      <c r="C54" s="919"/>
      <c r="D54" s="865" t="s">
        <v>542</v>
      </c>
      <c r="E54" s="866"/>
      <c r="F54" s="189"/>
      <c r="G54" s="188" t="s">
        <v>1186</v>
      </c>
      <c r="H54" s="346">
        <v>0.1</v>
      </c>
      <c r="I54" s="188" t="s">
        <v>1187</v>
      </c>
      <c r="J54" s="194">
        <f t="shared" si="0"/>
        <v>0</v>
      </c>
      <c r="K54" s="3" t="s">
        <v>1200</v>
      </c>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2:64" s="4" customFormat="1" ht="14.25" customHeight="1" x14ac:dyDescent="0.2">
      <c r="B55" s="922">
        <v>6</v>
      </c>
      <c r="C55" s="195" t="s">
        <v>145</v>
      </c>
      <c r="D55" s="366" t="s">
        <v>545</v>
      </c>
      <c r="E55" s="367" t="s">
        <v>165</v>
      </c>
      <c r="F55" s="189"/>
      <c r="G55" s="188" t="s">
        <v>1186</v>
      </c>
      <c r="H55" s="346">
        <v>0.51500000000000001</v>
      </c>
      <c r="I55" s="188" t="s">
        <v>1187</v>
      </c>
      <c r="J55" s="194">
        <f t="shared" si="0"/>
        <v>0</v>
      </c>
      <c r="K55" s="3" t="s">
        <v>1201</v>
      </c>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2:64" s="4" customFormat="1" ht="14.25" customHeight="1" x14ac:dyDescent="0.2">
      <c r="B56" s="245"/>
      <c r="C56" s="197"/>
      <c r="D56" s="354"/>
      <c r="E56" s="367" t="s">
        <v>164</v>
      </c>
      <c r="F56" s="189"/>
      <c r="G56" s="188" t="s">
        <v>1186</v>
      </c>
      <c r="H56" s="346">
        <v>0.38900000000000001</v>
      </c>
      <c r="I56" s="188" t="s">
        <v>1187</v>
      </c>
      <c r="J56" s="194">
        <f t="shared" si="0"/>
        <v>0</v>
      </c>
      <c r="K56" s="3" t="s">
        <v>1202</v>
      </c>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row>
    <row r="57" spans="2:64" s="4" customFormat="1" ht="14.25" customHeight="1" x14ac:dyDescent="0.2">
      <c r="B57" s="245"/>
      <c r="C57" s="197"/>
      <c r="D57" s="366" t="s">
        <v>544</v>
      </c>
      <c r="E57" s="367" t="s">
        <v>165</v>
      </c>
      <c r="F57" s="189"/>
      <c r="G57" s="188" t="s">
        <v>1186</v>
      </c>
      <c r="H57" s="346">
        <v>0.221</v>
      </c>
      <c r="I57" s="188" t="s">
        <v>1187</v>
      </c>
      <c r="J57" s="194">
        <f t="shared" si="0"/>
        <v>0</v>
      </c>
      <c r="K57" s="3" t="s">
        <v>1203</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2:64" s="4" customFormat="1" ht="14.25" customHeight="1" x14ac:dyDescent="0.2">
      <c r="B58" s="245"/>
      <c r="C58" s="197"/>
      <c r="D58" s="354"/>
      <c r="E58" s="367" t="s">
        <v>164</v>
      </c>
      <c r="F58" s="189"/>
      <c r="G58" s="188" t="s">
        <v>1186</v>
      </c>
      <c r="H58" s="346">
        <v>0.16700000000000001</v>
      </c>
      <c r="I58" s="188" t="s">
        <v>1187</v>
      </c>
      <c r="J58" s="194">
        <f t="shared" si="0"/>
        <v>0</v>
      </c>
      <c r="K58" s="3" t="s">
        <v>1204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row>
    <row r="59" spans="2:64" s="4" customFormat="1" ht="14.25" customHeight="1" x14ac:dyDescent="0.2">
      <c r="B59" s="245"/>
      <c r="C59" s="197"/>
      <c r="D59" s="366" t="s">
        <v>543</v>
      </c>
      <c r="E59" s="367" t="s">
        <v>165</v>
      </c>
      <c r="F59" s="189"/>
      <c r="G59" s="188" t="s">
        <v>1186</v>
      </c>
      <c r="H59" s="346">
        <v>0.221</v>
      </c>
      <c r="I59" s="188" t="s">
        <v>1187</v>
      </c>
      <c r="J59" s="194">
        <f t="shared" si="0"/>
        <v>0</v>
      </c>
      <c r="K59" s="3" t="s">
        <v>1118</v>
      </c>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row>
    <row r="60" spans="2:64" s="4" customFormat="1" ht="14.25" customHeight="1" x14ac:dyDescent="0.2">
      <c r="B60" s="245"/>
      <c r="C60" s="197"/>
      <c r="D60" s="354"/>
      <c r="E60" s="367" t="s">
        <v>164</v>
      </c>
      <c r="F60" s="189"/>
      <c r="G60" s="188" t="s">
        <v>1186</v>
      </c>
      <c r="H60" s="346">
        <v>0.16700000000000001</v>
      </c>
      <c r="I60" s="188" t="s">
        <v>1187</v>
      </c>
      <c r="J60" s="194">
        <f t="shared" si="0"/>
        <v>0</v>
      </c>
      <c r="K60" s="3" t="s">
        <v>1205</v>
      </c>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2:64" s="4" customFormat="1" ht="14.25" customHeight="1" x14ac:dyDescent="0.2">
      <c r="B61" s="245"/>
      <c r="C61" s="197"/>
      <c r="D61" s="366" t="s">
        <v>542</v>
      </c>
      <c r="E61" s="367" t="s">
        <v>165</v>
      </c>
      <c r="F61" s="189"/>
      <c r="G61" s="188" t="s">
        <v>1186</v>
      </c>
      <c r="H61" s="346">
        <v>0.14699999999999999</v>
      </c>
      <c r="I61" s="188" t="s">
        <v>1187</v>
      </c>
      <c r="J61" s="194">
        <f t="shared" si="0"/>
        <v>0</v>
      </c>
      <c r="K61" s="3" t="s">
        <v>1206</v>
      </c>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2:64" s="4" customFormat="1" ht="14.25" customHeight="1" x14ac:dyDescent="0.2">
      <c r="B62" s="212"/>
      <c r="C62" s="919"/>
      <c r="D62" s="354"/>
      <c r="E62" s="367" t="s">
        <v>164</v>
      </c>
      <c r="F62" s="189"/>
      <c r="G62" s="188" t="s">
        <v>1186</v>
      </c>
      <c r="H62" s="346">
        <v>0.111</v>
      </c>
      <c r="I62" s="188" t="s">
        <v>1187</v>
      </c>
      <c r="J62" s="194">
        <f t="shared" si="0"/>
        <v>0</v>
      </c>
      <c r="K62" s="3" t="s">
        <v>1207</v>
      </c>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3" spans="2:64" s="4" customFormat="1" ht="14.25" customHeight="1" x14ac:dyDescent="0.2">
      <c r="B63" s="922">
        <v>7</v>
      </c>
      <c r="C63" s="195" t="s">
        <v>144</v>
      </c>
      <c r="D63" s="366" t="s">
        <v>545</v>
      </c>
      <c r="E63" s="367" t="s">
        <v>165</v>
      </c>
      <c r="F63" s="189"/>
      <c r="G63" s="188" t="s">
        <v>1186</v>
      </c>
      <c r="H63" s="346">
        <v>0.54100000000000004</v>
      </c>
      <c r="I63" s="188" t="s">
        <v>1187</v>
      </c>
      <c r="J63" s="194">
        <f t="shared" si="0"/>
        <v>0</v>
      </c>
      <c r="K63" s="3" t="s">
        <v>1208</v>
      </c>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4" spans="2:64" s="4" customFormat="1" ht="14.25" customHeight="1" x14ac:dyDescent="0.2">
      <c r="B64" s="245"/>
      <c r="C64" s="197"/>
      <c r="D64" s="354"/>
      <c r="E64" s="367" t="s">
        <v>164</v>
      </c>
      <c r="F64" s="189"/>
      <c r="G64" s="188" t="s">
        <v>1186</v>
      </c>
      <c r="H64" s="346">
        <v>0.45</v>
      </c>
      <c r="I64" s="188" t="s">
        <v>1187</v>
      </c>
      <c r="J64" s="194">
        <f t="shared" si="0"/>
        <v>0</v>
      </c>
      <c r="K64" s="3" t="s">
        <v>1209</v>
      </c>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row>
    <row r="65" spans="2:64" s="4" customFormat="1" ht="14.25" customHeight="1" x14ac:dyDescent="0.2">
      <c r="B65" s="245"/>
      <c r="C65" s="197"/>
      <c r="D65" s="366" t="s">
        <v>544</v>
      </c>
      <c r="E65" s="367" t="s">
        <v>165</v>
      </c>
      <c r="F65" s="189"/>
      <c r="G65" s="188" t="s">
        <v>1186</v>
      </c>
      <c r="H65" s="346">
        <v>0.23200000000000001</v>
      </c>
      <c r="I65" s="188" t="s">
        <v>1187</v>
      </c>
      <c r="J65" s="194">
        <f t="shared" si="0"/>
        <v>0</v>
      </c>
      <c r="K65" s="3" t="s">
        <v>1210</v>
      </c>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row>
    <row r="66" spans="2:64" s="4" customFormat="1" ht="14.25" customHeight="1" x14ac:dyDescent="0.2">
      <c r="B66" s="245"/>
      <c r="C66" s="197"/>
      <c r="D66" s="354"/>
      <c r="E66" s="367" t="s">
        <v>164</v>
      </c>
      <c r="F66" s="189"/>
      <c r="G66" s="188" t="s">
        <v>1186</v>
      </c>
      <c r="H66" s="346">
        <v>0.193</v>
      </c>
      <c r="I66" s="188" t="s">
        <v>1187</v>
      </c>
      <c r="J66" s="194">
        <f t="shared" si="0"/>
        <v>0</v>
      </c>
      <c r="K66" s="3" t="s">
        <v>1211</v>
      </c>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row>
    <row r="67" spans="2:64" s="4" customFormat="1" ht="14.25" customHeight="1" x14ac:dyDescent="0.2">
      <c r="B67" s="245"/>
      <c r="C67" s="197"/>
      <c r="D67" s="366" t="s">
        <v>543</v>
      </c>
      <c r="E67" s="367" t="s">
        <v>165</v>
      </c>
      <c r="F67" s="189"/>
      <c r="G67" s="188" t="s">
        <v>1186</v>
      </c>
      <c r="H67" s="346">
        <v>0.23200000000000001</v>
      </c>
      <c r="I67" s="188" t="s">
        <v>1187</v>
      </c>
      <c r="J67" s="194">
        <f t="shared" si="0"/>
        <v>0</v>
      </c>
      <c r="K67" s="3" t="s">
        <v>1212</v>
      </c>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row>
    <row r="68" spans="2:64" s="4" customFormat="1" ht="14.25" customHeight="1" x14ac:dyDescent="0.2">
      <c r="B68" s="245"/>
      <c r="C68" s="197"/>
      <c r="D68" s="354"/>
      <c r="E68" s="367" t="s">
        <v>164</v>
      </c>
      <c r="F68" s="189"/>
      <c r="G68" s="188" t="s">
        <v>1186</v>
      </c>
      <c r="H68" s="346">
        <v>0.193</v>
      </c>
      <c r="I68" s="188" t="s">
        <v>1187</v>
      </c>
      <c r="J68" s="194">
        <f t="shared" si="0"/>
        <v>0</v>
      </c>
      <c r="K68" s="3" t="s">
        <v>1213</v>
      </c>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row>
    <row r="69" spans="2:64" s="4" customFormat="1" ht="14.25" customHeight="1" x14ac:dyDescent="0.2">
      <c r="B69" s="245"/>
      <c r="C69" s="197"/>
      <c r="D69" s="366" t="s">
        <v>542</v>
      </c>
      <c r="E69" s="367" t="s">
        <v>165</v>
      </c>
      <c r="F69" s="189"/>
      <c r="G69" s="188" t="s">
        <v>1186</v>
      </c>
      <c r="H69" s="346">
        <v>0.155</v>
      </c>
      <c r="I69" s="188" t="s">
        <v>1187</v>
      </c>
      <c r="J69" s="194">
        <f t="shared" si="0"/>
        <v>0</v>
      </c>
      <c r="K69" s="3" t="s">
        <v>1214</v>
      </c>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row>
    <row r="70" spans="2:64" s="4" customFormat="1" ht="14.25" customHeight="1" x14ac:dyDescent="0.2">
      <c r="B70" s="245"/>
      <c r="C70" s="197"/>
      <c r="D70" s="354"/>
      <c r="E70" s="367" t="s">
        <v>164</v>
      </c>
      <c r="F70" s="189"/>
      <c r="G70" s="188" t="s">
        <v>1186</v>
      </c>
      <c r="H70" s="346">
        <v>0.129</v>
      </c>
      <c r="I70" s="188" t="s">
        <v>1187</v>
      </c>
      <c r="J70" s="194">
        <f t="shared" si="0"/>
        <v>0</v>
      </c>
      <c r="K70" s="3" t="s">
        <v>1215</v>
      </c>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row>
    <row r="71" spans="2:64" s="4" customFormat="1" ht="14.25" customHeight="1" x14ac:dyDescent="0.2">
      <c r="B71" s="245"/>
      <c r="C71" s="197"/>
      <c r="D71" s="366" t="s">
        <v>541</v>
      </c>
      <c r="E71" s="367" t="s">
        <v>165</v>
      </c>
      <c r="F71" s="189"/>
      <c r="G71" s="188" t="s">
        <v>1186</v>
      </c>
      <c r="H71" s="346">
        <v>0.77800000000000002</v>
      </c>
      <c r="I71" s="188" t="s">
        <v>1187</v>
      </c>
      <c r="J71" s="194">
        <f t="shared" si="0"/>
        <v>0</v>
      </c>
      <c r="K71" s="3" t="s">
        <v>1216</v>
      </c>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row>
    <row r="72" spans="2:64" s="4" customFormat="1" ht="14.25" customHeight="1" x14ac:dyDescent="0.2">
      <c r="B72" s="212"/>
      <c r="C72" s="919"/>
      <c r="D72" s="354" t="s">
        <v>540</v>
      </c>
      <c r="E72" s="367" t="s">
        <v>164</v>
      </c>
      <c r="F72" s="189"/>
      <c r="G72" s="188" t="s">
        <v>1186</v>
      </c>
      <c r="H72" s="346">
        <v>0.5</v>
      </c>
      <c r="I72" s="188" t="s">
        <v>1187</v>
      </c>
      <c r="J72" s="194">
        <f t="shared" si="0"/>
        <v>0</v>
      </c>
      <c r="K72" s="3" t="s">
        <v>1217</v>
      </c>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row>
    <row r="73" spans="2:64" s="4" customFormat="1" ht="14.25" customHeight="1" x14ac:dyDescent="0.2">
      <c r="B73" s="922">
        <v>8</v>
      </c>
      <c r="C73" s="195" t="s">
        <v>143</v>
      </c>
      <c r="D73" s="366" t="s">
        <v>545</v>
      </c>
      <c r="E73" s="367" t="s">
        <v>165</v>
      </c>
      <c r="F73" s="189"/>
      <c r="G73" s="188" t="s">
        <v>1186</v>
      </c>
      <c r="H73" s="346">
        <v>0.56899999999999995</v>
      </c>
      <c r="I73" s="188" t="s">
        <v>1187</v>
      </c>
      <c r="J73" s="194">
        <f t="shared" si="0"/>
        <v>0</v>
      </c>
      <c r="K73" s="3" t="s">
        <v>1218</v>
      </c>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2:64" s="4" customFormat="1" ht="14.25" customHeight="1" x14ac:dyDescent="0.2">
      <c r="B74" s="245"/>
      <c r="C74" s="197"/>
      <c r="D74" s="354"/>
      <c r="E74" s="367" t="s">
        <v>164</v>
      </c>
      <c r="F74" s="189"/>
      <c r="G74" s="188" t="s">
        <v>1186</v>
      </c>
      <c r="H74" s="346">
        <v>0.49199999999999999</v>
      </c>
      <c r="I74" s="188" t="s">
        <v>1187</v>
      </c>
      <c r="J74" s="194">
        <f t="shared" si="0"/>
        <v>0</v>
      </c>
      <c r="K74" s="3" t="s">
        <v>1219</v>
      </c>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2:64" s="4" customFormat="1" ht="14.25" customHeight="1" x14ac:dyDescent="0.2">
      <c r="B75" s="245"/>
      <c r="C75" s="197"/>
      <c r="D75" s="366" t="s">
        <v>544</v>
      </c>
      <c r="E75" s="367" t="s">
        <v>165</v>
      </c>
      <c r="F75" s="189"/>
      <c r="G75" s="188" t="s">
        <v>1186</v>
      </c>
      <c r="H75" s="346">
        <v>0.24399999999999999</v>
      </c>
      <c r="I75" s="188" t="s">
        <v>1187</v>
      </c>
      <c r="J75" s="194">
        <f t="shared" si="0"/>
        <v>0</v>
      </c>
      <c r="K75" s="3" t="s">
        <v>1220</v>
      </c>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2:64" s="4" customFormat="1" ht="14.25" customHeight="1" x14ac:dyDescent="0.2">
      <c r="B76" s="245"/>
      <c r="C76" s="197"/>
      <c r="D76" s="354"/>
      <c r="E76" s="367" t="s">
        <v>164</v>
      </c>
      <c r="F76" s="189"/>
      <c r="G76" s="188" t="s">
        <v>1186</v>
      </c>
      <c r="H76" s="346">
        <v>0.21099999999999999</v>
      </c>
      <c r="I76" s="188" t="s">
        <v>1187</v>
      </c>
      <c r="J76" s="194">
        <f t="shared" si="0"/>
        <v>0</v>
      </c>
      <c r="K76" s="3" t="s">
        <v>1221</v>
      </c>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2:64" s="4" customFormat="1" ht="14.25" customHeight="1" x14ac:dyDescent="0.2">
      <c r="B77" s="245"/>
      <c r="C77" s="197"/>
      <c r="D77" s="366" t="s">
        <v>543</v>
      </c>
      <c r="E77" s="367" t="s">
        <v>165</v>
      </c>
      <c r="F77" s="189"/>
      <c r="G77" s="188" t="s">
        <v>1186</v>
      </c>
      <c r="H77" s="346">
        <v>0.24399999999999999</v>
      </c>
      <c r="I77" s="188" t="s">
        <v>1187</v>
      </c>
      <c r="J77" s="194">
        <f t="shared" si="0"/>
        <v>0</v>
      </c>
      <c r="K77" s="3" t="s">
        <v>1222</v>
      </c>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2:64" s="4" customFormat="1" ht="14.25" customHeight="1" x14ac:dyDescent="0.2">
      <c r="B78" s="245"/>
      <c r="C78" s="197"/>
      <c r="D78" s="354"/>
      <c r="E78" s="367" t="s">
        <v>164</v>
      </c>
      <c r="F78" s="189"/>
      <c r="G78" s="188" t="s">
        <v>1186</v>
      </c>
      <c r="H78" s="346">
        <v>0.21099999999999999</v>
      </c>
      <c r="I78" s="188" t="s">
        <v>1187</v>
      </c>
      <c r="J78" s="194">
        <f t="shared" si="0"/>
        <v>0</v>
      </c>
      <c r="K78" s="3" t="s">
        <v>1223</v>
      </c>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2:64" s="4" customFormat="1" ht="14.25" customHeight="1" x14ac:dyDescent="0.2">
      <c r="B79" s="245"/>
      <c r="C79" s="197"/>
      <c r="D79" s="366" t="s">
        <v>542</v>
      </c>
      <c r="E79" s="367" t="s">
        <v>165</v>
      </c>
      <c r="F79" s="189"/>
      <c r="G79" s="188" t="s">
        <v>1186</v>
      </c>
      <c r="H79" s="346">
        <v>0.16300000000000001</v>
      </c>
      <c r="I79" s="188" t="s">
        <v>1187</v>
      </c>
      <c r="J79" s="194">
        <f t="shared" si="0"/>
        <v>0</v>
      </c>
      <c r="K79" s="3" t="s">
        <v>1224</v>
      </c>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2:64" s="4" customFormat="1" ht="14.25" customHeight="1" x14ac:dyDescent="0.2">
      <c r="B80" s="245"/>
      <c r="C80" s="197"/>
      <c r="D80" s="354"/>
      <c r="E80" s="367" t="s">
        <v>164</v>
      </c>
      <c r="F80" s="189"/>
      <c r="G80" s="188" t="s">
        <v>1186</v>
      </c>
      <c r="H80" s="346">
        <v>0.14099999999999999</v>
      </c>
      <c r="I80" s="188" t="s">
        <v>1187</v>
      </c>
      <c r="J80" s="194">
        <f t="shared" si="0"/>
        <v>0</v>
      </c>
      <c r="K80" s="3" t="s">
        <v>1225</v>
      </c>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2:64" s="4" customFormat="1" ht="14.25" customHeight="1" x14ac:dyDescent="0.2">
      <c r="B81" s="245"/>
      <c r="C81" s="197"/>
      <c r="D81" s="366" t="s">
        <v>541</v>
      </c>
      <c r="E81" s="367" t="s">
        <v>165</v>
      </c>
      <c r="F81" s="189"/>
      <c r="G81" s="188" t="s">
        <v>1186</v>
      </c>
      <c r="H81" s="346">
        <v>0.81499999999999995</v>
      </c>
      <c r="I81" s="188" t="s">
        <v>1187</v>
      </c>
      <c r="J81" s="194">
        <f t="shared" si="0"/>
        <v>0</v>
      </c>
      <c r="K81" s="3" t="s">
        <v>1226</v>
      </c>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2:64" s="4" customFormat="1" ht="14.25" customHeight="1" x14ac:dyDescent="0.2">
      <c r="B82" s="212"/>
      <c r="C82" s="919"/>
      <c r="D82" s="354" t="s">
        <v>540</v>
      </c>
      <c r="E82" s="367" t="s">
        <v>164</v>
      </c>
      <c r="F82" s="189"/>
      <c r="G82" s="188" t="s">
        <v>1186</v>
      </c>
      <c r="H82" s="346">
        <v>0.58399999999999996</v>
      </c>
      <c r="I82" s="188" t="s">
        <v>1187</v>
      </c>
      <c r="J82" s="194">
        <f t="shared" si="0"/>
        <v>0</v>
      </c>
      <c r="K82" s="3" t="s">
        <v>1227</v>
      </c>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2:64" s="4" customFormat="1" ht="14.25" customHeight="1" x14ac:dyDescent="0.2">
      <c r="B83" s="922">
        <v>9</v>
      </c>
      <c r="C83" s="195" t="s">
        <v>142</v>
      </c>
      <c r="D83" s="366" t="s">
        <v>545</v>
      </c>
      <c r="E83" s="367" t="s">
        <v>165</v>
      </c>
      <c r="F83" s="189"/>
      <c r="G83" s="188" t="s">
        <v>1186</v>
      </c>
      <c r="H83" s="346">
        <v>0.58899999999999997</v>
      </c>
      <c r="I83" s="188" t="s">
        <v>1187</v>
      </c>
      <c r="J83" s="194">
        <f t="shared" si="0"/>
        <v>0</v>
      </c>
      <c r="K83" s="3" t="s">
        <v>1228</v>
      </c>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2:64" s="4" customFormat="1" ht="14.25" customHeight="1" x14ac:dyDescent="0.2">
      <c r="B84" s="245"/>
      <c r="C84" s="197"/>
      <c r="D84" s="354"/>
      <c r="E84" s="367" t="s">
        <v>164</v>
      </c>
      <c r="F84" s="189"/>
      <c r="G84" s="188" t="s">
        <v>1186</v>
      </c>
      <c r="H84" s="346">
        <v>0.56299999999999994</v>
      </c>
      <c r="I84" s="188" t="s">
        <v>1187</v>
      </c>
      <c r="J84" s="194">
        <f t="shared" si="0"/>
        <v>0</v>
      </c>
      <c r="K84" s="3" t="s">
        <v>1229</v>
      </c>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2:64" s="4" customFormat="1" ht="14.25" customHeight="1" x14ac:dyDescent="0.2">
      <c r="B85" s="245"/>
      <c r="C85" s="197"/>
      <c r="D85" s="366" t="s">
        <v>544</v>
      </c>
      <c r="E85" s="367" t="s">
        <v>165</v>
      </c>
      <c r="F85" s="189"/>
      <c r="G85" s="188" t="s">
        <v>1186</v>
      </c>
      <c r="H85" s="346">
        <v>0.252</v>
      </c>
      <c r="I85" s="188" t="s">
        <v>1187</v>
      </c>
      <c r="J85" s="194">
        <f t="shared" si="0"/>
        <v>0</v>
      </c>
      <c r="K85" s="3" t="s">
        <v>1230</v>
      </c>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2:64" s="4" customFormat="1" ht="14.25" customHeight="1" x14ac:dyDescent="0.2">
      <c r="B86" s="245"/>
      <c r="C86" s="197"/>
      <c r="D86" s="354"/>
      <c r="E86" s="367" t="s">
        <v>164</v>
      </c>
      <c r="F86" s="189"/>
      <c r="G86" s="188" t="s">
        <v>1186</v>
      </c>
      <c r="H86" s="346">
        <v>0.24099999999999999</v>
      </c>
      <c r="I86" s="188" t="s">
        <v>1187</v>
      </c>
      <c r="J86" s="194">
        <f t="shared" si="0"/>
        <v>0</v>
      </c>
      <c r="K86" s="3" t="s">
        <v>1231</v>
      </c>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2:64" s="4" customFormat="1" ht="14.25" customHeight="1" x14ac:dyDescent="0.2">
      <c r="B87" s="245"/>
      <c r="C87" s="197"/>
      <c r="D87" s="366" t="s">
        <v>543</v>
      </c>
      <c r="E87" s="367" t="s">
        <v>165</v>
      </c>
      <c r="F87" s="189"/>
      <c r="G87" s="188" t="s">
        <v>1186</v>
      </c>
      <c r="H87" s="346">
        <v>0.252</v>
      </c>
      <c r="I87" s="188" t="s">
        <v>1187</v>
      </c>
      <c r="J87" s="194">
        <f t="shared" si="0"/>
        <v>0</v>
      </c>
      <c r="K87" s="3" t="s">
        <v>1232</v>
      </c>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2:64" s="4" customFormat="1" ht="14.25" customHeight="1" x14ac:dyDescent="0.2">
      <c r="B88" s="245"/>
      <c r="C88" s="197"/>
      <c r="D88" s="354"/>
      <c r="E88" s="367" t="s">
        <v>164</v>
      </c>
      <c r="F88" s="189"/>
      <c r="G88" s="188" t="s">
        <v>1186</v>
      </c>
      <c r="H88" s="346">
        <v>0.24099999999999999</v>
      </c>
      <c r="I88" s="188" t="s">
        <v>1187</v>
      </c>
      <c r="J88" s="194">
        <f t="shared" si="0"/>
        <v>0</v>
      </c>
      <c r="K88" s="3" t="s">
        <v>1233</v>
      </c>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2:64" s="4" customFormat="1" ht="14.25" customHeight="1" x14ac:dyDescent="0.2">
      <c r="B89" s="245"/>
      <c r="C89" s="197"/>
      <c r="D89" s="366" t="s">
        <v>542</v>
      </c>
      <c r="E89" s="367" t="s">
        <v>165</v>
      </c>
      <c r="F89" s="189"/>
      <c r="G89" s="188" t="s">
        <v>1186</v>
      </c>
      <c r="H89" s="346">
        <v>0.16800000000000001</v>
      </c>
      <c r="I89" s="188" t="s">
        <v>1187</v>
      </c>
      <c r="J89" s="194">
        <f t="shared" si="0"/>
        <v>0</v>
      </c>
      <c r="K89" s="3" t="s">
        <v>1234</v>
      </c>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2:64" s="4" customFormat="1" ht="14.25" customHeight="1" x14ac:dyDescent="0.2">
      <c r="B90" s="245"/>
      <c r="C90" s="197"/>
      <c r="D90" s="354"/>
      <c r="E90" s="367" t="s">
        <v>164</v>
      </c>
      <c r="F90" s="189"/>
      <c r="G90" s="188" t="s">
        <v>1186</v>
      </c>
      <c r="H90" s="346">
        <v>0.161</v>
      </c>
      <c r="I90" s="188" t="s">
        <v>1187</v>
      </c>
      <c r="J90" s="194">
        <f t="shared" si="0"/>
        <v>0</v>
      </c>
      <c r="K90" s="3" t="s">
        <v>1235</v>
      </c>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2:64" s="4" customFormat="1" ht="14.25" customHeight="1" x14ac:dyDescent="0.2">
      <c r="B91" s="245"/>
      <c r="C91" s="197"/>
      <c r="D91" s="366" t="s">
        <v>541</v>
      </c>
      <c r="E91" s="367" t="s">
        <v>165</v>
      </c>
      <c r="F91" s="189"/>
      <c r="G91" s="188" t="s">
        <v>1186</v>
      </c>
      <c r="H91" s="346">
        <v>0.83499999999999996</v>
      </c>
      <c r="I91" s="188" t="s">
        <v>1187</v>
      </c>
      <c r="J91" s="194">
        <f t="shared" si="0"/>
        <v>0</v>
      </c>
      <c r="K91" s="3" t="s">
        <v>1236</v>
      </c>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row>
    <row r="92" spans="2:64" s="4" customFormat="1" ht="14.25" customHeight="1" x14ac:dyDescent="0.2">
      <c r="B92" s="212"/>
      <c r="C92" s="919"/>
      <c r="D92" s="354" t="s">
        <v>540</v>
      </c>
      <c r="E92" s="367" t="s">
        <v>164</v>
      </c>
      <c r="F92" s="189"/>
      <c r="G92" s="188" t="s">
        <v>1186</v>
      </c>
      <c r="H92" s="346">
        <v>0.76500000000000001</v>
      </c>
      <c r="I92" s="188" t="s">
        <v>1187</v>
      </c>
      <c r="J92" s="194">
        <f t="shared" si="0"/>
        <v>0</v>
      </c>
      <c r="K92" s="3" t="s">
        <v>1237</v>
      </c>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2:64" s="4" customFormat="1" ht="14.25" customHeight="1" x14ac:dyDescent="0.2">
      <c r="B93" s="922">
        <v>10</v>
      </c>
      <c r="C93" s="195" t="s">
        <v>537</v>
      </c>
      <c r="D93" s="366" t="s">
        <v>545</v>
      </c>
      <c r="E93" s="367" t="s">
        <v>165</v>
      </c>
      <c r="F93" s="189"/>
      <c r="G93" s="188" t="s">
        <v>1186</v>
      </c>
      <c r="H93" s="346">
        <v>0.61699999999999999</v>
      </c>
      <c r="I93" s="188" t="s">
        <v>1187</v>
      </c>
      <c r="J93" s="194">
        <f t="shared" si="0"/>
        <v>0</v>
      </c>
      <c r="K93" s="3" t="s">
        <v>1238</v>
      </c>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2:64" s="4" customFormat="1" ht="14.25" customHeight="1" x14ac:dyDescent="0.2">
      <c r="B94" s="245"/>
      <c r="C94" s="197"/>
      <c r="D94" s="354"/>
      <c r="E94" s="367" t="s">
        <v>164</v>
      </c>
      <c r="F94" s="189"/>
      <c r="G94" s="188" t="s">
        <v>1186</v>
      </c>
      <c r="H94" s="346">
        <v>0.6</v>
      </c>
      <c r="I94" s="188" t="s">
        <v>1187</v>
      </c>
      <c r="J94" s="194">
        <f t="shared" si="0"/>
        <v>0</v>
      </c>
      <c r="K94" s="3" t="s">
        <v>1239</v>
      </c>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2:64" s="4" customFormat="1" ht="14.25" customHeight="1" x14ac:dyDescent="0.2">
      <c r="B95" s="245"/>
      <c r="C95" s="197"/>
      <c r="D95" s="366" t="s">
        <v>544</v>
      </c>
      <c r="E95" s="367" t="s">
        <v>165</v>
      </c>
      <c r="F95" s="189"/>
      <c r="G95" s="188" t="s">
        <v>1186</v>
      </c>
      <c r="H95" s="346">
        <v>0.26500000000000001</v>
      </c>
      <c r="I95" s="188" t="s">
        <v>1187</v>
      </c>
      <c r="J95" s="194">
        <f t="shared" si="0"/>
        <v>0</v>
      </c>
      <c r="K95" s="3" t="s">
        <v>1240</v>
      </c>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2:64" s="4" customFormat="1" ht="14.25" customHeight="1" x14ac:dyDescent="0.2">
      <c r="B96" s="245"/>
      <c r="C96" s="197"/>
      <c r="D96" s="354"/>
      <c r="E96" s="367" t="s">
        <v>164</v>
      </c>
      <c r="F96" s="189"/>
      <c r="G96" s="188" t="s">
        <v>1186</v>
      </c>
      <c r="H96" s="346">
        <v>0.25700000000000001</v>
      </c>
      <c r="I96" s="188" t="s">
        <v>1187</v>
      </c>
      <c r="J96" s="194">
        <f t="shared" si="0"/>
        <v>0</v>
      </c>
      <c r="K96" s="3" t="s">
        <v>1241</v>
      </c>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2:64" s="4" customFormat="1" ht="14.25" customHeight="1" x14ac:dyDescent="0.2">
      <c r="B97" s="245"/>
      <c r="C97" s="197"/>
      <c r="D97" s="366" t="s">
        <v>543</v>
      </c>
      <c r="E97" s="367" t="s">
        <v>165</v>
      </c>
      <c r="F97" s="189"/>
      <c r="G97" s="188" t="s">
        <v>1186</v>
      </c>
      <c r="H97" s="346">
        <v>0.26500000000000001</v>
      </c>
      <c r="I97" s="188" t="s">
        <v>1187</v>
      </c>
      <c r="J97" s="194">
        <f t="shared" si="0"/>
        <v>0</v>
      </c>
      <c r="K97" s="3" t="s">
        <v>1242</v>
      </c>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2:64" s="4" customFormat="1" ht="14.25" customHeight="1" x14ac:dyDescent="0.2">
      <c r="B98" s="245"/>
      <c r="C98" s="197"/>
      <c r="D98" s="354"/>
      <c r="E98" s="367" t="s">
        <v>164</v>
      </c>
      <c r="F98" s="189"/>
      <c r="G98" s="188" t="s">
        <v>1186</v>
      </c>
      <c r="H98" s="346">
        <v>0.25700000000000001</v>
      </c>
      <c r="I98" s="188" t="s">
        <v>1187</v>
      </c>
      <c r="J98" s="194">
        <f t="shared" si="0"/>
        <v>0</v>
      </c>
      <c r="K98" s="3" t="s">
        <v>1243</v>
      </c>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2:64" s="4" customFormat="1" ht="14.25" customHeight="1" x14ac:dyDescent="0.2">
      <c r="B99" s="245"/>
      <c r="C99" s="197"/>
      <c r="D99" s="366" t="s">
        <v>542</v>
      </c>
      <c r="E99" s="367" t="s">
        <v>165</v>
      </c>
      <c r="F99" s="189"/>
      <c r="G99" s="188" t="s">
        <v>1186</v>
      </c>
      <c r="H99" s="346">
        <v>0.17599999999999999</v>
      </c>
      <c r="I99" s="188" t="s">
        <v>1187</v>
      </c>
      <c r="J99" s="194">
        <f t="shared" si="0"/>
        <v>0</v>
      </c>
      <c r="K99" s="3" t="s">
        <v>1244</v>
      </c>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2:64" s="4" customFormat="1" ht="14.25" customHeight="1" x14ac:dyDescent="0.2">
      <c r="B100" s="245"/>
      <c r="C100" s="197"/>
      <c r="D100" s="354"/>
      <c r="E100" s="367" t="s">
        <v>164</v>
      </c>
      <c r="F100" s="189"/>
      <c r="G100" s="188" t="s">
        <v>1186</v>
      </c>
      <c r="H100" s="346">
        <v>0.17100000000000001</v>
      </c>
      <c r="I100" s="188" t="s">
        <v>1187</v>
      </c>
      <c r="J100" s="194">
        <f t="shared" si="0"/>
        <v>0</v>
      </c>
      <c r="K100" s="3" t="s">
        <v>1245</v>
      </c>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2:64" s="4" customFormat="1" ht="14.25" customHeight="1" x14ac:dyDescent="0.2">
      <c r="B101" s="245"/>
      <c r="C101" s="197"/>
      <c r="D101" s="366" t="s">
        <v>541</v>
      </c>
      <c r="E101" s="367" t="s">
        <v>165</v>
      </c>
      <c r="F101" s="189"/>
      <c r="G101" s="188" t="s">
        <v>1186</v>
      </c>
      <c r="H101" s="346">
        <v>0.88700000000000001</v>
      </c>
      <c r="I101" s="188" t="s">
        <v>1187</v>
      </c>
      <c r="J101" s="194">
        <f t="shared" si="0"/>
        <v>0</v>
      </c>
      <c r="K101" s="3" t="s">
        <v>1246</v>
      </c>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row>
    <row r="102" spans="2:64" s="4" customFormat="1" ht="14.25" customHeight="1" x14ac:dyDescent="0.2">
      <c r="B102" s="245"/>
      <c r="C102" s="197"/>
      <c r="D102" s="354" t="s">
        <v>540</v>
      </c>
      <c r="E102" s="367" t="s">
        <v>164</v>
      </c>
      <c r="F102" s="189"/>
      <c r="G102" s="188" t="s">
        <v>1186</v>
      </c>
      <c r="H102" s="346">
        <v>0.84399999999999997</v>
      </c>
      <c r="I102" s="188" t="s">
        <v>1187</v>
      </c>
      <c r="J102" s="194">
        <f t="shared" ref="J102:J120" si="1">ROUND(F102*H102,0)</f>
        <v>0</v>
      </c>
      <c r="K102" s="3" t="s">
        <v>1247</v>
      </c>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row>
    <row r="103" spans="2:64" s="4" customFormat="1" ht="14.25" customHeight="1" x14ac:dyDescent="0.2">
      <c r="B103" s="245"/>
      <c r="C103" s="197"/>
      <c r="D103" s="366" t="s">
        <v>587</v>
      </c>
      <c r="E103" s="367" t="s">
        <v>165</v>
      </c>
      <c r="F103" s="189"/>
      <c r="G103" s="188" t="s">
        <v>1186</v>
      </c>
      <c r="H103" s="346">
        <v>0.26500000000000001</v>
      </c>
      <c r="I103" s="188" t="s">
        <v>1187</v>
      </c>
      <c r="J103" s="194">
        <f t="shared" si="1"/>
        <v>0</v>
      </c>
      <c r="K103" s="3" t="s">
        <v>1248</v>
      </c>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2:64" s="4" customFormat="1" ht="14.25" customHeight="1" x14ac:dyDescent="0.2">
      <c r="B104" s="245"/>
      <c r="C104" s="197"/>
      <c r="D104" s="354"/>
      <c r="E104" s="367" t="s">
        <v>164</v>
      </c>
      <c r="F104" s="189"/>
      <c r="G104" s="188" t="s">
        <v>1186</v>
      </c>
      <c r="H104" s="346">
        <v>0.25700000000000001</v>
      </c>
      <c r="I104" s="188" t="s">
        <v>1187</v>
      </c>
      <c r="J104" s="194">
        <f t="shared" si="1"/>
        <v>0</v>
      </c>
      <c r="K104" s="3" t="s">
        <v>1249</v>
      </c>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2:64" s="4" customFormat="1" ht="14.25" customHeight="1" x14ac:dyDescent="0.2">
      <c r="B105" s="245"/>
      <c r="C105" s="197"/>
      <c r="D105" s="366" t="s">
        <v>585</v>
      </c>
      <c r="E105" s="367" t="s">
        <v>165</v>
      </c>
      <c r="F105" s="189"/>
      <c r="G105" s="188" t="s">
        <v>1186</v>
      </c>
      <c r="H105" s="346">
        <v>0.26500000000000001</v>
      </c>
      <c r="I105" s="188" t="s">
        <v>1187</v>
      </c>
      <c r="J105" s="194">
        <f t="shared" si="1"/>
        <v>0</v>
      </c>
      <c r="K105" s="3" t="s">
        <v>1250</v>
      </c>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2:64" s="4" customFormat="1" ht="14.25" customHeight="1" x14ac:dyDescent="0.2">
      <c r="B106" s="212"/>
      <c r="C106" s="919"/>
      <c r="D106" s="354" t="s">
        <v>586</v>
      </c>
      <c r="E106" s="367" t="s">
        <v>164</v>
      </c>
      <c r="F106" s="189"/>
      <c r="G106" s="188" t="s">
        <v>1186</v>
      </c>
      <c r="H106" s="346">
        <v>0.25700000000000001</v>
      </c>
      <c r="I106" s="188" t="s">
        <v>1187</v>
      </c>
      <c r="J106" s="194">
        <f t="shared" si="1"/>
        <v>0</v>
      </c>
      <c r="K106" s="3" t="s">
        <v>1251</v>
      </c>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2:64" s="4" customFormat="1" ht="14.25" customHeight="1" x14ac:dyDescent="0.2">
      <c r="B107" s="922">
        <v>11</v>
      </c>
      <c r="C107" s="195" t="s">
        <v>575</v>
      </c>
      <c r="D107" s="366" t="s">
        <v>545</v>
      </c>
      <c r="E107" s="367" t="s">
        <v>165</v>
      </c>
      <c r="F107" s="189"/>
      <c r="G107" s="188" t="s">
        <v>1186</v>
      </c>
      <c r="H107" s="346">
        <v>0.64500000000000002</v>
      </c>
      <c r="I107" s="188" t="s">
        <v>1187</v>
      </c>
      <c r="J107" s="194">
        <f t="shared" si="1"/>
        <v>0</v>
      </c>
      <c r="K107" s="3" t="s">
        <v>1252</v>
      </c>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2:64" s="4" customFormat="1" ht="14.25" customHeight="1" x14ac:dyDescent="0.2">
      <c r="B108" s="245"/>
      <c r="C108" s="197"/>
      <c r="D108" s="354"/>
      <c r="E108" s="367" t="s">
        <v>164</v>
      </c>
      <c r="F108" s="189"/>
      <c r="G108" s="188" t="s">
        <v>1186</v>
      </c>
      <c r="H108" s="346">
        <v>0.63300000000000001</v>
      </c>
      <c r="I108" s="188" t="s">
        <v>1187</v>
      </c>
      <c r="J108" s="194">
        <f t="shared" si="1"/>
        <v>0</v>
      </c>
      <c r="K108" s="3" t="s">
        <v>1253</v>
      </c>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2:64" s="4" customFormat="1" ht="14.25" customHeight="1" x14ac:dyDescent="0.2">
      <c r="B109" s="245"/>
      <c r="C109" s="197"/>
      <c r="D109" s="366" t="s">
        <v>544</v>
      </c>
      <c r="E109" s="367" t="s">
        <v>165</v>
      </c>
      <c r="F109" s="189"/>
      <c r="G109" s="188" t="s">
        <v>1186</v>
      </c>
      <c r="H109" s="346">
        <v>0.27600000000000002</v>
      </c>
      <c r="I109" s="188" t="s">
        <v>1187</v>
      </c>
      <c r="J109" s="194">
        <f t="shared" si="1"/>
        <v>0</v>
      </c>
      <c r="K109" s="3" t="s">
        <v>1254</v>
      </c>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2:64" s="4" customFormat="1" ht="14.25" customHeight="1" x14ac:dyDescent="0.2">
      <c r="B110" s="245"/>
      <c r="C110" s="197"/>
      <c r="D110" s="354"/>
      <c r="E110" s="367" t="s">
        <v>164</v>
      </c>
      <c r="F110" s="189"/>
      <c r="G110" s="188" t="s">
        <v>1186</v>
      </c>
      <c r="H110" s="346">
        <v>0.27100000000000002</v>
      </c>
      <c r="I110" s="188" t="s">
        <v>1187</v>
      </c>
      <c r="J110" s="194">
        <f t="shared" si="1"/>
        <v>0</v>
      </c>
      <c r="K110" s="3" t="s">
        <v>1255</v>
      </c>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2:64" s="4" customFormat="1" ht="14.25" customHeight="1" x14ac:dyDescent="0.2">
      <c r="B111" s="245"/>
      <c r="C111" s="197"/>
      <c r="D111" s="366" t="s">
        <v>543</v>
      </c>
      <c r="E111" s="367" t="s">
        <v>165</v>
      </c>
      <c r="F111" s="189"/>
      <c r="G111" s="188" t="s">
        <v>1186</v>
      </c>
      <c r="H111" s="346">
        <v>0.27600000000000002</v>
      </c>
      <c r="I111" s="188" t="s">
        <v>1187</v>
      </c>
      <c r="J111" s="194">
        <f t="shared" si="1"/>
        <v>0</v>
      </c>
      <c r="K111" s="3" t="s">
        <v>1256</v>
      </c>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2:64" s="4" customFormat="1" ht="14.25" customHeight="1" x14ac:dyDescent="0.2">
      <c r="B112" s="245"/>
      <c r="C112" s="197"/>
      <c r="D112" s="354"/>
      <c r="E112" s="367" t="s">
        <v>164</v>
      </c>
      <c r="F112" s="189"/>
      <c r="G112" s="188" t="s">
        <v>1186</v>
      </c>
      <c r="H112" s="346">
        <v>0.27100000000000002</v>
      </c>
      <c r="I112" s="188" t="s">
        <v>1187</v>
      </c>
      <c r="J112" s="194">
        <f t="shared" si="1"/>
        <v>0</v>
      </c>
      <c r="K112" s="3" t="s">
        <v>1257</v>
      </c>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2:64" s="4" customFormat="1" ht="14.25" customHeight="1" x14ac:dyDescent="0.2">
      <c r="B113" s="245"/>
      <c r="C113" s="197"/>
      <c r="D113" s="366" t="s">
        <v>542</v>
      </c>
      <c r="E113" s="367" t="s">
        <v>165</v>
      </c>
      <c r="F113" s="189"/>
      <c r="G113" s="188" t="s">
        <v>1186</v>
      </c>
      <c r="H113" s="346">
        <v>0.184</v>
      </c>
      <c r="I113" s="188" t="s">
        <v>1187</v>
      </c>
      <c r="J113" s="194">
        <f t="shared" si="1"/>
        <v>0</v>
      </c>
      <c r="K113" s="3" t="s">
        <v>1258</v>
      </c>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2:64" s="4" customFormat="1" ht="14.25" customHeight="1" x14ac:dyDescent="0.2">
      <c r="B114" s="245"/>
      <c r="C114" s="197"/>
      <c r="D114" s="354"/>
      <c r="E114" s="367" t="s">
        <v>164</v>
      </c>
      <c r="F114" s="189"/>
      <c r="G114" s="188" t="s">
        <v>1186</v>
      </c>
      <c r="H114" s="346">
        <v>0.18099999999999999</v>
      </c>
      <c r="I114" s="188" t="s">
        <v>1187</v>
      </c>
      <c r="J114" s="194">
        <f t="shared" si="1"/>
        <v>0</v>
      </c>
      <c r="K114" s="3" t="s">
        <v>1259</v>
      </c>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2:64" s="4" customFormat="1" ht="14.25" customHeight="1" x14ac:dyDescent="0.2">
      <c r="B115" s="245"/>
      <c r="C115" s="197"/>
      <c r="D115" s="366" t="s">
        <v>541</v>
      </c>
      <c r="E115" s="367" t="s">
        <v>165</v>
      </c>
      <c r="F115" s="189"/>
      <c r="G115" s="188" t="s">
        <v>1186</v>
      </c>
      <c r="H115" s="346">
        <v>0.93300000000000005</v>
      </c>
      <c r="I115" s="188" t="s">
        <v>1187</v>
      </c>
      <c r="J115" s="194">
        <f t="shared" si="1"/>
        <v>0</v>
      </c>
      <c r="K115" s="3" t="s">
        <v>1260</v>
      </c>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2:64" s="4" customFormat="1" ht="14.25" customHeight="1" x14ac:dyDescent="0.2">
      <c r="B116" s="245"/>
      <c r="C116" s="197"/>
      <c r="D116" s="354" t="s">
        <v>540</v>
      </c>
      <c r="E116" s="367" t="s">
        <v>164</v>
      </c>
      <c r="F116" s="189"/>
      <c r="G116" s="188" t="s">
        <v>1186</v>
      </c>
      <c r="H116" s="346">
        <v>0.90500000000000003</v>
      </c>
      <c r="I116" s="188" t="s">
        <v>1187</v>
      </c>
      <c r="J116" s="194">
        <f t="shared" si="1"/>
        <v>0</v>
      </c>
      <c r="K116" s="3" t="s">
        <v>1261</v>
      </c>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2:64" s="4" customFormat="1" ht="14.25" customHeight="1" x14ac:dyDescent="0.2">
      <c r="B117" s="245"/>
      <c r="C117" s="197"/>
      <c r="D117" s="366" t="s">
        <v>587</v>
      </c>
      <c r="E117" s="367" t="s">
        <v>165</v>
      </c>
      <c r="F117" s="189"/>
      <c r="G117" s="188" t="s">
        <v>1186</v>
      </c>
      <c r="H117" s="346">
        <v>0.27600000000000002</v>
      </c>
      <c r="I117" s="188" t="s">
        <v>1187</v>
      </c>
      <c r="J117" s="194">
        <f t="shared" si="1"/>
        <v>0</v>
      </c>
      <c r="K117" s="3" t="s">
        <v>1262</v>
      </c>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2:64" s="4" customFormat="1" ht="14.25" customHeight="1" x14ac:dyDescent="0.2">
      <c r="B118" s="245"/>
      <c r="C118" s="197"/>
      <c r="D118" s="354"/>
      <c r="E118" s="367" t="s">
        <v>164</v>
      </c>
      <c r="F118" s="189"/>
      <c r="G118" s="188" t="s">
        <v>1186</v>
      </c>
      <c r="H118" s="346">
        <v>0.27100000000000002</v>
      </c>
      <c r="I118" s="188" t="s">
        <v>1187</v>
      </c>
      <c r="J118" s="194">
        <f t="shared" si="1"/>
        <v>0</v>
      </c>
      <c r="K118" s="3" t="s">
        <v>1263</v>
      </c>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row>
    <row r="119" spans="2:64" s="4" customFormat="1" ht="14.25" customHeight="1" x14ac:dyDescent="0.2">
      <c r="B119" s="245"/>
      <c r="C119" s="197"/>
      <c r="D119" s="366" t="s">
        <v>585</v>
      </c>
      <c r="E119" s="367" t="s">
        <v>165</v>
      </c>
      <c r="F119" s="189"/>
      <c r="G119" s="188" t="s">
        <v>1186</v>
      </c>
      <c r="H119" s="346">
        <v>0.27600000000000002</v>
      </c>
      <c r="I119" s="188" t="s">
        <v>1187</v>
      </c>
      <c r="J119" s="194">
        <f t="shared" si="1"/>
        <v>0</v>
      </c>
      <c r="K119" s="3" t="s">
        <v>1264</v>
      </c>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2:64" s="4" customFormat="1" ht="14.25" customHeight="1" x14ac:dyDescent="0.2">
      <c r="B120" s="212"/>
      <c r="C120" s="919"/>
      <c r="D120" s="354" t="s">
        <v>586</v>
      </c>
      <c r="E120" s="367" t="s">
        <v>164</v>
      </c>
      <c r="F120" s="189"/>
      <c r="G120" s="188" t="s">
        <v>1186</v>
      </c>
      <c r="H120" s="346">
        <v>0.27100000000000002</v>
      </c>
      <c r="I120" s="188" t="s">
        <v>1187</v>
      </c>
      <c r="J120" s="194">
        <f t="shared" si="1"/>
        <v>0</v>
      </c>
      <c r="K120" s="3" t="s">
        <v>1265</v>
      </c>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2:64" s="4" customFormat="1" ht="14.25" customHeight="1" x14ac:dyDescent="0.2">
      <c r="B121" s="922">
        <v>12</v>
      </c>
      <c r="C121" s="195" t="s">
        <v>721</v>
      </c>
      <c r="D121" s="366" t="s">
        <v>545</v>
      </c>
      <c r="E121" s="367" t="s">
        <v>165</v>
      </c>
      <c r="F121" s="189"/>
      <c r="G121" s="188" t="s">
        <v>1186</v>
      </c>
      <c r="H121" s="346">
        <v>0.67200000000000004</v>
      </c>
      <c r="I121" s="188" t="s">
        <v>1187</v>
      </c>
      <c r="J121" s="194">
        <f>ROUND(F121*H121,0)</f>
        <v>0</v>
      </c>
      <c r="K121" s="3" t="s">
        <v>1266</v>
      </c>
      <c r="M121" s="410"/>
      <c r="N121" s="410"/>
      <c r="O121" s="410"/>
      <c r="P121" s="410"/>
      <c r="Q121" s="410"/>
      <c r="R121" s="410"/>
      <c r="S121" s="410"/>
      <c r="T121" s="410"/>
      <c r="U121" s="410"/>
      <c r="V121" s="410"/>
      <c r="W121" s="410"/>
      <c r="X121" s="410"/>
      <c r="Y121" s="410"/>
      <c r="Z121" s="410"/>
      <c r="AA121" s="410"/>
      <c r="AB121" s="410"/>
      <c r="AC121" s="410"/>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0"/>
      <c r="AY121" s="410"/>
      <c r="AZ121" s="410"/>
      <c r="BA121" s="410"/>
      <c r="BB121" s="410"/>
      <c r="BC121" s="410"/>
      <c r="BD121" s="410"/>
      <c r="BE121" s="410"/>
      <c r="BF121" s="410"/>
      <c r="BG121" s="410"/>
      <c r="BH121" s="410"/>
      <c r="BI121" s="410"/>
      <c r="BJ121" s="410"/>
      <c r="BK121" s="410"/>
      <c r="BL121" s="410"/>
    </row>
    <row r="122" spans="2:64" s="4" customFormat="1" ht="14.25" customHeight="1" x14ac:dyDescent="0.2">
      <c r="B122" s="245"/>
      <c r="C122" s="197"/>
      <c r="D122" s="354"/>
      <c r="E122" s="367" t="s">
        <v>164</v>
      </c>
      <c r="F122" s="189"/>
      <c r="G122" s="188" t="s">
        <v>1186</v>
      </c>
      <c r="H122" s="346">
        <v>0.66600000000000004</v>
      </c>
      <c r="I122" s="188" t="s">
        <v>1187</v>
      </c>
      <c r="J122" s="194">
        <f t="shared" ref="J122:J132" si="2">ROUND(F122*H122,0)</f>
        <v>0</v>
      </c>
      <c r="K122" s="3" t="s">
        <v>1267</v>
      </c>
      <c r="M122" s="410"/>
      <c r="N122" s="410"/>
      <c r="O122" s="410"/>
      <c r="P122" s="410"/>
      <c r="Q122" s="410"/>
      <c r="R122" s="410"/>
      <c r="S122" s="410"/>
      <c r="T122" s="410"/>
      <c r="U122" s="410"/>
      <c r="V122" s="410"/>
      <c r="W122" s="410"/>
      <c r="X122" s="410"/>
      <c r="Y122" s="410"/>
      <c r="Z122" s="410"/>
      <c r="AA122" s="410"/>
      <c r="AB122" s="410"/>
      <c r="AC122" s="410"/>
      <c r="AD122" s="410"/>
      <c r="AE122" s="410"/>
      <c r="AF122" s="410"/>
      <c r="AG122" s="410"/>
      <c r="AH122" s="410"/>
      <c r="AI122" s="410"/>
      <c r="AJ122" s="410"/>
      <c r="AK122" s="410"/>
      <c r="AL122" s="410"/>
      <c r="AM122" s="410"/>
      <c r="AN122" s="410"/>
      <c r="AO122" s="410"/>
      <c r="AP122" s="410"/>
      <c r="AQ122" s="410"/>
      <c r="AR122" s="410"/>
      <c r="AS122" s="410"/>
      <c r="AT122" s="410"/>
      <c r="AU122" s="410"/>
      <c r="AV122" s="410"/>
      <c r="AW122" s="410"/>
      <c r="AX122" s="410"/>
      <c r="AY122" s="410"/>
      <c r="AZ122" s="410"/>
      <c r="BA122" s="410"/>
      <c r="BB122" s="410"/>
      <c r="BC122" s="410"/>
      <c r="BD122" s="410"/>
      <c r="BE122" s="410"/>
      <c r="BF122" s="410"/>
      <c r="BG122" s="410"/>
      <c r="BH122" s="410"/>
      <c r="BI122" s="410"/>
      <c r="BJ122" s="410"/>
      <c r="BK122" s="410"/>
      <c r="BL122" s="410"/>
    </row>
    <row r="123" spans="2:64" s="4" customFormat="1" ht="14.25" customHeight="1" x14ac:dyDescent="0.2">
      <c r="B123" s="245"/>
      <c r="C123" s="197"/>
      <c r="D123" s="366" t="s">
        <v>544</v>
      </c>
      <c r="E123" s="367" t="s">
        <v>165</v>
      </c>
      <c r="F123" s="189"/>
      <c r="G123" s="188" t="s">
        <v>1186</v>
      </c>
      <c r="H123" s="346">
        <v>0.28799999999999998</v>
      </c>
      <c r="I123" s="188" t="s">
        <v>1187</v>
      </c>
      <c r="J123" s="194">
        <f t="shared" si="2"/>
        <v>0</v>
      </c>
      <c r="K123" s="3" t="s">
        <v>1268</v>
      </c>
      <c r="M123" s="410"/>
      <c r="N123" s="410"/>
      <c r="O123" s="410"/>
      <c r="P123" s="410"/>
      <c r="Q123" s="410"/>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0"/>
      <c r="AM123" s="410"/>
      <c r="AN123" s="410"/>
      <c r="AO123" s="410"/>
      <c r="AP123" s="410"/>
      <c r="AQ123" s="410"/>
      <c r="AR123" s="410"/>
      <c r="AS123" s="410"/>
      <c r="AT123" s="410"/>
      <c r="AU123" s="410"/>
      <c r="AV123" s="410"/>
      <c r="AW123" s="410"/>
      <c r="AX123" s="410"/>
      <c r="AY123" s="410"/>
      <c r="AZ123" s="410"/>
      <c r="BA123" s="410"/>
      <c r="BB123" s="410"/>
      <c r="BC123" s="410"/>
      <c r="BD123" s="410"/>
      <c r="BE123" s="410"/>
      <c r="BF123" s="410"/>
      <c r="BG123" s="410"/>
      <c r="BH123" s="410"/>
      <c r="BI123" s="410"/>
      <c r="BJ123" s="410"/>
      <c r="BK123" s="410"/>
      <c r="BL123" s="410"/>
    </row>
    <row r="124" spans="2:64" s="4" customFormat="1" ht="14.25" customHeight="1" x14ac:dyDescent="0.2">
      <c r="B124" s="245"/>
      <c r="C124" s="197"/>
      <c r="D124" s="354"/>
      <c r="E124" s="367" t="s">
        <v>164</v>
      </c>
      <c r="F124" s="189"/>
      <c r="G124" s="188" t="s">
        <v>1186</v>
      </c>
      <c r="H124" s="346">
        <v>0.28599999999999998</v>
      </c>
      <c r="I124" s="188" t="s">
        <v>1187</v>
      </c>
      <c r="J124" s="194">
        <f t="shared" si="2"/>
        <v>0</v>
      </c>
      <c r="K124" s="3" t="s">
        <v>1269</v>
      </c>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c r="AI124" s="410"/>
      <c r="AJ124" s="410"/>
      <c r="AK124" s="410"/>
      <c r="AL124" s="410"/>
      <c r="AM124" s="410"/>
      <c r="AN124" s="410"/>
      <c r="AO124" s="410"/>
      <c r="AP124" s="410"/>
      <c r="AQ124" s="410"/>
      <c r="AR124" s="410"/>
      <c r="AS124" s="410"/>
      <c r="AT124" s="410"/>
      <c r="AU124" s="410"/>
      <c r="AV124" s="410"/>
      <c r="AW124" s="410"/>
      <c r="AX124" s="410"/>
      <c r="AY124" s="410"/>
      <c r="AZ124" s="410"/>
      <c r="BA124" s="410"/>
      <c r="BB124" s="410"/>
      <c r="BC124" s="410"/>
      <c r="BD124" s="410"/>
      <c r="BE124" s="410"/>
      <c r="BF124" s="410"/>
      <c r="BG124" s="410"/>
      <c r="BH124" s="410"/>
      <c r="BI124" s="410"/>
      <c r="BJ124" s="410"/>
      <c r="BK124" s="410"/>
      <c r="BL124" s="410"/>
    </row>
    <row r="125" spans="2:64" s="4" customFormat="1" ht="14.25" customHeight="1" x14ac:dyDescent="0.2">
      <c r="B125" s="245"/>
      <c r="C125" s="197"/>
      <c r="D125" s="366" t="s">
        <v>543</v>
      </c>
      <c r="E125" s="367" t="s">
        <v>165</v>
      </c>
      <c r="F125" s="189"/>
      <c r="G125" s="188" t="s">
        <v>1186</v>
      </c>
      <c r="H125" s="346">
        <v>0.28799999999999998</v>
      </c>
      <c r="I125" s="188" t="s">
        <v>1187</v>
      </c>
      <c r="J125" s="194">
        <f t="shared" si="2"/>
        <v>0</v>
      </c>
      <c r="K125" s="3" t="s">
        <v>1270</v>
      </c>
      <c r="M125" s="410"/>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0"/>
      <c r="AK125" s="410"/>
      <c r="AL125" s="410"/>
      <c r="AM125" s="410"/>
      <c r="AN125" s="410"/>
      <c r="AO125" s="410"/>
      <c r="AP125" s="410"/>
      <c r="AQ125" s="410"/>
      <c r="AR125" s="410"/>
      <c r="AS125" s="410"/>
      <c r="AT125" s="410"/>
      <c r="AU125" s="410"/>
      <c r="AV125" s="410"/>
      <c r="AW125" s="410"/>
      <c r="AX125" s="410"/>
      <c r="AY125" s="410"/>
      <c r="AZ125" s="410"/>
      <c r="BA125" s="410"/>
      <c r="BB125" s="410"/>
      <c r="BC125" s="410"/>
      <c r="BD125" s="410"/>
      <c r="BE125" s="410"/>
      <c r="BF125" s="410"/>
      <c r="BG125" s="410"/>
      <c r="BH125" s="410"/>
      <c r="BI125" s="410"/>
      <c r="BJ125" s="410"/>
      <c r="BK125" s="410"/>
      <c r="BL125" s="410"/>
    </row>
    <row r="126" spans="2:64" s="4" customFormat="1" ht="14.25" customHeight="1" x14ac:dyDescent="0.2">
      <c r="B126" s="245"/>
      <c r="C126" s="197"/>
      <c r="D126" s="354"/>
      <c r="E126" s="367" t="s">
        <v>164</v>
      </c>
      <c r="F126" s="189"/>
      <c r="G126" s="188" t="s">
        <v>1186</v>
      </c>
      <c r="H126" s="346">
        <v>0.28599999999999998</v>
      </c>
      <c r="I126" s="188" t="s">
        <v>1187</v>
      </c>
      <c r="J126" s="194">
        <f t="shared" si="2"/>
        <v>0</v>
      </c>
      <c r="K126" s="3" t="s">
        <v>1271</v>
      </c>
      <c r="M126" s="410"/>
      <c r="N126" s="410"/>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0"/>
      <c r="AM126" s="410"/>
      <c r="AN126" s="410"/>
      <c r="AO126" s="410"/>
      <c r="AP126" s="410"/>
      <c r="AQ126" s="410"/>
      <c r="AR126" s="410"/>
      <c r="AS126" s="410"/>
      <c r="AT126" s="410"/>
      <c r="AU126" s="410"/>
      <c r="AV126" s="410"/>
      <c r="AW126" s="410"/>
      <c r="AX126" s="410"/>
      <c r="AY126" s="410"/>
      <c r="AZ126" s="410"/>
      <c r="BA126" s="410"/>
      <c r="BB126" s="410"/>
      <c r="BC126" s="410"/>
      <c r="BD126" s="410"/>
      <c r="BE126" s="410"/>
      <c r="BF126" s="410"/>
      <c r="BG126" s="410"/>
      <c r="BH126" s="410"/>
      <c r="BI126" s="410"/>
      <c r="BJ126" s="410"/>
      <c r="BK126" s="410"/>
      <c r="BL126" s="410"/>
    </row>
    <row r="127" spans="2:64" s="4" customFormat="1" ht="14.25" customHeight="1" x14ac:dyDescent="0.2">
      <c r="B127" s="245"/>
      <c r="C127" s="197"/>
      <c r="D127" s="366" t="s">
        <v>542</v>
      </c>
      <c r="E127" s="367" t="s">
        <v>165</v>
      </c>
      <c r="F127" s="189"/>
      <c r="G127" s="188" t="s">
        <v>1186</v>
      </c>
      <c r="H127" s="346">
        <v>0.192</v>
      </c>
      <c r="I127" s="188" t="s">
        <v>1187</v>
      </c>
      <c r="J127" s="194">
        <f t="shared" si="2"/>
        <v>0</v>
      </c>
      <c r="K127" s="3" t="s">
        <v>1272</v>
      </c>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0"/>
      <c r="AY127" s="410"/>
      <c r="AZ127" s="410"/>
      <c r="BA127" s="410"/>
      <c r="BB127" s="410"/>
      <c r="BC127" s="410"/>
      <c r="BD127" s="410"/>
      <c r="BE127" s="410"/>
      <c r="BF127" s="410"/>
      <c r="BG127" s="410"/>
      <c r="BH127" s="410"/>
      <c r="BI127" s="410"/>
      <c r="BJ127" s="410"/>
      <c r="BK127" s="410"/>
      <c r="BL127" s="410"/>
    </row>
    <row r="128" spans="2:64" s="4" customFormat="1" ht="14.25" customHeight="1" x14ac:dyDescent="0.2">
      <c r="B128" s="245"/>
      <c r="C128" s="197"/>
      <c r="D128" s="354"/>
      <c r="E128" s="367" t="s">
        <v>164</v>
      </c>
      <c r="F128" s="189"/>
      <c r="G128" s="188" t="s">
        <v>1186</v>
      </c>
      <c r="H128" s="346">
        <v>0.19</v>
      </c>
      <c r="I128" s="188" t="s">
        <v>1187</v>
      </c>
      <c r="J128" s="194">
        <f t="shared" si="2"/>
        <v>0</v>
      </c>
      <c r="K128" s="3" t="s">
        <v>1273</v>
      </c>
      <c r="M128" s="410"/>
      <c r="N128" s="410"/>
      <c r="O128" s="410"/>
      <c r="P128" s="410"/>
      <c r="Q128" s="410"/>
      <c r="R128" s="410"/>
      <c r="S128" s="410"/>
      <c r="T128" s="410"/>
      <c r="U128" s="410"/>
      <c r="V128" s="410"/>
      <c r="W128" s="410"/>
      <c r="X128" s="410"/>
      <c r="Y128" s="410"/>
      <c r="Z128" s="410"/>
      <c r="AA128" s="410"/>
      <c r="AB128" s="410"/>
      <c r="AC128" s="410"/>
      <c r="AD128" s="410"/>
      <c r="AE128" s="410"/>
      <c r="AF128" s="410"/>
      <c r="AG128" s="410"/>
      <c r="AH128" s="410"/>
      <c r="AI128" s="410"/>
      <c r="AJ128" s="410"/>
      <c r="AK128" s="410"/>
      <c r="AL128" s="410"/>
      <c r="AM128" s="410"/>
      <c r="AN128" s="410"/>
      <c r="AO128" s="410"/>
      <c r="AP128" s="410"/>
      <c r="AQ128" s="410"/>
      <c r="AR128" s="410"/>
      <c r="AS128" s="410"/>
      <c r="AT128" s="410"/>
      <c r="AU128" s="410"/>
      <c r="AV128" s="410"/>
      <c r="AW128" s="410"/>
      <c r="AX128" s="410"/>
      <c r="AY128" s="410"/>
      <c r="AZ128" s="410"/>
      <c r="BA128" s="410"/>
      <c r="BB128" s="410"/>
      <c r="BC128" s="410"/>
      <c r="BD128" s="410"/>
      <c r="BE128" s="410"/>
      <c r="BF128" s="410"/>
      <c r="BG128" s="410"/>
      <c r="BH128" s="410"/>
      <c r="BI128" s="410"/>
      <c r="BJ128" s="410"/>
      <c r="BK128" s="410"/>
      <c r="BL128" s="410"/>
    </row>
    <row r="129" spans="2:64" s="4" customFormat="1" ht="14.25" customHeight="1" x14ac:dyDescent="0.2">
      <c r="B129" s="245"/>
      <c r="C129" s="197"/>
      <c r="D129" s="366" t="s">
        <v>587</v>
      </c>
      <c r="E129" s="367" t="s">
        <v>165</v>
      </c>
      <c r="F129" s="189"/>
      <c r="G129" s="188" t="s">
        <v>1186</v>
      </c>
      <c r="H129" s="346">
        <v>0.28799999999999998</v>
      </c>
      <c r="I129" s="188" t="s">
        <v>1187</v>
      </c>
      <c r="J129" s="194">
        <f t="shared" si="2"/>
        <v>0</v>
      </c>
      <c r="K129" s="3" t="s">
        <v>1274</v>
      </c>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0"/>
      <c r="AY129" s="410"/>
      <c r="AZ129" s="410"/>
      <c r="BA129" s="410"/>
      <c r="BB129" s="410"/>
      <c r="BC129" s="410"/>
      <c r="BD129" s="410"/>
      <c r="BE129" s="410"/>
      <c r="BF129" s="410"/>
      <c r="BG129" s="410"/>
      <c r="BH129" s="410"/>
      <c r="BI129" s="410"/>
      <c r="BJ129" s="410"/>
      <c r="BK129" s="410"/>
      <c r="BL129" s="410"/>
    </row>
    <row r="130" spans="2:64" s="4" customFormat="1" ht="14.25" customHeight="1" x14ac:dyDescent="0.2">
      <c r="B130" s="245"/>
      <c r="C130" s="197"/>
      <c r="D130" s="354"/>
      <c r="E130" s="367" t="s">
        <v>164</v>
      </c>
      <c r="F130" s="189"/>
      <c r="G130" s="188" t="s">
        <v>1186</v>
      </c>
      <c r="H130" s="346">
        <v>0.28599999999999998</v>
      </c>
      <c r="I130" s="188" t="s">
        <v>1187</v>
      </c>
      <c r="J130" s="194">
        <f t="shared" si="2"/>
        <v>0</v>
      </c>
      <c r="K130" s="3" t="s">
        <v>1275</v>
      </c>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0"/>
      <c r="AY130" s="410"/>
      <c r="AZ130" s="410"/>
      <c r="BA130" s="410"/>
      <c r="BB130" s="410"/>
      <c r="BC130" s="410"/>
      <c r="BD130" s="410"/>
      <c r="BE130" s="410"/>
      <c r="BF130" s="410"/>
      <c r="BG130" s="410"/>
      <c r="BH130" s="410"/>
      <c r="BI130" s="410"/>
      <c r="BJ130" s="410"/>
      <c r="BK130" s="410"/>
      <c r="BL130" s="410"/>
    </row>
    <row r="131" spans="2:64" s="4" customFormat="1" ht="14.25" customHeight="1" x14ac:dyDescent="0.2">
      <c r="B131" s="245"/>
      <c r="C131" s="197"/>
      <c r="D131" s="366" t="s">
        <v>585</v>
      </c>
      <c r="E131" s="367" t="s">
        <v>165</v>
      </c>
      <c r="F131" s="189"/>
      <c r="G131" s="188" t="s">
        <v>1186</v>
      </c>
      <c r="H131" s="346">
        <v>0.28799999999999998</v>
      </c>
      <c r="I131" s="188" t="s">
        <v>1187</v>
      </c>
      <c r="J131" s="194">
        <f t="shared" si="2"/>
        <v>0</v>
      </c>
      <c r="K131" s="3" t="s">
        <v>1276</v>
      </c>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0"/>
      <c r="AY131" s="410"/>
      <c r="AZ131" s="410"/>
      <c r="BA131" s="410"/>
      <c r="BB131" s="410"/>
      <c r="BC131" s="410"/>
      <c r="BD131" s="410"/>
      <c r="BE131" s="410"/>
      <c r="BF131" s="410"/>
      <c r="BG131" s="410"/>
      <c r="BH131" s="410"/>
      <c r="BI131" s="410"/>
      <c r="BJ131" s="410"/>
      <c r="BK131" s="410"/>
      <c r="BL131" s="410"/>
    </row>
    <row r="132" spans="2:64" s="4" customFormat="1" ht="14.25" customHeight="1" x14ac:dyDescent="0.2">
      <c r="B132" s="212"/>
      <c r="C132" s="919"/>
      <c r="D132" s="354" t="s">
        <v>586</v>
      </c>
      <c r="E132" s="367" t="s">
        <v>164</v>
      </c>
      <c r="F132" s="189"/>
      <c r="G132" s="188" t="s">
        <v>1186</v>
      </c>
      <c r="H132" s="346">
        <v>0.28599999999999998</v>
      </c>
      <c r="I132" s="188" t="s">
        <v>1187</v>
      </c>
      <c r="J132" s="194">
        <f t="shared" si="2"/>
        <v>0</v>
      </c>
      <c r="K132" s="3" t="s">
        <v>1277</v>
      </c>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0"/>
      <c r="AY132" s="410"/>
      <c r="AZ132" s="410"/>
      <c r="BA132" s="410"/>
      <c r="BB132" s="410"/>
      <c r="BC132" s="410"/>
      <c r="BD132" s="410"/>
      <c r="BE132" s="410"/>
      <c r="BF132" s="410"/>
      <c r="BG132" s="410"/>
      <c r="BH132" s="410"/>
      <c r="BI132" s="410"/>
      <c r="BJ132" s="410"/>
      <c r="BK132" s="410"/>
      <c r="BL132" s="410"/>
    </row>
    <row r="133" spans="2:64" s="4" customFormat="1" ht="14.25" customHeight="1" x14ac:dyDescent="0.2">
      <c r="B133" s="922">
        <v>13</v>
      </c>
      <c r="C133" s="195" t="s">
        <v>1002</v>
      </c>
      <c r="D133" s="366" t="s">
        <v>545</v>
      </c>
      <c r="E133" s="367" t="s">
        <v>165</v>
      </c>
      <c r="F133" s="189"/>
      <c r="G133" s="188" t="s">
        <v>1186</v>
      </c>
      <c r="H133" s="346">
        <v>0.7</v>
      </c>
      <c r="I133" s="188" t="s">
        <v>1187</v>
      </c>
      <c r="J133" s="194">
        <f>ROUND(F133*H133,0)</f>
        <v>0</v>
      </c>
      <c r="K133" s="3" t="s">
        <v>1278</v>
      </c>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2:64" s="4" customFormat="1" ht="14.25" customHeight="1" x14ac:dyDescent="0.2">
      <c r="B134" s="245"/>
      <c r="C134" s="197"/>
      <c r="D134" s="354"/>
      <c r="E134" s="367" t="s">
        <v>164</v>
      </c>
      <c r="F134" s="189"/>
      <c r="G134" s="188" t="s">
        <v>1186</v>
      </c>
      <c r="H134" s="346">
        <v>0.7</v>
      </c>
      <c r="I134" s="188" t="s">
        <v>1187</v>
      </c>
      <c r="J134" s="194">
        <f t="shared" ref="J134:J142" si="3">ROUND(F134*H134,0)</f>
        <v>0</v>
      </c>
      <c r="K134" s="3" t="s">
        <v>1279</v>
      </c>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2:64" s="4" customFormat="1" ht="14.25" customHeight="1" x14ac:dyDescent="0.2">
      <c r="B135" s="245"/>
      <c r="C135" s="197"/>
      <c r="D135" s="366" t="s">
        <v>544</v>
      </c>
      <c r="E135" s="367" t="s">
        <v>165</v>
      </c>
      <c r="F135" s="189"/>
      <c r="G135" s="188" t="s">
        <v>1186</v>
      </c>
      <c r="H135" s="346">
        <v>0.3</v>
      </c>
      <c r="I135" s="188" t="s">
        <v>1187</v>
      </c>
      <c r="J135" s="194">
        <f t="shared" si="3"/>
        <v>0</v>
      </c>
      <c r="K135" s="3" t="s">
        <v>1280</v>
      </c>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2:64" s="4" customFormat="1" ht="14.25" customHeight="1" x14ac:dyDescent="0.2">
      <c r="B136" s="245"/>
      <c r="C136" s="197"/>
      <c r="D136" s="354"/>
      <c r="E136" s="367" t="s">
        <v>164</v>
      </c>
      <c r="F136" s="189"/>
      <c r="G136" s="188" t="s">
        <v>1186</v>
      </c>
      <c r="H136" s="346">
        <v>0.3</v>
      </c>
      <c r="I136" s="188" t="s">
        <v>1187</v>
      </c>
      <c r="J136" s="194">
        <f t="shared" si="3"/>
        <v>0</v>
      </c>
      <c r="K136" s="3" t="s">
        <v>1281</v>
      </c>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2:64" s="4" customFormat="1" ht="14.25" customHeight="1" x14ac:dyDescent="0.2">
      <c r="B137" s="245"/>
      <c r="C137" s="197"/>
      <c r="D137" s="366" t="s">
        <v>543</v>
      </c>
      <c r="E137" s="367" t="s">
        <v>165</v>
      </c>
      <c r="F137" s="189"/>
      <c r="G137" s="188" t="s">
        <v>1186</v>
      </c>
      <c r="H137" s="346">
        <v>0.3</v>
      </c>
      <c r="I137" s="188" t="s">
        <v>1187</v>
      </c>
      <c r="J137" s="194">
        <f t="shared" si="3"/>
        <v>0</v>
      </c>
      <c r="K137" s="3" t="s">
        <v>1282</v>
      </c>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2:64" s="4" customFormat="1" ht="14.25" customHeight="1" x14ac:dyDescent="0.2">
      <c r="B138" s="245"/>
      <c r="C138" s="197"/>
      <c r="D138" s="354"/>
      <c r="E138" s="367" t="s">
        <v>164</v>
      </c>
      <c r="F138" s="189"/>
      <c r="G138" s="188" t="s">
        <v>1186</v>
      </c>
      <c r="H138" s="346">
        <v>0.3</v>
      </c>
      <c r="I138" s="188" t="s">
        <v>1187</v>
      </c>
      <c r="J138" s="194">
        <f t="shared" si="3"/>
        <v>0</v>
      </c>
      <c r="K138" s="3" t="s">
        <v>1283</v>
      </c>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2:64" s="4" customFormat="1" ht="14.25" customHeight="1" x14ac:dyDescent="0.2">
      <c r="B139" s="566"/>
      <c r="C139" s="567"/>
      <c r="D139" s="366" t="s">
        <v>542</v>
      </c>
      <c r="E139" s="367" t="s">
        <v>165</v>
      </c>
      <c r="F139" s="189"/>
      <c r="G139" s="188" t="s">
        <v>1186</v>
      </c>
      <c r="H139" s="346">
        <v>0.2</v>
      </c>
      <c r="I139" s="188" t="s">
        <v>1187</v>
      </c>
      <c r="J139" s="194">
        <f t="shared" si="3"/>
        <v>0</v>
      </c>
      <c r="K139" s="3" t="s">
        <v>1284</v>
      </c>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2:64" s="4" customFormat="1" ht="14.25" customHeight="1" x14ac:dyDescent="0.2">
      <c r="B140" s="566"/>
      <c r="C140" s="567"/>
      <c r="D140" s="354"/>
      <c r="E140" s="367" t="s">
        <v>164</v>
      </c>
      <c r="F140" s="189"/>
      <c r="G140" s="188" t="s">
        <v>1186</v>
      </c>
      <c r="H140" s="347">
        <v>0.2</v>
      </c>
      <c r="I140" s="188" t="s">
        <v>1187</v>
      </c>
      <c r="J140" s="194">
        <f t="shared" si="3"/>
        <v>0</v>
      </c>
      <c r="K140" s="3" t="s">
        <v>1285</v>
      </c>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2:64" s="4" customFormat="1" ht="14.25" customHeight="1" x14ac:dyDescent="0.2">
      <c r="B141" s="245"/>
      <c r="C141" s="197"/>
      <c r="D141" s="366" t="s">
        <v>587</v>
      </c>
      <c r="E141" s="367" t="s">
        <v>165</v>
      </c>
      <c r="F141" s="189"/>
      <c r="G141" s="188" t="s">
        <v>1186</v>
      </c>
      <c r="H141" s="346">
        <v>0.3</v>
      </c>
      <c r="I141" s="188" t="s">
        <v>1187</v>
      </c>
      <c r="J141" s="194">
        <f t="shared" si="3"/>
        <v>0</v>
      </c>
      <c r="K141" s="3" t="s">
        <v>1286</v>
      </c>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2:64" s="4" customFormat="1" ht="14.25" customHeight="1" x14ac:dyDescent="0.2">
      <c r="B142" s="923"/>
      <c r="C142" s="244"/>
      <c r="D142" s="354"/>
      <c r="E142" s="367" t="s">
        <v>164</v>
      </c>
      <c r="F142" s="189"/>
      <c r="G142" s="188" t="s">
        <v>1186</v>
      </c>
      <c r="H142" s="346">
        <v>0.3</v>
      </c>
      <c r="I142" s="188" t="s">
        <v>1187</v>
      </c>
      <c r="J142" s="186">
        <f t="shared" si="3"/>
        <v>0</v>
      </c>
      <c r="K142" s="3" t="s">
        <v>1287</v>
      </c>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2:64" s="4" customFormat="1" ht="14.25" customHeight="1" x14ac:dyDescent="0.2">
      <c r="B143" s="922">
        <v>14</v>
      </c>
      <c r="C143" s="195" t="s">
        <v>1116</v>
      </c>
      <c r="D143" s="366" t="s">
        <v>545</v>
      </c>
      <c r="E143" s="367" t="s">
        <v>165</v>
      </c>
      <c r="F143" s="189"/>
      <c r="G143" s="188" t="s">
        <v>1186</v>
      </c>
      <c r="H143" s="346">
        <v>0.7</v>
      </c>
      <c r="I143" s="188" t="s">
        <v>1187</v>
      </c>
      <c r="J143" s="194">
        <f t="shared" ref="J143:J152" si="4">ROUND(F143*H143,0)</f>
        <v>0</v>
      </c>
      <c r="K143" s="3" t="s">
        <v>1288</v>
      </c>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2:64" s="4" customFormat="1" ht="14.25" customHeight="1" x14ac:dyDescent="0.2">
      <c r="B144" s="245"/>
      <c r="C144" s="197"/>
      <c r="D144" s="637"/>
      <c r="E144" s="630" t="s">
        <v>164</v>
      </c>
      <c r="F144" s="608"/>
      <c r="G144" s="920" t="s">
        <v>1186</v>
      </c>
      <c r="H144" s="537">
        <v>0.7</v>
      </c>
      <c r="I144" s="920" t="s">
        <v>1187</v>
      </c>
      <c r="J144" s="609">
        <f t="shared" si="4"/>
        <v>0</v>
      </c>
      <c r="K144" s="3" t="s">
        <v>1315</v>
      </c>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4.25" customHeight="1" x14ac:dyDescent="0.2">
      <c r="A145" s="4"/>
      <c r="B145" s="245"/>
      <c r="C145" s="197"/>
      <c r="D145" s="366" t="s">
        <v>544</v>
      </c>
      <c r="E145" s="367" t="s">
        <v>165</v>
      </c>
      <c r="F145" s="189"/>
      <c r="G145" s="188" t="s">
        <v>1186</v>
      </c>
      <c r="H145" s="346">
        <v>0.3</v>
      </c>
      <c r="I145" s="188" t="s">
        <v>1187</v>
      </c>
      <c r="J145" s="194">
        <f t="shared" si="4"/>
        <v>0</v>
      </c>
      <c r="K145" s="3" t="s">
        <v>1316</v>
      </c>
      <c r="L145" s="4"/>
    </row>
    <row r="146" spans="1:64" ht="14.25" customHeight="1" x14ac:dyDescent="0.2">
      <c r="A146" s="4"/>
      <c r="B146" s="245"/>
      <c r="C146" s="197"/>
      <c r="D146" s="354"/>
      <c r="E146" s="367" t="s">
        <v>164</v>
      </c>
      <c r="F146" s="189"/>
      <c r="G146" s="188" t="s">
        <v>1186</v>
      </c>
      <c r="H146" s="346">
        <v>0.3</v>
      </c>
      <c r="I146" s="188" t="s">
        <v>1187</v>
      </c>
      <c r="J146" s="194">
        <f t="shared" si="4"/>
        <v>0</v>
      </c>
      <c r="K146" s="3" t="s">
        <v>1317</v>
      </c>
      <c r="L146" s="4"/>
    </row>
    <row r="147" spans="1:64" ht="14.25" customHeight="1" x14ac:dyDescent="0.2">
      <c r="A147" s="4"/>
      <c r="B147" s="245"/>
      <c r="C147" s="197"/>
      <c r="D147" s="366" t="s">
        <v>543</v>
      </c>
      <c r="E147" s="367" t="s">
        <v>165</v>
      </c>
      <c r="F147" s="189"/>
      <c r="G147" s="188" t="s">
        <v>1186</v>
      </c>
      <c r="H147" s="346">
        <v>0.3</v>
      </c>
      <c r="I147" s="188" t="s">
        <v>1187</v>
      </c>
      <c r="J147" s="194">
        <f t="shared" si="4"/>
        <v>0</v>
      </c>
      <c r="K147" s="3" t="s">
        <v>1318</v>
      </c>
      <c r="L147" s="4"/>
    </row>
    <row r="148" spans="1:64" ht="14.25" customHeight="1" x14ac:dyDescent="0.2">
      <c r="A148" s="4"/>
      <c r="B148" s="245"/>
      <c r="C148" s="197"/>
      <c r="D148" s="354"/>
      <c r="E148" s="367" t="s">
        <v>164</v>
      </c>
      <c r="F148" s="189"/>
      <c r="G148" s="188" t="s">
        <v>1186</v>
      </c>
      <c r="H148" s="346">
        <v>0.3</v>
      </c>
      <c r="I148" s="188" t="s">
        <v>1187</v>
      </c>
      <c r="J148" s="194">
        <f t="shared" si="4"/>
        <v>0</v>
      </c>
      <c r="K148" s="3" t="s">
        <v>1319</v>
      </c>
      <c r="L148" s="4"/>
    </row>
    <row r="149" spans="1:64" ht="14.25" customHeight="1" x14ac:dyDescent="0.2">
      <c r="A149" s="4"/>
      <c r="B149" s="245"/>
      <c r="C149" s="197"/>
      <c r="D149" s="366" t="s">
        <v>542</v>
      </c>
      <c r="E149" s="367" t="s">
        <v>165</v>
      </c>
      <c r="F149" s="189"/>
      <c r="G149" s="188" t="s">
        <v>1186</v>
      </c>
      <c r="H149" s="346">
        <v>0.2</v>
      </c>
      <c r="I149" s="188" t="s">
        <v>1187</v>
      </c>
      <c r="J149" s="194">
        <f t="shared" si="4"/>
        <v>0</v>
      </c>
      <c r="K149" s="3" t="s">
        <v>1320</v>
      </c>
      <c r="L149" s="4"/>
    </row>
    <row r="150" spans="1:64" ht="14.25" customHeight="1" x14ac:dyDescent="0.2">
      <c r="A150" s="4"/>
      <c r="B150" s="245"/>
      <c r="C150" s="197"/>
      <c r="D150" s="354"/>
      <c r="E150" s="367" t="s">
        <v>164</v>
      </c>
      <c r="F150" s="189"/>
      <c r="G150" s="188" t="s">
        <v>1186</v>
      </c>
      <c r="H150" s="346">
        <v>0.2</v>
      </c>
      <c r="I150" s="188" t="s">
        <v>1187</v>
      </c>
      <c r="J150" s="194">
        <f t="shared" si="4"/>
        <v>0</v>
      </c>
      <c r="K150" s="3" t="s">
        <v>1321</v>
      </c>
      <c r="L150" s="4"/>
    </row>
    <row r="151" spans="1:64" s="4" customFormat="1" ht="14.25" customHeight="1" x14ac:dyDescent="0.2">
      <c r="B151" s="245"/>
      <c r="C151" s="197"/>
      <c r="D151" s="366" t="s">
        <v>587</v>
      </c>
      <c r="E151" s="367" t="s">
        <v>165</v>
      </c>
      <c r="F151" s="189"/>
      <c r="G151" s="188" t="s">
        <v>1186</v>
      </c>
      <c r="H151" s="346">
        <v>0.3</v>
      </c>
      <c r="I151" s="188" t="s">
        <v>1187</v>
      </c>
      <c r="J151" s="194">
        <f t="shared" si="4"/>
        <v>0</v>
      </c>
      <c r="K151" s="3" t="s">
        <v>1322</v>
      </c>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s="4" customFormat="1" ht="14.25" customHeight="1" x14ac:dyDescent="0.2">
      <c r="B152" s="923"/>
      <c r="C152" s="244"/>
      <c r="D152" s="354"/>
      <c r="E152" s="367" t="s">
        <v>164</v>
      </c>
      <c r="F152" s="189"/>
      <c r="G152" s="188" t="s">
        <v>1186</v>
      </c>
      <c r="H152" s="347">
        <v>0.3</v>
      </c>
      <c r="I152" s="188" t="s">
        <v>1187</v>
      </c>
      <c r="J152" s="186">
        <f t="shared" si="4"/>
        <v>0</v>
      </c>
      <c r="K152" s="3" t="s">
        <v>1323</v>
      </c>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s="4" customFormat="1" ht="14.25" customHeight="1" x14ac:dyDescent="0.2">
      <c r="B153" s="922">
        <v>15</v>
      </c>
      <c r="C153" s="195" t="s">
        <v>1395</v>
      </c>
      <c r="D153" s="366" t="s">
        <v>545</v>
      </c>
      <c r="E153" s="367" t="s">
        <v>165</v>
      </c>
      <c r="F153" s="189"/>
      <c r="G153" s="188" t="s">
        <v>139</v>
      </c>
      <c r="H153" s="346">
        <v>0.7</v>
      </c>
      <c r="I153" s="188" t="s">
        <v>141</v>
      </c>
      <c r="J153" s="194">
        <f t="shared" ref="J153:J162" si="5">ROUND(F153*H153,0)</f>
        <v>0</v>
      </c>
      <c r="K153" s="3" t="s">
        <v>1324</v>
      </c>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596"/>
      <c r="AL153" s="596"/>
      <c r="AM153" s="596"/>
      <c r="AN153" s="596"/>
      <c r="AO153" s="596"/>
      <c r="AP153" s="596"/>
      <c r="AQ153" s="596"/>
      <c r="AR153" s="596"/>
      <c r="AS153" s="596"/>
      <c r="AT153" s="596"/>
      <c r="AU153" s="596"/>
      <c r="AV153" s="596"/>
      <c r="AW153" s="596"/>
      <c r="AX153" s="596"/>
      <c r="AY153" s="596"/>
      <c r="AZ153" s="596"/>
      <c r="BA153" s="596"/>
      <c r="BB153" s="596"/>
      <c r="BC153" s="596"/>
      <c r="BD153" s="596"/>
      <c r="BE153" s="596"/>
      <c r="BF153" s="596"/>
      <c r="BG153" s="596"/>
      <c r="BH153" s="596"/>
      <c r="BI153" s="596"/>
      <c r="BJ153" s="596"/>
      <c r="BK153" s="596"/>
      <c r="BL153" s="596"/>
    </row>
    <row r="154" spans="1:64" s="4" customFormat="1" ht="14.25" customHeight="1" x14ac:dyDescent="0.2">
      <c r="B154" s="245"/>
      <c r="C154" s="197"/>
      <c r="D154" s="354"/>
      <c r="E154" s="367" t="s">
        <v>164</v>
      </c>
      <c r="F154" s="189"/>
      <c r="G154" s="188" t="s">
        <v>139</v>
      </c>
      <c r="H154" s="346">
        <v>0.7</v>
      </c>
      <c r="I154" s="188" t="s">
        <v>141</v>
      </c>
      <c r="J154" s="194">
        <f t="shared" si="5"/>
        <v>0</v>
      </c>
      <c r="K154" s="3" t="s">
        <v>1474</v>
      </c>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596"/>
      <c r="AL154" s="596"/>
      <c r="AM154" s="596"/>
      <c r="AN154" s="596"/>
      <c r="AO154" s="596"/>
      <c r="AP154" s="596"/>
      <c r="AQ154" s="596"/>
      <c r="AR154" s="596"/>
      <c r="AS154" s="596"/>
      <c r="AT154" s="596"/>
      <c r="AU154" s="596"/>
      <c r="AV154" s="596"/>
      <c r="AW154" s="596"/>
      <c r="AX154" s="596"/>
      <c r="AY154" s="596"/>
      <c r="AZ154" s="596"/>
      <c r="BA154" s="596"/>
      <c r="BB154" s="596"/>
      <c r="BC154" s="596"/>
      <c r="BD154" s="596"/>
      <c r="BE154" s="596"/>
      <c r="BF154" s="596"/>
      <c r="BG154" s="596"/>
      <c r="BH154" s="596"/>
      <c r="BI154" s="596"/>
      <c r="BJ154" s="596"/>
      <c r="BK154" s="596"/>
      <c r="BL154" s="596"/>
    </row>
    <row r="155" spans="1:64" ht="14.25" customHeight="1" x14ac:dyDescent="0.2">
      <c r="A155" s="4"/>
      <c r="B155" s="245"/>
      <c r="C155" s="197"/>
      <c r="D155" s="366" t="s">
        <v>544</v>
      </c>
      <c r="E155" s="367" t="s">
        <v>165</v>
      </c>
      <c r="F155" s="189"/>
      <c r="G155" s="188" t="s">
        <v>139</v>
      </c>
      <c r="H155" s="346">
        <v>0.3</v>
      </c>
      <c r="I155" s="188" t="s">
        <v>141</v>
      </c>
      <c r="J155" s="194">
        <f t="shared" si="5"/>
        <v>0</v>
      </c>
      <c r="K155" s="3" t="s">
        <v>1475</v>
      </c>
      <c r="L155" s="4"/>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92"/>
      <c r="AL155" s="592"/>
      <c r="AM155" s="592"/>
      <c r="AN155" s="592"/>
      <c r="AO155" s="592"/>
      <c r="AP155" s="592"/>
      <c r="AQ155" s="592"/>
      <c r="AR155" s="592"/>
      <c r="AS155" s="592"/>
      <c r="AT155" s="592"/>
      <c r="AU155" s="592"/>
      <c r="AV155" s="592"/>
      <c r="AW155" s="592"/>
      <c r="AX155" s="592"/>
      <c r="AY155" s="592"/>
      <c r="AZ155" s="592"/>
      <c r="BA155" s="592"/>
      <c r="BB155" s="592"/>
      <c r="BC155" s="592"/>
      <c r="BD155" s="592"/>
      <c r="BE155" s="592"/>
      <c r="BF155" s="592"/>
      <c r="BG155" s="592"/>
      <c r="BH155" s="592"/>
      <c r="BI155" s="592"/>
      <c r="BJ155" s="592"/>
      <c r="BK155" s="592"/>
      <c r="BL155" s="592"/>
    </row>
    <row r="156" spans="1:64" ht="14.25" customHeight="1" x14ac:dyDescent="0.2">
      <c r="A156" s="4"/>
      <c r="B156" s="245"/>
      <c r="C156" s="197"/>
      <c r="D156" s="354"/>
      <c r="E156" s="367" t="s">
        <v>164</v>
      </c>
      <c r="F156" s="189"/>
      <c r="G156" s="188" t="s">
        <v>139</v>
      </c>
      <c r="H156" s="346">
        <v>0.3</v>
      </c>
      <c r="I156" s="188" t="s">
        <v>141</v>
      </c>
      <c r="J156" s="194">
        <f t="shared" si="5"/>
        <v>0</v>
      </c>
      <c r="K156" s="3" t="s">
        <v>1476</v>
      </c>
      <c r="L156" s="4"/>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592"/>
      <c r="AL156" s="592"/>
      <c r="AM156" s="592"/>
      <c r="AN156" s="592"/>
      <c r="AO156" s="592"/>
      <c r="AP156" s="592"/>
      <c r="AQ156" s="592"/>
      <c r="AR156" s="592"/>
      <c r="AS156" s="592"/>
      <c r="AT156" s="592"/>
      <c r="AU156" s="592"/>
      <c r="AV156" s="592"/>
      <c r="AW156" s="592"/>
      <c r="AX156" s="592"/>
      <c r="AY156" s="592"/>
      <c r="AZ156" s="592"/>
      <c r="BA156" s="592"/>
      <c r="BB156" s="592"/>
      <c r="BC156" s="592"/>
      <c r="BD156" s="592"/>
      <c r="BE156" s="592"/>
      <c r="BF156" s="592"/>
      <c r="BG156" s="592"/>
      <c r="BH156" s="592"/>
      <c r="BI156" s="592"/>
      <c r="BJ156" s="592"/>
      <c r="BK156" s="592"/>
      <c r="BL156" s="592"/>
    </row>
    <row r="157" spans="1:64" ht="14.25" customHeight="1" x14ac:dyDescent="0.2">
      <c r="A157" s="4"/>
      <c r="B157" s="245"/>
      <c r="C157" s="197"/>
      <c r="D157" s="366" t="s">
        <v>543</v>
      </c>
      <c r="E157" s="367" t="s">
        <v>165</v>
      </c>
      <c r="F157" s="189"/>
      <c r="G157" s="188" t="s">
        <v>139</v>
      </c>
      <c r="H157" s="346">
        <v>0.3</v>
      </c>
      <c r="I157" s="188" t="s">
        <v>141</v>
      </c>
      <c r="J157" s="194">
        <f t="shared" si="5"/>
        <v>0</v>
      </c>
      <c r="K157" s="3" t="s">
        <v>1477</v>
      </c>
      <c r="L157" s="4"/>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592"/>
      <c r="AL157" s="592"/>
      <c r="AM157" s="592"/>
      <c r="AN157" s="592"/>
      <c r="AO157" s="592"/>
      <c r="AP157" s="592"/>
      <c r="AQ157" s="592"/>
      <c r="AR157" s="592"/>
      <c r="AS157" s="592"/>
      <c r="AT157" s="592"/>
      <c r="AU157" s="592"/>
      <c r="AV157" s="592"/>
      <c r="AW157" s="592"/>
      <c r="AX157" s="592"/>
      <c r="AY157" s="592"/>
      <c r="AZ157" s="592"/>
      <c r="BA157" s="592"/>
      <c r="BB157" s="592"/>
      <c r="BC157" s="592"/>
      <c r="BD157" s="592"/>
      <c r="BE157" s="592"/>
      <c r="BF157" s="592"/>
      <c r="BG157" s="592"/>
      <c r="BH157" s="592"/>
      <c r="BI157" s="592"/>
      <c r="BJ157" s="592"/>
      <c r="BK157" s="592"/>
      <c r="BL157" s="592"/>
    </row>
    <row r="158" spans="1:64" ht="14.25" customHeight="1" x14ac:dyDescent="0.2">
      <c r="A158" s="4"/>
      <c r="B158" s="245"/>
      <c r="C158" s="197"/>
      <c r="D158" s="354"/>
      <c r="E158" s="367" t="s">
        <v>164</v>
      </c>
      <c r="F158" s="189"/>
      <c r="G158" s="188" t="s">
        <v>139</v>
      </c>
      <c r="H158" s="346">
        <v>0.3</v>
      </c>
      <c r="I158" s="188" t="s">
        <v>141</v>
      </c>
      <c r="J158" s="194">
        <f t="shared" si="5"/>
        <v>0</v>
      </c>
      <c r="K158" s="3" t="s">
        <v>1478</v>
      </c>
      <c r="L158" s="4"/>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592"/>
      <c r="AL158" s="592"/>
      <c r="AM158" s="592"/>
      <c r="AN158" s="592"/>
      <c r="AO158" s="592"/>
      <c r="AP158" s="592"/>
      <c r="AQ158" s="592"/>
      <c r="AR158" s="592"/>
      <c r="AS158" s="592"/>
      <c r="AT158" s="592"/>
      <c r="AU158" s="592"/>
      <c r="AV158" s="592"/>
      <c r="AW158" s="592"/>
      <c r="AX158" s="592"/>
      <c r="AY158" s="592"/>
      <c r="AZ158" s="592"/>
      <c r="BA158" s="592"/>
      <c r="BB158" s="592"/>
      <c r="BC158" s="592"/>
      <c r="BD158" s="592"/>
      <c r="BE158" s="592"/>
      <c r="BF158" s="592"/>
      <c r="BG158" s="592"/>
      <c r="BH158" s="592"/>
      <c r="BI158" s="592"/>
      <c r="BJ158" s="592"/>
      <c r="BK158" s="592"/>
      <c r="BL158" s="592"/>
    </row>
    <row r="159" spans="1:64" ht="14.25" customHeight="1" x14ac:dyDescent="0.2">
      <c r="A159" s="4"/>
      <c r="B159" s="245"/>
      <c r="C159" s="197"/>
      <c r="D159" s="366" t="s">
        <v>542</v>
      </c>
      <c r="E159" s="367" t="s">
        <v>165</v>
      </c>
      <c r="F159" s="189"/>
      <c r="G159" s="188" t="s">
        <v>139</v>
      </c>
      <c r="H159" s="346">
        <v>0.2</v>
      </c>
      <c r="I159" s="188" t="s">
        <v>141</v>
      </c>
      <c r="J159" s="194">
        <f t="shared" si="5"/>
        <v>0</v>
      </c>
      <c r="K159" s="3" t="s">
        <v>1479</v>
      </c>
      <c r="L159" s="4"/>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592"/>
      <c r="AL159" s="592"/>
      <c r="AM159" s="592"/>
      <c r="AN159" s="592"/>
      <c r="AO159" s="592"/>
      <c r="AP159" s="592"/>
      <c r="AQ159" s="592"/>
      <c r="AR159" s="592"/>
      <c r="AS159" s="592"/>
      <c r="AT159" s="592"/>
      <c r="AU159" s="592"/>
      <c r="AV159" s="592"/>
      <c r="AW159" s="592"/>
      <c r="AX159" s="592"/>
      <c r="AY159" s="592"/>
      <c r="AZ159" s="592"/>
      <c r="BA159" s="592"/>
      <c r="BB159" s="592"/>
      <c r="BC159" s="592"/>
      <c r="BD159" s="592"/>
      <c r="BE159" s="592"/>
      <c r="BF159" s="592"/>
      <c r="BG159" s="592"/>
      <c r="BH159" s="592"/>
      <c r="BI159" s="592"/>
      <c r="BJ159" s="592"/>
      <c r="BK159" s="592"/>
      <c r="BL159" s="592"/>
    </row>
    <row r="160" spans="1:64" ht="14.25" customHeight="1" x14ac:dyDescent="0.2">
      <c r="A160" s="4"/>
      <c r="B160" s="245"/>
      <c r="C160" s="197"/>
      <c r="D160" s="354"/>
      <c r="E160" s="367" t="s">
        <v>164</v>
      </c>
      <c r="F160" s="189"/>
      <c r="G160" s="188" t="s">
        <v>139</v>
      </c>
      <c r="H160" s="346">
        <v>0.2</v>
      </c>
      <c r="I160" s="188" t="s">
        <v>141</v>
      </c>
      <c r="J160" s="194">
        <f t="shared" si="5"/>
        <v>0</v>
      </c>
      <c r="K160" s="3" t="s">
        <v>1480</v>
      </c>
      <c r="L160" s="4"/>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592"/>
      <c r="AL160" s="592"/>
      <c r="AM160" s="592"/>
      <c r="AN160" s="592"/>
      <c r="AO160" s="592"/>
      <c r="AP160" s="592"/>
      <c r="AQ160" s="592"/>
      <c r="AR160" s="592"/>
      <c r="AS160" s="592"/>
      <c r="AT160" s="592"/>
      <c r="AU160" s="592"/>
      <c r="AV160" s="592"/>
      <c r="AW160" s="592"/>
      <c r="AX160" s="592"/>
      <c r="AY160" s="592"/>
      <c r="AZ160" s="592"/>
      <c r="BA160" s="592"/>
      <c r="BB160" s="592"/>
      <c r="BC160" s="592"/>
      <c r="BD160" s="592"/>
      <c r="BE160" s="592"/>
      <c r="BF160" s="592"/>
      <c r="BG160" s="592"/>
      <c r="BH160" s="592"/>
      <c r="BI160" s="592"/>
      <c r="BJ160" s="592"/>
      <c r="BK160" s="592"/>
      <c r="BL160" s="592"/>
    </row>
    <row r="161" spans="1:64" s="4" customFormat="1" ht="14.25" customHeight="1" x14ac:dyDescent="0.2">
      <c r="B161" s="245"/>
      <c r="C161" s="197"/>
      <c r="D161" s="366" t="s">
        <v>587</v>
      </c>
      <c r="E161" s="367" t="s">
        <v>165</v>
      </c>
      <c r="F161" s="189"/>
      <c r="G161" s="188" t="s">
        <v>139</v>
      </c>
      <c r="H161" s="346">
        <v>0.3</v>
      </c>
      <c r="I161" s="188" t="s">
        <v>141</v>
      </c>
      <c r="J161" s="194">
        <f t="shared" si="5"/>
        <v>0</v>
      </c>
      <c r="K161" s="3" t="s">
        <v>1481</v>
      </c>
      <c r="M161" s="596"/>
      <c r="N161" s="596"/>
      <c r="O161" s="596"/>
      <c r="P161" s="596"/>
      <c r="Q161" s="596"/>
      <c r="R161" s="596"/>
      <c r="S161" s="596"/>
      <c r="T161" s="596"/>
      <c r="U161" s="596"/>
      <c r="V161" s="596"/>
      <c r="W161" s="596"/>
      <c r="X161" s="596"/>
      <c r="Y161" s="596"/>
      <c r="Z161" s="596"/>
      <c r="AA161" s="596"/>
      <c r="AB161" s="596"/>
      <c r="AC161" s="596"/>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596"/>
      <c r="AY161" s="596"/>
      <c r="AZ161" s="596"/>
      <c r="BA161" s="596"/>
      <c r="BB161" s="596"/>
      <c r="BC161" s="596"/>
      <c r="BD161" s="596"/>
      <c r="BE161" s="596"/>
      <c r="BF161" s="596"/>
      <c r="BG161" s="596"/>
      <c r="BH161" s="596"/>
      <c r="BI161" s="596"/>
      <c r="BJ161" s="596"/>
      <c r="BK161" s="596"/>
      <c r="BL161" s="596"/>
    </row>
    <row r="162" spans="1:64" s="4" customFormat="1" ht="14.25" customHeight="1" x14ac:dyDescent="0.2">
      <c r="B162" s="923"/>
      <c r="C162" s="244"/>
      <c r="D162" s="354"/>
      <c r="E162" s="367" t="s">
        <v>164</v>
      </c>
      <c r="F162" s="189"/>
      <c r="G162" s="188" t="s">
        <v>139</v>
      </c>
      <c r="H162" s="347">
        <v>0.3</v>
      </c>
      <c r="I162" s="188" t="s">
        <v>141</v>
      </c>
      <c r="J162" s="186">
        <f t="shared" si="5"/>
        <v>0</v>
      </c>
      <c r="K162" s="3" t="s">
        <v>1482</v>
      </c>
      <c r="M162" s="596"/>
      <c r="N162" s="596"/>
      <c r="O162" s="596"/>
      <c r="P162" s="596"/>
      <c r="Q162" s="596"/>
      <c r="R162" s="596"/>
      <c r="S162" s="596"/>
      <c r="T162" s="596"/>
      <c r="U162" s="596"/>
      <c r="V162" s="596"/>
      <c r="W162" s="596"/>
      <c r="X162" s="596"/>
      <c r="Y162" s="596"/>
      <c r="Z162" s="596"/>
      <c r="AA162" s="596"/>
      <c r="AB162" s="596"/>
      <c r="AC162" s="596"/>
      <c r="AD162" s="596"/>
      <c r="AE162" s="596"/>
      <c r="AF162" s="596"/>
      <c r="AG162" s="596"/>
      <c r="AH162" s="596"/>
      <c r="AI162" s="596"/>
      <c r="AJ162" s="596"/>
      <c r="AK162" s="596"/>
      <c r="AL162" s="596"/>
      <c r="AM162" s="596"/>
      <c r="AN162" s="596"/>
      <c r="AO162" s="596"/>
      <c r="AP162" s="596"/>
      <c r="AQ162" s="596"/>
      <c r="AR162" s="596"/>
      <c r="AS162" s="596"/>
      <c r="AT162" s="596"/>
      <c r="AU162" s="596"/>
      <c r="AV162" s="596"/>
      <c r="AW162" s="596"/>
      <c r="AX162" s="596"/>
      <c r="AY162" s="596"/>
      <c r="AZ162" s="596"/>
      <c r="BA162" s="596"/>
      <c r="BB162" s="596"/>
      <c r="BC162" s="596"/>
      <c r="BD162" s="596"/>
      <c r="BE162" s="596"/>
      <c r="BF162" s="596"/>
      <c r="BG162" s="596"/>
      <c r="BH162" s="596"/>
      <c r="BI162" s="596"/>
      <c r="BJ162" s="596"/>
      <c r="BK162" s="596"/>
      <c r="BL162" s="596"/>
    </row>
    <row r="163" spans="1:64" s="4" customFormat="1" ht="14.25" customHeight="1" x14ac:dyDescent="0.2">
      <c r="B163" s="922">
        <v>16</v>
      </c>
      <c r="C163" s="195" t="s">
        <v>1639</v>
      </c>
      <c r="D163" s="366" t="s">
        <v>545</v>
      </c>
      <c r="E163" s="367" t="s">
        <v>165</v>
      </c>
      <c r="F163" s="189"/>
      <c r="G163" s="188" t="s">
        <v>139</v>
      </c>
      <c r="H163" s="346">
        <v>0.7</v>
      </c>
      <c r="I163" s="188" t="s">
        <v>141</v>
      </c>
      <c r="J163" s="194">
        <f t="shared" ref="J163:J172" si="6">ROUND(F163*H163,0)</f>
        <v>0</v>
      </c>
      <c r="K163" s="3" t="s">
        <v>1843</v>
      </c>
      <c r="M163" s="596"/>
      <c r="N163" s="596"/>
      <c r="O163" s="596"/>
      <c r="P163" s="596"/>
      <c r="Q163" s="596"/>
      <c r="R163" s="596"/>
      <c r="S163" s="596"/>
      <c r="T163" s="596"/>
      <c r="U163" s="596"/>
      <c r="V163" s="596"/>
      <c r="W163" s="596"/>
      <c r="X163" s="596"/>
      <c r="Y163" s="596"/>
      <c r="Z163" s="596"/>
      <c r="AA163" s="596"/>
      <c r="AB163" s="596"/>
      <c r="AC163" s="596"/>
      <c r="AD163" s="596"/>
      <c r="AE163" s="596"/>
      <c r="AF163" s="596"/>
      <c r="AG163" s="596"/>
      <c r="AH163" s="596"/>
      <c r="AI163" s="596"/>
      <c r="AJ163" s="596"/>
      <c r="AK163" s="596"/>
      <c r="AL163" s="596"/>
      <c r="AM163" s="596"/>
      <c r="AN163" s="596"/>
      <c r="AO163" s="596"/>
      <c r="AP163" s="596"/>
      <c r="AQ163" s="596"/>
      <c r="AR163" s="596"/>
      <c r="AS163" s="596"/>
      <c r="AT163" s="596"/>
      <c r="AU163" s="596"/>
      <c r="AV163" s="596"/>
      <c r="AW163" s="596"/>
      <c r="AX163" s="596"/>
      <c r="AY163" s="596"/>
      <c r="AZ163" s="596"/>
      <c r="BA163" s="596"/>
      <c r="BB163" s="596"/>
      <c r="BC163" s="596"/>
      <c r="BD163" s="596"/>
      <c r="BE163" s="596"/>
      <c r="BF163" s="596"/>
      <c r="BG163" s="596"/>
      <c r="BH163" s="596"/>
      <c r="BI163" s="596"/>
      <c r="BJ163" s="596"/>
      <c r="BK163" s="596"/>
      <c r="BL163" s="596"/>
    </row>
    <row r="164" spans="1:64" s="4" customFormat="1" ht="14.25" customHeight="1" x14ac:dyDescent="0.2">
      <c r="B164" s="245"/>
      <c r="C164" s="197"/>
      <c r="D164" s="354"/>
      <c r="E164" s="367" t="s">
        <v>164</v>
      </c>
      <c r="F164" s="189"/>
      <c r="G164" s="188" t="s">
        <v>139</v>
      </c>
      <c r="H164" s="346">
        <v>0.7</v>
      </c>
      <c r="I164" s="188" t="s">
        <v>141</v>
      </c>
      <c r="J164" s="194">
        <f t="shared" si="6"/>
        <v>0</v>
      </c>
      <c r="K164" s="3" t="s">
        <v>1844</v>
      </c>
      <c r="M164" s="596"/>
      <c r="N164" s="596"/>
      <c r="O164" s="596"/>
      <c r="P164" s="596"/>
      <c r="Q164" s="596"/>
      <c r="R164" s="596"/>
      <c r="S164" s="596"/>
      <c r="T164" s="596"/>
      <c r="U164" s="596"/>
      <c r="V164" s="596"/>
      <c r="W164" s="596"/>
      <c r="X164" s="596"/>
      <c r="Y164" s="596"/>
      <c r="Z164" s="596"/>
      <c r="AA164" s="596"/>
      <c r="AB164" s="596"/>
      <c r="AC164" s="596"/>
      <c r="AD164" s="596"/>
      <c r="AE164" s="596"/>
      <c r="AF164" s="596"/>
      <c r="AG164" s="596"/>
      <c r="AH164" s="596"/>
      <c r="AI164" s="596"/>
      <c r="AJ164" s="596"/>
      <c r="AK164" s="596"/>
      <c r="AL164" s="596"/>
      <c r="AM164" s="596"/>
      <c r="AN164" s="596"/>
      <c r="AO164" s="596"/>
      <c r="AP164" s="596"/>
      <c r="AQ164" s="596"/>
      <c r="AR164" s="596"/>
      <c r="AS164" s="596"/>
      <c r="AT164" s="596"/>
      <c r="AU164" s="596"/>
      <c r="AV164" s="596"/>
      <c r="AW164" s="596"/>
      <c r="AX164" s="596"/>
      <c r="AY164" s="596"/>
      <c r="AZ164" s="596"/>
      <c r="BA164" s="596"/>
      <c r="BB164" s="596"/>
      <c r="BC164" s="596"/>
      <c r="BD164" s="596"/>
      <c r="BE164" s="596"/>
      <c r="BF164" s="596"/>
      <c r="BG164" s="596"/>
      <c r="BH164" s="596"/>
      <c r="BI164" s="596"/>
      <c r="BJ164" s="596"/>
      <c r="BK164" s="596"/>
      <c r="BL164" s="596"/>
    </row>
    <row r="165" spans="1:64" s="4" customFormat="1" ht="14.25" customHeight="1" x14ac:dyDescent="0.2">
      <c r="B165" s="245"/>
      <c r="C165" s="197"/>
      <c r="D165" s="366" t="s">
        <v>544</v>
      </c>
      <c r="E165" s="367" t="s">
        <v>165</v>
      </c>
      <c r="F165" s="189"/>
      <c r="G165" s="188" t="s">
        <v>139</v>
      </c>
      <c r="H165" s="346">
        <v>0.3</v>
      </c>
      <c r="I165" s="188" t="s">
        <v>141</v>
      </c>
      <c r="J165" s="194">
        <f t="shared" si="6"/>
        <v>0</v>
      </c>
      <c r="K165" s="3" t="s">
        <v>1845</v>
      </c>
      <c r="M165" s="596"/>
      <c r="N165" s="596"/>
      <c r="O165" s="596"/>
      <c r="P165" s="596"/>
      <c r="Q165" s="596"/>
      <c r="R165" s="596"/>
      <c r="S165" s="596"/>
      <c r="T165" s="596"/>
      <c r="U165" s="596"/>
      <c r="V165" s="596"/>
      <c r="W165" s="596"/>
      <c r="X165" s="596"/>
      <c r="Y165" s="596"/>
      <c r="Z165" s="596"/>
      <c r="AA165" s="596"/>
      <c r="AB165" s="596"/>
      <c r="AC165" s="596"/>
      <c r="AD165" s="596"/>
      <c r="AE165" s="596"/>
      <c r="AF165" s="596"/>
      <c r="AG165" s="596"/>
      <c r="AH165" s="596"/>
      <c r="AI165" s="596"/>
      <c r="AJ165" s="596"/>
      <c r="AK165" s="596"/>
      <c r="AL165" s="596"/>
      <c r="AM165" s="596"/>
      <c r="AN165" s="596"/>
      <c r="AO165" s="596"/>
      <c r="AP165" s="596"/>
      <c r="AQ165" s="596"/>
      <c r="AR165" s="596"/>
      <c r="AS165" s="596"/>
      <c r="AT165" s="596"/>
      <c r="AU165" s="596"/>
      <c r="AV165" s="596"/>
      <c r="AW165" s="596"/>
      <c r="AX165" s="596"/>
      <c r="AY165" s="596"/>
      <c r="AZ165" s="596"/>
      <c r="BA165" s="596"/>
      <c r="BB165" s="596"/>
      <c r="BC165" s="596"/>
      <c r="BD165" s="596"/>
      <c r="BE165" s="596"/>
      <c r="BF165" s="596"/>
      <c r="BG165" s="596"/>
      <c r="BH165" s="596"/>
      <c r="BI165" s="596"/>
      <c r="BJ165" s="596"/>
      <c r="BK165" s="596"/>
      <c r="BL165" s="596"/>
    </row>
    <row r="166" spans="1:64" s="4" customFormat="1" ht="14.25" customHeight="1" x14ac:dyDescent="0.2">
      <c r="B166" s="245"/>
      <c r="C166" s="197"/>
      <c r="D166" s="354"/>
      <c r="E166" s="367" t="s">
        <v>164</v>
      </c>
      <c r="F166" s="189"/>
      <c r="G166" s="188" t="s">
        <v>139</v>
      </c>
      <c r="H166" s="346">
        <v>0.3</v>
      </c>
      <c r="I166" s="188" t="s">
        <v>141</v>
      </c>
      <c r="J166" s="194">
        <f t="shared" si="6"/>
        <v>0</v>
      </c>
      <c r="K166" s="3" t="s">
        <v>1846</v>
      </c>
      <c r="M166" s="596"/>
      <c r="N166" s="596"/>
      <c r="O166" s="596"/>
      <c r="P166" s="596"/>
      <c r="Q166" s="596"/>
      <c r="R166" s="596"/>
      <c r="S166" s="596"/>
      <c r="T166" s="596"/>
      <c r="U166" s="596"/>
      <c r="V166" s="596"/>
      <c r="W166" s="596"/>
      <c r="X166" s="596"/>
      <c r="Y166" s="596"/>
      <c r="Z166" s="596"/>
      <c r="AA166" s="596"/>
      <c r="AB166" s="596"/>
      <c r="AC166" s="596"/>
      <c r="AD166" s="596"/>
      <c r="AE166" s="596"/>
      <c r="AF166" s="596"/>
      <c r="AG166" s="596"/>
      <c r="AH166" s="596"/>
      <c r="AI166" s="596"/>
      <c r="AJ166" s="596"/>
      <c r="AK166" s="596"/>
      <c r="AL166" s="596"/>
      <c r="AM166" s="596"/>
      <c r="AN166" s="596"/>
      <c r="AO166" s="596"/>
      <c r="AP166" s="596"/>
      <c r="AQ166" s="596"/>
      <c r="AR166" s="596"/>
      <c r="AS166" s="596"/>
      <c r="AT166" s="596"/>
      <c r="AU166" s="596"/>
      <c r="AV166" s="596"/>
      <c r="AW166" s="596"/>
      <c r="AX166" s="596"/>
      <c r="AY166" s="596"/>
      <c r="AZ166" s="596"/>
      <c r="BA166" s="596"/>
      <c r="BB166" s="596"/>
      <c r="BC166" s="596"/>
      <c r="BD166" s="596"/>
      <c r="BE166" s="596"/>
      <c r="BF166" s="596"/>
      <c r="BG166" s="596"/>
      <c r="BH166" s="596"/>
      <c r="BI166" s="596"/>
      <c r="BJ166" s="596"/>
      <c r="BK166" s="596"/>
      <c r="BL166" s="596"/>
    </row>
    <row r="167" spans="1:64" s="4" customFormat="1" ht="14.25" customHeight="1" x14ac:dyDescent="0.2">
      <c r="B167" s="245"/>
      <c r="C167" s="197"/>
      <c r="D167" s="366" t="s">
        <v>543</v>
      </c>
      <c r="E167" s="367" t="s">
        <v>165</v>
      </c>
      <c r="F167" s="189"/>
      <c r="G167" s="188" t="s">
        <v>139</v>
      </c>
      <c r="H167" s="346">
        <v>0.3</v>
      </c>
      <c r="I167" s="188" t="s">
        <v>141</v>
      </c>
      <c r="J167" s="194">
        <f t="shared" si="6"/>
        <v>0</v>
      </c>
      <c r="K167" s="3" t="s">
        <v>1847</v>
      </c>
      <c r="M167" s="596"/>
      <c r="N167" s="596"/>
      <c r="O167" s="596"/>
      <c r="P167" s="596"/>
      <c r="Q167" s="596"/>
      <c r="R167" s="596"/>
      <c r="S167" s="596"/>
      <c r="T167" s="596"/>
      <c r="U167" s="596"/>
      <c r="V167" s="596"/>
      <c r="W167" s="596"/>
      <c r="X167" s="596"/>
      <c r="Y167" s="596"/>
      <c r="Z167" s="596"/>
      <c r="AA167" s="596"/>
      <c r="AB167" s="596"/>
      <c r="AC167" s="596"/>
      <c r="AD167" s="596"/>
      <c r="AE167" s="596"/>
      <c r="AF167" s="596"/>
      <c r="AG167" s="596"/>
      <c r="AH167" s="596"/>
      <c r="AI167" s="596"/>
      <c r="AJ167" s="596"/>
      <c r="AK167" s="596"/>
      <c r="AL167" s="596"/>
      <c r="AM167" s="596"/>
      <c r="AN167" s="596"/>
      <c r="AO167" s="596"/>
      <c r="AP167" s="596"/>
      <c r="AQ167" s="596"/>
      <c r="AR167" s="596"/>
      <c r="AS167" s="596"/>
      <c r="AT167" s="596"/>
      <c r="AU167" s="596"/>
      <c r="AV167" s="596"/>
      <c r="AW167" s="596"/>
      <c r="AX167" s="596"/>
      <c r="AY167" s="596"/>
      <c r="AZ167" s="596"/>
      <c r="BA167" s="596"/>
      <c r="BB167" s="596"/>
      <c r="BC167" s="596"/>
      <c r="BD167" s="596"/>
      <c r="BE167" s="596"/>
      <c r="BF167" s="596"/>
      <c r="BG167" s="596"/>
      <c r="BH167" s="596"/>
      <c r="BI167" s="596"/>
      <c r="BJ167" s="596"/>
      <c r="BK167" s="596"/>
      <c r="BL167" s="596"/>
    </row>
    <row r="168" spans="1:64" s="4" customFormat="1" ht="14.25" customHeight="1" x14ac:dyDescent="0.2">
      <c r="B168" s="245"/>
      <c r="C168" s="197"/>
      <c r="D168" s="354"/>
      <c r="E168" s="367" t="s">
        <v>164</v>
      </c>
      <c r="F168" s="189"/>
      <c r="G168" s="188" t="s">
        <v>139</v>
      </c>
      <c r="H168" s="346">
        <v>0.3</v>
      </c>
      <c r="I168" s="188" t="s">
        <v>141</v>
      </c>
      <c r="J168" s="194">
        <f t="shared" si="6"/>
        <v>0</v>
      </c>
      <c r="K168" s="3" t="s">
        <v>1848</v>
      </c>
      <c r="M168" s="596"/>
      <c r="N168" s="596"/>
      <c r="O168" s="596"/>
      <c r="P168" s="596"/>
      <c r="Q168" s="596"/>
      <c r="R168" s="596"/>
      <c r="S168" s="596"/>
      <c r="T168" s="596"/>
      <c r="U168" s="596"/>
      <c r="V168" s="596"/>
      <c r="W168" s="596"/>
      <c r="X168" s="596"/>
      <c r="Y168" s="596"/>
      <c r="Z168" s="596"/>
      <c r="AA168" s="596"/>
      <c r="AB168" s="596"/>
      <c r="AC168" s="596"/>
      <c r="AD168" s="596"/>
      <c r="AE168" s="596"/>
      <c r="AF168" s="596"/>
      <c r="AG168" s="596"/>
      <c r="AH168" s="596"/>
      <c r="AI168" s="596"/>
      <c r="AJ168" s="596"/>
      <c r="AK168" s="596"/>
      <c r="AL168" s="596"/>
      <c r="AM168" s="596"/>
      <c r="AN168" s="596"/>
      <c r="AO168" s="596"/>
      <c r="AP168" s="596"/>
      <c r="AQ168" s="596"/>
      <c r="AR168" s="596"/>
      <c r="AS168" s="596"/>
      <c r="AT168" s="596"/>
      <c r="AU168" s="596"/>
      <c r="AV168" s="596"/>
      <c r="AW168" s="596"/>
      <c r="AX168" s="596"/>
      <c r="AY168" s="596"/>
      <c r="AZ168" s="596"/>
      <c r="BA168" s="596"/>
      <c r="BB168" s="596"/>
      <c r="BC168" s="596"/>
      <c r="BD168" s="596"/>
      <c r="BE168" s="596"/>
      <c r="BF168" s="596"/>
      <c r="BG168" s="596"/>
      <c r="BH168" s="596"/>
      <c r="BI168" s="596"/>
      <c r="BJ168" s="596"/>
      <c r="BK168" s="596"/>
      <c r="BL168" s="596"/>
    </row>
    <row r="169" spans="1:64" s="4" customFormat="1" ht="14.25" customHeight="1" x14ac:dyDescent="0.2">
      <c r="B169" s="245"/>
      <c r="C169" s="197"/>
      <c r="D169" s="366" t="s">
        <v>542</v>
      </c>
      <c r="E169" s="367" t="s">
        <v>165</v>
      </c>
      <c r="F169" s="189"/>
      <c r="G169" s="188" t="s">
        <v>139</v>
      </c>
      <c r="H169" s="346">
        <v>0.2</v>
      </c>
      <c r="I169" s="188" t="s">
        <v>141</v>
      </c>
      <c r="J169" s="194">
        <f t="shared" si="6"/>
        <v>0</v>
      </c>
      <c r="K169" s="3" t="s">
        <v>1849</v>
      </c>
      <c r="M169" s="596"/>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596"/>
      <c r="AJ169" s="596"/>
      <c r="AK169" s="596"/>
      <c r="AL169" s="596"/>
      <c r="AM169" s="596"/>
      <c r="AN169" s="596"/>
      <c r="AO169" s="596"/>
      <c r="AP169" s="596"/>
      <c r="AQ169" s="596"/>
      <c r="AR169" s="596"/>
      <c r="AS169" s="596"/>
      <c r="AT169" s="596"/>
      <c r="AU169" s="596"/>
      <c r="AV169" s="596"/>
      <c r="AW169" s="596"/>
      <c r="AX169" s="596"/>
      <c r="AY169" s="596"/>
      <c r="AZ169" s="596"/>
      <c r="BA169" s="596"/>
      <c r="BB169" s="596"/>
      <c r="BC169" s="596"/>
      <c r="BD169" s="596"/>
      <c r="BE169" s="596"/>
      <c r="BF169" s="596"/>
      <c r="BG169" s="596"/>
      <c r="BH169" s="596"/>
      <c r="BI169" s="596"/>
      <c r="BJ169" s="596"/>
      <c r="BK169" s="596"/>
      <c r="BL169" s="596"/>
    </row>
    <row r="170" spans="1:64" s="4" customFormat="1" ht="14.25" customHeight="1" x14ac:dyDescent="0.2">
      <c r="B170" s="245"/>
      <c r="C170" s="197"/>
      <c r="D170" s="354"/>
      <c r="E170" s="367" t="s">
        <v>164</v>
      </c>
      <c r="F170" s="189"/>
      <c r="G170" s="188" t="s">
        <v>139</v>
      </c>
      <c r="H170" s="346">
        <v>0.2</v>
      </c>
      <c r="I170" s="188" t="s">
        <v>141</v>
      </c>
      <c r="J170" s="194">
        <f t="shared" si="6"/>
        <v>0</v>
      </c>
      <c r="K170" s="3" t="s">
        <v>1850</v>
      </c>
      <c r="M170" s="596"/>
      <c r="N170" s="596"/>
      <c r="O170" s="596"/>
      <c r="P170" s="596"/>
      <c r="Q170" s="596"/>
      <c r="R170" s="596"/>
      <c r="S170" s="596"/>
      <c r="T170" s="596"/>
      <c r="U170" s="596"/>
      <c r="V170" s="596"/>
      <c r="W170" s="596"/>
      <c r="X170" s="596"/>
      <c r="Y170" s="596"/>
      <c r="Z170" s="596"/>
      <c r="AA170" s="596"/>
      <c r="AB170" s="596"/>
      <c r="AC170" s="596"/>
      <c r="AD170" s="596"/>
      <c r="AE170" s="596"/>
      <c r="AF170" s="596"/>
      <c r="AG170" s="596"/>
      <c r="AH170" s="596"/>
      <c r="AI170" s="596"/>
      <c r="AJ170" s="596"/>
      <c r="AK170" s="596"/>
      <c r="AL170" s="596"/>
      <c r="AM170" s="596"/>
      <c r="AN170" s="596"/>
      <c r="AO170" s="596"/>
      <c r="AP170" s="596"/>
      <c r="AQ170" s="596"/>
      <c r="AR170" s="596"/>
      <c r="AS170" s="596"/>
      <c r="AT170" s="596"/>
      <c r="AU170" s="596"/>
      <c r="AV170" s="596"/>
      <c r="AW170" s="596"/>
      <c r="AX170" s="596"/>
      <c r="AY170" s="596"/>
      <c r="AZ170" s="596"/>
      <c r="BA170" s="596"/>
      <c r="BB170" s="596"/>
      <c r="BC170" s="596"/>
      <c r="BD170" s="596"/>
      <c r="BE170" s="596"/>
      <c r="BF170" s="596"/>
      <c r="BG170" s="596"/>
      <c r="BH170" s="596"/>
      <c r="BI170" s="596"/>
      <c r="BJ170" s="596"/>
      <c r="BK170" s="596"/>
      <c r="BL170" s="596"/>
    </row>
    <row r="171" spans="1:64" s="4" customFormat="1" ht="14.25" customHeight="1" x14ac:dyDescent="0.2">
      <c r="B171" s="245"/>
      <c r="C171" s="197"/>
      <c r="D171" s="366" t="s">
        <v>587</v>
      </c>
      <c r="E171" s="367" t="s">
        <v>165</v>
      </c>
      <c r="F171" s="189"/>
      <c r="G171" s="188" t="s">
        <v>139</v>
      </c>
      <c r="H171" s="346">
        <v>0.3</v>
      </c>
      <c r="I171" s="188" t="s">
        <v>141</v>
      </c>
      <c r="J171" s="194">
        <f t="shared" si="6"/>
        <v>0</v>
      </c>
      <c r="K171" s="3" t="s">
        <v>1851</v>
      </c>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6"/>
      <c r="AK171" s="596"/>
      <c r="AL171" s="596"/>
      <c r="AM171" s="596"/>
      <c r="AN171" s="596"/>
      <c r="AO171" s="596"/>
      <c r="AP171" s="596"/>
      <c r="AQ171" s="596"/>
      <c r="AR171" s="596"/>
      <c r="AS171" s="596"/>
      <c r="AT171" s="596"/>
      <c r="AU171" s="596"/>
      <c r="AV171" s="596"/>
      <c r="AW171" s="596"/>
      <c r="AX171" s="596"/>
      <c r="AY171" s="596"/>
      <c r="AZ171" s="596"/>
      <c r="BA171" s="596"/>
      <c r="BB171" s="596"/>
      <c r="BC171" s="596"/>
      <c r="BD171" s="596"/>
      <c r="BE171" s="596"/>
      <c r="BF171" s="596"/>
      <c r="BG171" s="596"/>
      <c r="BH171" s="596"/>
      <c r="BI171" s="596"/>
      <c r="BJ171" s="596"/>
      <c r="BK171" s="596"/>
      <c r="BL171" s="596"/>
    </row>
    <row r="172" spans="1:64" s="4" customFormat="1" ht="14.25" customHeight="1" thickBot="1" x14ac:dyDescent="0.25">
      <c r="B172" s="923"/>
      <c r="C172" s="244"/>
      <c r="D172" s="354"/>
      <c r="E172" s="367" t="s">
        <v>164</v>
      </c>
      <c r="F172" s="189"/>
      <c r="G172" s="188" t="s">
        <v>139</v>
      </c>
      <c r="H172" s="347">
        <v>0.3</v>
      </c>
      <c r="I172" s="188" t="s">
        <v>141</v>
      </c>
      <c r="J172" s="186">
        <f t="shared" si="6"/>
        <v>0</v>
      </c>
      <c r="K172" s="3" t="s">
        <v>1852</v>
      </c>
      <c r="M172" s="596"/>
      <c r="N172" s="596"/>
      <c r="O172" s="596"/>
      <c r="P172" s="596"/>
      <c r="Q172" s="596"/>
      <c r="R172" s="596"/>
      <c r="S172" s="596"/>
      <c r="T172" s="596"/>
      <c r="U172" s="596"/>
      <c r="V172" s="596"/>
      <c r="W172" s="596"/>
      <c r="X172" s="596"/>
      <c r="Y172" s="596"/>
      <c r="Z172" s="596"/>
      <c r="AA172" s="596"/>
      <c r="AB172" s="596"/>
      <c r="AC172" s="596"/>
      <c r="AD172" s="596"/>
      <c r="AE172" s="596"/>
      <c r="AF172" s="596"/>
      <c r="AG172" s="596"/>
      <c r="AH172" s="596"/>
      <c r="AI172" s="596"/>
      <c r="AJ172" s="596"/>
      <c r="AK172" s="596"/>
      <c r="AL172" s="596"/>
      <c r="AM172" s="596"/>
      <c r="AN172" s="596"/>
      <c r="AO172" s="596"/>
      <c r="AP172" s="596"/>
      <c r="AQ172" s="596"/>
      <c r="AR172" s="596"/>
      <c r="AS172" s="596"/>
      <c r="AT172" s="596"/>
      <c r="AU172" s="596"/>
      <c r="AV172" s="596"/>
      <c r="AW172" s="596"/>
      <c r="AX172" s="596"/>
      <c r="AY172" s="596"/>
      <c r="AZ172" s="596"/>
      <c r="BA172" s="596"/>
      <c r="BB172" s="596"/>
      <c r="BC172" s="596"/>
      <c r="BD172" s="596"/>
      <c r="BE172" s="596"/>
      <c r="BF172" s="596"/>
      <c r="BG172" s="596"/>
      <c r="BH172" s="596"/>
      <c r="BI172" s="596"/>
      <c r="BJ172" s="596"/>
      <c r="BK172" s="596"/>
      <c r="BL172" s="596"/>
    </row>
    <row r="173" spans="1:64" s="4" customFormat="1" ht="14.25" customHeight="1" x14ac:dyDescent="0.2">
      <c r="B173" s="184"/>
      <c r="C173" s="185"/>
      <c r="D173" s="184"/>
      <c r="E173" s="184"/>
      <c r="F173" s="170"/>
      <c r="G173" s="171"/>
      <c r="H173" s="1031" t="s">
        <v>1853</v>
      </c>
      <c r="I173" s="1032"/>
      <c r="J173" s="167"/>
      <c r="K173" s="3"/>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row>
    <row r="174" spans="1:64" s="4" customFormat="1" ht="14.25" customHeight="1" thickBot="1" x14ac:dyDescent="0.25">
      <c r="B174" s="3"/>
      <c r="C174" s="3"/>
      <c r="D174" s="3"/>
      <c r="E174" s="3"/>
      <c r="F174" s="169"/>
      <c r="G174" s="3"/>
      <c r="H174" s="1055" t="s">
        <v>140</v>
      </c>
      <c r="I174" s="1056"/>
      <c r="J174" s="166">
        <f>SUM(J38:J172)</f>
        <v>0</v>
      </c>
      <c r="K174" s="3" t="s">
        <v>1289</v>
      </c>
      <c r="L174" s="4" t="s">
        <v>1290</v>
      </c>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row>
    <row r="175" spans="1:64" s="4" customFormat="1" ht="14.25" customHeight="1" x14ac:dyDescent="0.2">
      <c r="A175" s="2"/>
      <c r="B175" s="2"/>
      <c r="C175" s="2"/>
      <c r="D175" s="2"/>
      <c r="E175" s="2"/>
      <c r="F175" s="165"/>
      <c r="G175" s="2"/>
      <c r="H175" s="355"/>
      <c r="I175" s="2"/>
      <c r="J175" s="165"/>
      <c r="K175" s="3"/>
      <c r="L175" s="2"/>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row>
    <row r="176" spans="1:64" s="4" customFormat="1" ht="14.25" customHeight="1" x14ac:dyDescent="0.2">
      <c r="A176" s="867" t="s">
        <v>1291</v>
      </c>
      <c r="B176" s="4" t="s">
        <v>538</v>
      </c>
      <c r="C176" s="2"/>
      <c r="D176" s="2"/>
      <c r="E176" s="2"/>
      <c r="F176" s="165"/>
      <c r="G176" s="2"/>
      <c r="H176" s="2"/>
      <c r="I176" s="2"/>
      <c r="J176" s="165"/>
      <c r="K176" s="2"/>
      <c r="L176" s="2"/>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row>
    <row r="177" spans="1:64" s="4" customFormat="1" ht="14.25" customHeight="1" x14ac:dyDescent="0.2">
      <c r="A177" s="858"/>
      <c r="B177" s="4" t="s">
        <v>816</v>
      </c>
      <c r="C177" s="2"/>
      <c r="D177" s="2"/>
      <c r="E177" s="2"/>
      <c r="F177" s="165"/>
      <c r="G177" s="2"/>
      <c r="H177" s="2"/>
      <c r="I177" s="2"/>
      <c r="J177" s="165"/>
      <c r="K177" s="2"/>
      <c r="L177" s="2"/>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row>
    <row r="178" spans="1:64" s="4" customFormat="1" ht="14.25" customHeight="1" x14ac:dyDescent="0.2">
      <c r="A178" s="182"/>
      <c r="B178" s="2"/>
      <c r="C178" s="2"/>
      <c r="D178" s="2"/>
      <c r="E178" s="2"/>
      <c r="F178" s="165"/>
      <c r="G178" s="2"/>
      <c r="H178" s="2"/>
      <c r="I178" s="2"/>
      <c r="J178" s="165"/>
      <c r="K178" s="2"/>
      <c r="L178" s="2"/>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row>
    <row r="179" spans="1:64" s="4" customFormat="1" ht="14.25" customHeight="1" x14ac:dyDescent="0.2">
      <c r="A179" s="182"/>
      <c r="B179" s="1050" t="s">
        <v>189</v>
      </c>
      <c r="C179" s="1051"/>
      <c r="D179" s="1050" t="s">
        <v>161</v>
      </c>
      <c r="E179" s="1051"/>
      <c r="F179" s="205" t="s">
        <v>209</v>
      </c>
      <c r="G179" s="187"/>
      <c r="H179" s="187" t="s">
        <v>159</v>
      </c>
      <c r="I179" s="187"/>
      <c r="J179" s="205" t="s">
        <v>110</v>
      </c>
      <c r="K179" s="3"/>
      <c r="L179" s="2"/>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row>
    <row r="180" spans="1:64" s="4" customFormat="1" ht="14.25" customHeight="1" x14ac:dyDescent="0.2">
      <c r="A180" s="182"/>
      <c r="B180" s="921"/>
      <c r="C180" s="203"/>
      <c r="D180" s="918"/>
      <c r="E180" s="919"/>
      <c r="F180" s="927"/>
      <c r="G180" s="920"/>
      <c r="H180" s="920"/>
      <c r="I180" s="920"/>
      <c r="J180" s="199" t="s">
        <v>1292</v>
      </c>
      <c r="K180" s="3"/>
      <c r="L180" s="2"/>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row>
    <row r="181" spans="1:64" s="4" customFormat="1" ht="14.25" customHeight="1" x14ac:dyDescent="0.2">
      <c r="B181" s="922">
        <v>1</v>
      </c>
      <c r="C181" s="195" t="s">
        <v>144</v>
      </c>
      <c r="D181" s="535" t="s">
        <v>818</v>
      </c>
      <c r="E181" s="367" t="s">
        <v>165</v>
      </c>
      <c r="F181" s="189"/>
      <c r="G181" s="188" t="s">
        <v>1290</v>
      </c>
      <c r="H181" s="327">
        <v>0.38700000000000001</v>
      </c>
      <c r="I181" s="187" t="s">
        <v>1293</v>
      </c>
      <c r="J181" s="186">
        <f t="shared" ref="J181:J194" si="7">ROUND(F181*H181,0)</f>
        <v>0</v>
      </c>
      <c r="K181" s="3" t="s">
        <v>1294</v>
      </c>
      <c r="M181" s="410"/>
      <c r="N181" s="410"/>
      <c r="O181" s="410"/>
      <c r="P181" s="410"/>
      <c r="Q181" s="410"/>
      <c r="R181" s="410"/>
      <c r="S181" s="410"/>
      <c r="T181" s="410"/>
      <c r="U181" s="410"/>
      <c r="V181" s="410"/>
      <c r="W181" s="410"/>
      <c r="X181" s="410"/>
      <c r="Y181" s="410"/>
      <c r="Z181" s="410"/>
      <c r="AA181" s="410"/>
      <c r="AB181" s="410"/>
      <c r="AC181" s="410"/>
      <c r="AD181" s="410"/>
      <c r="AE181" s="410"/>
      <c r="AF181" s="410"/>
      <c r="AG181" s="410"/>
      <c r="AH181" s="410"/>
      <c r="AI181" s="410"/>
      <c r="AJ181" s="410"/>
      <c r="AK181" s="410"/>
      <c r="AL181" s="410"/>
      <c r="AM181" s="410"/>
      <c r="AN181" s="410"/>
      <c r="AO181" s="410"/>
      <c r="AP181" s="410"/>
      <c r="AQ181" s="410"/>
      <c r="AR181" s="410"/>
      <c r="AS181" s="410"/>
      <c r="AT181" s="410"/>
      <c r="AU181" s="410"/>
      <c r="AV181" s="410"/>
      <c r="AW181" s="410"/>
      <c r="AX181" s="410"/>
      <c r="AY181" s="410"/>
      <c r="AZ181" s="410"/>
      <c r="BA181" s="410"/>
      <c r="BB181" s="410"/>
      <c r="BC181" s="410"/>
      <c r="BD181" s="410"/>
      <c r="BE181" s="410"/>
      <c r="BF181" s="410"/>
      <c r="BG181" s="410"/>
      <c r="BH181" s="410"/>
      <c r="BI181" s="410"/>
      <c r="BJ181" s="410"/>
      <c r="BK181" s="410"/>
      <c r="BL181" s="410"/>
    </row>
    <row r="182" spans="1:64" s="4" customFormat="1" ht="14.25" customHeight="1" x14ac:dyDescent="0.2">
      <c r="B182" s="923"/>
      <c r="C182" s="244"/>
      <c r="D182" s="354"/>
      <c r="E182" s="367" t="s">
        <v>164</v>
      </c>
      <c r="F182" s="189"/>
      <c r="G182" s="188" t="s">
        <v>1290</v>
      </c>
      <c r="H182" s="327">
        <v>0.32100000000000001</v>
      </c>
      <c r="I182" s="187" t="s">
        <v>1293</v>
      </c>
      <c r="J182" s="186">
        <f t="shared" si="7"/>
        <v>0</v>
      </c>
      <c r="K182" s="3" t="s">
        <v>1295</v>
      </c>
      <c r="M182" s="410"/>
      <c r="N182" s="410"/>
      <c r="O182" s="410"/>
      <c r="P182" s="410"/>
      <c r="Q182" s="410"/>
      <c r="R182" s="410"/>
      <c r="S182" s="410"/>
      <c r="T182" s="410"/>
      <c r="U182" s="410"/>
      <c r="V182" s="410"/>
      <c r="W182" s="410"/>
      <c r="X182" s="410"/>
      <c r="Y182" s="410"/>
      <c r="Z182" s="410"/>
      <c r="AA182" s="410"/>
      <c r="AB182" s="410"/>
      <c r="AC182" s="410"/>
      <c r="AD182" s="410"/>
      <c r="AE182" s="410"/>
      <c r="AF182" s="410"/>
      <c r="AG182" s="410"/>
      <c r="AH182" s="410"/>
      <c r="AI182" s="410"/>
      <c r="AJ182" s="410"/>
      <c r="AK182" s="410"/>
      <c r="AL182" s="410"/>
      <c r="AM182" s="410"/>
      <c r="AN182" s="410"/>
      <c r="AO182" s="410"/>
      <c r="AP182" s="410"/>
      <c r="AQ182" s="410"/>
      <c r="AR182" s="410"/>
      <c r="AS182" s="410"/>
      <c r="AT182" s="410"/>
      <c r="AU182" s="410"/>
      <c r="AV182" s="410"/>
      <c r="AW182" s="410"/>
      <c r="AX182" s="410"/>
      <c r="AY182" s="410"/>
      <c r="AZ182" s="410"/>
      <c r="BA182" s="410"/>
      <c r="BB182" s="410"/>
      <c r="BC182" s="410"/>
      <c r="BD182" s="410"/>
      <c r="BE182" s="410"/>
      <c r="BF182" s="410"/>
      <c r="BG182" s="410"/>
      <c r="BH182" s="410"/>
      <c r="BI182" s="410"/>
      <c r="BJ182" s="410"/>
      <c r="BK182" s="410"/>
      <c r="BL182" s="410"/>
    </row>
    <row r="183" spans="1:64" s="4" customFormat="1" ht="14.25" customHeight="1" x14ac:dyDescent="0.2">
      <c r="B183" s="922">
        <v>2</v>
      </c>
      <c r="C183" s="195" t="s">
        <v>143</v>
      </c>
      <c r="D183" s="535" t="s">
        <v>818</v>
      </c>
      <c r="E183" s="367" t="s">
        <v>165</v>
      </c>
      <c r="F183" s="189"/>
      <c r="G183" s="188" t="s">
        <v>1290</v>
      </c>
      <c r="H183" s="327">
        <v>0.40699999999999997</v>
      </c>
      <c r="I183" s="187" t="s">
        <v>1293</v>
      </c>
      <c r="J183" s="186">
        <f t="shared" si="7"/>
        <v>0</v>
      </c>
      <c r="K183" s="3" t="s">
        <v>1296</v>
      </c>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row>
    <row r="184" spans="1:64" s="4" customFormat="1" ht="14.25" customHeight="1" x14ac:dyDescent="0.2">
      <c r="B184" s="923"/>
      <c r="C184" s="244"/>
      <c r="D184" s="354"/>
      <c r="E184" s="367" t="s">
        <v>164</v>
      </c>
      <c r="F184" s="189"/>
      <c r="G184" s="188" t="s">
        <v>1290</v>
      </c>
      <c r="H184" s="327">
        <v>0.35199999999999998</v>
      </c>
      <c r="I184" s="187" t="s">
        <v>1293</v>
      </c>
      <c r="J184" s="186">
        <f t="shared" si="7"/>
        <v>0</v>
      </c>
      <c r="K184" s="3" t="s">
        <v>1297</v>
      </c>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row>
    <row r="185" spans="1:64" s="4" customFormat="1" ht="14.25" customHeight="1" x14ac:dyDescent="0.2">
      <c r="B185" s="922">
        <v>3</v>
      </c>
      <c r="C185" s="195" t="s">
        <v>142</v>
      </c>
      <c r="D185" s="535" t="s">
        <v>818</v>
      </c>
      <c r="E185" s="367" t="s">
        <v>165</v>
      </c>
      <c r="F185" s="189"/>
      <c r="G185" s="188" t="s">
        <v>1290</v>
      </c>
      <c r="H185" s="383">
        <v>0.42099999999999999</v>
      </c>
      <c r="I185" s="187" t="s">
        <v>1293</v>
      </c>
      <c r="J185" s="186">
        <f t="shared" si="7"/>
        <v>0</v>
      </c>
      <c r="K185" s="3" t="s">
        <v>1298</v>
      </c>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row>
    <row r="186" spans="1:64" s="4" customFormat="1" ht="14.25" customHeight="1" x14ac:dyDescent="0.2">
      <c r="B186" s="923"/>
      <c r="C186" s="244"/>
      <c r="D186" s="354"/>
      <c r="E186" s="367" t="s">
        <v>164</v>
      </c>
      <c r="F186" s="189"/>
      <c r="G186" s="188" t="s">
        <v>1290</v>
      </c>
      <c r="H186" s="327">
        <v>0.40200000000000002</v>
      </c>
      <c r="I186" s="187" t="s">
        <v>1293</v>
      </c>
      <c r="J186" s="186">
        <f t="shared" si="7"/>
        <v>0</v>
      </c>
      <c r="K186" s="3" t="s">
        <v>1299</v>
      </c>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row>
    <row r="187" spans="1:64" s="4" customFormat="1" ht="14.25" customHeight="1" x14ac:dyDescent="0.2">
      <c r="B187" s="922">
        <v>4</v>
      </c>
      <c r="C187" s="195" t="s">
        <v>537</v>
      </c>
      <c r="D187" s="535" t="s">
        <v>818</v>
      </c>
      <c r="E187" s="367" t="s">
        <v>165</v>
      </c>
      <c r="F187" s="189"/>
      <c r="G187" s="188" t="s">
        <v>1290</v>
      </c>
      <c r="H187" s="327">
        <v>0.441</v>
      </c>
      <c r="I187" s="187" t="s">
        <v>1293</v>
      </c>
      <c r="J187" s="186">
        <f t="shared" si="7"/>
        <v>0</v>
      </c>
      <c r="K187" s="3" t="s">
        <v>1300</v>
      </c>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row>
    <row r="188" spans="1:64" ht="14.25" customHeight="1" x14ac:dyDescent="0.2">
      <c r="A188" s="4"/>
      <c r="B188" s="923"/>
      <c r="C188" s="244"/>
      <c r="D188" s="354"/>
      <c r="E188" s="367" t="s">
        <v>164</v>
      </c>
      <c r="F188" s="189"/>
      <c r="G188" s="188" t="s">
        <v>1290</v>
      </c>
      <c r="H188" s="327">
        <v>0.42799999999999999</v>
      </c>
      <c r="I188" s="187" t="s">
        <v>1293</v>
      </c>
      <c r="J188" s="186">
        <f t="shared" si="7"/>
        <v>0</v>
      </c>
      <c r="K188" s="3" t="s">
        <v>1301</v>
      </c>
      <c r="L188" s="4"/>
    </row>
    <row r="189" spans="1:64" ht="14.25" customHeight="1" x14ac:dyDescent="0.2">
      <c r="A189" s="4"/>
      <c r="B189" s="922">
        <v>5</v>
      </c>
      <c r="C189" s="195" t="s">
        <v>575</v>
      </c>
      <c r="D189" s="535" t="s">
        <v>818</v>
      </c>
      <c r="E189" s="367" t="s">
        <v>165</v>
      </c>
      <c r="F189" s="189"/>
      <c r="G189" s="188" t="s">
        <v>1290</v>
      </c>
      <c r="H189" s="327">
        <v>0.46</v>
      </c>
      <c r="I189" s="187" t="s">
        <v>1293</v>
      </c>
      <c r="J189" s="186">
        <f t="shared" si="7"/>
        <v>0</v>
      </c>
      <c r="K189" s="3" t="s">
        <v>1302</v>
      </c>
      <c r="L189" s="4"/>
    </row>
    <row r="190" spans="1:64" ht="14.25" customHeight="1" x14ac:dyDescent="0.2">
      <c r="A190" s="4"/>
      <c r="B190" s="923"/>
      <c r="C190" s="244"/>
      <c r="D190" s="354"/>
      <c r="E190" s="367" t="s">
        <v>164</v>
      </c>
      <c r="F190" s="189"/>
      <c r="G190" s="188" t="s">
        <v>1290</v>
      </c>
      <c r="H190" s="327">
        <v>0.45200000000000001</v>
      </c>
      <c r="I190" s="187" t="s">
        <v>1293</v>
      </c>
      <c r="J190" s="186">
        <f t="shared" si="7"/>
        <v>0</v>
      </c>
      <c r="K190" s="3" t="s">
        <v>1303</v>
      </c>
      <c r="L190" s="4"/>
    </row>
    <row r="191" spans="1:64" ht="14.25" customHeight="1" x14ac:dyDescent="0.2">
      <c r="A191" s="4"/>
      <c r="B191" s="922">
        <v>6</v>
      </c>
      <c r="C191" s="195" t="s">
        <v>721</v>
      </c>
      <c r="D191" s="535" t="s">
        <v>818</v>
      </c>
      <c r="E191" s="367" t="s">
        <v>165</v>
      </c>
      <c r="F191" s="189"/>
      <c r="G191" s="188" t="s">
        <v>1290</v>
      </c>
      <c r="H191" s="327">
        <v>0.48</v>
      </c>
      <c r="I191" s="187" t="s">
        <v>1293</v>
      </c>
      <c r="J191" s="186">
        <f>ROUND(F191*H191,0)</f>
        <v>0</v>
      </c>
      <c r="K191" s="3" t="s">
        <v>1304</v>
      </c>
      <c r="L191" s="4"/>
    </row>
    <row r="192" spans="1:64" ht="14.25" customHeight="1" x14ac:dyDescent="0.2">
      <c r="A192" s="4"/>
      <c r="B192" s="923"/>
      <c r="C192" s="244"/>
      <c r="D192" s="354"/>
      <c r="E192" s="367" t="s">
        <v>164</v>
      </c>
      <c r="F192" s="189"/>
      <c r="G192" s="188" t="s">
        <v>1290</v>
      </c>
      <c r="H192" s="327">
        <v>0.47599999999999998</v>
      </c>
      <c r="I192" s="187" t="s">
        <v>1293</v>
      </c>
      <c r="J192" s="186">
        <f>ROUND(F192*H192,0)</f>
        <v>0</v>
      </c>
      <c r="K192" s="3" t="s">
        <v>1305</v>
      </c>
      <c r="L192" s="4"/>
    </row>
    <row r="193" spans="1:64" s="4" customFormat="1" ht="14.25" customHeight="1" x14ac:dyDescent="0.2">
      <c r="B193" s="922">
        <v>7</v>
      </c>
      <c r="C193" s="195" t="s">
        <v>1002</v>
      </c>
      <c r="D193" s="535" t="s">
        <v>818</v>
      </c>
      <c r="E193" s="367" t="s">
        <v>165</v>
      </c>
      <c r="F193" s="189"/>
      <c r="G193" s="188" t="s">
        <v>1290</v>
      </c>
      <c r="H193" s="327">
        <v>0.5</v>
      </c>
      <c r="I193" s="187" t="s">
        <v>1293</v>
      </c>
      <c r="J193" s="186">
        <f t="shared" si="7"/>
        <v>0</v>
      </c>
      <c r="K193" s="3" t="s">
        <v>1306</v>
      </c>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row>
    <row r="194" spans="1:64" s="4" customFormat="1" ht="14.25" customHeight="1" x14ac:dyDescent="0.2">
      <c r="B194" s="923"/>
      <c r="C194" s="244"/>
      <c r="D194" s="354"/>
      <c r="E194" s="367" t="s">
        <v>164</v>
      </c>
      <c r="F194" s="189"/>
      <c r="G194" s="188" t="s">
        <v>1290</v>
      </c>
      <c r="H194" s="327">
        <v>0.5</v>
      </c>
      <c r="I194" s="187" t="s">
        <v>1293</v>
      </c>
      <c r="J194" s="186">
        <f t="shared" si="7"/>
        <v>0</v>
      </c>
      <c r="K194" s="3" t="s">
        <v>1307</v>
      </c>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row>
    <row r="195" spans="1:64" s="4" customFormat="1" ht="14.25" customHeight="1" x14ac:dyDescent="0.2">
      <c r="B195" s="922">
        <v>8</v>
      </c>
      <c r="C195" s="195" t="s">
        <v>1116</v>
      </c>
      <c r="D195" s="535" t="s">
        <v>818</v>
      </c>
      <c r="E195" s="367" t="s">
        <v>165</v>
      </c>
      <c r="F195" s="189"/>
      <c r="G195" s="188" t="s">
        <v>1290</v>
      </c>
      <c r="H195" s="327">
        <v>0.5</v>
      </c>
      <c r="I195" s="187" t="s">
        <v>1293</v>
      </c>
      <c r="J195" s="186">
        <f t="shared" ref="J195:J200" si="8">ROUND(F195*H195,0)</f>
        <v>0</v>
      </c>
      <c r="K195" s="3" t="s">
        <v>1308</v>
      </c>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row>
    <row r="196" spans="1:64" s="4" customFormat="1" ht="14.25" customHeight="1" x14ac:dyDescent="0.2">
      <c r="B196" s="923"/>
      <c r="C196" s="244"/>
      <c r="D196" s="354"/>
      <c r="E196" s="367" t="s">
        <v>164</v>
      </c>
      <c r="F196" s="189"/>
      <c r="G196" s="188" t="s">
        <v>1290</v>
      </c>
      <c r="H196" s="327">
        <v>0.5</v>
      </c>
      <c r="I196" s="188" t="s">
        <v>1293</v>
      </c>
      <c r="J196" s="194">
        <f t="shared" si="8"/>
        <v>0</v>
      </c>
      <c r="K196" s="3" t="s">
        <v>1309</v>
      </c>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row>
    <row r="197" spans="1:64" s="4" customFormat="1" ht="14.25" customHeight="1" x14ac:dyDescent="0.2">
      <c r="B197" s="922">
        <v>9</v>
      </c>
      <c r="C197" s="195" t="s">
        <v>1395</v>
      </c>
      <c r="D197" s="535" t="s">
        <v>818</v>
      </c>
      <c r="E197" s="367" t="s">
        <v>165</v>
      </c>
      <c r="F197" s="189"/>
      <c r="G197" s="188" t="s">
        <v>139</v>
      </c>
      <c r="H197" s="327">
        <v>0.5</v>
      </c>
      <c r="I197" s="187" t="s">
        <v>141</v>
      </c>
      <c r="J197" s="186">
        <f t="shared" si="8"/>
        <v>0</v>
      </c>
      <c r="K197" s="3" t="s">
        <v>1470</v>
      </c>
      <c r="M197" s="596"/>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596"/>
      <c r="AL197" s="596"/>
      <c r="AM197" s="596"/>
      <c r="AN197" s="596"/>
      <c r="AO197" s="596"/>
      <c r="AP197" s="596"/>
      <c r="AQ197" s="596"/>
      <c r="AR197" s="596"/>
      <c r="AS197" s="596"/>
      <c r="AT197" s="596"/>
      <c r="AU197" s="596"/>
      <c r="AV197" s="596"/>
      <c r="AW197" s="596"/>
      <c r="AX197" s="596"/>
      <c r="AY197" s="596"/>
      <c r="AZ197" s="596"/>
      <c r="BA197" s="596"/>
      <c r="BB197" s="596"/>
      <c r="BC197" s="596"/>
      <c r="BD197" s="596"/>
      <c r="BE197" s="596"/>
      <c r="BF197" s="596"/>
      <c r="BG197" s="596"/>
      <c r="BH197" s="596"/>
      <c r="BI197" s="596"/>
      <c r="BJ197" s="596"/>
      <c r="BK197" s="596"/>
      <c r="BL197" s="596"/>
    </row>
    <row r="198" spans="1:64" s="4" customFormat="1" ht="14.25" customHeight="1" x14ac:dyDescent="0.2">
      <c r="B198" s="923"/>
      <c r="C198" s="244"/>
      <c r="D198" s="354"/>
      <c r="E198" s="367" t="s">
        <v>164</v>
      </c>
      <c r="F198" s="189"/>
      <c r="G198" s="188" t="s">
        <v>139</v>
      </c>
      <c r="H198" s="327">
        <v>0.5</v>
      </c>
      <c r="I198" s="187" t="s">
        <v>141</v>
      </c>
      <c r="J198" s="186">
        <f t="shared" si="8"/>
        <v>0</v>
      </c>
      <c r="K198" s="3" t="s">
        <v>1471</v>
      </c>
      <c r="M198" s="596"/>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596"/>
      <c r="AL198" s="596"/>
      <c r="AM198" s="596"/>
      <c r="AN198" s="596"/>
      <c r="AO198" s="596"/>
      <c r="AP198" s="596"/>
      <c r="AQ198" s="596"/>
      <c r="AR198" s="596"/>
      <c r="AS198" s="596"/>
      <c r="AT198" s="596"/>
      <c r="AU198" s="596"/>
      <c r="AV198" s="596"/>
      <c r="AW198" s="596"/>
      <c r="AX198" s="596"/>
      <c r="AY198" s="596"/>
      <c r="AZ198" s="596"/>
      <c r="BA198" s="596"/>
      <c r="BB198" s="596"/>
      <c r="BC198" s="596"/>
      <c r="BD198" s="596"/>
      <c r="BE198" s="596"/>
      <c r="BF198" s="596"/>
      <c r="BG198" s="596"/>
      <c r="BH198" s="596"/>
      <c r="BI198" s="596"/>
      <c r="BJ198" s="596"/>
      <c r="BK198" s="596"/>
      <c r="BL198" s="596"/>
    </row>
    <row r="199" spans="1:64" s="4" customFormat="1" ht="14.25" customHeight="1" x14ac:dyDescent="0.2">
      <c r="B199" s="922">
        <v>10</v>
      </c>
      <c r="C199" s="195" t="s">
        <v>1639</v>
      </c>
      <c r="D199" s="535" t="s">
        <v>818</v>
      </c>
      <c r="E199" s="367" t="s">
        <v>165</v>
      </c>
      <c r="F199" s="189"/>
      <c r="G199" s="188" t="s">
        <v>139</v>
      </c>
      <c r="H199" s="327">
        <v>0.5</v>
      </c>
      <c r="I199" s="187" t="s">
        <v>141</v>
      </c>
      <c r="J199" s="186">
        <f t="shared" si="8"/>
        <v>0</v>
      </c>
      <c r="K199" s="3" t="s">
        <v>1836</v>
      </c>
      <c r="M199" s="596"/>
      <c r="N199" s="596"/>
      <c r="O199" s="596"/>
      <c r="P199" s="596"/>
      <c r="Q199" s="596"/>
      <c r="R199" s="596"/>
      <c r="S199" s="596"/>
      <c r="T199" s="596"/>
      <c r="U199" s="596"/>
      <c r="V199" s="596"/>
      <c r="W199" s="596"/>
      <c r="X199" s="596"/>
      <c r="Y199" s="596"/>
      <c r="Z199" s="596"/>
      <c r="AA199" s="596"/>
      <c r="AB199" s="596"/>
      <c r="AC199" s="596"/>
      <c r="AD199" s="596"/>
      <c r="AE199" s="596"/>
      <c r="AF199" s="596"/>
      <c r="AG199" s="596"/>
      <c r="AH199" s="596"/>
      <c r="AI199" s="596"/>
      <c r="AJ199" s="596"/>
      <c r="AK199" s="596"/>
      <c r="AL199" s="596"/>
      <c r="AM199" s="596"/>
      <c r="AN199" s="596"/>
      <c r="AO199" s="596"/>
      <c r="AP199" s="596"/>
      <c r="AQ199" s="596"/>
      <c r="AR199" s="596"/>
      <c r="AS199" s="596"/>
      <c r="AT199" s="596"/>
      <c r="AU199" s="596"/>
      <c r="AV199" s="596"/>
      <c r="AW199" s="596"/>
      <c r="AX199" s="596"/>
      <c r="AY199" s="596"/>
      <c r="AZ199" s="596"/>
      <c r="BA199" s="596"/>
      <c r="BB199" s="596"/>
      <c r="BC199" s="596"/>
      <c r="BD199" s="596"/>
      <c r="BE199" s="596"/>
      <c r="BF199" s="596"/>
      <c r="BG199" s="596"/>
      <c r="BH199" s="596"/>
      <c r="BI199" s="596"/>
      <c r="BJ199" s="596"/>
      <c r="BK199" s="596"/>
      <c r="BL199" s="596"/>
    </row>
    <row r="200" spans="1:64" s="4" customFormat="1" ht="14.25" customHeight="1" thickBot="1" x14ac:dyDescent="0.25">
      <c r="B200" s="923"/>
      <c r="C200" s="244"/>
      <c r="D200" s="354"/>
      <c r="E200" s="367" t="s">
        <v>164</v>
      </c>
      <c r="F200" s="189"/>
      <c r="G200" s="188" t="s">
        <v>139</v>
      </c>
      <c r="H200" s="327">
        <v>0.5</v>
      </c>
      <c r="I200" s="187" t="s">
        <v>141</v>
      </c>
      <c r="J200" s="186">
        <f t="shared" si="8"/>
        <v>0</v>
      </c>
      <c r="K200" s="3" t="s">
        <v>1837</v>
      </c>
      <c r="M200" s="596"/>
      <c r="N200" s="596"/>
      <c r="O200" s="596"/>
      <c r="P200" s="596"/>
      <c r="Q200" s="596"/>
      <c r="R200" s="596"/>
      <c r="S200" s="596"/>
      <c r="T200" s="596"/>
      <c r="U200" s="596"/>
      <c r="V200" s="596"/>
      <c r="W200" s="596"/>
      <c r="X200" s="596"/>
      <c r="Y200" s="596"/>
      <c r="Z200" s="596"/>
      <c r="AA200" s="596"/>
      <c r="AB200" s="596"/>
      <c r="AC200" s="596"/>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596"/>
      <c r="AY200" s="596"/>
      <c r="AZ200" s="596"/>
      <c r="BA200" s="596"/>
      <c r="BB200" s="596"/>
      <c r="BC200" s="596"/>
      <c r="BD200" s="596"/>
      <c r="BE200" s="596"/>
      <c r="BF200" s="596"/>
      <c r="BG200" s="596"/>
      <c r="BH200" s="596"/>
      <c r="BI200" s="596"/>
      <c r="BJ200" s="596"/>
      <c r="BK200" s="596"/>
      <c r="BL200" s="596"/>
    </row>
    <row r="201" spans="1:64" s="4" customFormat="1" ht="14.25" customHeight="1" x14ac:dyDescent="0.2">
      <c r="B201" s="184"/>
      <c r="C201" s="185"/>
      <c r="D201" s="184"/>
      <c r="E201" s="184"/>
      <c r="F201" s="170"/>
      <c r="G201" s="171"/>
      <c r="H201" s="1031" t="s">
        <v>1854</v>
      </c>
      <c r="I201" s="1032"/>
      <c r="J201" s="167"/>
      <c r="K201" s="3"/>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row>
    <row r="202" spans="1:64" s="4" customFormat="1" ht="14.25" customHeight="1" thickBot="1" x14ac:dyDescent="0.25">
      <c r="B202" s="3"/>
      <c r="C202" s="3"/>
      <c r="D202" s="3"/>
      <c r="E202" s="3"/>
      <c r="F202" s="169"/>
      <c r="G202" s="3"/>
      <c r="H202" s="1055" t="s">
        <v>140</v>
      </c>
      <c r="I202" s="1056"/>
      <c r="J202" s="166">
        <f>SUM(J181:J200)</f>
        <v>0</v>
      </c>
      <c r="K202" s="236" t="s">
        <v>1310</v>
      </c>
      <c r="L202" s="4" t="s">
        <v>1290</v>
      </c>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row>
    <row r="203" spans="1:64" s="4" customFormat="1" ht="14.25" customHeight="1" x14ac:dyDescent="0.2">
      <c r="B203" s="3"/>
      <c r="C203" s="3"/>
      <c r="D203" s="3"/>
      <c r="E203" s="3"/>
      <c r="F203" s="169"/>
      <c r="G203" s="168"/>
      <c r="H203" s="171"/>
      <c r="I203" s="171"/>
      <c r="J203" s="170"/>
      <c r="K203" s="3"/>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0"/>
      <c r="AK203" s="410"/>
      <c r="AL203" s="410"/>
      <c r="AM203" s="410"/>
      <c r="AN203" s="410"/>
      <c r="AO203" s="410"/>
      <c r="AP203" s="410"/>
      <c r="AQ203" s="410"/>
      <c r="AR203" s="410"/>
      <c r="AS203" s="410"/>
      <c r="AT203" s="410"/>
      <c r="AU203" s="410"/>
      <c r="AV203" s="410"/>
      <c r="AW203" s="410"/>
      <c r="AX203" s="410"/>
      <c r="AY203" s="410"/>
      <c r="AZ203" s="410"/>
      <c r="BA203" s="410"/>
      <c r="BB203" s="410"/>
      <c r="BC203" s="410"/>
      <c r="BD203" s="410"/>
      <c r="BE203" s="410"/>
      <c r="BF203" s="410"/>
      <c r="BG203" s="410"/>
      <c r="BH203" s="410"/>
      <c r="BI203" s="410"/>
      <c r="BJ203" s="410"/>
      <c r="BK203" s="410"/>
      <c r="BL203" s="410"/>
    </row>
    <row r="204" spans="1:64" s="4" customFormat="1" ht="14.25" customHeight="1" x14ac:dyDescent="0.2">
      <c r="A204" s="867" t="s">
        <v>1311</v>
      </c>
      <c r="B204" s="4" t="s">
        <v>538</v>
      </c>
      <c r="C204" s="2"/>
      <c r="D204" s="2"/>
      <c r="E204" s="2"/>
      <c r="F204" s="165"/>
      <c r="G204" s="2"/>
      <c r="H204" s="2"/>
      <c r="I204" s="2"/>
      <c r="J204" s="165"/>
      <c r="K204" s="2"/>
      <c r="L204" s="2"/>
      <c r="M204" s="410"/>
      <c r="N204" s="410"/>
      <c r="O204" s="410"/>
      <c r="P204" s="410"/>
      <c r="Q204" s="410"/>
      <c r="R204" s="410"/>
      <c r="S204" s="410"/>
      <c r="T204" s="410"/>
      <c r="U204" s="410"/>
      <c r="V204" s="410"/>
      <c r="W204" s="410"/>
      <c r="X204" s="410"/>
      <c r="Y204" s="410"/>
      <c r="Z204" s="410"/>
      <c r="AA204" s="410"/>
      <c r="AB204" s="410"/>
      <c r="AC204" s="410"/>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0"/>
      <c r="AY204" s="410"/>
      <c r="AZ204" s="410"/>
      <c r="BA204" s="410"/>
      <c r="BB204" s="410"/>
      <c r="BC204" s="410"/>
      <c r="BD204" s="410"/>
      <c r="BE204" s="410"/>
      <c r="BF204" s="410"/>
      <c r="BG204" s="410"/>
      <c r="BH204" s="410"/>
      <c r="BI204" s="410"/>
      <c r="BJ204" s="410"/>
      <c r="BK204" s="410"/>
      <c r="BL204" s="410"/>
    </row>
    <row r="205" spans="1:64" s="4" customFormat="1" ht="14.25" customHeight="1" x14ac:dyDescent="0.2">
      <c r="A205" s="858"/>
      <c r="B205" s="4" t="s">
        <v>817</v>
      </c>
      <c r="C205" s="2"/>
      <c r="D205" s="2"/>
      <c r="E205" s="2"/>
      <c r="F205" s="165"/>
      <c r="G205" s="2"/>
      <c r="H205" s="2"/>
      <c r="I205" s="2"/>
      <c r="J205" s="165"/>
      <c r="K205" s="2"/>
      <c r="L205" s="2"/>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row>
    <row r="206" spans="1:64" s="4" customFormat="1" ht="14.25" customHeight="1" x14ac:dyDescent="0.2">
      <c r="A206" s="182"/>
      <c r="B206" s="2"/>
      <c r="C206" s="2"/>
      <c r="D206" s="2"/>
      <c r="E206" s="2"/>
      <c r="F206" s="165"/>
      <c r="G206" s="2"/>
      <c r="H206" s="2"/>
      <c r="I206" s="2"/>
      <c r="J206" s="165"/>
      <c r="K206" s="2"/>
      <c r="L206" s="2"/>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row>
    <row r="207" spans="1:64" s="4" customFormat="1" ht="14.25" customHeight="1" x14ac:dyDescent="0.2">
      <c r="A207" s="182"/>
      <c r="B207" s="1050" t="s">
        <v>189</v>
      </c>
      <c r="C207" s="1051"/>
      <c r="D207" s="1050" t="s">
        <v>161</v>
      </c>
      <c r="E207" s="1051"/>
      <c r="F207" s="205" t="s">
        <v>209</v>
      </c>
      <c r="G207" s="187"/>
      <c r="H207" s="187" t="s">
        <v>159</v>
      </c>
      <c r="I207" s="187"/>
      <c r="J207" s="205" t="s">
        <v>110</v>
      </c>
      <c r="K207" s="3"/>
      <c r="L207" s="2"/>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row>
    <row r="208" spans="1:64" s="4" customFormat="1" ht="14.25" customHeight="1" x14ac:dyDescent="0.2">
      <c r="A208" s="182"/>
      <c r="B208" s="921"/>
      <c r="C208" s="203"/>
      <c r="D208" s="918"/>
      <c r="E208" s="919"/>
      <c r="F208" s="927"/>
      <c r="G208" s="920"/>
      <c r="H208" s="920"/>
      <c r="I208" s="920"/>
      <c r="J208" s="859" t="s">
        <v>1292</v>
      </c>
      <c r="K208" s="3"/>
      <c r="L208" s="2"/>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row>
    <row r="209" spans="1:64" ht="14.25" customHeight="1" x14ac:dyDescent="0.2">
      <c r="A209" s="4"/>
      <c r="B209" s="922">
        <v>1</v>
      </c>
      <c r="C209" s="195" t="s">
        <v>142</v>
      </c>
      <c r="D209" s="535" t="s">
        <v>819</v>
      </c>
      <c r="E209" s="367" t="s">
        <v>165</v>
      </c>
      <c r="F209" s="189"/>
      <c r="G209" s="188" t="s">
        <v>1290</v>
      </c>
      <c r="H209" s="327">
        <v>0.58899999999999997</v>
      </c>
      <c r="I209" s="187" t="s">
        <v>1293</v>
      </c>
      <c r="J209" s="186">
        <f t="shared" ref="J209:J218" si="9">ROUND(F209*H209,0)</f>
        <v>0</v>
      </c>
      <c r="K209" s="3" t="s">
        <v>1294</v>
      </c>
      <c r="L209" s="4"/>
    </row>
    <row r="210" spans="1:64" ht="14.25" customHeight="1" x14ac:dyDescent="0.2">
      <c r="A210" s="4"/>
      <c r="B210" s="923"/>
      <c r="C210" s="244"/>
      <c r="D210" s="354"/>
      <c r="E210" s="367" t="s">
        <v>164</v>
      </c>
      <c r="F210" s="189"/>
      <c r="G210" s="188" t="s">
        <v>1290</v>
      </c>
      <c r="H210" s="327">
        <v>0.56299999999999994</v>
      </c>
      <c r="I210" s="187" t="s">
        <v>1293</v>
      </c>
      <c r="J210" s="186">
        <f t="shared" si="9"/>
        <v>0</v>
      </c>
      <c r="K210" s="3" t="s">
        <v>1295</v>
      </c>
      <c r="L210" s="4"/>
    </row>
    <row r="211" spans="1:64" ht="14.25" customHeight="1" x14ac:dyDescent="0.2">
      <c r="A211" s="4"/>
      <c r="B211" s="922">
        <v>2</v>
      </c>
      <c r="C211" s="195" t="s">
        <v>537</v>
      </c>
      <c r="D211" s="535" t="s">
        <v>819</v>
      </c>
      <c r="E211" s="367" t="s">
        <v>165</v>
      </c>
      <c r="F211" s="189"/>
      <c r="G211" s="188" t="s">
        <v>1290</v>
      </c>
      <c r="H211" s="327">
        <v>0.61699999999999999</v>
      </c>
      <c r="I211" s="187" t="s">
        <v>1293</v>
      </c>
      <c r="J211" s="186">
        <f t="shared" si="9"/>
        <v>0</v>
      </c>
      <c r="K211" s="3" t="s">
        <v>1296</v>
      </c>
      <c r="L211" s="4"/>
    </row>
    <row r="212" spans="1:64" ht="14.25" customHeight="1" x14ac:dyDescent="0.2">
      <c r="A212" s="4"/>
      <c r="B212" s="923"/>
      <c r="C212" s="244"/>
      <c r="D212" s="354"/>
      <c r="E212" s="367" t="s">
        <v>164</v>
      </c>
      <c r="F212" s="189"/>
      <c r="G212" s="188" t="s">
        <v>1290</v>
      </c>
      <c r="H212" s="327">
        <v>0.6</v>
      </c>
      <c r="I212" s="187" t="s">
        <v>1293</v>
      </c>
      <c r="J212" s="186">
        <f t="shared" si="9"/>
        <v>0</v>
      </c>
      <c r="K212" s="3" t="s">
        <v>1297</v>
      </c>
      <c r="L212" s="4"/>
    </row>
    <row r="213" spans="1:64" ht="14.25" customHeight="1" x14ac:dyDescent="0.2">
      <c r="A213" s="4"/>
      <c r="B213" s="922">
        <v>3</v>
      </c>
      <c r="C213" s="195" t="s">
        <v>575</v>
      </c>
      <c r="D213" s="535" t="s">
        <v>819</v>
      </c>
      <c r="E213" s="367" t="s">
        <v>165</v>
      </c>
      <c r="F213" s="189"/>
      <c r="G213" s="188" t="s">
        <v>1290</v>
      </c>
      <c r="H213" s="327">
        <v>0.64500000000000002</v>
      </c>
      <c r="I213" s="187" t="s">
        <v>1293</v>
      </c>
      <c r="J213" s="186">
        <f t="shared" si="9"/>
        <v>0</v>
      </c>
      <c r="K213" s="3" t="s">
        <v>1298</v>
      </c>
      <c r="L213" s="4"/>
    </row>
    <row r="214" spans="1:64" ht="14.25" customHeight="1" x14ac:dyDescent="0.2">
      <c r="A214" s="4"/>
      <c r="B214" s="923"/>
      <c r="C214" s="244"/>
      <c r="D214" s="354"/>
      <c r="E214" s="367" t="s">
        <v>164</v>
      </c>
      <c r="F214" s="189"/>
      <c r="G214" s="188" t="s">
        <v>1290</v>
      </c>
      <c r="H214" s="327">
        <v>0.63300000000000001</v>
      </c>
      <c r="I214" s="188" t="s">
        <v>1293</v>
      </c>
      <c r="J214" s="194">
        <f t="shared" si="9"/>
        <v>0</v>
      </c>
      <c r="K214" s="3" t="s">
        <v>1299</v>
      </c>
      <c r="L214" s="4"/>
    </row>
    <row r="215" spans="1:64" ht="14.25" customHeight="1" x14ac:dyDescent="0.2">
      <c r="A215" s="4"/>
      <c r="B215" s="922">
        <v>4</v>
      </c>
      <c r="C215" s="195" t="s">
        <v>721</v>
      </c>
      <c r="D215" s="535" t="s">
        <v>819</v>
      </c>
      <c r="E215" s="367" t="s">
        <v>165</v>
      </c>
      <c r="F215" s="189"/>
      <c r="G215" s="188" t="s">
        <v>1290</v>
      </c>
      <c r="H215" s="327">
        <v>0.67200000000000004</v>
      </c>
      <c r="I215" s="187" t="s">
        <v>1293</v>
      </c>
      <c r="J215" s="186">
        <f>ROUND(F215*H215,0)</f>
        <v>0</v>
      </c>
      <c r="K215" s="3" t="s">
        <v>1300</v>
      </c>
      <c r="L215" s="4"/>
    </row>
    <row r="216" spans="1:64" ht="14.25" customHeight="1" x14ac:dyDescent="0.2">
      <c r="A216" s="4"/>
      <c r="B216" s="923"/>
      <c r="C216" s="244"/>
      <c r="D216" s="354"/>
      <c r="E216" s="367" t="s">
        <v>164</v>
      </c>
      <c r="F216" s="189"/>
      <c r="G216" s="188" t="s">
        <v>1290</v>
      </c>
      <c r="H216" s="230">
        <v>0.66600000000000004</v>
      </c>
      <c r="I216" s="187" t="s">
        <v>1293</v>
      </c>
      <c r="J216" s="186">
        <f>ROUND(F216*H216,0)</f>
        <v>0</v>
      </c>
      <c r="K216" s="3" t="s">
        <v>1301</v>
      </c>
      <c r="L216" s="4"/>
    </row>
    <row r="217" spans="1:64" ht="14.25" customHeight="1" x14ac:dyDescent="0.2">
      <c r="A217" s="4"/>
      <c r="B217" s="922">
        <v>5</v>
      </c>
      <c r="C217" s="195" t="s">
        <v>1002</v>
      </c>
      <c r="D217" s="535" t="s">
        <v>819</v>
      </c>
      <c r="E217" s="367" t="s">
        <v>165</v>
      </c>
      <c r="F217" s="189"/>
      <c r="G217" s="188" t="s">
        <v>1290</v>
      </c>
      <c r="H217" s="327">
        <v>0.7</v>
      </c>
      <c r="I217" s="187" t="s">
        <v>1293</v>
      </c>
      <c r="J217" s="186">
        <f t="shared" si="9"/>
        <v>0</v>
      </c>
      <c r="K217" s="3" t="s">
        <v>1302</v>
      </c>
      <c r="L217" s="4"/>
    </row>
    <row r="218" spans="1:64" ht="14.25" customHeight="1" x14ac:dyDescent="0.2">
      <c r="A218" s="4"/>
      <c r="B218" s="923"/>
      <c r="C218" s="244"/>
      <c r="D218" s="354"/>
      <c r="E218" s="367" t="s">
        <v>164</v>
      </c>
      <c r="F218" s="189"/>
      <c r="G218" s="188" t="s">
        <v>1290</v>
      </c>
      <c r="H218" s="327">
        <v>0.7</v>
      </c>
      <c r="I218" s="187" t="s">
        <v>1293</v>
      </c>
      <c r="J218" s="186">
        <f t="shared" si="9"/>
        <v>0</v>
      </c>
      <c r="K218" s="3" t="s">
        <v>1303</v>
      </c>
      <c r="L218" s="4"/>
    </row>
    <row r="219" spans="1:64" ht="14.25" customHeight="1" x14ac:dyDescent="0.2">
      <c r="A219" s="4"/>
      <c r="B219" s="922">
        <v>6</v>
      </c>
      <c r="C219" s="195" t="s">
        <v>1116</v>
      </c>
      <c r="D219" s="535" t="s">
        <v>819</v>
      </c>
      <c r="E219" s="367" t="s">
        <v>165</v>
      </c>
      <c r="F219" s="189"/>
      <c r="G219" s="188" t="s">
        <v>1290</v>
      </c>
      <c r="H219" s="327">
        <v>0.7</v>
      </c>
      <c r="I219" s="187" t="s">
        <v>1293</v>
      </c>
      <c r="J219" s="186">
        <f t="shared" ref="J219:J224" si="10">ROUND(F219*H219,0)</f>
        <v>0</v>
      </c>
      <c r="K219" s="3" t="s">
        <v>1325</v>
      </c>
      <c r="L219" s="4"/>
    </row>
    <row r="220" spans="1:64" ht="14.25" customHeight="1" x14ac:dyDescent="0.2">
      <c r="A220" s="4"/>
      <c r="B220" s="923"/>
      <c r="C220" s="244"/>
      <c r="D220" s="354"/>
      <c r="E220" s="367" t="s">
        <v>164</v>
      </c>
      <c r="F220" s="189"/>
      <c r="G220" s="188" t="s">
        <v>1290</v>
      </c>
      <c r="H220" s="327">
        <v>0.7</v>
      </c>
      <c r="I220" s="187" t="s">
        <v>1293</v>
      </c>
      <c r="J220" s="186">
        <f t="shared" si="10"/>
        <v>0</v>
      </c>
      <c r="K220" s="3" t="s">
        <v>1326</v>
      </c>
      <c r="L220" s="4"/>
    </row>
    <row r="221" spans="1:64" ht="14.25" customHeight="1" x14ac:dyDescent="0.2">
      <c r="A221" s="4"/>
      <c r="B221" s="922">
        <v>7</v>
      </c>
      <c r="C221" s="195" t="s">
        <v>1395</v>
      </c>
      <c r="D221" s="535" t="s">
        <v>819</v>
      </c>
      <c r="E221" s="367" t="s">
        <v>165</v>
      </c>
      <c r="F221" s="189"/>
      <c r="G221" s="188" t="s">
        <v>139</v>
      </c>
      <c r="H221" s="327">
        <v>0.7</v>
      </c>
      <c r="I221" s="187" t="s">
        <v>141</v>
      </c>
      <c r="J221" s="186">
        <f t="shared" si="10"/>
        <v>0</v>
      </c>
      <c r="K221" s="3" t="s">
        <v>1483</v>
      </c>
      <c r="L221" s="4"/>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2"/>
      <c r="AL221" s="592"/>
      <c r="AM221" s="592"/>
      <c r="AN221" s="592"/>
      <c r="AO221" s="592"/>
      <c r="AP221" s="592"/>
      <c r="AQ221" s="592"/>
      <c r="AR221" s="592"/>
      <c r="AS221" s="592"/>
      <c r="AT221" s="592"/>
      <c r="AU221" s="592"/>
      <c r="AV221" s="592"/>
      <c r="AW221" s="592"/>
      <c r="AX221" s="592"/>
      <c r="AY221" s="592"/>
      <c r="AZ221" s="592"/>
      <c r="BA221" s="592"/>
      <c r="BB221" s="592"/>
      <c r="BC221" s="592"/>
      <c r="BD221" s="592"/>
      <c r="BE221" s="592"/>
      <c r="BF221" s="592"/>
      <c r="BG221" s="592"/>
      <c r="BH221" s="592"/>
      <c r="BI221" s="592"/>
      <c r="BJ221" s="592"/>
      <c r="BK221" s="592"/>
      <c r="BL221" s="592"/>
    </row>
    <row r="222" spans="1:64" ht="14.25" customHeight="1" x14ac:dyDescent="0.2">
      <c r="A222" s="4"/>
      <c r="B222" s="923"/>
      <c r="C222" s="244"/>
      <c r="D222" s="354"/>
      <c r="E222" s="367" t="s">
        <v>164</v>
      </c>
      <c r="F222" s="189"/>
      <c r="G222" s="188" t="s">
        <v>139</v>
      </c>
      <c r="H222" s="327">
        <v>0.7</v>
      </c>
      <c r="I222" s="187" t="s">
        <v>141</v>
      </c>
      <c r="J222" s="186">
        <f t="shared" si="10"/>
        <v>0</v>
      </c>
      <c r="K222" s="3" t="s">
        <v>1484</v>
      </c>
      <c r="L222" s="4"/>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592"/>
      <c r="AL222" s="592"/>
      <c r="AM222" s="592"/>
      <c r="AN222" s="592"/>
      <c r="AO222" s="592"/>
      <c r="AP222" s="592"/>
      <c r="AQ222" s="592"/>
      <c r="AR222" s="592"/>
      <c r="AS222" s="592"/>
      <c r="AT222" s="592"/>
      <c r="AU222" s="592"/>
      <c r="AV222" s="592"/>
      <c r="AW222" s="592"/>
      <c r="AX222" s="592"/>
      <c r="AY222" s="592"/>
      <c r="AZ222" s="592"/>
      <c r="BA222" s="592"/>
      <c r="BB222" s="592"/>
      <c r="BC222" s="592"/>
      <c r="BD222" s="592"/>
      <c r="BE222" s="592"/>
      <c r="BF222" s="592"/>
      <c r="BG222" s="592"/>
      <c r="BH222" s="592"/>
      <c r="BI222" s="592"/>
      <c r="BJ222" s="592"/>
      <c r="BK222" s="592"/>
      <c r="BL222" s="592"/>
    </row>
    <row r="223" spans="1:64" ht="14.25" customHeight="1" x14ac:dyDescent="0.2">
      <c r="A223" s="4"/>
      <c r="B223" s="922">
        <v>8</v>
      </c>
      <c r="C223" s="195" t="s">
        <v>1639</v>
      </c>
      <c r="D223" s="535" t="s">
        <v>819</v>
      </c>
      <c r="E223" s="367" t="s">
        <v>165</v>
      </c>
      <c r="F223" s="189"/>
      <c r="G223" s="188" t="s">
        <v>139</v>
      </c>
      <c r="H223" s="327">
        <v>0.7</v>
      </c>
      <c r="I223" s="187" t="s">
        <v>141</v>
      </c>
      <c r="J223" s="186">
        <f t="shared" si="10"/>
        <v>0</v>
      </c>
      <c r="K223" s="3" t="s">
        <v>1839</v>
      </c>
      <c r="L223" s="4"/>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592"/>
      <c r="AL223" s="592"/>
      <c r="AM223" s="592"/>
      <c r="AN223" s="592"/>
      <c r="AO223" s="592"/>
      <c r="AP223" s="592"/>
      <c r="AQ223" s="592"/>
      <c r="AR223" s="592"/>
      <c r="AS223" s="592"/>
      <c r="AT223" s="592"/>
      <c r="AU223" s="592"/>
      <c r="AV223" s="592"/>
      <c r="AW223" s="592"/>
      <c r="AX223" s="592"/>
      <c r="AY223" s="592"/>
      <c r="AZ223" s="592"/>
      <c r="BA223" s="592"/>
      <c r="BB223" s="592"/>
      <c r="BC223" s="592"/>
      <c r="BD223" s="592"/>
      <c r="BE223" s="592"/>
      <c r="BF223" s="592"/>
      <c r="BG223" s="592"/>
      <c r="BH223" s="592"/>
      <c r="BI223" s="592"/>
      <c r="BJ223" s="592"/>
      <c r="BK223" s="592"/>
      <c r="BL223" s="592"/>
    </row>
    <row r="224" spans="1:64" ht="14.25" customHeight="1" thickBot="1" x14ac:dyDescent="0.25">
      <c r="A224" s="4"/>
      <c r="B224" s="923"/>
      <c r="C224" s="244"/>
      <c r="D224" s="354"/>
      <c r="E224" s="367" t="s">
        <v>164</v>
      </c>
      <c r="F224" s="189"/>
      <c r="G224" s="188" t="s">
        <v>139</v>
      </c>
      <c r="H224" s="327">
        <v>0.7</v>
      </c>
      <c r="I224" s="187" t="s">
        <v>141</v>
      </c>
      <c r="J224" s="186">
        <f t="shared" si="10"/>
        <v>0</v>
      </c>
      <c r="K224" s="3" t="s">
        <v>1840</v>
      </c>
      <c r="L224" s="4"/>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592"/>
      <c r="AL224" s="592"/>
      <c r="AM224" s="592"/>
      <c r="AN224" s="592"/>
      <c r="AO224" s="592"/>
      <c r="AP224" s="592"/>
      <c r="AQ224" s="592"/>
      <c r="AR224" s="592"/>
      <c r="AS224" s="592"/>
      <c r="AT224" s="592"/>
      <c r="AU224" s="592"/>
      <c r="AV224" s="592"/>
      <c r="AW224" s="592"/>
      <c r="AX224" s="592"/>
      <c r="AY224" s="592"/>
      <c r="AZ224" s="592"/>
      <c r="BA224" s="592"/>
      <c r="BB224" s="592"/>
      <c r="BC224" s="592"/>
      <c r="BD224" s="592"/>
      <c r="BE224" s="592"/>
      <c r="BF224" s="592"/>
      <c r="BG224" s="592"/>
      <c r="BH224" s="592"/>
      <c r="BI224" s="592"/>
      <c r="BJ224" s="592"/>
      <c r="BK224" s="592"/>
      <c r="BL224" s="592"/>
    </row>
    <row r="225" spans="1:12" ht="14.25" customHeight="1" x14ac:dyDescent="0.2">
      <c r="A225" s="4"/>
      <c r="B225" s="184"/>
      <c r="C225" s="185"/>
      <c r="D225" s="184"/>
      <c r="E225" s="184"/>
      <c r="F225" s="170"/>
      <c r="G225" s="171"/>
      <c r="H225" s="1031" t="s">
        <v>1841</v>
      </c>
      <c r="I225" s="1032"/>
      <c r="J225" s="167"/>
      <c r="K225" s="3"/>
      <c r="L225" s="4"/>
    </row>
    <row r="226" spans="1:12" ht="14.25" customHeight="1" thickBot="1" x14ac:dyDescent="0.25">
      <c r="A226" s="4"/>
      <c r="B226" s="3"/>
      <c r="C226" s="3"/>
      <c r="D226" s="3"/>
      <c r="E226" s="3"/>
      <c r="F226" s="169"/>
      <c r="G226" s="3"/>
      <c r="H226" s="1055" t="s">
        <v>140</v>
      </c>
      <c r="I226" s="1056"/>
      <c r="J226" s="166">
        <f>SUM(J209:J224)</f>
        <v>0</v>
      </c>
      <c r="K226" s="236" t="s">
        <v>1312</v>
      </c>
      <c r="L226" s="4" t="s">
        <v>1290</v>
      </c>
    </row>
    <row r="227" spans="1:12" ht="14.25" customHeight="1" thickBot="1" x14ac:dyDescent="0.25">
      <c r="A227" s="2"/>
      <c r="B227" s="2"/>
      <c r="C227" s="2"/>
      <c r="D227" s="2"/>
      <c r="E227" s="2"/>
      <c r="F227" s="165"/>
      <c r="G227" s="2"/>
      <c r="I227" s="2"/>
      <c r="J227" s="165"/>
      <c r="K227" s="3"/>
      <c r="L227" s="2"/>
    </row>
    <row r="228" spans="1:12" ht="14.25" customHeight="1" x14ac:dyDescent="0.2">
      <c r="A228" s="2"/>
      <c r="B228" s="2"/>
      <c r="C228" s="2"/>
      <c r="D228" s="2"/>
      <c r="E228" s="2"/>
      <c r="F228" s="165"/>
      <c r="G228" s="2"/>
      <c r="H228" s="1031" t="s">
        <v>1313</v>
      </c>
      <c r="I228" s="1032"/>
      <c r="J228" s="167"/>
      <c r="K228" s="2"/>
      <c r="L228" s="2"/>
    </row>
    <row r="229" spans="1:12" ht="14.25" customHeight="1" thickBot="1" x14ac:dyDescent="0.25">
      <c r="A229" s="2"/>
      <c r="B229" s="2"/>
      <c r="C229" s="2"/>
      <c r="D229" s="2"/>
      <c r="E229" s="2"/>
      <c r="F229" s="165"/>
      <c r="G229" s="2"/>
      <c r="H229" s="1057" t="s">
        <v>548</v>
      </c>
      <c r="I229" s="1058"/>
      <c r="J229" s="166">
        <f>SUMIF(L7:L226,"*",J7:J226)</f>
        <v>0</v>
      </c>
      <c r="K229" s="3" t="s">
        <v>1327</v>
      </c>
      <c r="L229" s="2"/>
    </row>
    <row r="230" spans="1:12" ht="18.75" customHeight="1" x14ac:dyDescent="0.2">
      <c r="A230" s="2"/>
      <c r="B230" s="2"/>
      <c r="C230" s="2"/>
      <c r="D230" s="2"/>
      <c r="E230" s="2"/>
      <c r="F230" s="165"/>
      <c r="G230" s="2"/>
      <c r="I230" s="2"/>
      <c r="J230" s="165"/>
      <c r="K230" s="2"/>
      <c r="L230" s="2"/>
    </row>
  </sheetData>
  <mergeCells count="22">
    <mergeCell ref="B24:E25"/>
    <mergeCell ref="B36:C36"/>
    <mergeCell ref="D36:E36"/>
    <mergeCell ref="B19:E21"/>
    <mergeCell ref="B27:E29"/>
    <mergeCell ref="A1:B1"/>
    <mergeCell ref="C1:E1"/>
    <mergeCell ref="I1:K1"/>
    <mergeCell ref="B5:E7"/>
    <mergeCell ref="B12:E14"/>
    <mergeCell ref="H228:I228"/>
    <mergeCell ref="H229:I229"/>
    <mergeCell ref="H173:I173"/>
    <mergeCell ref="H174:I174"/>
    <mergeCell ref="H201:I201"/>
    <mergeCell ref="H202:I202"/>
    <mergeCell ref="B207:C207"/>
    <mergeCell ref="D207:E207"/>
    <mergeCell ref="B179:C179"/>
    <mergeCell ref="H225:I225"/>
    <mergeCell ref="H226:I226"/>
    <mergeCell ref="D179:E179"/>
  </mergeCells>
  <phoneticPr fontId="2"/>
  <dataValidations disablePrompts="1" count="2">
    <dataValidation type="custom" allowBlank="1" showInputMessage="1" showErrorMessage="1" sqref="H38:H172 H181:H200 H209:H224">
      <formula1>MOD(H38*1000,1)=0</formula1>
    </dataValidation>
    <dataValidation type="custom" allowBlank="1" showInputMessage="1" showErrorMessage="1" sqref="B84:C86">
      <formula1>MOD(B84,1000)=0</formula1>
    </dataValidation>
  </dataValidations>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rowBreaks count="5" manualBreakCount="5">
    <brk id="33" max="16383" man="1"/>
    <brk id="82" max="10" man="1"/>
    <brk id="132" max="10" man="1"/>
    <brk id="175" max="10" man="1"/>
    <brk id="203"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BL46"/>
  <sheetViews>
    <sheetView view="pageBreakPreview" zoomScaleNormal="100" zoomScaleSheetLayoutView="100" workbookViewId="0">
      <selection activeCell="J42" sqref="J42"/>
    </sheetView>
  </sheetViews>
  <sheetFormatPr defaultColWidth="9" defaultRowHeight="18.75" customHeight="1" x14ac:dyDescent="0.2"/>
  <cols>
    <col min="1" max="2" width="3.77734375" style="14" customWidth="1"/>
    <col min="3" max="3" width="7.44140625" style="14" bestFit="1" customWidth="1"/>
    <col min="4" max="4" width="3" style="14" bestFit="1" customWidth="1"/>
    <col min="5" max="5" width="12" style="14" customWidth="1"/>
    <col min="6" max="6" width="11.88671875" style="13" customWidth="1"/>
    <col min="7" max="7" width="2.21875" style="14" bestFit="1" customWidth="1"/>
    <col min="8" max="8" width="11.88671875" style="14" customWidth="1"/>
    <col min="9" max="9" width="2.21875" style="14" bestFit="1" customWidth="1"/>
    <col min="10" max="10" width="11.88671875" style="13" customWidth="1"/>
    <col min="11" max="11" width="3.109375" style="14" customWidth="1"/>
    <col min="12" max="64" width="9" style="14"/>
    <col min="65" max="16384" width="9" style="2"/>
  </cols>
  <sheetData>
    <row r="1" spans="1:64" ht="18.75" customHeight="1" x14ac:dyDescent="0.2">
      <c r="A1" s="1025" t="s">
        <v>180</v>
      </c>
      <c r="B1" s="1026"/>
      <c r="C1" s="1025" t="s">
        <v>29</v>
      </c>
      <c r="D1" s="1027"/>
      <c r="E1" s="1026"/>
      <c r="H1" s="58" t="s">
        <v>112</v>
      </c>
      <c r="I1" s="1028">
        <f>●総括表!H4</f>
        <v>0</v>
      </c>
      <c r="J1" s="1028"/>
      <c r="K1" s="1028"/>
    </row>
    <row r="2" spans="1:64" ht="18.75" customHeight="1" x14ac:dyDescent="0.2">
      <c r="J2" s="15"/>
    </row>
    <row r="3" spans="1:64" ht="18.75" customHeight="1" x14ac:dyDescent="0.2">
      <c r="A3" s="16" t="s">
        <v>665</v>
      </c>
      <c r="B3" s="17" t="s">
        <v>552</v>
      </c>
    </row>
    <row r="4" spans="1:64" ht="11.25" customHeight="1" x14ac:dyDescent="0.2">
      <c r="A4" s="18"/>
    </row>
    <row r="5" spans="1:64" ht="18.75" customHeight="1" x14ac:dyDescent="0.2">
      <c r="A5" s="18"/>
      <c r="B5" s="1029" t="s">
        <v>162</v>
      </c>
      <c r="C5" s="1030"/>
      <c r="D5" s="1029" t="s">
        <v>161</v>
      </c>
      <c r="E5" s="1030"/>
      <c r="F5" s="19" t="s">
        <v>160</v>
      </c>
      <c r="G5" s="160"/>
      <c r="H5" s="160" t="s">
        <v>159</v>
      </c>
      <c r="I5" s="160"/>
      <c r="J5" s="19" t="s">
        <v>110</v>
      </c>
      <c r="K5" s="20"/>
    </row>
    <row r="6" spans="1:64" ht="15" customHeight="1" x14ac:dyDescent="0.2">
      <c r="A6" s="18"/>
      <c r="B6" s="163"/>
      <c r="C6" s="159"/>
      <c r="D6" s="147"/>
      <c r="E6" s="148"/>
      <c r="F6" s="164"/>
      <c r="G6" s="149"/>
      <c r="H6" s="149"/>
      <c r="I6" s="149"/>
      <c r="J6" s="21" t="s">
        <v>610</v>
      </c>
      <c r="K6" s="20"/>
    </row>
    <row r="7" spans="1:64" s="4" customFormat="1" ht="15" customHeight="1" x14ac:dyDescent="0.2">
      <c r="A7" s="17"/>
      <c r="B7" s="157">
        <v>1</v>
      </c>
      <c r="C7" s="22" t="s">
        <v>149</v>
      </c>
      <c r="D7" s="1035"/>
      <c r="E7" s="1036"/>
      <c r="F7" s="25"/>
      <c r="G7" s="155" t="s">
        <v>604</v>
      </c>
      <c r="H7" s="230">
        <v>3.3000000000000002E-2</v>
      </c>
      <c r="I7" s="155" t="s">
        <v>608</v>
      </c>
      <c r="J7" s="27">
        <f t="shared" ref="J7:J16" si="0">ROUND(F7*H7,0)</f>
        <v>0</v>
      </c>
      <c r="K7" s="20" t="s">
        <v>1818</v>
      </c>
      <c r="L7" s="598"/>
      <c r="M7" s="596"/>
      <c r="N7" s="596"/>
      <c r="O7" s="596"/>
      <c r="P7" s="596"/>
      <c r="Q7" s="596"/>
      <c r="R7" s="596"/>
      <c r="S7" s="596"/>
      <c r="T7" s="596"/>
      <c r="U7" s="596"/>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s="4" customFormat="1" ht="15" customHeight="1" x14ac:dyDescent="0.2">
      <c r="A8" s="17"/>
      <c r="B8" s="157">
        <v>2</v>
      </c>
      <c r="C8" s="22" t="s">
        <v>148</v>
      </c>
      <c r="D8" s="1035"/>
      <c r="E8" s="1036"/>
      <c r="F8" s="25"/>
      <c r="G8" s="155" t="s">
        <v>604</v>
      </c>
      <c r="H8" s="230">
        <v>6.7000000000000004E-2</v>
      </c>
      <c r="I8" s="155" t="s">
        <v>608</v>
      </c>
      <c r="J8" s="27">
        <f t="shared" si="0"/>
        <v>0</v>
      </c>
      <c r="K8" s="20" t="s">
        <v>1819</v>
      </c>
      <c r="L8" s="20"/>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s="4" customFormat="1" ht="15" customHeight="1" x14ac:dyDescent="0.2">
      <c r="A9" s="17"/>
      <c r="B9" s="157">
        <v>3</v>
      </c>
      <c r="C9" s="22" t="s">
        <v>147</v>
      </c>
      <c r="D9" s="1035"/>
      <c r="E9" s="1036"/>
      <c r="F9" s="25"/>
      <c r="G9" s="155" t="s">
        <v>604</v>
      </c>
      <c r="H9" s="230">
        <v>0.128</v>
      </c>
      <c r="I9" s="155" t="s">
        <v>608</v>
      </c>
      <c r="J9" s="27">
        <f t="shared" si="0"/>
        <v>0</v>
      </c>
      <c r="K9" s="20" t="s">
        <v>1820</v>
      </c>
      <c r="L9" s="20"/>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s="4" customFormat="1" ht="15" customHeight="1" x14ac:dyDescent="0.2">
      <c r="A10" s="17"/>
      <c r="B10" s="157">
        <v>4</v>
      </c>
      <c r="C10" s="22" t="s">
        <v>146</v>
      </c>
      <c r="D10" s="1035"/>
      <c r="E10" s="1036"/>
      <c r="F10" s="25"/>
      <c r="G10" s="155" t="s">
        <v>604</v>
      </c>
      <c r="H10" s="230">
        <v>0.14599999999999999</v>
      </c>
      <c r="I10" s="155" t="s">
        <v>608</v>
      </c>
      <c r="J10" s="27">
        <f t="shared" si="0"/>
        <v>0</v>
      </c>
      <c r="K10" s="20" t="s">
        <v>1821</v>
      </c>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s="4" customFormat="1" ht="15" customHeight="1" x14ac:dyDescent="0.2">
      <c r="A11" s="17"/>
      <c r="B11" s="157">
        <v>5</v>
      </c>
      <c r="C11" s="22" t="s">
        <v>145</v>
      </c>
      <c r="D11" s="95" t="s">
        <v>616</v>
      </c>
      <c r="E11" s="96" t="s">
        <v>165</v>
      </c>
      <c r="F11" s="25"/>
      <c r="G11" s="155" t="s">
        <v>604</v>
      </c>
      <c r="H11" s="230">
        <v>0.29599999999999999</v>
      </c>
      <c r="I11" s="155" t="s">
        <v>608</v>
      </c>
      <c r="J11" s="27">
        <f t="shared" si="0"/>
        <v>0</v>
      </c>
      <c r="K11" s="20" t="s">
        <v>1822</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s="4" customFormat="1" ht="15" customHeight="1" x14ac:dyDescent="0.2">
      <c r="A12" s="17"/>
      <c r="B12" s="158"/>
      <c r="C12" s="41"/>
      <c r="D12" s="95" t="s">
        <v>614</v>
      </c>
      <c r="E12" s="96" t="s">
        <v>550</v>
      </c>
      <c r="F12" s="25"/>
      <c r="G12" s="155" t="s">
        <v>604</v>
      </c>
      <c r="H12" s="230">
        <v>0.16700000000000001</v>
      </c>
      <c r="I12" s="155" t="s">
        <v>608</v>
      </c>
      <c r="J12" s="27">
        <f t="shared" si="0"/>
        <v>0</v>
      </c>
      <c r="K12" s="20" t="s">
        <v>1823</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s="4" customFormat="1" ht="15" customHeight="1" x14ac:dyDescent="0.2">
      <c r="A13" s="17"/>
      <c r="B13" s="152">
        <v>6</v>
      </c>
      <c r="C13" s="22" t="s">
        <v>144</v>
      </c>
      <c r="D13" s="95" t="s">
        <v>616</v>
      </c>
      <c r="E13" s="96" t="s">
        <v>165</v>
      </c>
      <c r="F13" s="25"/>
      <c r="G13" s="155" t="s">
        <v>604</v>
      </c>
      <c r="H13" s="230">
        <v>0.311</v>
      </c>
      <c r="I13" s="155" t="s">
        <v>608</v>
      </c>
      <c r="J13" s="27">
        <f t="shared" si="0"/>
        <v>0</v>
      </c>
      <c r="K13" s="20" t="s">
        <v>1824</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s="4" customFormat="1" ht="15" customHeight="1" x14ac:dyDescent="0.2">
      <c r="A14" s="17"/>
      <c r="B14" s="153"/>
      <c r="C14" s="41"/>
      <c r="D14" s="95" t="s">
        <v>614</v>
      </c>
      <c r="E14" s="96" t="s">
        <v>550</v>
      </c>
      <c r="F14" s="25"/>
      <c r="G14" s="155" t="s">
        <v>604</v>
      </c>
      <c r="H14" s="230">
        <v>0.2</v>
      </c>
      <c r="I14" s="155" t="s">
        <v>608</v>
      </c>
      <c r="J14" s="27">
        <f t="shared" si="0"/>
        <v>0</v>
      </c>
      <c r="K14" s="20" t="s">
        <v>1825</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s="4" customFormat="1" ht="15" customHeight="1" x14ac:dyDescent="0.2">
      <c r="A15" s="17"/>
      <c r="B15" s="152">
        <v>7</v>
      </c>
      <c r="C15" s="22" t="s">
        <v>143</v>
      </c>
      <c r="D15" s="95" t="s">
        <v>616</v>
      </c>
      <c r="E15" s="96" t="s">
        <v>165</v>
      </c>
      <c r="F15" s="25"/>
      <c r="G15" s="155" t="s">
        <v>604</v>
      </c>
      <c r="H15" s="230">
        <v>0.32600000000000001</v>
      </c>
      <c r="I15" s="155" t="s">
        <v>608</v>
      </c>
      <c r="J15" s="27">
        <f t="shared" si="0"/>
        <v>0</v>
      </c>
      <c r="K15" s="20" t="s">
        <v>1826</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s="4" customFormat="1" ht="15" customHeight="1" thickBot="1" x14ac:dyDescent="0.25">
      <c r="A16" s="17"/>
      <c r="B16" s="161"/>
      <c r="C16" s="40"/>
      <c r="D16" s="95" t="s">
        <v>614</v>
      </c>
      <c r="E16" s="96" t="s">
        <v>550</v>
      </c>
      <c r="F16" s="25"/>
      <c r="G16" s="155" t="s">
        <v>604</v>
      </c>
      <c r="H16" s="230">
        <v>0.23400000000000001</v>
      </c>
      <c r="I16" s="155" t="s">
        <v>608</v>
      </c>
      <c r="J16" s="27">
        <f t="shared" si="0"/>
        <v>0</v>
      </c>
      <c r="K16" s="20" t="s">
        <v>1827</v>
      </c>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s="4" customFormat="1" ht="15" customHeight="1" x14ac:dyDescent="0.2">
      <c r="A17" s="17"/>
      <c r="B17" s="30"/>
      <c r="C17" s="31"/>
      <c r="D17" s="30"/>
      <c r="E17" s="30"/>
      <c r="F17" s="32"/>
      <c r="G17" s="151"/>
      <c r="H17" s="1023" t="s">
        <v>705</v>
      </c>
      <c r="I17" s="1024"/>
      <c r="J17" s="33"/>
      <c r="K17" s="20"/>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row>
    <row r="18" spans="1:64" s="4" customFormat="1" ht="15" customHeight="1" thickBot="1" x14ac:dyDescent="0.25">
      <c r="A18" s="17"/>
      <c r="B18" s="20"/>
      <c r="C18" s="20"/>
      <c r="D18" s="20"/>
      <c r="E18" s="20"/>
      <c r="F18" s="34"/>
      <c r="G18" s="20"/>
      <c r="H18" s="1021" t="s">
        <v>140</v>
      </c>
      <c r="I18" s="1022"/>
      <c r="J18" s="35">
        <f>SUM(J7:J16)</f>
        <v>0</v>
      </c>
      <c r="K18" s="20" t="s">
        <v>591</v>
      </c>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s="4" customFormat="1" ht="18.75" customHeight="1" x14ac:dyDescent="0.2">
      <c r="A19" s="17"/>
      <c r="B19" s="17"/>
      <c r="C19" s="17"/>
      <c r="D19" s="17"/>
      <c r="E19" s="17"/>
      <c r="F19" s="36"/>
      <c r="G19" s="17"/>
      <c r="H19" s="17"/>
      <c r="I19" s="17"/>
      <c r="J19" s="36"/>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ht="18.75" customHeight="1" x14ac:dyDescent="0.2">
      <c r="A20" s="16" t="s">
        <v>664</v>
      </c>
      <c r="B20" s="17" t="s">
        <v>551</v>
      </c>
    </row>
    <row r="21" spans="1:64" ht="11.25" customHeight="1" x14ac:dyDescent="0.2">
      <c r="A21" s="18"/>
    </row>
    <row r="22" spans="1:64" ht="18.75" customHeight="1" x14ac:dyDescent="0.2">
      <c r="A22" s="18"/>
      <c r="B22" s="1029" t="s">
        <v>162</v>
      </c>
      <c r="C22" s="1030"/>
      <c r="D22" s="1029" t="s">
        <v>161</v>
      </c>
      <c r="E22" s="1030"/>
      <c r="F22" s="19" t="s">
        <v>160</v>
      </c>
      <c r="G22" s="160"/>
      <c r="H22" s="160" t="s">
        <v>159</v>
      </c>
      <c r="I22" s="160"/>
      <c r="J22" s="19" t="s">
        <v>110</v>
      </c>
      <c r="K22" s="20"/>
    </row>
    <row r="23" spans="1:64" ht="15" customHeight="1" x14ac:dyDescent="0.2">
      <c r="A23" s="18"/>
      <c r="B23" s="163"/>
      <c r="C23" s="159"/>
      <c r="D23" s="147"/>
      <c r="E23" s="148"/>
      <c r="F23" s="164"/>
      <c r="G23" s="149"/>
      <c r="H23" s="149"/>
      <c r="I23" s="149"/>
      <c r="J23" s="21" t="s">
        <v>610</v>
      </c>
      <c r="K23" s="20"/>
    </row>
    <row r="24" spans="1:64" s="4" customFormat="1" ht="15" customHeight="1" x14ac:dyDescent="0.2">
      <c r="A24" s="17"/>
      <c r="B24" s="157">
        <v>1</v>
      </c>
      <c r="C24" s="22" t="s">
        <v>171</v>
      </c>
      <c r="D24" s="1035"/>
      <c r="E24" s="1036"/>
      <c r="F24" s="25"/>
      <c r="G24" s="155" t="s">
        <v>604</v>
      </c>
      <c r="H24" s="230">
        <v>3.3000000000000002E-2</v>
      </c>
      <c r="I24" s="155" t="s">
        <v>608</v>
      </c>
      <c r="J24" s="27">
        <f t="shared" ref="J24:J40" si="1">ROUND(F24*H24,0)</f>
        <v>0</v>
      </c>
      <c r="K24" s="20" t="s">
        <v>609</v>
      </c>
      <c r="L24" s="598"/>
      <c r="M24" s="596"/>
      <c r="N24" s="596"/>
      <c r="O24" s="596"/>
      <c r="P24" s="596"/>
      <c r="Q24" s="596"/>
      <c r="R24" s="596"/>
      <c r="S24" s="596"/>
      <c r="T24" s="596"/>
      <c r="U24" s="596"/>
      <c r="V24" s="596"/>
      <c r="W24" s="596"/>
      <c r="X24" s="596"/>
      <c r="Y24" s="596"/>
      <c r="Z24" s="596"/>
      <c r="AA24" s="596"/>
      <c r="AB24" s="596"/>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row>
    <row r="25" spans="1:64" s="4" customFormat="1" ht="15" customHeight="1" x14ac:dyDescent="0.2">
      <c r="A25" s="17"/>
      <c r="B25" s="157">
        <v>2</v>
      </c>
      <c r="C25" s="22" t="s">
        <v>157</v>
      </c>
      <c r="D25" s="1035"/>
      <c r="E25" s="1036"/>
      <c r="F25" s="25"/>
      <c r="G25" s="155" t="s">
        <v>604</v>
      </c>
      <c r="H25" s="230">
        <v>3.5999999999999997E-2</v>
      </c>
      <c r="I25" s="155" t="s">
        <v>608</v>
      </c>
      <c r="J25" s="27">
        <f t="shared" si="1"/>
        <v>0</v>
      </c>
      <c r="K25" s="20" t="s">
        <v>607</v>
      </c>
      <c r="L25" s="20"/>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6" spans="1:64" s="4" customFormat="1" ht="15" customHeight="1" x14ac:dyDescent="0.2">
      <c r="A26" s="17"/>
      <c r="B26" s="157">
        <v>3</v>
      </c>
      <c r="C26" s="22" t="s">
        <v>166</v>
      </c>
      <c r="D26" s="1035"/>
      <c r="E26" s="1036"/>
      <c r="F26" s="25"/>
      <c r="G26" s="155" t="s">
        <v>604</v>
      </c>
      <c r="H26" s="230">
        <v>7.8E-2</v>
      </c>
      <c r="I26" s="155" t="s">
        <v>608</v>
      </c>
      <c r="J26" s="27">
        <f t="shared" si="1"/>
        <v>0</v>
      </c>
      <c r="K26" s="20" t="s">
        <v>615</v>
      </c>
      <c r="L26" s="20"/>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row>
    <row r="27" spans="1:64" s="4" customFormat="1" ht="15" customHeight="1" x14ac:dyDescent="0.2">
      <c r="A27" s="17"/>
      <c r="B27" s="157">
        <v>4</v>
      </c>
      <c r="C27" s="22" t="s">
        <v>155</v>
      </c>
      <c r="D27" s="1035"/>
      <c r="E27" s="1036"/>
      <c r="F27" s="25"/>
      <c r="G27" s="155" t="s">
        <v>604</v>
      </c>
      <c r="H27" s="230">
        <v>8.6999999999999994E-2</v>
      </c>
      <c r="I27" s="155" t="s">
        <v>608</v>
      </c>
      <c r="J27" s="27">
        <f t="shared" si="1"/>
        <v>0</v>
      </c>
      <c r="K27" s="20" t="s">
        <v>613</v>
      </c>
      <c r="L27" s="20"/>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row>
    <row r="28" spans="1:64" s="4" customFormat="1" ht="15" customHeight="1" x14ac:dyDescent="0.2">
      <c r="A28" s="17"/>
      <c r="B28" s="157">
        <v>5</v>
      </c>
      <c r="C28" s="22" t="s">
        <v>153</v>
      </c>
      <c r="D28" s="1035"/>
      <c r="E28" s="1036"/>
      <c r="F28" s="25"/>
      <c r="G28" s="155" t="s">
        <v>604</v>
      </c>
      <c r="H28" s="230">
        <v>0.107</v>
      </c>
      <c r="I28" s="155" t="s">
        <v>608</v>
      </c>
      <c r="J28" s="27">
        <f t="shared" si="1"/>
        <v>0</v>
      </c>
      <c r="K28" s="20" t="s">
        <v>635</v>
      </c>
      <c r="L28" s="20"/>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s="4" customFormat="1" ht="15" customHeight="1" x14ac:dyDescent="0.2">
      <c r="A29" s="17"/>
      <c r="B29" s="157">
        <v>6</v>
      </c>
      <c r="C29" s="22" t="s">
        <v>151</v>
      </c>
      <c r="D29" s="1035"/>
      <c r="E29" s="1036"/>
      <c r="F29" s="25"/>
      <c r="G29" s="155" t="s">
        <v>604</v>
      </c>
      <c r="H29" s="230">
        <v>0.128</v>
      </c>
      <c r="I29" s="155" t="s">
        <v>608</v>
      </c>
      <c r="J29" s="27">
        <f t="shared" si="1"/>
        <v>0</v>
      </c>
      <c r="K29" s="20" t="s">
        <v>634</v>
      </c>
      <c r="L29" s="20"/>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64" s="4" customFormat="1" ht="15" customHeight="1" x14ac:dyDescent="0.2">
      <c r="A30" s="17"/>
      <c r="B30" s="157">
        <v>7</v>
      </c>
      <c r="C30" s="22" t="s">
        <v>150</v>
      </c>
      <c r="D30" s="1035"/>
      <c r="E30" s="1036"/>
      <c r="F30" s="25"/>
      <c r="G30" s="155" t="s">
        <v>604</v>
      </c>
      <c r="H30" s="230">
        <v>0.16400000000000001</v>
      </c>
      <c r="I30" s="155" t="s">
        <v>608</v>
      </c>
      <c r="J30" s="27">
        <f t="shared" si="1"/>
        <v>0</v>
      </c>
      <c r="K30" s="20" t="s">
        <v>633</v>
      </c>
      <c r="L30" s="20"/>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64" s="4" customFormat="1" ht="15" customHeight="1" x14ac:dyDescent="0.2">
      <c r="A31" s="17"/>
      <c r="B31" s="157">
        <v>8</v>
      </c>
      <c r="C31" s="22" t="s">
        <v>149</v>
      </c>
      <c r="D31" s="1035"/>
      <c r="E31" s="1036"/>
      <c r="F31" s="25"/>
      <c r="G31" s="155" t="s">
        <v>604</v>
      </c>
      <c r="H31" s="230">
        <v>0.13300000000000001</v>
      </c>
      <c r="I31" s="155" t="s">
        <v>608</v>
      </c>
      <c r="J31" s="27">
        <f t="shared" si="1"/>
        <v>0</v>
      </c>
      <c r="K31" s="20" t="s">
        <v>632</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64" s="4" customFormat="1" ht="15" customHeight="1" x14ac:dyDescent="0.2">
      <c r="A32" s="17"/>
      <c r="B32" s="157">
        <v>9</v>
      </c>
      <c r="C32" s="22" t="s">
        <v>148</v>
      </c>
      <c r="D32" s="1035"/>
      <c r="E32" s="1036"/>
      <c r="F32" s="25"/>
      <c r="G32" s="155" t="s">
        <v>604</v>
      </c>
      <c r="H32" s="230">
        <v>0.17699999999999999</v>
      </c>
      <c r="I32" s="155" t="s">
        <v>608</v>
      </c>
      <c r="J32" s="27">
        <f t="shared" si="1"/>
        <v>0</v>
      </c>
      <c r="K32" s="20" t="s">
        <v>631</v>
      </c>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row>
    <row r="33" spans="1:64" s="4" customFormat="1" ht="15" customHeight="1" x14ac:dyDescent="0.2">
      <c r="A33" s="17"/>
      <c r="B33" s="152">
        <v>10</v>
      </c>
      <c r="C33" s="22" t="s">
        <v>147</v>
      </c>
      <c r="D33" s="1035"/>
      <c r="E33" s="1036"/>
      <c r="F33" s="25"/>
      <c r="G33" s="155" t="s">
        <v>604</v>
      </c>
      <c r="H33" s="230">
        <v>0.128</v>
      </c>
      <c r="I33" s="155" t="s">
        <v>608</v>
      </c>
      <c r="J33" s="27">
        <f t="shared" si="1"/>
        <v>0</v>
      </c>
      <c r="K33" s="20" t="s">
        <v>592</v>
      </c>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64" s="4" customFormat="1" ht="15" customHeight="1" x14ac:dyDescent="0.2">
      <c r="A34" s="17"/>
      <c r="B34" s="152">
        <v>11</v>
      </c>
      <c r="C34" s="22" t="s">
        <v>146</v>
      </c>
      <c r="D34" s="1035"/>
      <c r="E34" s="1036"/>
      <c r="F34" s="25"/>
      <c r="G34" s="155" t="s">
        <v>604</v>
      </c>
      <c r="H34" s="230">
        <v>0.14599999999999999</v>
      </c>
      <c r="I34" s="155" t="s">
        <v>608</v>
      </c>
      <c r="J34" s="27">
        <f t="shared" si="1"/>
        <v>0</v>
      </c>
      <c r="K34" s="20" t="s">
        <v>630</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row>
    <row r="35" spans="1:64" s="4" customFormat="1" ht="15" customHeight="1" x14ac:dyDescent="0.2">
      <c r="A35" s="17"/>
      <c r="B35" s="152">
        <v>12</v>
      </c>
      <c r="C35" s="22" t="s">
        <v>145</v>
      </c>
      <c r="D35" s="95" t="s">
        <v>616</v>
      </c>
      <c r="E35" s="96" t="s">
        <v>165</v>
      </c>
      <c r="F35" s="25"/>
      <c r="G35" s="155" t="s">
        <v>604</v>
      </c>
      <c r="H35" s="230">
        <v>0.29599999999999999</v>
      </c>
      <c r="I35" s="155" t="s">
        <v>608</v>
      </c>
      <c r="J35" s="27">
        <f t="shared" si="1"/>
        <v>0</v>
      </c>
      <c r="K35" s="20" t="s">
        <v>629</v>
      </c>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row>
    <row r="36" spans="1:64" s="4" customFormat="1" ht="15" customHeight="1" x14ac:dyDescent="0.2">
      <c r="A36" s="17"/>
      <c r="B36" s="153"/>
      <c r="C36" s="41"/>
      <c r="D36" s="95" t="s">
        <v>614</v>
      </c>
      <c r="E36" s="96" t="s">
        <v>550</v>
      </c>
      <c r="F36" s="25"/>
      <c r="G36" s="155" t="s">
        <v>604</v>
      </c>
      <c r="H36" s="230">
        <v>0.16700000000000001</v>
      </c>
      <c r="I36" s="155" t="s">
        <v>608</v>
      </c>
      <c r="J36" s="27">
        <f t="shared" si="1"/>
        <v>0</v>
      </c>
      <c r="K36" s="20" t="s">
        <v>628</v>
      </c>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row>
    <row r="37" spans="1:64" s="4" customFormat="1" ht="15" customHeight="1" x14ac:dyDescent="0.2">
      <c r="A37" s="17"/>
      <c r="B37" s="152">
        <v>13</v>
      </c>
      <c r="C37" s="22" t="s">
        <v>144</v>
      </c>
      <c r="D37" s="95" t="s">
        <v>616</v>
      </c>
      <c r="E37" s="96" t="s">
        <v>165</v>
      </c>
      <c r="F37" s="25"/>
      <c r="G37" s="155" t="s">
        <v>604</v>
      </c>
      <c r="H37" s="230">
        <v>0.311</v>
      </c>
      <c r="I37" s="155" t="s">
        <v>608</v>
      </c>
      <c r="J37" s="27">
        <f t="shared" si="1"/>
        <v>0</v>
      </c>
      <c r="K37" s="20" t="s">
        <v>649</v>
      </c>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row>
    <row r="38" spans="1:64" s="4" customFormat="1" ht="15" customHeight="1" x14ac:dyDescent="0.2">
      <c r="A38" s="17"/>
      <c r="B38" s="154"/>
      <c r="C38" s="40"/>
      <c r="D38" s="95" t="s">
        <v>614</v>
      </c>
      <c r="E38" s="96" t="s">
        <v>550</v>
      </c>
      <c r="F38" s="25"/>
      <c r="G38" s="155" t="s">
        <v>604</v>
      </c>
      <c r="H38" s="230">
        <v>0.2</v>
      </c>
      <c r="I38" s="155" t="s">
        <v>608</v>
      </c>
      <c r="J38" s="27">
        <f t="shared" si="1"/>
        <v>0</v>
      </c>
      <c r="K38" s="20" t="s">
        <v>648</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row>
    <row r="39" spans="1:64" s="4" customFormat="1" ht="15" customHeight="1" x14ac:dyDescent="0.2">
      <c r="A39" s="17"/>
      <c r="B39" s="152">
        <v>14</v>
      </c>
      <c r="C39" s="22" t="s">
        <v>143</v>
      </c>
      <c r="D39" s="95" t="s">
        <v>616</v>
      </c>
      <c r="E39" s="96" t="s">
        <v>165</v>
      </c>
      <c r="F39" s="25"/>
      <c r="G39" s="155" t="s">
        <v>604</v>
      </c>
      <c r="H39" s="230">
        <v>0.32600000000000001</v>
      </c>
      <c r="I39" s="155" t="s">
        <v>608</v>
      </c>
      <c r="J39" s="27">
        <f t="shared" si="1"/>
        <v>0</v>
      </c>
      <c r="K39" s="20" t="s">
        <v>647</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row>
    <row r="40" spans="1:64" s="4" customFormat="1" ht="15" customHeight="1" thickBot="1" x14ac:dyDescent="0.25">
      <c r="A40" s="17"/>
      <c r="B40" s="154"/>
      <c r="C40" s="40"/>
      <c r="D40" s="95" t="s">
        <v>614</v>
      </c>
      <c r="E40" s="96" t="s">
        <v>550</v>
      </c>
      <c r="F40" s="25"/>
      <c r="G40" s="155" t="s">
        <v>604</v>
      </c>
      <c r="H40" s="230">
        <v>0.23400000000000001</v>
      </c>
      <c r="I40" s="155" t="s">
        <v>608</v>
      </c>
      <c r="J40" s="27">
        <f t="shared" si="1"/>
        <v>0</v>
      </c>
      <c r="K40" s="20" t="s">
        <v>646</v>
      </c>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row>
    <row r="41" spans="1:64" s="4" customFormat="1" ht="15" customHeight="1" x14ac:dyDescent="0.2">
      <c r="A41" s="17"/>
      <c r="B41" s="30"/>
      <c r="C41" s="31"/>
      <c r="D41" s="30"/>
      <c r="E41" s="30"/>
      <c r="F41" s="32"/>
      <c r="G41" s="151"/>
      <c r="H41" s="1023" t="s">
        <v>680</v>
      </c>
      <c r="I41" s="1024"/>
      <c r="J41" s="33"/>
      <c r="K41" s="20"/>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4" s="4" customFormat="1" ht="15" customHeight="1" thickBot="1" x14ac:dyDescent="0.25">
      <c r="A42" s="17"/>
      <c r="B42" s="20"/>
      <c r="C42" s="20"/>
      <c r="D42" s="20"/>
      <c r="E42" s="20"/>
      <c r="F42" s="34"/>
      <c r="G42" s="20"/>
      <c r="H42" s="1021" t="s">
        <v>140</v>
      </c>
      <c r="I42" s="1022"/>
      <c r="J42" s="35">
        <f>SUM(J24:J40)</f>
        <v>0</v>
      </c>
      <c r="K42" s="20" t="s">
        <v>663</v>
      </c>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row>
    <row r="43" spans="1:64" s="4" customFormat="1" ht="18.75" customHeight="1" x14ac:dyDescent="0.2">
      <c r="A43" s="17"/>
      <c r="B43" s="17"/>
      <c r="C43" s="17"/>
      <c r="D43" s="17"/>
      <c r="E43" s="17"/>
      <c r="F43" s="36"/>
      <c r="G43" s="17"/>
      <c r="H43" s="17"/>
      <c r="I43" s="17"/>
      <c r="J43" s="36"/>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row>
    <row r="44" spans="1:64" s="4" customFormat="1" ht="18.75" customHeight="1" thickBot="1" x14ac:dyDescent="0.25">
      <c r="A44" s="17"/>
      <c r="B44" s="20"/>
      <c r="C44" s="20"/>
      <c r="D44" s="20"/>
      <c r="E44" s="20"/>
      <c r="F44" s="34"/>
      <c r="G44" s="37"/>
      <c r="H44" s="151"/>
      <c r="I44" s="151"/>
      <c r="J44" s="32"/>
      <c r="K44" s="20"/>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row>
    <row r="45" spans="1:64" s="4" customFormat="1" ht="18.75" customHeight="1" x14ac:dyDescent="0.2">
      <c r="A45" s="17"/>
      <c r="B45" s="20"/>
      <c r="C45" s="20"/>
      <c r="D45" s="20"/>
      <c r="E45" s="20"/>
      <c r="F45" s="34"/>
      <c r="G45" s="37"/>
      <c r="H45" s="1115" t="s">
        <v>673</v>
      </c>
      <c r="I45" s="1116"/>
      <c r="J45" s="33"/>
      <c r="K45" s="20"/>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row>
    <row r="46" spans="1:64" ht="18.75" customHeight="1" thickBot="1" x14ac:dyDescent="0.25">
      <c r="F46" s="14"/>
      <c r="H46" s="1033" t="s">
        <v>549</v>
      </c>
      <c r="I46" s="1034"/>
      <c r="J46" s="35">
        <f>SUM(J18,J42)</f>
        <v>0</v>
      </c>
      <c r="K46" s="20" t="s">
        <v>704</v>
      </c>
    </row>
  </sheetData>
  <mergeCells count="28">
    <mergeCell ref="A1:B1"/>
    <mergeCell ref="C1:E1"/>
    <mergeCell ref="I1:K1"/>
    <mergeCell ref="B5:C5"/>
    <mergeCell ref="D5:E5"/>
    <mergeCell ref="B22:C22"/>
    <mergeCell ref="D22:E22"/>
    <mergeCell ref="D7:E7"/>
    <mergeCell ref="D8:E8"/>
    <mergeCell ref="D9:E9"/>
    <mergeCell ref="D29:E29"/>
    <mergeCell ref="D30:E30"/>
    <mergeCell ref="D10:E10"/>
    <mergeCell ref="H17:I17"/>
    <mergeCell ref="H18:I18"/>
    <mergeCell ref="D25:E25"/>
    <mergeCell ref="D26:E26"/>
    <mergeCell ref="D27:E27"/>
    <mergeCell ref="D28:E28"/>
    <mergeCell ref="D24:E24"/>
    <mergeCell ref="H45:I45"/>
    <mergeCell ref="H46:I46"/>
    <mergeCell ref="D31:E31"/>
    <mergeCell ref="D32:E32"/>
    <mergeCell ref="D33:E33"/>
    <mergeCell ref="D34:E34"/>
    <mergeCell ref="H41:I41"/>
    <mergeCell ref="H42:I42"/>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L10"/>
  <sheetViews>
    <sheetView view="pageBreakPreview" zoomScaleNormal="100" zoomScaleSheetLayoutView="100" workbookViewId="0">
      <selection activeCell="J18" sqref="J18"/>
    </sheetView>
  </sheetViews>
  <sheetFormatPr defaultColWidth="9" defaultRowHeight="18.75" customHeight="1" x14ac:dyDescent="0.2"/>
  <cols>
    <col min="1" max="2" width="3.77734375" style="14" customWidth="1"/>
    <col min="3" max="3" width="7.44140625" style="14" bestFit="1" customWidth="1"/>
    <col min="4" max="4" width="13.6640625" style="14" customWidth="1"/>
    <col min="5" max="5" width="11.88671875" style="13" customWidth="1"/>
    <col min="6" max="6" width="2.21875" style="14" bestFit="1" customWidth="1"/>
    <col min="7" max="7" width="17.21875" style="14" customWidth="1"/>
    <col min="8" max="8" width="2.21875" style="14" bestFit="1" customWidth="1"/>
    <col min="9" max="9" width="11.88671875" style="13" customWidth="1"/>
    <col min="10" max="10" width="3.109375" style="14" customWidth="1"/>
    <col min="11" max="64" width="9" style="14"/>
    <col min="65" max="16384" width="9" style="2"/>
  </cols>
  <sheetData>
    <row r="1" spans="1:64" ht="18.75" customHeight="1" x14ac:dyDescent="0.2">
      <c r="A1" s="1025" t="s">
        <v>180</v>
      </c>
      <c r="B1" s="1026"/>
      <c r="C1" s="1025" t="s">
        <v>325</v>
      </c>
      <c r="D1" s="1026"/>
      <c r="G1" s="38" t="s">
        <v>179</v>
      </c>
      <c r="H1" s="1028">
        <f>●総括表!H4</f>
        <v>0</v>
      </c>
      <c r="I1" s="1028"/>
      <c r="J1" s="1028"/>
    </row>
    <row r="2" spans="1:64" ht="18.75" customHeight="1" x14ac:dyDescent="0.2">
      <c r="I2" s="15"/>
    </row>
    <row r="3" spans="1:64" ht="18.75" customHeight="1" x14ac:dyDescent="0.2">
      <c r="A3" s="16" t="s">
        <v>53</v>
      </c>
      <c r="B3" s="17" t="s">
        <v>324</v>
      </c>
    </row>
    <row r="4" spans="1:64" ht="11.25" customHeight="1" x14ac:dyDescent="0.2">
      <c r="A4" s="18"/>
    </row>
    <row r="5" spans="1:64" ht="18.75" customHeight="1" x14ac:dyDescent="0.2">
      <c r="A5" s="18"/>
      <c r="B5" s="1029" t="s">
        <v>212</v>
      </c>
      <c r="C5" s="1030"/>
      <c r="D5" s="253" t="s">
        <v>161</v>
      </c>
      <c r="E5" s="19" t="s">
        <v>211</v>
      </c>
      <c r="F5" s="160"/>
      <c r="G5" s="160" t="s">
        <v>159</v>
      </c>
      <c r="H5" s="160"/>
      <c r="I5" s="19" t="s">
        <v>110</v>
      </c>
      <c r="J5" s="20"/>
    </row>
    <row r="6" spans="1:64" ht="15" customHeight="1" x14ac:dyDescent="0.2">
      <c r="A6" s="18"/>
      <c r="B6" s="256"/>
      <c r="C6" s="159"/>
      <c r="D6" s="254"/>
      <c r="E6" s="164"/>
      <c r="F6" s="255"/>
      <c r="G6" s="255"/>
      <c r="H6" s="255"/>
      <c r="I6" s="21" t="s">
        <v>158</v>
      </c>
      <c r="J6" s="20"/>
    </row>
    <row r="7" spans="1:64" s="4" customFormat="1" ht="15" customHeight="1" thickBot="1" x14ac:dyDescent="0.25">
      <c r="A7" s="17"/>
      <c r="B7" s="156">
        <v>1</v>
      </c>
      <c r="C7" s="24" t="s">
        <v>149</v>
      </c>
      <c r="D7" s="94"/>
      <c r="E7" s="25"/>
      <c r="F7" s="155" t="s">
        <v>139</v>
      </c>
      <c r="G7" s="564">
        <v>4.2000000000000003E-2</v>
      </c>
      <c r="H7" s="155" t="s">
        <v>141</v>
      </c>
      <c r="I7" s="27">
        <f>ROUND(E7*G7,0)</f>
        <v>0</v>
      </c>
      <c r="J7" s="20"/>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s="4" customFormat="1" ht="15" customHeight="1" x14ac:dyDescent="0.2">
      <c r="A8" s="17"/>
      <c r="B8" s="30"/>
      <c r="C8" s="31"/>
      <c r="D8" s="30"/>
      <c r="E8" s="32"/>
      <c r="F8" s="151"/>
      <c r="G8" s="1023"/>
      <c r="H8" s="1024"/>
      <c r="I8" s="33"/>
      <c r="J8" s="20"/>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s="4" customFormat="1" ht="15" customHeight="1" thickBot="1" x14ac:dyDescent="0.25">
      <c r="A9" s="17"/>
      <c r="B9" s="20"/>
      <c r="C9" s="20"/>
      <c r="D9" s="20"/>
      <c r="E9" s="34"/>
      <c r="F9" s="20"/>
      <c r="G9" s="1021" t="s">
        <v>323</v>
      </c>
      <c r="H9" s="1022"/>
      <c r="I9" s="35">
        <f>SUM(I7:I7)</f>
        <v>0</v>
      </c>
      <c r="J9" s="20" t="s">
        <v>775</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ht="18.75" customHeight="1" x14ac:dyDescent="0.2">
      <c r="J10" s="20"/>
    </row>
  </sheetData>
  <mergeCells count="6">
    <mergeCell ref="G8:H8"/>
    <mergeCell ref="G9:H9"/>
    <mergeCell ref="A1:B1"/>
    <mergeCell ref="B5:C5"/>
    <mergeCell ref="H1:J1"/>
    <mergeCell ref="C1:D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topLeftCell="A46" zoomScaleNormal="100" zoomScaleSheetLayoutView="100" workbookViewId="0">
      <selection activeCell="J56" sqref="J56"/>
    </sheetView>
  </sheetViews>
  <sheetFormatPr defaultColWidth="9" defaultRowHeight="18.899999999999999" customHeight="1" x14ac:dyDescent="0.2"/>
  <cols>
    <col min="1" max="1" width="3.77734375" style="2" customWidth="1"/>
    <col min="2" max="2" width="4" style="2" customWidth="1"/>
    <col min="3" max="3" width="7.44140625" style="2" bestFit="1" customWidth="1"/>
    <col min="4" max="4" width="3" style="2" bestFit="1" customWidth="1"/>
    <col min="5" max="5" width="12" style="2" customWidth="1"/>
    <col min="6" max="6" width="11.88671875" style="165" customWidth="1"/>
    <col min="7" max="7" width="2.21875" style="2" bestFit="1" customWidth="1"/>
    <col min="8" max="8" width="11.88671875" style="208" customWidth="1"/>
    <col min="9" max="9" width="2.21875" style="2" bestFit="1" customWidth="1"/>
    <col min="10" max="10" width="11.88671875" style="165" customWidth="1"/>
    <col min="11" max="11" width="3.109375" style="2" customWidth="1"/>
    <col min="12" max="16384" width="9" style="2"/>
  </cols>
  <sheetData>
    <row r="1" spans="1:11" ht="18.899999999999999" customHeight="1" x14ac:dyDescent="0.2">
      <c r="A1" s="1052" t="s">
        <v>180</v>
      </c>
      <c r="B1" s="1053"/>
      <c r="C1" s="1052" t="s">
        <v>9</v>
      </c>
      <c r="D1" s="1054"/>
      <c r="E1" s="1053"/>
      <c r="H1" s="273" t="s">
        <v>179</v>
      </c>
      <c r="I1" s="1059">
        <f>●総括表!H4</f>
        <v>0</v>
      </c>
      <c r="J1" s="1059"/>
      <c r="K1" s="1059"/>
    </row>
    <row r="2" spans="1:11" ht="18.899999999999999" customHeight="1" x14ac:dyDescent="0.2">
      <c r="J2" s="209"/>
    </row>
    <row r="3" spans="1:11" ht="18.899999999999999" customHeight="1" x14ac:dyDescent="0.2">
      <c r="A3" s="177" t="s">
        <v>53</v>
      </c>
      <c r="B3" s="4" t="s">
        <v>1022</v>
      </c>
    </row>
    <row r="4" spans="1:11" ht="11.25" customHeight="1" x14ac:dyDescent="0.2">
      <c r="A4" s="182"/>
    </row>
    <row r="5" spans="1:11" ht="18.899999999999999" customHeight="1" x14ac:dyDescent="0.2">
      <c r="A5" s="182"/>
      <c r="B5" s="1050" t="s">
        <v>162</v>
      </c>
      <c r="C5" s="1051"/>
      <c r="D5" s="1050" t="s">
        <v>161</v>
      </c>
      <c r="E5" s="1051"/>
      <c r="F5" s="205" t="s">
        <v>160</v>
      </c>
      <c r="G5" s="187"/>
      <c r="H5" s="252" t="s">
        <v>159</v>
      </c>
      <c r="I5" s="187"/>
      <c r="J5" s="205" t="s">
        <v>110</v>
      </c>
      <c r="K5" s="3"/>
    </row>
    <row r="6" spans="1:11" ht="15" customHeight="1" x14ac:dyDescent="0.2">
      <c r="A6" s="182"/>
      <c r="B6" s="760"/>
      <c r="C6" s="203"/>
      <c r="D6" s="766"/>
      <c r="E6" s="767"/>
      <c r="F6" s="769"/>
      <c r="G6" s="200"/>
      <c r="H6" s="251"/>
      <c r="I6" s="200"/>
      <c r="J6" s="199" t="s">
        <v>158</v>
      </c>
      <c r="K6" s="3"/>
    </row>
    <row r="7" spans="1:11" s="4" customFormat="1" ht="15.6" customHeight="1" x14ac:dyDescent="0.2">
      <c r="B7" s="761">
        <v>1</v>
      </c>
      <c r="C7" s="195" t="s">
        <v>144</v>
      </c>
      <c r="D7" s="191" t="s">
        <v>597</v>
      </c>
      <c r="E7" s="190" t="s">
        <v>165</v>
      </c>
      <c r="F7" s="189"/>
      <c r="G7" s="188" t="s">
        <v>139</v>
      </c>
      <c r="H7" s="230">
        <v>0.77800000000000002</v>
      </c>
      <c r="I7" s="188" t="s">
        <v>141</v>
      </c>
      <c r="J7" s="194">
        <f>ROUND(F7*H7,0)</f>
        <v>0</v>
      </c>
      <c r="K7" s="3" t="s">
        <v>307</v>
      </c>
    </row>
    <row r="8" spans="1:11" s="4" customFormat="1" ht="15.6" customHeight="1" x14ac:dyDescent="0.2">
      <c r="B8" s="212"/>
      <c r="C8" s="767"/>
      <c r="D8" s="191" t="s">
        <v>593</v>
      </c>
      <c r="E8" s="190" t="s">
        <v>164</v>
      </c>
      <c r="F8" s="189"/>
      <c r="G8" s="188" t="s">
        <v>139</v>
      </c>
      <c r="H8" s="327">
        <v>0.5</v>
      </c>
      <c r="I8" s="187" t="s">
        <v>141</v>
      </c>
      <c r="J8" s="186">
        <f t="shared" ref="J8:J26" si="0">ROUND(F8*H8,0)</f>
        <v>0</v>
      </c>
      <c r="K8" s="3" t="s">
        <v>306</v>
      </c>
    </row>
    <row r="9" spans="1:11" s="4" customFormat="1" ht="15.6" customHeight="1" x14ac:dyDescent="0.2">
      <c r="B9" s="761">
        <v>2</v>
      </c>
      <c r="C9" s="195" t="s">
        <v>143</v>
      </c>
      <c r="D9" s="191" t="s">
        <v>597</v>
      </c>
      <c r="E9" s="190" t="s">
        <v>165</v>
      </c>
      <c r="F9" s="189"/>
      <c r="G9" s="188" t="s">
        <v>139</v>
      </c>
      <c r="H9" s="230">
        <v>0.81499999999999995</v>
      </c>
      <c r="I9" s="188" t="s">
        <v>141</v>
      </c>
      <c r="J9" s="194">
        <f t="shared" si="0"/>
        <v>0</v>
      </c>
      <c r="K9" s="3" t="s">
        <v>305</v>
      </c>
    </row>
    <row r="10" spans="1:11" s="4" customFormat="1" ht="15.6" customHeight="1" x14ac:dyDescent="0.2">
      <c r="B10" s="212"/>
      <c r="C10" s="767"/>
      <c r="D10" s="191" t="s">
        <v>593</v>
      </c>
      <c r="E10" s="190" t="s">
        <v>164</v>
      </c>
      <c r="F10" s="189"/>
      <c r="G10" s="188" t="s">
        <v>139</v>
      </c>
      <c r="H10" s="327">
        <v>0.58399999999999996</v>
      </c>
      <c r="I10" s="187" t="s">
        <v>141</v>
      </c>
      <c r="J10" s="186">
        <f t="shared" si="0"/>
        <v>0</v>
      </c>
      <c r="K10" s="3" t="s">
        <v>304</v>
      </c>
    </row>
    <row r="11" spans="1:11" s="4" customFormat="1" ht="15.6" customHeight="1" x14ac:dyDescent="0.2">
      <c r="B11" s="761">
        <v>3</v>
      </c>
      <c r="C11" s="195" t="s">
        <v>142</v>
      </c>
      <c r="D11" s="191" t="s">
        <v>597</v>
      </c>
      <c r="E11" s="190" t="s">
        <v>165</v>
      </c>
      <c r="F11" s="189"/>
      <c r="G11" s="188" t="s">
        <v>139</v>
      </c>
      <c r="H11" s="230">
        <v>0.83499999999999996</v>
      </c>
      <c r="I11" s="188" t="s">
        <v>141</v>
      </c>
      <c r="J11" s="194">
        <f t="shared" si="0"/>
        <v>0</v>
      </c>
      <c r="K11" s="3" t="s">
        <v>301</v>
      </c>
    </row>
    <row r="12" spans="1:11" s="4" customFormat="1" ht="15.6" customHeight="1" x14ac:dyDescent="0.2">
      <c r="B12" s="212"/>
      <c r="C12" s="767"/>
      <c r="D12" s="191" t="s">
        <v>593</v>
      </c>
      <c r="E12" s="190" t="s">
        <v>164</v>
      </c>
      <c r="F12" s="189"/>
      <c r="G12" s="188" t="s">
        <v>139</v>
      </c>
      <c r="H12" s="327">
        <v>0.76500000000000001</v>
      </c>
      <c r="I12" s="187" t="s">
        <v>141</v>
      </c>
      <c r="J12" s="186">
        <f t="shared" si="0"/>
        <v>0</v>
      </c>
      <c r="K12" s="3" t="s">
        <v>300</v>
      </c>
    </row>
    <row r="13" spans="1:11" s="4" customFormat="1" ht="15.6" customHeight="1" x14ac:dyDescent="0.2">
      <c r="B13" s="761">
        <v>4</v>
      </c>
      <c r="C13" s="195" t="s">
        <v>537</v>
      </c>
      <c r="D13" s="191" t="s">
        <v>597</v>
      </c>
      <c r="E13" s="190" t="s">
        <v>165</v>
      </c>
      <c r="F13" s="189"/>
      <c r="G13" s="188" t="s">
        <v>139</v>
      </c>
      <c r="H13" s="230">
        <v>0.88700000000000001</v>
      </c>
      <c r="I13" s="188" t="s">
        <v>141</v>
      </c>
      <c r="J13" s="194">
        <f t="shared" si="0"/>
        <v>0</v>
      </c>
      <c r="K13" s="3" t="s">
        <v>302</v>
      </c>
    </row>
    <row r="14" spans="1:11" s="4" customFormat="1" ht="15.6" customHeight="1" x14ac:dyDescent="0.2">
      <c r="B14" s="212"/>
      <c r="C14" s="767"/>
      <c r="D14" s="191" t="s">
        <v>593</v>
      </c>
      <c r="E14" s="190" t="s">
        <v>164</v>
      </c>
      <c r="F14" s="189"/>
      <c r="G14" s="188" t="s">
        <v>139</v>
      </c>
      <c r="H14" s="327">
        <v>0.84399999999999997</v>
      </c>
      <c r="I14" s="187" t="s">
        <v>141</v>
      </c>
      <c r="J14" s="186">
        <f t="shared" si="0"/>
        <v>0</v>
      </c>
      <c r="K14" s="3" t="s">
        <v>299</v>
      </c>
    </row>
    <row r="15" spans="1:11" s="4" customFormat="1" ht="15.6" customHeight="1" x14ac:dyDescent="0.2">
      <c r="B15" s="761">
        <v>5</v>
      </c>
      <c r="C15" s="195" t="s">
        <v>575</v>
      </c>
      <c r="D15" s="191" t="s">
        <v>597</v>
      </c>
      <c r="E15" s="190" t="s">
        <v>165</v>
      </c>
      <c r="F15" s="189"/>
      <c r="G15" s="188" t="s">
        <v>139</v>
      </c>
      <c r="H15" s="230">
        <v>0.93300000000000005</v>
      </c>
      <c r="I15" s="188" t="s">
        <v>141</v>
      </c>
      <c r="J15" s="194">
        <f t="shared" si="0"/>
        <v>0</v>
      </c>
      <c r="K15" s="3" t="s">
        <v>298</v>
      </c>
    </row>
    <row r="16" spans="1:11" s="4" customFormat="1" ht="15.6" customHeight="1" x14ac:dyDescent="0.2">
      <c r="B16" s="212"/>
      <c r="C16" s="767"/>
      <c r="D16" s="191" t="s">
        <v>593</v>
      </c>
      <c r="E16" s="190" t="s">
        <v>164</v>
      </c>
      <c r="F16" s="189"/>
      <c r="G16" s="188" t="s">
        <v>139</v>
      </c>
      <c r="H16" s="327">
        <v>0.90500000000000003</v>
      </c>
      <c r="I16" s="187" t="s">
        <v>141</v>
      </c>
      <c r="J16" s="186">
        <f t="shared" si="0"/>
        <v>0</v>
      </c>
      <c r="K16" s="3" t="s">
        <v>297</v>
      </c>
    </row>
    <row r="17" spans="1:11" s="4" customFormat="1" ht="15.6" customHeight="1" x14ac:dyDescent="0.2">
      <c r="B17" s="761">
        <v>6</v>
      </c>
      <c r="C17" s="195" t="s">
        <v>721</v>
      </c>
      <c r="D17" s="191" t="s">
        <v>597</v>
      </c>
      <c r="E17" s="190" t="s">
        <v>165</v>
      </c>
      <c r="F17" s="189"/>
      <c r="G17" s="188" t="s">
        <v>139</v>
      </c>
      <c r="H17" s="230">
        <v>0.67600000000000005</v>
      </c>
      <c r="I17" s="188" t="s">
        <v>141</v>
      </c>
      <c r="J17" s="194">
        <f>ROUND(F17*H17,0)</f>
        <v>0</v>
      </c>
      <c r="K17" s="3" t="s">
        <v>296</v>
      </c>
    </row>
    <row r="18" spans="1:11" s="4" customFormat="1" ht="15.6" customHeight="1" x14ac:dyDescent="0.2">
      <c r="B18" s="212"/>
      <c r="C18" s="767"/>
      <c r="D18" s="191" t="s">
        <v>593</v>
      </c>
      <c r="E18" s="190" t="s">
        <v>164</v>
      </c>
      <c r="F18" s="189"/>
      <c r="G18" s="188" t="s">
        <v>139</v>
      </c>
      <c r="H18" s="327">
        <v>0.66700000000000004</v>
      </c>
      <c r="I18" s="187" t="s">
        <v>141</v>
      </c>
      <c r="J18" s="186">
        <f>ROUND(F18*H18,0)</f>
        <v>0</v>
      </c>
      <c r="K18" s="3" t="s">
        <v>295</v>
      </c>
    </row>
    <row r="19" spans="1:11" s="4" customFormat="1" ht="15.6" customHeight="1" x14ac:dyDescent="0.2">
      <c r="B19" s="761">
        <v>7</v>
      </c>
      <c r="C19" s="195" t="s">
        <v>1002</v>
      </c>
      <c r="D19" s="191" t="s">
        <v>597</v>
      </c>
      <c r="E19" s="190" t="s">
        <v>165</v>
      </c>
      <c r="F19" s="189"/>
      <c r="G19" s="188" t="s">
        <v>139</v>
      </c>
      <c r="H19" s="230">
        <v>0.7</v>
      </c>
      <c r="I19" s="188" t="s">
        <v>141</v>
      </c>
      <c r="J19" s="194">
        <f t="shared" si="0"/>
        <v>0</v>
      </c>
      <c r="K19" s="3" t="s">
        <v>294</v>
      </c>
    </row>
    <row r="20" spans="1:11" s="4" customFormat="1" ht="15.6" customHeight="1" x14ac:dyDescent="0.2">
      <c r="B20" s="212"/>
      <c r="C20" s="767"/>
      <c r="D20" s="191" t="s">
        <v>593</v>
      </c>
      <c r="E20" s="190" t="s">
        <v>164</v>
      </c>
      <c r="F20" s="189"/>
      <c r="G20" s="188" t="s">
        <v>139</v>
      </c>
      <c r="H20" s="327">
        <v>0.7</v>
      </c>
      <c r="I20" s="187" t="s">
        <v>141</v>
      </c>
      <c r="J20" s="186">
        <f t="shared" si="0"/>
        <v>0</v>
      </c>
      <c r="K20" s="3" t="s">
        <v>293</v>
      </c>
    </row>
    <row r="21" spans="1:11" s="4" customFormat="1" ht="15.6" customHeight="1" x14ac:dyDescent="0.2">
      <c r="B21" s="761">
        <v>8</v>
      </c>
      <c r="C21" s="195" t="s">
        <v>1116</v>
      </c>
      <c r="D21" s="191" t="s">
        <v>597</v>
      </c>
      <c r="E21" s="190" t="s">
        <v>165</v>
      </c>
      <c r="F21" s="189"/>
      <c r="G21" s="188" t="s">
        <v>139</v>
      </c>
      <c r="H21" s="230">
        <v>0.7</v>
      </c>
      <c r="I21" s="188" t="s">
        <v>141</v>
      </c>
      <c r="J21" s="194">
        <f t="shared" si="0"/>
        <v>0</v>
      </c>
      <c r="K21" s="3" t="s">
        <v>292</v>
      </c>
    </row>
    <row r="22" spans="1:11" s="4" customFormat="1" ht="15.6" customHeight="1" x14ac:dyDescent="0.2">
      <c r="B22" s="212"/>
      <c r="C22" s="767"/>
      <c r="D22" s="191" t="s">
        <v>593</v>
      </c>
      <c r="E22" s="190" t="s">
        <v>164</v>
      </c>
      <c r="F22" s="189"/>
      <c r="G22" s="188" t="s">
        <v>139</v>
      </c>
      <c r="H22" s="327">
        <v>0.7</v>
      </c>
      <c r="I22" s="187" t="s">
        <v>141</v>
      </c>
      <c r="J22" s="186">
        <f t="shared" si="0"/>
        <v>0</v>
      </c>
      <c r="K22" s="3" t="s">
        <v>291</v>
      </c>
    </row>
    <row r="23" spans="1:11" s="4" customFormat="1" ht="15.6" customHeight="1" x14ac:dyDescent="0.2">
      <c r="B23" s="761">
        <v>9</v>
      </c>
      <c r="C23" s="763" t="s">
        <v>1406</v>
      </c>
      <c r="D23" s="191" t="s">
        <v>709</v>
      </c>
      <c r="E23" s="190" t="s">
        <v>561</v>
      </c>
      <c r="F23" s="189"/>
      <c r="G23" s="188" t="s">
        <v>707</v>
      </c>
      <c r="H23" s="554">
        <v>0.7</v>
      </c>
      <c r="I23" s="188" t="s">
        <v>706</v>
      </c>
      <c r="J23" s="194">
        <f t="shared" si="0"/>
        <v>0</v>
      </c>
      <c r="K23" s="3" t="s">
        <v>1407</v>
      </c>
    </row>
    <row r="24" spans="1:11" s="4" customFormat="1" ht="15.6" customHeight="1" x14ac:dyDescent="0.2">
      <c r="B24" s="370"/>
      <c r="C24" s="767"/>
      <c r="D24" s="191" t="s">
        <v>708</v>
      </c>
      <c r="E24" s="190" t="s">
        <v>562</v>
      </c>
      <c r="F24" s="189"/>
      <c r="G24" s="188" t="s">
        <v>707</v>
      </c>
      <c r="H24" s="555">
        <v>0.7</v>
      </c>
      <c r="I24" s="187" t="s">
        <v>706</v>
      </c>
      <c r="J24" s="186">
        <f t="shared" si="0"/>
        <v>0</v>
      </c>
      <c r="K24" s="3" t="s">
        <v>1408</v>
      </c>
    </row>
    <row r="25" spans="1:11" s="4" customFormat="1" ht="15.6" customHeight="1" x14ac:dyDescent="0.2">
      <c r="B25" s="761">
        <v>10</v>
      </c>
      <c r="C25" s="763" t="s">
        <v>1956</v>
      </c>
      <c r="D25" s="191" t="s">
        <v>709</v>
      </c>
      <c r="E25" s="190" t="s">
        <v>561</v>
      </c>
      <c r="F25" s="189"/>
      <c r="G25" s="188" t="s">
        <v>707</v>
      </c>
      <c r="H25" s="554">
        <v>0.7</v>
      </c>
      <c r="I25" s="188" t="s">
        <v>706</v>
      </c>
      <c r="J25" s="194">
        <f t="shared" si="0"/>
        <v>0</v>
      </c>
      <c r="K25" s="3" t="s">
        <v>1957</v>
      </c>
    </row>
    <row r="26" spans="1:11" s="4" customFormat="1" ht="15.6" customHeight="1" thickBot="1" x14ac:dyDescent="0.25">
      <c r="B26" s="370"/>
      <c r="C26" s="767"/>
      <c r="D26" s="191" t="s">
        <v>708</v>
      </c>
      <c r="E26" s="190" t="s">
        <v>562</v>
      </c>
      <c r="F26" s="189"/>
      <c r="G26" s="188" t="s">
        <v>707</v>
      </c>
      <c r="H26" s="555">
        <v>0.7</v>
      </c>
      <c r="I26" s="187" t="s">
        <v>706</v>
      </c>
      <c r="J26" s="186">
        <f t="shared" si="0"/>
        <v>0</v>
      </c>
      <c r="K26" s="3" t="s">
        <v>1958</v>
      </c>
    </row>
    <row r="27" spans="1:11" ht="18.899999999999999" customHeight="1" thickBot="1" x14ac:dyDescent="0.25">
      <c r="A27" s="177"/>
      <c r="B27" s="3"/>
      <c r="C27" s="3"/>
      <c r="D27" s="3"/>
      <c r="E27" s="3"/>
      <c r="F27" s="169"/>
      <c r="G27" s="3"/>
      <c r="H27" s="1117" t="s">
        <v>140</v>
      </c>
      <c r="I27" s="1118"/>
      <c r="J27" s="178">
        <f>SUM(J7:J26)</f>
        <v>0</v>
      </c>
      <c r="K27" s="3" t="s">
        <v>1959</v>
      </c>
    </row>
    <row r="28" spans="1:11" ht="11.25" customHeight="1" x14ac:dyDescent="0.2">
      <c r="A28" s="182"/>
      <c r="B28" s="4"/>
      <c r="C28" s="4"/>
      <c r="D28" s="4"/>
      <c r="E28" s="4"/>
      <c r="F28" s="183"/>
      <c r="G28" s="4"/>
      <c r="H28" s="263"/>
      <c r="I28" s="4"/>
      <c r="J28" s="183"/>
      <c r="K28" s="4"/>
    </row>
    <row r="29" spans="1:11" ht="18.899999999999999" customHeight="1" x14ac:dyDescent="0.2">
      <c r="A29" s="182">
        <v>2</v>
      </c>
      <c r="B29" s="4" t="s">
        <v>327</v>
      </c>
    </row>
    <row r="30" spans="1:11" ht="15" customHeight="1" x14ac:dyDescent="0.2">
      <c r="A30" s="182"/>
    </row>
    <row r="31" spans="1:11" s="4" customFormat="1" ht="15" customHeight="1" x14ac:dyDescent="0.2">
      <c r="B31" s="1050" t="s">
        <v>162</v>
      </c>
      <c r="C31" s="1051"/>
      <c r="D31" s="1050" t="s">
        <v>161</v>
      </c>
      <c r="E31" s="1051"/>
      <c r="F31" s="205" t="s">
        <v>160</v>
      </c>
      <c r="G31" s="187"/>
      <c r="H31" s="252" t="s">
        <v>159</v>
      </c>
      <c r="I31" s="187"/>
      <c r="J31" s="205" t="s">
        <v>110</v>
      </c>
      <c r="K31" s="3"/>
    </row>
    <row r="32" spans="1:11" s="4" customFormat="1" ht="15" customHeight="1" x14ac:dyDescent="0.2">
      <c r="B32" s="760"/>
      <c r="C32" s="203"/>
      <c r="D32" s="766"/>
      <c r="E32" s="767"/>
      <c r="F32" s="769"/>
      <c r="G32" s="200"/>
      <c r="H32" s="251"/>
      <c r="I32" s="200"/>
      <c r="J32" s="199" t="s">
        <v>1960</v>
      </c>
      <c r="K32" s="3"/>
    </row>
    <row r="33" spans="2:11" s="4" customFormat="1" ht="15.6" customHeight="1" x14ac:dyDescent="0.2">
      <c r="B33" s="761">
        <v>1</v>
      </c>
      <c r="C33" s="195" t="s">
        <v>144</v>
      </c>
      <c r="D33" s="191" t="s">
        <v>1961</v>
      </c>
      <c r="E33" s="190" t="s">
        <v>165</v>
      </c>
      <c r="F33" s="189"/>
      <c r="G33" s="188" t="s">
        <v>1962</v>
      </c>
      <c r="H33" s="230">
        <v>0.77800000000000002</v>
      </c>
      <c r="I33" s="188" t="s">
        <v>1963</v>
      </c>
      <c r="J33" s="194">
        <f t="shared" ref="J33:J52" si="1">ROUND(F33*H33,0)</f>
        <v>0</v>
      </c>
      <c r="K33" s="3" t="s">
        <v>307</v>
      </c>
    </row>
    <row r="34" spans="2:11" s="4" customFormat="1" ht="15.6" customHeight="1" x14ac:dyDescent="0.2">
      <c r="B34" s="212"/>
      <c r="C34" s="767"/>
      <c r="D34" s="191" t="s">
        <v>1964</v>
      </c>
      <c r="E34" s="190" t="s">
        <v>164</v>
      </c>
      <c r="F34" s="189"/>
      <c r="G34" s="188" t="s">
        <v>1962</v>
      </c>
      <c r="H34" s="327">
        <v>0.5</v>
      </c>
      <c r="I34" s="187" t="s">
        <v>1963</v>
      </c>
      <c r="J34" s="186">
        <f t="shared" si="1"/>
        <v>0</v>
      </c>
      <c r="K34" s="3" t="s">
        <v>306</v>
      </c>
    </row>
    <row r="35" spans="2:11" s="4" customFormat="1" ht="15.6" customHeight="1" x14ac:dyDescent="0.2">
      <c r="B35" s="761">
        <v>2</v>
      </c>
      <c r="C35" s="195" t="s">
        <v>143</v>
      </c>
      <c r="D35" s="191" t="s">
        <v>1961</v>
      </c>
      <c r="E35" s="190" t="s">
        <v>165</v>
      </c>
      <c r="F35" s="189"/>
      <c r="G35" s="188" t="s">
        <v>1962</v>
      </c>
      <c r="H35" s="230">
        <v>0.81499999999999995</v>
      </c>
      <c r="I35" s="188" t="s">
        <v>1963</v>
      </c>
      <c r="J35" s="194">
        <f t="shared" si="1"/>
        <v>0</v>
      </c>
      <c r="K35" s="3" t="s">
        <v>305</v>
      </c>
    </row>
    <row r="36" spans="2:11" s="4" customFormat="1" ht="15.6" customHeight="1" x14ac:dyDescent="0.2">
      <c r="B36" s="212"/>
      <c r="C36" s="767"/>
      <c r="D36" s="191" t="s">
        <v>1964</v>
      </c>
      <c r="E36" s="190" t="s">
        <v>164</v>
      </c>
      <c r="F36" s="189"/>
      <c r="G36" s="188" t="s">
        <v>1962</v>
      </c>
      <c r="H36" s="327">
        <v>0.58399999999999996</v>
      </c>
      <c r="I36" s="187" t="s">
        <v>1963</v>
      </c>
      <c r="J36" s="186">
        <f t="shared" si="1"/>
        <v>0</v>
      </c>
      <c r="K36" s="3" t="s">
        <v>304</v>
      </c>
    </row>
    <row r="37" spans="2:11" s="4" customFormat="1" ht="15.6" customHeight="1" x14ac:dyDescent="0.2">
      <c r="B37" s="761">
        <v>3</v>
      </c>
      <c r="C37" s="195" t="s">
        <v>142</v>
      </c>
      <c r="D37" s="191" t="s">
        <v>1961</v>
      </c>
      <c r="E37" s="190" t="s">
        <v>165</v>
      </c>
      <c r="F37" s="189"/>
      <c r="G37" s="188" t="s">
        <v>1962</v>
      </c>
      <c r="H37" s="230">
        <v>0.83499999999999996</v>
      </c>
      <c r="I37" s="188" t="s">
        <v>1963</v>
      </c>
      <c r="J37" s="194">
        <f t="shared" si="1"/>
        <v>0</v>
      </c>
      <c r="K37" s="3" t="s">
        <v>301</v>
      </c>
    </row>
    <row r="38" spans="2:11" s="4" customFormat="1" ht="15.6" customHeight="1" x14ac:dyDescent="0.2">
      <c r="B38" s="212"/>
      <c r="C38" s="767"/>
      <c r="D38" s="191" t="s">
        <v>1964</v>
      </c>
      <c r="E38" s="190" t="s">
        <v>164</v>
      </c>
      <c r="F38" s="189"/>
      <c r="G38" s="188" t="s">
        <v>1962</v>
      </c>
      <c r="H38" s="327">
        <v>0.76500000000000001</v>
      </c>
      <c r="I38" s="187" t="s">
        <v>1963</v>
      </c>
      <c r="J38" s="186">
        <f t="shared" si="1"/>
        <v>0</v>
      </c>
      <c r="K38" s="3" t="s">
        <v>300</v>
      </c>
    </row>
    <row r="39" spans="2:11" s="4" customFormat="1" ht="15.6" customHeight="1" x14ac:dyDescent="0.2">
      <c r="B39" s="761">
        <v>4</v>
      </c>
      <c r="C39" s="195" t="s">
        <v>537</v>
      </c>
      <c r="D39" s="191" t="s">
        <v>1961</v>
      </c>
      <c r="E39" s="190" t="s">
        <v>165</v>
      </c>
      <c r="F39" s="189"/>
      <c r="G39" s="188" t="s">
        <v>1962</v>
      </c>
      <c r="H39" s="230">
        <v>0.88700000000000001</v>
      </c>
      <c r="I39" s="188" t="s">
        <v>1963</v>
      </c>
      <c r="J39" s="194">
        <f t="shared" si="1"/>
        <v>0</v>
      </c>
      <c r="K39" s="3" t="s">
        <v>302</v>
      </c>
    </row>
    <row r="40" spans="2:11" s="4" customFormat="1" ht="15.6" customHeight="1" x14ac:dyDescent="0.2">
      <c r="B40" s="212"/>
      <c r="C40" s="767"/>
      <c r="D40" s="191" t="s">
        <v>1964</v>
      </c>
      <c r="E40" s="190" t="s">
        <v>164</v>
      </c>
      <c r="F40" s="189"/>
      <c r="G40" s="188" t="s">
        <v>1962</v>
      </c>
      <c r="H40" s="327">
        <v>0.84399999999999997</v>
      </c>
      <c r="I40" s="187" t="s">
        <v>1963</v>
      </c>
      <c r="J40" s="186">
        <f t="shared" si="1"/>
        <v>0</v>
      </c>
      <c r="K40" s="3" t="s">
        <v>299</v>
      </c>
    </row>
    <row r="41" spans="2:11" s="4" customFormat="1" ht="15.6" customHeight="1" x14ac:dyDescent="0.2">
      <c r="B41" s="761">
        <v>5</v>
      </c>
      <c r="C41" s="195" t="s">
        <v>575</v>
      </c>
      <c r="D41" s="191" t="s">
        <v>1961</v>
      </c>
      <c r="E41" s="190" t="s">
        <v>165</v>
      </c>
      <c r="F41" s="189"/>
      <c r="G41" s="188" t="s">
        <v>1962</v>
      </c>
      <c r="H41" s="230">
        <v>0.93300000000000005</v>
      </c>
      <c r="I41" s="188" t="s">
        <v>1963</v>
      </c>
      <c r="J41" s="194">
        <f t="shared" si="1"/>
        <v>0</v>
      </c>
      <c r="K41" s="3" t="s">
        <v>298</v>
      </c>
    </row>
    <row r="42" spans="2:11" s="4" customFormat="1" ht="15.6" customHeight="1" x14ac:dyDescent="0.2">
      <c r="B42" s="212"/>
      <c r="C42" s="767"/>
      <c r="D42" s="191" t="s">
        <v>1964</v>
      </c>
      <c r="E42" s="190" t="s">
        <v>164</v>
      </c>
      <c r="F42" s="189"/>
      <c r="G42" s="188" t="s">
        <v>1962</v>
      </c>
      <c r="H42" s="327">
        <v>0.90500000000000003</v>
      </c>
      <c r="I42" s="187" t="s">
        <v>1963</v>
      </c>
      <c r="J42" s="186">
        <f t="shared" si="1"/>
        <v>0</v>
      </c>
      <c r="K42" s="3" t="s">
        <v>297</v>
      </c>
    </row>
    <row r="43" spans="2:11" s="4" customFormat="1" ht="15.6" customHeight="1" x14ac:dyDescent="0.2">
      <c r="B43" s="761">
        <v>6</v>
      </c>
      <c r="C43" s="195" t="s">
        <v>721</v>
      </c>
      <c r="D43" s="191" t="s">
        <v>1961</v>
      </c>
      <c r="E43" s="190" t="s">
        <v>165</v>
      </c>
      <c r="F43" s="189"/>
      <c r="G43" s="188" t="s">
        <v>1962</v>
      </c>
      <c r="H43" s="230">
        <v>0.67600000000000005</v>
      </c>
      <c r="I43" s="188" t="s">
        <v>1963</v>
      </c>
      <c r="J43" s="194">
        <f>ROUND(F43*H43,0)</f>
        <v>0</v>
      </c>
      <c r="K43" s="3" t="s">
        <v>296</v>
      </c>
    </row>
    <row r="44" spans="2:11" s="4" customFormat="1" ht="15.6" customHeight="1" x14ac:dyDescent="0.2">
      <c r="B44" s="212"/>
      <c r="C44" s="767"/>
      <c r="D44" s="191" t="s">
        <v>1964</v>
      </c>
      <c r="E44" s="190" t="s">
        <v>164</v>
      </c>
      <c r="F44" s="189"/>
      <c r="G44" s="188" t="s">
        <v>1962</v>
      </c>
      <c r="H44" s="327">
        <v>0.66700000000000004</v>
      </c>
      <c r="I44" s="187" t="s">
        <v>1963</v>
      </c>
      <c r="J44" s="186">
        <f>ROUND(F44*H44,0)</f>
        <v>0</v>
      </c>
      <c r="K44" s="3" t="s">
        <v>295</v>
      </c>
    </row>
    <row r="45" spans="2:11" s="4" customFormat="1" ht="15.6" customHeight="1" x14ac:dyDescent="0.2">
      <c r="B45" s="761">
        <v>7</v>
      </c>
      <c r="C45" s="195" t="s">
        <v>1002</v>
      </c>
      <c r="D45" s="191" t="s">
        <v>1961</v>
      </c>
      <c r="E45" s="190" t="s">
        <v>165</v>
      </c>
      <c r="F45" s="189"/>
      <c r="G45" s="188" t="s">
        <v>1962</v>
      </c>
      <c r="H45" s="230">
        <v>0.7</v>
      </c>
      <c r="I45" s="188" t="s">
        <v>1963</v>
      </c>
      <c r="J45" s="194">
        <f t="shared" si="1"/>
        <v>0</v>
      </c>
      <c r="K45" s="3" t="s">
        <v>294</v>
      </c>
    </row>
    <row r="46" spans="2:11" s="4" customFormat="1" ht="15.6" customHeight="1" x14ac:dyDescent="0.2">
      <c r="B46" s="212"/>
      <c r="C46" s="767"/>
      <c r="D46" s="191" t="s">
        <v>1964</v>
      </c>
      <c r="E46" s="190" t="s">
        <v>164</v>
      </c>
      <c r="F46" s="189"/>
      <c r="G46" s="188" t="s">
        <v>1962</v>
      </c>
      <c r="H46" s="327">
        <v>0.7</v>
      </c>
      <c r="I46" s="187" t="s">
        <v>1963</v>
      </c>
      <c r="J46" s="186">
        <f t="shared" si="1"/>
        <v>0</v>
      </c>
      <c r="K46" s="3" t="s">
        <v>293</v>
      </c>
    </row>
    <row r="47" spans="2:11" ht="15.6" customHeight="1" x14ac:dyDescent="0.2">
      <c r="B47" s="761">
        <v>8</v>
      </c>
      <c r="C47" s="195" t="s">
        <v>1116</v>
      </c>
      <c r="D47" s="191" t="s">
        <v>1961</v>
      </c>
      <c r="E47" s="190" t="s">
        <v>165</v>
      </c>
      <c r="F47" s="189"/>
      <c r="G47" s="188" t="s">
        <v>1962</v>
      </c>
      <c r="H47" s="230">
        <v>0.7</v>
      </c>
      <c r="I47" s="188" t="s">
        <v>1963</v>
      </c>
      <c r="J47" s="194">
        <f t="shared" si="1"/>
        <v>0</v>
      </c>
      <c r="K47" s="3" t="s">
        <v>292</v>
      </c>
    </row>
    <row r="48" spans="2:11" ht="15.6" customHeight="1" x14ac:dyDescent="0.2">
      <c r="B48" s="212"/>
      <c r="C48" s="767"/>
      <c r="D48" s="191" t="s">
        <v>1964</v>
      </c>
      <c r="E48" s="190" t="s">
        <v>164</v>
      </c>
      <c r="F48" s="189"/>
      <c r="G48" s="188" t="s">
        <v>1962</v>
      </c>
      <c r="H48" s="327">
        <v>0.7</v>
      </c>
      <c r="I48" s="187" t="s">
        <v>1963</v>
      </c>
      <c r="J48" s="186">
        <f t="shared" si="1"/>
        <v>0</v>
      </c>
      <c r="K48" s="3" t="s">
        <v>291</v>
      </c>
    </row>
    <row r="49" spans="2:11" s="4" customFormat="1" ht="15.6" customHeight="1" x14ac:dyDescent="0.2">
      <c r="B49" s="761">
        <v>9</v>
      </c>
      <c r="C49" s="763" t="s">
        <v>1406</v>
      </c>
      <c r="D49" s="191" t="s">
        <v>1965</v>
      </c>
      <c r="E49" s="190" t="s">
        <v>561</v>
      </c>
      <c r="F49" s="189"/>
      <c r="G49" s="188" t="s">
        <v>1966</v>
      </c>
      <c r="H49" s="554">
        <v>0.7</v>
      </c>
      <c r="I49" s="188" t="s">
        <v>1967</v>
      </c>
      <c r="J49" s="194">
        <f t="shared" si="1"/>
        <v>0</v>
      </c>
      <c r="K49" s="3" t="s">
        <v>1968</v>
      </c>
    </row>
    <row r="50" spans="2:11" s="4" customFormat="1" ht="15.6" customHeight="1" x14ac:dyDescent="0.2">
      <c r="B50" s="370"/>
      <c r="C50" s="767"/>
      <c r="D50" s="191" t="s">
        <v>1969</v>
      </c>
      <c r="E50" s="190" t="s">
        <v>562</v>
      </c>
      <c r="F50" s="189"/>
      <c r="G50" s="188" t="s">
        <v>1966</v>
      </c>
      <c r="H50" s="555">
        <v>0.7</v>
      </c>
      <c r="I50" s="187" t="s">
        <v>1967</v>
      </c>
      <c r="J50" s="186">
        <f t="shared" si="1"/>
        <v>0</v>
      </c>
      <c r="K50" s="3" t="s">
        <v>1970</v>
      </c>
    </row>
    <row r="51" spans="2:11" s="4" customFormat="1" ht="15.6" customHeight="1" x14ac:dyDescent="0.2">
      <c r="B51" s="348">
        <v>10</v>
      </c>
      <c r="C51" s="763" t="s">
        <v>1956</v>
      </c>
      <c r="D51" s="191" t="s">
        <v>1965</v>
      </c>
      <c r="E51" s="190" t="s">
        <v>561</v>
      </c>
      <c r="F51" s="189"/>
      <c r="G51" s="188" t="s">
        <v>1966</v>
      </c>
      <c r="H51" s="554">
        <v>0.7</v>
      </c>
      <c r="I51" s="188" t="s">
        <v>1967</v>
      </c>
      <c r="J51" s="194">
        <f t="shared" si="1"/>
        <v>0</v>
      </c>
      <c r="K51" s="3" t="s">
        <v>1971</v>
      </c>
    </row>
    <row r="52" spans="2:11" s="4" customFormat="1" ht="15.6" customHeight="1" thickBot="1" x14ac:dyDescent="0.25">
      <c r="B52" s="370"/>
      <c r="C52" s="767"/>
      <c r="D52" s="191" t="s">
        <v>1969</v>
      </c>
      <c r="E52" s="190" t="s">
        <v>562</v>
      </c>
      <c r="F52" s="189"/>
      <c r="G52" s="188" t="s">
        <v>1966</v>
      </c>
      <c r="H52" s="555">
        <v>0.7</v>
      </c>
      <c r="I52" s="187" t="s">
        <v>1967</v>
      </c>
      <c r="J52" s="186">
        <f t="shared" si="1"/>
        <v>0</v>
      </c>
      <c r="K52" s="3" t="s">
        <v>1972</v>
      </c>
    </row>
    <row r="53" spans="2:11" ht="18.899999999999999" customHeight="1" thickBot="1" x14ac:dyDescent="0.25">
      <c r="B53" s="3"/>
      <c r="C53" s="3"/>
      <c r="D53" s="3"/>
      <c r="E53" s="3"/>
      <c r="F53" s="169"/>
      <c r="G53" s="3"/>
      <c r="H53" s="1117" t="s">
        <v>140</v>
      </c>
      <c r="I53" s="1118"/>
      <c r="J53" s="178">
        <f>SUM(J33:J52)</f>
        <v>0</v>
      </c>
      <c r="K53" s="3" t="s">
        <v>1973</v>
      </c>
    </row>
    <row r="54" spans="2:11" ht="18.899999999999999" customHeight="1" thickBot="1" x14ac:dyDescent="0.25">
      <c r="B54" s="4"/>
      <c r="C54" s="4"/>
      <c r="D54" s="4"/>
      <c r="E54" s="4"/>
      <c r="F54" s="183"/>
      <c r="G54" s="4"/>
      <c r="H54" s="263"/>
      <c r="I54" s="4"/>
      <c r="J54" s="183"/>
      <c r="K54" s="4"/>
    </row>
    <row r="55" spans="2:11" ht="18.899999999999999" customHeight="1" x14ac:dyDescent="0.2">
      <c r="H55" s="1031" t="s">
        <v>1974</v>
      </c>
      <c r="I55" s="1032"/>
      <c r="J55" s="167"/>
      <c r="K55" s="3"/>
    </row>
    <row r="56" spans="2:11" ht="18.899999999999999" customHeight="1" thickBot="1" x14ac:dyDescent="0.25">
      <c r="H56" s="1055" t="s">
        <v>326</v>
      </c>
      <c r="I56" s="1056"/>
      <c r="J56" s="166">
        <f>SUM(J27,J53)</f>
        <v>0</v>
      </c>
      <c r="K56" s="3" t="s">
        <v>1975</v>
      </c>
    </row>
  </sheetData>
  <mergeCells count="11">
    <mergeCell ref="B31:C31"/>
    <mergeCell ref="D31:E31"/>
    <mergeCell ref="H53:I53"/>
    <mergeCell ref="H55:I55"/>
    <mergeCell ref="H56:I56"/>
    <mergeCell ref="H27:I27"/>
    <mergeCell ref="A1:B1"/>
    <mergeCell ref="C1:E1"/>
    <mergeCell ref="I1:K1"/>
    <mergeCell ref="B5:C5"/>
    <mergeCell ref="D5:E5"/>
  </mergeCells>
  <phoneticPr fontId="2"/>
  <pageMargins left="0.78700000000000003" right="0.78700000000000003" top="0.98399999999999999" bottom="0.98399999999999999" header="0.51200000000000001" footer="0.51200000000000001"/>
  <pageSetup paperSize="9" scale="8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L619"/>
  <sheetViews>
    <sheetView view="pageBreakPreview" topLeftCell="A271" zoomScaleNormal="100" zoomScaleSheetLayoutView="100" workbookViewId="0">
      <selection activeCell="I290" sqref="I290:I292"/>
    </sheetView>
  </sheetViews>
  <sheetFormatPr defaultColWidth="9" defaultRowHeight="18.75" customHeight="1" x14ac:dyDescent="0.2"/>
  <cols>
    <col min="1" max="1" width="2.33203125" style="592" customWidth="1"/>
    <col min="2" max="2" width="4.33203125" style="592" customWidth="1"/>
    <col min="3" max="3" width="8.109375" style="592" customWidth="1"/>
    <col min="4" max="4" width="8.33203125" style="592" customWidth="1"/>
    <col min="5" max="5" width="12.77734375" style="592" customWidth="1"/>
    <col min="6" max="6" width="16.88671875" style="592" customWidth="1"/>
    <col min="7" max="7" width="11.88671875" style="395" customWidth="1"/>
    <col min="8" max="8" width="2.21875" style="592" bestFit="1" customWidth="1"/>
    <col min="9" max="9" width="11.88671875" style="398" customWidth="1"/>
    <col min="10" max="10" width="2.21875" style="592" bestFit="1" customWidth="1"/>
    <col min="11" max="11" width="11.88671875" style="395" customWidth="1"/>
    <col min="12" max="12" width="3.21875" style="592" customWidth="1"/>
    <col min="13" max="13" width="4.109375" style="592" customWidth="1"/>
    <col min="14" max="15" width="4" style="581" customWidth="1"/>
    <col min="16" max="16" width="9" style="592" customWidth="1"/>
    <col min="17" max="64" width="9" style="592"/>
    <col min="65" max="16384" width="9" style="2"/>
  </cols>
  <sheetData>
    <row r="1" spans="1:64" ht="18.75" customHeight="1" x14ac:dyDescent="0.2">
      <c r="A1" s="1025" t="s">
        <v>180</v>
      </c>
      <c r="B1" s="1026"/>
      <c r="C1" s="1025" t="s">
        <v>371</v>
      </c>
      <c r="D1" s="1027"/>
      <c r="E1" s="1027"/>
      <c r="F1" s="1026"/>
      <c r="I1" s="397" t="s">
        <v>112</v>
      </c>
      <c r="J1" s="1028">
        <f>●総括表!H4</f>
        <v>0</v>
      </c>
      <c r="K1" s="1028"/>
      <c r="L1" s="1028"/>
    </row>
    <row r="2" spans="1:64" ht="18.75" customHeight="1" x14ac:dyDescent="0.2">
      <c r="K2" s="399"/>
    </row>
    <row r="3" spans="1:64" s="9" customFormat="1" ht="18.75" customHeight="1" x14ac:dyDescent="0.2">
      <c r="A3" s="400" t="s">
        <v>2092</v>
      </c>
      <c r="B3" s="401" t="s">
        <v>238</v>
      </c>
      <c r="C3" s="744"/>
      <c r="D3" s="402"/>
      <c r="E3" s="402"/>
      <c r="F3" s="402"/>
      <c r="G3" s="403"/>
      <c r="H3" s="402"/>
      <c r="I3" s="404"/>
      <c r="J3" s="402"/>
      <c r="K3" s="403"/>
      <c r="L3" s="405"/>
      <c r="M3" s="406"/>
      <c r="N3" s="582"/>
      <c r="O3" s="583"/>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row>
    <row r="4" spans="1:64" ht="11.25" customHeight="1" x14ac:dyDescent="0.2">
      <c r="A4" s="407"/>
      <c r="B4" s="408"/>
      <c r="F4" s="409"/>
      <c r="K4" s="399"/>
      <c r="N4" s="584"/>
      <c r="O4" s="584"/>
      <c r="P4" s="285"/>
      <c r="Q4" s="730"/>
      <c r="R4" s="730"/>
      <c r="S4" s="730"/>
      <c r="T4" s="730"/>
      <c r="U4" s="730"/>
      <c r="V4" s="730"/>
      <c r="W4" s="729"/>
      <c r="X4" s="274"/>
    </row>
    <row r="5" spans="1:64" ht="18.75" customHeight="1" thickBot="1" x14ac:dyDescent="0.25">
      <c r="A5" s="407"/>
      <c r="B5" s="1120" t="s">
        <v>2093</v>
      </c>
      <c r="C5" s="1120"/>
      <c r="D5" s="1120"/>
      <c r="E5" s="1120"/>
      <c r="F5" s="1120"/>
      <c r="G5" s="601"/>
      <c r="H5" s="596"/>
      <c r="I5" s="596" t="s">
        <v>185</v>
      </c>
      <c r="J5" s="596"/>
      <c r="K5" s="601"/>
      <c r="L5" s="596"/>
      <c r="O5" s="584"/>
      <c r="P5" s="285"/>
      <c r="Q5" s="285"/>
      <c r="R5" s="730"/>
      <c r="S5" s="730"/>
      <c r="T5" s="730"/>
      <c r="U5" s="730"/>
      <c r="V5" s="730"/>
      <c r="W5" s="730"/>
      <c r="X5" s="729"/>
      <c r="Y5" s="274"/>
    </row>
    <row r="6" spans="1:64" ht="18.75" customHeight="1" thickBot="1" x14ac:dyDescent="0.25">
      <c r="A6" s="407"/>
      <c r="B6" s="1120"/>
      <c r="C6" s="1120"/>
      <c r="D6" s="1120"/>
      <c r="E6" s="1120"/>
      <c r="F6" s="1120"/>
      <c r="G6" s="411">
        <f>'●保健衛生費附表 '!G12</f>
        <v>0</v>
      </c>
      <c r="H6" s="742" t="s">
        <v>2094</v>
      </c>
      <c r="I6" s="412">
        <v>0.5</v>
      </c>
      <c r="J6" s="742" t="s">
        <v>2095</v>
      </c>
      <c r="K6" s="600">
        <f>ROUND(G6*I6,0)</f>
        <v>0</v>
      </c>
      <c r="L6" s="598" t="s">
        <v>2096</v>
      </c>
      <c r="M6" s="592" t="s">
        <v>2097</v>
      </c>
      <c r="O6" s="584"/>
      <c r="P6" s="285"/>
      <c r="Q6" s="285"/>
      <c r="R6" s="730"/>
      <c r="S6" s="730"/>
      <c r="T6" s="730"/>
      <c r="U6" s="730"/>
      <c r="V6" s="730"/>
      <c r="W6" s="730"/>
      <c r="X6" s="729"/>
      <c r="Y6" s="274"/>
    </row>
    <row r="7" spans="1:64" ht="12" customHeight="1" x14ac:dyDescent="0.2">
      <c r="F7" s="409"/>
      <c r="G7" s="403"/>
      <c r="H7" s="738"/>
      <c r="I7" s="415"/>
      <c r="J7" s="738"/>
      <c r="K7" s="416" t="s">
        <v>207</v>
      </c>
      <c r="N7" s="585"/>
      <c r="O7" s="731"/>
      <c r="P7" s="277"/>
      <c r="Q7" s="729"/>
      <c r="R7" s="729"/>
      <c r="S7" s="276"/>
      <c r="T7" s="1119"/>
      <c r="U7" s="1119"/>
      <c r="V7" s="275"/>
      <c r="W7" s="730"/>
      <c r="X7" s="274"/>
    </row>
    <row r="8" spans="1:64" ht="18.75" customHeight="1" thickBot="1" x14ac:dyDescent="0.25">
      <c r="A8" s="407"/>
      <c r="B8" s="1120" t="s">
        <v>2098</v>
      </c>
      <c r="C8" s="1120"/>
      <c r="D8" s="1120"/>
      <c r="E8" s="1120"/>
      <c r="F8" s="1120"/>
      <c r="G8" s="601"/>
      <c r="H8" s="596"/>
      <c r="I8" s="596" t="s">
        <v>185</v>
      </c>
      <c r="J8" s="596"/>
      <c r="K8" s="601"/>
      <c r="L8" s="596"/>
      <c r="O8" s="584"/>
      <c r="P8" s="285"/>
      <c r="Q8" s="285"/>
      <c r="R8" s="730"/>
      <c r="S8" s="730"/>
      <c r="T8" s="730"/>
      <c r="U8" s="730"/>
      <c r="V8" s="730"/>
      <c r="W8" s="730"/>
      <c r="X8" s="729"/>
      <c r="Y8" s="274"/>
    </row>
    <row r="9" spans="1:64" ht="18.75" customHeight="1" thickBot="1" x14ac:dyDescent="0.25">
      <c r="A9" s="407"/>
      <c r="B9" s="1120"/>
      <c r="C9" s="1120"/>
      <c r="D9" s="1120"/>
      <c r="E9" s="1120"/>
      <c r="F9" s="1120"/>
      <c r="G9" s="411">
        <f>'●保健衛生費附表 '!G22</f>
        <v>0</v>
      </c>
      <c r="H9" s="742" t="s">
        <v>2094</v>
      </c>
      <c r="I9" s="412">
        <v>0.5</v>
      </c>
      <c r="J9" s="742" t="s">
        <v>2095</v>
      </c>
      <c r="K9" s="600">
        <f>ROUND(G9*I9,0)</f>
        <v>0</v>
      </c>
      <c r="L9" s="598" t="s">
        <v>2099</v>
      </c>
      <c r="M9" s="592" t="s">
        <v>2097</v>
      </c>
      <c r="O9" s="584"/>
      <c r="P9" s="285"/>
      <c r="Q9" s="285"/>
      <c r="R9" s="730"/>
      <c r="S9" s="730"/>
      <c r="T9" s="730"/>
      <c r="U9" s="730"/>
      <c r="V9" s="730"/>
      <c r="W9" s="730"/>
      <c r="X9" s="729"/>
      <c r="Y9" s="274"/>
    </row>
    <row r="10" spans="1:64" ht="12" customHeight="1" x14ac:dyDescent="0.2">
      <c r="F10" s="409"/>
      <c r="G10" s="403"/>
      <c r="H10" s="738"/>
      <c r="I10" s="415"/>
      <c r="J10" s="738"/>
      <c r="K10" s="416" t="s">
        <v>207</v>
      </c>
      <c r="N10" s="585"/>
      <c r="O10" s="731"/>
      <c r="P10" s="277"/>
      <c r="Q10" s="729"/>
      <c r="R10" s="729"/>
      <c r="S10" s="276"/>
      <c r="T10" s="1119"/>
      <c r="U10" s="1119"/>
      <c r="V10" s="275"/>
      <c r="W10" s="730"/>
      <c r="X10" s="274"/>
    </row>
    <row r="11" spans="1:64" ht="38.25" customHeight="1" thickBot="1" x14ac:dyDescent="0.25">
      <c r="A11" s="407"/>
      <c r="B11" s="1120" t="s">
        <v>2100</v>
      </c>
      <c r="C11" s="1120"/>
      <c r="D11" s="1120"/>
      <c r="E11" s="1120"/>
      <c r="F11" s="1120"/>
      <c r="G11" s="601"/>
      <c r="H11" s="596"/>
      <c r="I11" s="596" t="s">
        <v>185</v>
      </c>
      <c r="J11" s="596"/>
      <c r="K11" s="601"/>
      <c r="L11" s="596"/>
      <c r="O11" s="584"/>
      <c r="P11" s="285"/>
      <c r="Q11" s="285"/>
      <c r="R11" s="730"/>
      <c r="S11" s="730"/>
      <c r="T11" s="730"/>
      <c r="U11" s="730"/>
      <c r="V11" s="730"/>
      <c r="W11" s="730"/>
      <c r="X11" s="729"/>
      <c r="Y11" s="274"/>
    </row>
    <row r="12" spans="1:64" ht="18.75" customHeight="1" thickBot="1" x14ac:dyDescent="0.25">
      <c r="A12" s="407"/>
      <c r="B12" s="1120"/>
      <c r="C12" s="1120"/>
      <c r="D12" s="1120"/>
      <c r="E12" s="1120"/>
      <c r="F12" s="1120"/>
      <c r="G12" s="417"/>
      <c r="H12" s="742" t="s">
        <v>2094</v>
      </c>
      <c r="I12" s="412">
        <v>0.5</v>
      </c>
      <c r="J12" s="742" t="s">
        <v>2095</v>
      </c>
      <c r="K12" s="600">
        <f>ROUND(G12*I12,0)</f>
        <v>0</v>
      </c>
      <c r="L12" s="598" t="s">
        <v>2101</v>
      </c>
      <c r="M12" s="592" t="s">
        <v>2097</v>
      </c>
      <c r="O12" s="584"/>
      <c r="P12" s="285"/>
      <c r="Q12" s="285"/>
      <c r="R12" s="730"/>
      <c r="S12" s="730"/>
      <c r="T12" s="730"/>
      <c r="U12" s="730"/>
      <c r="V12" s="730"/>
      <c r="W12" s="730"/>
      <c r="X12" s="729"/>
      <c r="Y12" s="274"/>
    </row>
    <row r="13" spans="1:64" ht="11.25" customHeight="1" x14ac:dyDescent="0.2">
      <c r="F13" s="409"/>
      <c r="G13" s="403"/>
      <c r="H13" s="738"/>
      <c r="I13" s="415"/>
      <c r="J13" s="738"/>
      <c r="K13" s="416" t="s">
        <v>207</v>
      </c>
      <c r="N13" s="585"/>
      <c r="O13" s="731"/>
      <c r="P13" s="277"/>
      <c r="Q13" s="729"/>
      <c r="R13" s="729"/>
      <c r="S13" s="276"/>
      <c r="T13" s="1119"/>
      <c r="U13" s="1119"/>
      <c r="V13" s="275"/>
      <c r="W13" s="730"/>
      <c r="X13" s="274"/>
    </row>
    <row r="14" spans="1:64" ht="18.75" customHeight="1" x14ac:dyDescent="0.2">
      <c r="F14" s="409"/>
      <c r="G14" s="403"/>
      <c r="H14" s="738"/>
      <c r="I14" s="415"/>
      <c r="J14" s="738"/>
      <c r="K14" s="416"/>
      <c r="N14" s="585"/>
      <c r="O14" s="731"/>
      <c r="P14" s="277"/>
      <c r="Q14" s="729"/>
      <c r="R14" s="729"/>
      <c r="S14" s="276"/>
      <c r="T14" s="729"/>
      <c r="U14" s="729"/>
      <c r="V14" s="275"/>
      <c r="W14" s="730"/>
      <c r="X14" s="274"/>
    </row>
    <row r="15" spans="1:64" ht="22.5" customHeight="1" x14ac:dyDescent="0.2">
      <c r="A15" s="400" t="s">
        <v>2102</v>
      </c>
      <c r="B15" s="418" t="s">
        <v>1023</v>
      </c>
      <c r="C15" s="419"/>
      <c r="D15" s="420"/>
      <c r="E15" s="420"/>
      <c r="F15" s="420"/>
      <c r="G15" s="421"/>
      <c r="H15" s="420"/>
      <c r="I15" s="420"/>
      <c r="J15" s="420"/>
      <c r="K15" s="421"/>
    </row>
    <row r="16" spans="1:64" ht="22.5" customHeight="1" x14ac:dyDescent="0.2">
      <c r="A16" s="400"/>
      <c r="B16" s="418" t="s">
        <v>2103</v>
      </c>
      <c r="C16" s="419"/>
      <c r="D16" s="420"/>
      <c r="E16" s="420"/>
      <c r="F16" s="420"/>
      <c r="G16" s="421"/>
      <c r="H16" s="420"/>
      <c r="I16" s="420"/>
      <c r="J16" s="420"/>
      <c r="K16" s="421"/>
    </row>
    <row r="17" spans="1:64" ht="11.25" customHeight="1" x14ac:dyDescent="0.2">
      <c r="A17" s="400"/>
      <c r="B17" s="418"/>
      <c r="C17" s="422"/>
      <c r="D17" s="423"/>
      <c r="E17" s="423"/>
      <c r="F17" s="423"/>
      <c r="G17" s="424"/>
      <c r="H17" s="423"/>
      <c r="I17" s="423"/>
      <c r="J17" s="423"/>
      <c r="K17" s="424"/>
    </row>
    <row r="18" spans="1:64" s="4" customFormat="1" ht="15" customHeight="1" x14ac:dyDescent="0.2">
      <c r="A18" s="597"/>
      <c r="B18" s="1029" t="s">
        <v>162</v>
      </c>
      <c r="C18" s="1030"/>
      <c r="D18" s="1029" t="s">
        <v>161</v>
      </c>
      <c r="E18" s="1121"/>
      <c r="F18" s="1030"/>
      <c r="G18" s="426" t="s">
        <v>160</v>
      </c>
      <c r="H18" s="735"/>
      <c r="I18" s="427" t="s">
        <v>159</v>
      </c>
      <c r="J18" s="735"/>
      <c r="K18" s="426" t="s">
        <v>110</v>
      </c>
      <c r="L18" s="592"/>
      <c r="M18" s="596"/>
      <c r="N18" s="586"/>
      <c r="O18" s="58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row>
    <row r="19" spans="1:64" s="4" customFormat="1" ht="15" customHeight="1" x14ac:dyDescent="0.2">
      <c r="A19" s="597"/>
      <c r="B19" s="743"/>
      <c r="C19" s="734"/>
      <c r="D19" s="402"/>
      <c r="E19" s="428"/>
      <c r="F19" s="724"/>
      <c r="G19" s="429"/>
      <c r="H19" s="725"/>
      <c r="I19" s="430"/>
      <c r="J19" s="725"/>
      <c r="K19" s="431" t="s">
        <v>2104</v>
      </c>
      <c r="L19" s="598"/>
      <c r="M19" s="596"/>
      <c r="N19" s="586"/>
      <c r="O19" s="58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96"/>
      <c r="AR19" s="596"/>
      <c r="AS19" s="596"/>
      <c r="AT19" s="596"/>
      <c r="AU19" s="596"/>
      <c r="AV19" s="596"/>
      <c r="AW19" s="596"/>
      <c r="AX19" s="596"/>
      <c r="AY19" s="596"/>
      <c r="AZ19" s="596"/>
      <c r="BA19" s="596"/>
      <c r="BB19" s="596"/>
      <c r="BC19" s="596"/>
      <c r="BD19" s="596"/>
      <c r="BE19" s="596"/>
      <c r="BF19" s="596"/>
      <c r="BG19" s="596"/>
      <c r="BH19" s="596"/>
      <c r="BI19" s="596"/>
      <c r="BJ19" s="596"/>
      <c r="BK19" s="596"/>
      <c r="BL19" s="596"/>
    </row>
    <row r="20" spans="1:64" s="4" customFormat="1" ht="15" customHeight="1" x14ac:dyDescent="0.2">
      <c r="A20" s="596"/>
      <c r="B20" s="732">
        <v>1</v>
      </c>
      <c r="C20" s="525" t="s">
        <v>150</v>
      </c>
      <c r="D20" s="1035"/>
      <c r="E20" s="1122"/>
      <c r="F20" s="1036"/>
      <c r="G20" s="530"/>
      <c r="H20" s="728" t="s">
        <v>2094</v>
      </c>
      <c r="I20" s="434">
        <v>0.30499999999999999</v>
      </c>
      <c r="J20" s="728" t="s">
        <v>2095</v>
      </c>
      <c r="K20" s="522">
        <f>ROUND(G20*I20,0)</f>
        <v>0</v>
      </c>
      <c r="L20" s="598" t="s">
        <v>2105</v>
      </c>
      <c r="M20" s="596"/>
      <c r="N20" s="586"/>
      <c r="O20" s="58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row>
    <row r="21" spans="1:64" s="4" customFormat="1" ht="15" customHeight="1" x14ac:dyDescent="0.2">
      <c r="A21" s="596"/>
      <c r="B21" s="732">
        <v>2</v>
      </c>
      <c r="C21" s="525" t="s">
        <v>149</v>
      </c>
      <c r="D21" s="1035"/>
      <c r="E21" s="1122"/>
      <c r="F21" s="1036"/>
      <c r="G21" s="530"/>
      <c r="H21" s="728" t="s">
        <v>2094</v>
      </c>
      <c r="I21" s="434">
        <v>0.33100000000000002</v>
      </c>
      <c r="J21" s="728" t="s">
        <v>2095</v>
      </c>
      <c r="K21" s="522">
        <f t="shared" ref="K21:K46" si="0">ROUND(G21*I21,0)</f>
        <v>0</v>
      </c>
      <c r="L21" s="598" t="s">
        <v>2106</v>
      </c>
      <c r="M21" s="596"/>
      <c r="N21" s="586"/>
      <c r="O21" s="58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596"/>
      <c r="BC21" s="596"/>
      <c r="BD21" s="596"/>
      <c r="BE21" s="596"/>
      <c r="BF21" s="596"/>
      <c r="BG21" s="596"/>
      <c r="BH21" s="596"/>
      <c r="BI21" s="596"/>
      <c r="BJ21" s="596"/>
      <c r="BK21" s="596"/>
      <c r="BL21" s="596"/>
    </row>
    <row r="22" spans="1:64" s="4" customFormat="1" ht="15" customHeight="1" x14ac:dyDescent="0.2">
      <c r="A22" s="596"/>
      <c r="B22" s="732">
        <v>3</v>
      </c>
      <c r="C22" s="525" t="s">
        <v>148</v>
      </c>
      <c r="D22" s="1035"/>
      <c r="E22" s="1122"/>
      <c r="F22" s="1036"/>
      <c r="G22" s="530"/>
      <c r="H22" s="728" t="s">
        <v>2094</v>
      </c>
      <c r="I22" s="434">
        <v>0.30499999999999999</v>
      </c>
      <c r="J22" s="728" t="s">
        <v>2095</v>
      </c>
      <c r="K22" s="522">
        <f t="shared" si="0"/>
        <v>0</v>
      </c>
      <c r="L22" s="598" t="s">
        <v>2107</v>
      </c>
      <c r="M22" s="596"/>
      <c r="N22" s="586"/>
      <c r="O22" s="58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6"/>
      <c r="BA22" s="596"/>
      <c r="BB22" s="596"/>
      <c r="BC22" s="596"/>
      <c r="BD22" s="596"/>
      <c r="BE22" s="596"/>
      <c r="BF22" s="596"/>
      <c r="BG22" s="596"/>
      <c r="BH22" s="596"/>
      <c r="BI22" s="596"/>
      <c r="BJ22" s="596"/>
      <c r="BK22" s="596"/>
      <c r="BL22" s="596"/>
    </row>
    <row r="23" spans="1:64" s="4" customFormat="1" ht="15" customHeight="1" x14ac:dyDescent="0.2">
      <c r="A23" s="596"/>
      <c r="B23" s="732">
        <v>4</v>
      </c>
      <c r="C23" s="525" t="s">
        <v>147</v>
      </c>
      <c r="D23" s="1035"/>
      <c r="E23" s="1122"/>
      <c r="F23" s="1036"/>
      <c r="G23" s="530"/>
      <c r="H23" s="728" t="s">
        <v>2094</v>
      </c>
      <c r="I23" s="434">
        <v>0.34100000000000003</v>
      </c>
      <c r="J23" s="728" t="s">
        <v>2095</v>
      </c>
      <c r="K23" s="522">
        <f t="shared" si="0"/>
        <v>0</v>
      </c>
      <c r="L23" s="598" t="s">
        <v>2108</v>
      </c>
      <c r="M23" s="596"/>
      <c r="N23" s="586"/>
      <c r="O23" s="58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row>
    <row r="24" spans="1:64" s="4" customFormat="1" ht="15" customHeight="1" x14ac:dyDescent="0.2">
      <c r="A24" s="596"/>
      <c r="B24" s="732">
        <v>5</v>
      </c>
      <c r="C24" s="525" t="s">
        <v>146</v>
      </c>
      <c r="D24" s="1035"/>
      <c r="E24" s="1122"/>
      <c r="F24" s="1036"/>
      <c r="G24" s="530"/>
      <c r="H24" s="728" t="s">
        <v>2094</v>
      </c>
      <c r="I24" s="434">
        <v>0.32100000000000001</v>
      </c>
      <c r="J24" s="728" t="s">
        <v>2095</v>
      </c>
      <c r="K24" s="522">
        <f t="shared" si="0"/>
        <v>0</v>
      </c>
      <c r="L24" s="598" t="s">
        <v>2109</v>
      </c>
      <c r="M24" s="596"/>
      <c r="N24" s="586"/>
      <c r="O24" s="58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row>
    <row r="25" spans="1:64" s="4" customFormat="1" ht="15" customHeight="1" x14ac:dyDescent="0.2">
      <c r="A25" s="596"/>
      <c r="B25" s="732">
        <v>6</v>
      </c>
      <c r="C25" s="525" t="s">
        <v>145</v>
      </c>
      <c r="D25" s="526" t="s">
        <v>2110</v>
      </c>
      <c r="E25" s="437" t="s">
        <v>165</v>
      </c>
      <c r="F25" s="527"/>
      <c r="G25" s="530"/>
      <c r="H25" s="728" t="s">
        <v>2094</v>
      </c>
      <c r="I25" s="434">
        <v>0.33900000000000002</v>
      </c>
      <c r="J25" s="728" t="s">
        <v>2095</v>
      </c>
      <c r="K25" s="522">
        <f t="shared" si="0"/>
        <v>0</v>
      </c>
      <c r="L25" s="598" t="s">
        <v>2111</v>
      </c>
      <c r="M25" s="596"/>
      <c r="N25" s="586"/>
      <c r="O25" s="58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row>
    <row r="26" spans="1:64" s="4" customFormat="1" ht="15" customHeight="1" x14ac:dyDescent="0.2">
      <c r="A26" s="596"/>
      <c r="B26" s="736"/>
      <c r="C26" s="439"/>
      <c r="D26" s="526" t="s">
        <v>2112</v>
      </c>
      <c r="E26" s="437" t="s">
        <v>164</v>
      </c>
      <c r="F26" s="527"/>
      <c r="G26" s="530"/>
      <c r="H26" s="728" t="s">
        <v>2094</v>
      </c>
      <c r="I26" s="434">
        <v>0.32600000000000001</v>
      </c>
      <c r="J26" s="728" t="s">
        <v>2095</v>
      </c>
      <c r="K26" s="522">
        <f t="shared" si="0"/>
        <v>0</v>
      </c>
      <c r="L26" s="598" t="s">
        <v>2113</v>
      </c>
      <c r="M26" s="596"/>
      <c r="N26" s="586"/>
      <c r="O26" s="58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row>
    <row r="27" spans="1:64" s="4" customFormat="1" ht="15" customHeight="1" x14ac:dyDescent="0.2">
      <c r="A27" s="596"/>
      <c r="B27" s="732">
        <v>7</v>
      </c>
      <c r="C27" s="525" t="s">
        <v>144</v>
      </c>
      <c r="D27" s="526" t="s">
        <v>2110</v>
      </c>
      <c r="E27" s="437" t="s">
        <v>165</v>
      </c>
      <c r="F27" s="527"/>
      <c r="G27" s="530"/>
      <c r="H27" s="728" t="s">
        <v>2094</v>
      </c>
      <c r="I27" s="434">
        <v>0.378</v>
      </c>
      <c r="J27" s="728" t="s">
        <v>2095</v>
      </c>
      <c r="K27" s="522">
        <f t="shared" si="0"/>
        <v>0</v>
      </c>
      <c r="L27" s="598" t="s">
        <v>2114</v>
      </c>
      <c r="M27" s="596"/>
      <c r="N27" s="586"/>
      <c r="O27" s="58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row>
    <row r="28" spans="1:64" s="4" customFormat="1" ht="15" customHeight="1" x14ac:dyDescent="0.2">
      <c r="A28" s="596"/>
      <c r="B28" s="737"/>
      <c r="C28" s="440"/>
      <c r="D28" s="526" t="s">
        <v>2112</v>
      </c>
      <c r="E28" s="437" t="s">
        <v>164</v>
      </c>
      <c r="F28" s="527"/>
      <c r="G28" s="530"/>
      <c r="H28" s="728" t="s">
        <v>2094</v>
      </c>
      <c r="I28" s="434">
        <v>0.34200000000000003</v>
      </c>
      <c r="J28" s="728" t="s">
        <v>2095</v>
      </c>
      <c r="K28" s="529">
        <f t="shared" si="0"/>
        <v>0</v>
      </c>
      <c r="L28" s="598" t="s">
        <v>2115</v>
      </c>
      <c r="M28" s="596"/>
      <c r="N28" s="586"/>
      <c r="O28" s="587"/>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6"/>
      <c r="BC28" s="596"/>
      <c r="BD28" s="596"/>
      <c r="BE28" s="596"/>
      <c r="BF28" s="596"/>
      <c r="BG28" s="596"/>
      <c r="BH28" s="596"/>
      <c r="BI28" s="596"/>
      <c r="BJ28" s="596"/>
      <c r="BK28" s="596"/>
      <c r="BL28" s="596"/>
    </row>
    <row r="29" spans="1:64" s="4" customFormat="1" ht="15" customHeight="1" x14ac:dyDescent="0.2">
      <c r="A29" s="596"/>
      <c r="B29" s="732">
        <v>8</v>
      </c>
      <c r="C29" s="525" t="s">
        <v>143</v>
      </c>
      <c r="D29" s="526" t="s">
        <v>2110</v>
      </c>
      <c r="E29" s="437" t="s">
        <v>165</v>
      </c>
      <c r="F29" s="527"/>
      <c r="G29" s="530"/>
      <c r="H29" s="728" t="s">
        <v>2094</v>
      </c>
      <c r="I29" s="434">
        <v>0.39300000000000002</v>
      </c>
      <c r="J29" s="728" t="s">
        <v>2095</v>
      </c>
      <c r="K29" s="522">
        <f t="shared" si="0"/>
        <v>0</v>
      </c>
      <c r="L29" s="598" t="s">
        <v>2116</v>
      </c>
      <c r="M29" s="596"/>
      <c r="N29" s="586"/>
      <c r="O29" s="587"/>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row>
    <row r="30" spans="1:64" s="4" customFormat="1" ht="15" customHeight="1" x14ac:dyDescent="0.2">
      <c r="A30" s="596"/>
      <c r="B30" s="737"/>
      <c r="C30" s="440"/>
      <c r="D30" s="526" t="s">
        <v>2112</v>
      </c>
      <c r="E30" s="437" t="s">
        <v>164</v>
      </c>
      <c r="F30" s="527"/>
      <c r="G30" s="530"/>
      <c r="H30" s="728" t="s">
        <v>2094</v>
      </c>
      <c r="I30" s="434">
        <v>0.35899999999999999</v>
      </c>
      <c r="J30" s="728" t="s">
        <v>2095</v>
      </c>
      <c r="K30" s="529">
        <f t="shared" si="0"/>
        <v>0</v>
      </c>
      <c r="L30" s="598" t="s">
        <v>2117</v>
      </c>
      <c r="M30" s="596"/>
      <c r="N30" s="586"/>
      <c r="O30" s="587"/>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row>
    <row r="31" spans="1:64" s="4" customFormat="1" ht="15" customHeight="1" x14ac:dyDescent="0.2">
      <c r="A31" s="596"/>
      <c r="B31" s="732">
        <v>9</v>
      </c>
      <c r="C31" s="525" t="s">
        <v>142</v>
      </c>
      <c r="D31" s="526" t="s">
        <v>2110</v>
      </c>
      <c r="E31" s="437" t="s">
        <v>165</v>
      </c>
      <c r="F31" s="527"/>
      <c r="G31" s="530"/>
      <c r="H31" s="728" t="s">
        <v>2094</v>
      </c>
      <c r="I31" s="434">
        <v>0.40600000000000003</v>
      </c>
      <c r="J31" s="728" t="s">
        <v>2095</v>
      </c>
      <c r="K31" s="522">
        <f t="shared" si="0"/>
        <v>0</v>
      </c>
      <c r="L31" s="598" t="s">
        <v>2118</v>
      </c>
      <c r="M31" s="596"/>
      <c r="N31" s="586"/>
      <c r="O31" s="587"/>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row>
    <row r="32" spans="1:64" s="4" customFormat="1" ht="15" customHeight="1" x14ac:dyDescent="0.2">
      <c r="A32" s="596"/>
      <c r="B32" s="737"/>
      <c r="C32" s="440"/>
      <c r="D32" s="526" t="s">
        <v>2112</v>
      </c>
      <c r="E32" s="437" t="s">
        <v>164</v>
      </c>
      <c r="F32" s="527"/>
      <c r="G32" s="530"/>
      <c r="H32" s="728" t="s">
        <v>2094</v>
      </c>
      <c r="I32" s="434">
        <v>0.39600000000000002</v>
      </c>
      <c r="J32" s="728" t="s">
        <v>2095</v>
      </c>
      <c r="K32" s="529">
        <f t="shared" si="0"/>
        <v>0</v>
      </c>
      <c r="L32" s="598" t="s">
        <v>2119</v>
      </c>
      <c r="M32" s="596"/>
      <c r="N32" s="586"/>
      <c r="O32" s="587"/>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6"/>
      <c r="AZ32" s="596"/>
      <c r="BA32" s="596"/>
      <c r="BB32" s="596"/>
      <c r="BC32" s="596"/>
      <c r="BD32" s="596"/>
      <c r="BE32" s="596"/>
      <c r="BF32" s="596"/>
      <c r="BG32" s="596"/>
      <c r="BH32" s="596"/>
      <c r="BI32" s="596"/>
      <c r="BJ32" s="596"/>
      <c r="BK32" s="596"/>
      <c r="BL32" s="596"/>
    </row>
    <row r="33" spans="1:64" s="4" customFormat="1" ht="15" customHeight="1" x14ac:dyDescent="0.2">
      <c r="A33" s="596"/>
      <c r="B33" s="732">
        <v>10</v>
      </c>
      <c r="C33" s="525" t="s">
        <v>537</v>
      </c>
      <c r="D33" s="526" t="s">
        <v>2110</v>
      </c>
      <c r="E33" s="437" t="s">
        <v>165</v>
      </c>
      <c r="F33" s="527"/>
      <c r="G33" s="530"/>
      <c r="H33" s="728" t="s">
        <v>2094</v>
      </c>
      <c r="I33" s="434">
        <v>0.42399999999999999</v>
      </c>
      <c r="J33" s="728" t="s">
        <v>2095</v>
      </c>
      <c r="K33" s="522">
        <f t="shared" si="0"/>
        <v>0</v>
      </c>
      <c r="L33" s="598" t="s">
        <v>2120</v>
      </c>
      <c r="M33" s="596"/>
      <c r="N33" s="586"/>
      <c r="O33" s="587"/>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row>
    <row r="34" spans="1:64" s="4" customFormat="1" ht="15" customHeight="1" x14ac:dyDescent="0.2">
      <c r="A34" s="596"/>
      <c r="B34" s="737"/>
      <c r="C34" s="440"/>
      <c r="D34" s="526" t="s">
        <v>2112</v>
      </c>
      <c r="E34" s="437" t="s">
        <v>164</v>
      </c>
      <c r="F34" s="527"/>
      <c r="G34" s="530"/>
      <c r="H34" s="728" t="s">
        <v>2094</v>
      </c>
      <c r="I34" s="434">
        <v>0.41599999999999998</v>
      </c>
      <c r="J34" s="728" t="s">
        <v>2095</v>
      </c>
      <c r="K34" s="529">
        <f t="shared" si="0"/>
        <v>0</v>
      </c>
      <c r="L34" s="598" t="s">
        <v>2121</v>
      </c>
      <c r="M34" s="596"/>
      <c r="N34" s="586"/>
      <c r="O34" s="587"/>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row>
    <row r="35" spans="1:64" s="4" customFormat="1" ht="15" customHeight="1" x14ac:dyDescent="0.2">
      <c r="A35" s="596"/>
      <c r="B35" s="732">
        <v>11</v>
      </c>
      <c r="C35" s="525" t="s">
        <v>575</v>
      </c>
      <c r="D35" s="526" t="s">
        <v>2110</v>
      </c>
      <c r="E35" s="437" t="s">
        <v>165</v>
      </c>
      <c r="F35" s="527"/>
      <c r="G35" s="530"/>
      <c r="H35" s="728" t="s">
        <v>2094</v>
      </c>
      <c r="I35" s="434">
        <v>0.439</v>
      </c>
      <c r="J35" s="728" t="s">
        <v>2095</v>
      </c>
      <c r="K35" s="522">
        <f t="shared" si="0"/>
        <v>0</v>
      </c>
      <c r="L35" s="598" t="s">
        <v>2122</v>
      </c>
      <c r="M35" s="596"/>
      <c r="N35" s="586"/>
      <c r="O35" s="587"/>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row>
    <row r="36" spans="1:64" s="4" customFormat="1" ht="15" customHeight="1" x14ac:dyDescent="0.2">
      <c r="A36" s="596"/>
      <c r="B36" s="737"/>
      <c r="C36" s="440"/>
      <c r="D36" s="526" t="s">
        <v>2112</v>
      </c>
      <c r="E36" s="437" t="s">
        <v>164</v>
      </c>
      <c r="F36" s="527"/>
      <c r="G36" s="530"/>
      <c r="H36" s="728" t="s">
        <v>2094</v>
      </c>
      <c r="I36" s="434">
        <v>0.434</v>
      </c>
      <c r="J36" s="728" t="s">
        <v>2095</v>
      </c>
      <c r="K36" s="529">
        <f t="shared" si="0"/>
        <v>0</v>
      </c>
      <c r="L36" s="598" t="s">
        <v>2123</v>
      </c>
      <c r="M36" s="596"/>
      <c r="N36" s="586"/>
      <c r="O36" s="587"/>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row>
    <row r="37" spans="1:64" s="4" customFormat="1" ht="15" customHeight="1" x14ac:dyDescent="0.2">
      <c r="A37" s="596"/>
      <c r="B37" s="732">
        <v>12</v>
      </c>
      <c r="C37" s="525" t="s">
        <v>721</v>
      </c>
      <c r="D37" s="526" t="s">
        <v>2110</v>
      </c>
      <c r="E37" s="437" t="s">
        <v>165</v>
      </c>
      <c r="F37" s="527"/>
      <c r="G37" s="530"/>
      <c r="H37" s="728" t="s">
        <v>2094</v>
      </c>
      <c r="I37" s="434">
        <v>0.44400000000000001</v>
      </c>
      <c r="J37" s="728" t="s">
        <v>2095</v>
      </c>
      <c r="K37" s="522">
        <f t="shared" si="0"/>
        <v>0</v>
      </c>
      <c r="L37" s="598" t="s">
        <v>2124</v>
      </c>
      <c r="M37" s="596"/>
      <c r="N37" s="586"/>
      <c r="O37" s="587"/>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row>
    <row r="38" spans="1:64" s="4" customFormat="1" ht="15" customHeight="1" x14ac:dyDescent="0.2">
      <c r="A38" s="596"/>
      <c r="B38" s="737"/>
      <c r="C38" s="440"/>
      <c r="D38" s="526" t="s">
        <v>2112</v>
      </c>
      <c r="E38" s="437" t="s">
        <v>164</v>
      </c>
      <c r="F38" s="527"/>
      <c r="G38" s="530"/>
      <c r="H38" s="728" t="s">
        <v>2094</v>
      </c>
      <c r="I38" s="434">
        <v>0.442</v>
      </c>
      <c r="J38" s="728" t="s">
        <v>2095</v>
      </c>
      <c r="K38" s="529">
        <f t="shared" si="0"/>
        <v>0</v>
      </c>
      <c r="L38" s="598" t="s">
        <v>2125</v>
      </c>
      <c r="M38" s="596"/>
      <c r="N38" s="586"/>
      <c r="O38" s="587"/>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row>
    <row r="39" spans="1:64" s="4" customFormat="1" ht="15" customHeight="1" x14ac:dyDescent="0.2">
      <c r="A39" s="596"/>
      <c r="B39" s="732">
        <v>13</v>
      </c>
      <c r="C39" s="525" t="s">
        <v>1002</v>
      </c>
      <c r="D39" s="526" t="s">
        <v>2110</v>
      </c>
      <c r="E39" s="437" t="s">
        <v>165</v>
      </c>
      <c r="F39" s="527"/>
      <c r="G39" s="530"/>
      <c r="H39" s="728" t="s">
        <v>2094</v>
      </c>
      <c r="I39" s="434">
        <v>0.45</v>
      </c>
      <c r="J39" s="728" t="s">
        <v>2095</v>
      </c>
      <c r="K39" s="522">
        <f t="shared" si="0"/>
        <v>0</v>
      </c>
      <c r="L39" s="598" t="s">
        <v>2126</v>
      </c>
      <c r="M39" s="596"/>
      <c r="N39" s="586"/>
      <c r="O39" s="587"/>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row>
    <row r="40" spans="1:64" s="4" customFormat="1" ht="15" customHeight="1" x14ac:dyDescent="0.2">
      <c r="A40" s="596"/>
      <c r="B40" s="737"/>
      <c r="C40" s="440"/>
      <c r="D40" s="526" t="s">
        <v>2112</v>
      </c>
      <c r="E40" s="437" t="s">
        <v>164</v>
      </c>
      <c r="F40" s="527"/>
      <c r="G40" s="530"/>
      <c r="H40" s="728" t="s">
        <v>2094</v>
      </c>
      <c r="I40" s="434">
        <v>0.45</v>
      </c>
      <c r="J40" s="728" t="s">
        <v>2095</v>
      </c>
      <c r="K40" s="529">
        <f t="shared" si="0"/>
        <v>0</v>
      </c>
      <c r="L40" s="598" t="s">
        <v>2127</v>
      </c>
      <c r="M40" s="596"/>
      <c r="N40" s="586"/>
      <c r="O40" s="587"/>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row>
    <row r="41" spans="1:64" s="4" customFormat="1" ht="15" customHeight="1" x14ac:dyDescent="0.2">
      <c r="A41" s="596"/>
      <c r="B41" s="732">
        <v>14</v>
      </c>
      <c r="C41" s="525" t="s">
        <v>1116</v>
      </c>
      <c r="D41" s="526" t="s">
        <v>2110</v>
      </c>
      <c r="E41" s="437" t="s">
        <v>165</v>
      </c>
      <c r="F41" s="527"/>
      <c r="G41" s="530"/>
      <c r="H41" s="728" t="s">
        <v>2094</v>
      </c>
      <c r="I41" s="434">
        <v>0.45</v>
      </c>
      <c r="J41" s="728" t="s">
        <v>2095</v>
      </c>
      <c r="K41" s="522">
        <f t="shared" si="0"/>
        <v>0</v>
      </c>
      <c r="L41" s="598" t="s">
        <v>2128</v>
      </c>
      <c r="M41" s="596"/>
      <c r="N41" s="586"/>
      <c r="O41" s="587"/>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596"/>
      <c r="AM41" s="596"/>
      <c r="AN41" s="596"/>
      <c r="AO41" s="596"/>
      <c r="AP41" s="596"/>
      <c r="AQ41" s="596"/>
      <c r="AR41" s="596"/>
      <c r="AS41" s="596"/>
      <c r="AT41" s="596"/>
      <c r="AU41" s="596"/>
      <c r="AV41" s="596"/>
      <c r="AW41" s="596"/>
      <c r="AX41" s="596"/>
      <c r="AY41" s="596"/>
      <c r="AZ41" s="596"/>
      <c r="BA41" s="596"/>
      <c r="BB41" s="596"/>
      <c r="BC41" s="596"/>
      <c r="BD41" s="596"/>
      <c r="BE41" s="596"/>
      <c r="BF41" s="596"/>
      <c r="BG41" s="596"/>
      <c r="BH41" s="596"/>
      <c r="BI41" s="596"/>
      <c r="BJ41" s="596"/>
      <c r="BK41" s="596"/>
      <c r="BL41" s="596"/>
    </row>
    <row r="42" spans="1:64" s="4" customFormat="1" ht="15" customHeight="1" x14ac:dyDescent="0.2">
      <c r="A42" s="596"/>
      <c r="B42" s="737"/>
      <c r="C42" s="440"/>
      <c r="D42" s="526" t="s">
        <v>2112</v>
      </c>
      <c r="E42" s="437" t="s">
        <v>164</v>
      </c>
      <c r="F42" s="527"/>
      <c r="G42" s="530"/>
      <c r="H42" s="728" t="s">
        <v>2094</v>
      </c>
      <c r="I42" s="434">
        <v>0.45</v>
      </c>
      <c r="J42" s="728" t="s">
        <v>2095</v>
      </c>
      <c r="K42" s="529">
        <f t="shared" si="0"/>
        <v>0</v>
      </c>
      <c r="L42" s="598" t="s">
        <v>2129</v>
      </c>
      <c r="M42" s="596"/>
      <c r="N42" s="586"/>
      <c r="O42" s="587"/>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row>
    <row r="43" spans="1:64" s="4" customFormat="1" ht="15" customHeight="1" x14ac:dyDescent="0.2">
      <c r="A43" s="596"/>
      <c r="B43" s="732">
        <v>15</v>
      </c>
      <c r="C43" s="525" t="s">
        <v>1395</v>
      </c>
      <c r="D43" s="526" t="s">
        <v>2110</v>
      </c>
      <c r="E43" s="437" t="s">
        <v>165</v>
      </c>
      <c r="F43" s="527"/>
      <c r="G43" s="530"/>
      <c r="H43" s="728" t="s">
        <v>2094</v>
      </c>
      <c r="I43" s="434">
        <v>0.45</v>
      </c>
      <c r="J43" s="728" t="s">
        <v>2095</v>
      </c>
      <c r="K43" s="522">
        <f t="shared" si="0"/>
        <v>0</v>
      </c>
      <c r="L43" s="598" t="s">
        <v>2130</v>
      </c>
      <c r="M43" s="596"/>
      <c r="N43" s="586"/>
      <c r="O43" s="587"/>
      <c r="P43" s="596"/>
      <c r="Q43" s="596"/>
      <c r="R43" s="596"/>
      <c r="S43" s="596"/>
      <c r="T43" s="596"/>
      <c r="U43" s="596"/>
      <c r="V43" s="596"/>
      <c r="W43" s="596"/>
      <c r="X43" s="596"/>
      <c r="Y43" s="596"/>
      <c r="Z43" s="596"/>
      <c r="AA43" s="596"/>
      <c r="AB43" s="596"/>
      <c r="AC43" s="596"/>
      <c r="AD43" s="596"/>
      <c r="AE43" s="596"/>
      <c r="AF43" s="596"/>
      <c r="AG43" s="596"/>
      <c r="AH43" s="596"/>
      <c r="AI43" s="596"/>
      <c r="AJ43" s="596"/>
      <c r="AK43" s="596"/>
      <c r="AL43" s="596"/>
      <c r="AM43" s="596"/>
      <c r="AN43" s="596"/>
      <c r="AO43" s="596"/>
      <c r="AP43" s="596"/>
      <c r="AQ43" s="596"/>
      <c r="AR43" s="596"/>
      <c r="AS43" s="596"/>
      <c r="AT43" s="596"/>
      <c r="AU43" s="596"/>
      <c r="AV43" s="596"/>
      <c r="AW43" s="596"/>
      <c r="AX43" s="596"/>
      <c r="AY43" s="596"/>
      <c r="AZ43" s="596"/>
      <c r="BA43" s="596"/>
      <c r="BB43" s="596"/>
      <c r="BC43" s="596"/>
      <c r="BD43" s="596"/>
      <c r="BE43" s="596"/>
      <c r="BF43" s="596"/>
      <c r="BG43" s="596"/>
      <c r="BH43" s="596"/>
      <c r="BI43" s="596"/>
      <c r="BJ43" s="596"/>
      <c r="BK43" s="596"/>
      <c r="BL43" s="596"/>
    </row>
    <row r="44" spans="1:64" s="4" customFormat="1" ht="15" customHeight="1" x14ac:dyDescent="0.2">
      <c r="A44" s="596"/>
      <c r="B44" s="737"/>
      <c r="C44" s="440"/>
      <c r="D44" s="526" t="s">
        <v>2112</v>
      </c>
      <c r="E44" s="437" t="s">
        <v>164</v>
      </c>
      <c r="F44" s="527"/>
      <c r="G44" s="530"/>
      <c r="H44" s="728" t="s">
        <v>2094</v>
      </c>
      <c r="I44" s="434">
        <v>0.45</v>
      </c>
      <c r="J44" s="728" t="s">
        <v>2095</v>
      </c>
      <c r="K44" s="529">
        <f t="shared" si="0"/>
        <v>0</v>
      </c>
      <c r="L44" s="598" t="s">
        <v>2131</v>
      </c>
      <c r="M44" s="596"/>
      <c r="N44" s="586"/>
      <c r="O44" s="587"/>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BK44" s="596"/>
      <c r="BL44" s="596"/>
    </row>
    <row r="45" spans="1:64" s="4" customFormat="1" ht="15" customHeight="1" x14ac:dyDescent="0.2">
      <c r="A45" s="596"/>
      <c r="B45" s="732">
        <v>16</v>
      </c>
      <c r="C45" s="525" t="s">
        <v>1639</v>
      </c>
      <c r="D45" s="526" t="s">
        <v>2110</v>
      </c>
      <c r="E45" s="437" t="s">
        <v>165</v>
      </c>
      <c r="F45" s="527"/>
      <c r="G45" s="530"/>
      <c r="H45" s="728" t="s">
        <v>2094</v>
      </c>
      <c r="I45" s="434">
        <v>0.45</v>
      </c>
      <c r="J45" s="728" t="s">
        <v>2095</v>
      </c>
      <c r="K45" s="522">
        <f t="shared" si="0"/>
        <v>0</v>
      </c>
      <c r="L45" s="598" t="s">
        <v>2132</v>
      </c>
      <c r="M45" s="596"/>
      <c r="N45" s="586"/>
      <c r="O45" s="587"/>
      <c r="P45" s="596"/>
      <c r="Q45" s="596"/>
      <c r="R45" s="596"/>
      <c r="S45" s="596"/>
      <c r="T45" s="596"/>
      <c r="U45" s="596"/>
      <c r="V45" s="596"/>
      <c r="W45" s="596"/>
      <c r="X45" s="596"/>
      <c r="Y45" s="596"/>
      <c r="Z45" s="596"/>
      <c r="AA45" s="596"/>
      <c r="AB45" s="596"/>
      <c r="AC45" s="596"/>
      <c r="AD45" s="596"/>
      <c r="AE45" s="596"/>
      <c r="AF45" s="596"/>
      <c r="AG45" s="596"/>
      <c r="AH45" s="596"/>
      <c r="AI45" s="596"/>
      <c r="AJ45" s="596"/>
      <c r="AK45" s="596"/>
      <c r="AL45" s="596"/>
      <c r="AM45" s="596"/>
      <c r="AN45" s="596"/>
      <c r="AO45" s="596"/>
      <c r="AP45" s="596"/>
      <c r="AQ45" s="596"/>
      <c r="AR45" s="596"/>
      <c r="AS45" s="596"/>
      <c r="AT45" s="596"/>
      <c r="AU45" s="596"/>
      <c r="AV45" s="596"/>
      <c r="AW45" s="596"/>
      <c r="AX45" s="596"/>
      <c r="AY45" s="596"/>
      <c r="AZ45" s="596"/>
      <c r="BA45" s="596"/>
      <c r="BB45" s="596"/>
      <c r="BC45" s="596"/>
      <c r="BD45" s="596"/>
      <c r="BE45" s="596"/>
      <c r="BF45" s="596"/>
      <c r="BG45" s="596"/>
      <c r="BH45" s="596"/>
      <c r="BI45" s="596"/>
      <c r="BJ45" s="596"/>
      <c r="BK45" s="596"/>
      <c r="BL45" s="596"/>
    </row>
    <row r="46" spans="1:64" s="4" customFormat="1" ht="15" customHeight="1" thickBot="1" x14ac:dyDescent="0.25">
      <c r="A46" s="596"/>
      <c r="B46" s="737"/>
      <c r="C46" s="440"/>
      <c r="D46" s="526" t="s">
        <v>2112</v>
      </c>
      <c r="E46" s="437" t="s">
        <v>164</v>
      </c>
      <c r="F46" s="527"/>
      <c r="G46" s="530"/>
      <c r="H46" s="728" t="s">
        <v>2094</v>
      </c>
      <c r="I46" s="434">
        <v>0.45</v>
      </c>
      <c r="J46" s="728" t="s">
        <v>2095</v>
      </c>
      <c r="K46" s="529">
        <f t="shared" si="0"/>
        <v>0</v>
      </c>
      <c r="L46" s="598" t="s">
        <v>2133</v>
      </c>
      <c r="M46" s="596"/>
      <c r="N46" s="586"/>
      <c r="O46" s="587"/>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row>
    <row r="47" spans="1:64" s="4" customFormat="1" ht="18.75" customHeight="1" thickBot="1" x14ac:dyDescent="0.25">
      <c r="A47" s="596"/>
      <c r="B47" s="1047" t="s">
        <v>168</v>
      </c>
      <c r="C47" s="1048"/>
      <c r="D47" s="1035"/>
      <c r="E47" s="1122"/>
      <c r="F47" s="1036"/>
      <c r="G47" s="442"/>
      <c r="H47" s="443"/>
      <c r="I47" s="444"/>
      <c r="J47" s="722"/>
      <c r="K47" s="600">
        <f>SUM(K20:K46)</f>
        <v>0</v>
      </c>
      <c r="L47" s="598" t="s">
        <v>2134</v>
      </c>
      <c r="M47" s="592" t="s">
        <v>2097</v>
      </c>
      <c r="N47" s="586"/>
      <c r="O47" s="587"/>
      <c r="P47" s="596"/>
      <c r="Q47" s="596"/>
      <c r="R47" s="596"/>
      <c r="S47" s="596"/>
      <c r="T47" s="596"/>
      <c r="U47" s="596"/>
      <c r="V47" s="596"/>
      <c r="W47" s="596"/>
      <c r="X47" s="596"/>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6"/>
      <c r="BA47" s="596"/>
      <c r="BB47" s="596"/>
      <c r="BC47" s="596"/>
      <c r="BD47" s="596"/>
      <c r="BE47" s="596"/>
      <c r="BF47" s="596"/>
      <c r="BG47" s="596"/>
      <c r="BH47" s="596"/>
      <c r="BI47" s="596"/>
      <c r="BJ47" s="596"/>
      <c r="BK47" s="596"/>
      <c r="BL47" s="596"/>
    </row>
    <row r="48" spans="1:64" ht="18.75" customHeight="1" x14ac:dyDescent="0.2">
      <c r="K48" s="399"/>
    </row>
    <row r="49" spans="1:64" ht="18.75" customHeight="1" x14ac:dyDescent="0.2">
      <c r="A49" s="400" t="s">
        <v>2135</v>
      </c>
      <c r="B49" s="592" t="s">
        <v>2136</v>
      </c>
      <c r="E49" s="405"/>
      <c r="K49" s="399"/>
    </row>
    <row r="50" spans="1:64" s="4" customFormat="1" ht="11.25" customHeight="1" x14ac:dyDescent="0.2">
      <c r="A50" s="595"/>
      <c r="B50" s="596"/>
      <c r="C50" s="596"/>
      <c r="D50" s="596"/>
      <c r="E50" s="596"/>
      <c r="F50" s="596"/>
      <c r="G50" s="601"/>
      <c r="H50" s="446"/>
      <c r="I50" s="596"/>
      <c r="J50" s="596"/>
      <c r="K50" s="601"/>
      <c r="L50" s="596"/>
      <c r="M50" s="596"/>
      <c r="N50" s="586"/>
      <c r="O50" s="58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6"/>
      <c r="BC50" s="596"/>
      <c r="BD50" s="596"/>
      <c r="BE50" s="596"/>
      <c r="BF50" s="596"/>
      <c r="BG50" s="596"/>
      <c r="BH50" s="596"/>
      <c r="BI50" s="596"/>
      <c r="BJ50" s="596"/>
      <c r="BK50" s="596"/>
      <c r="BL50" s="596"/>
    </row>
    <row r="51" spans="1:64" s="4" customFormat="1" ht="18.75" customHeight="1" thickBot="1" x14ac:dyDescent="0.25">
      <c r="A51" s="595"/>
      <c r="B51" s="447" t="s">
        <v>2110</v>
      </c>
      <c r="C51" s="1124" t="s">
        <v>2137</v>
      </c>
      <c r="D51" s="1124"/>
      <c r="E51" s="1124"/>
      <c r="F51" s="1124"/>
      <c r="G51" s="448"/>
      <c r="H51" s="596"/>
      <c r="I51" s="446" t="s">
        <v>185</v>
      </c>
      <c r="J51" s="596"/>
      <c r="K51" s="601"/>
      <c r="L51" s="596"/>
      <c r="M51" s="596"/>
      <c r="N51" s="586"/>
      <c r="O51" s="58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6"/>
      <c r="BC51" s="596"/>
      <c r="BD51" s="596"/>
      <c r="BE51" s="596"/>
      <c r="BF51" s="596"/>
      <c r="BG51" s="596"/>
      <c r="BH51" s="596"/>
      <c r="BI51" s="596"/>
      <c r="BJ51" s="596"/>
      <c r="BK51" s="596"/>
      <c r="BL51" s="596"/>
    </row>
    <row r="52" spans="1:64" s="4" customFormat="1" ht="18.75" customHeight="1" thickBot="1" x14ac:dyDescent="0.25">
      <c r="A52" s="595"/>
      <c r="B52" s="449"/>
      <c r="C52" s="1124"/>
      <c r="D52" s="1124"/>
      <c r="E52" s="1124"/>
      <c r="F52" s="1124"/>
      <c r="G52" s="417"/>
      <c r="H52" s="742" t="s">
        <v>2094</v>
      </c>
      <c r="I52" s="450">
        <v>0.25</v>
      </c>
      <c r="J52" s="742" t="s">
        <v>2095</v>
      </c>
      <c r="K52" s="451">
        <f>ROUND(G52*I52,0)</f>
        <v>0</v>
      </c>
      <c r="L52" s="598" t="s">
        <v>2138</v>
      </c>
      <c r="M52" s="592" t="s">
        <v>2097</v>
      </c>
      <c r="N52" s="586"/>
      <c r="O52" s="58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row>
    <row r="53" spans="1:64" ht="11.25" customHeight="1" x14ac:dyDescent="0.2">
      <c r="E53" s="405"/>
      <c r="K53" s="416" t="s">
        <v>207</v>
      </c>
    </row>
    <row r="54" spans="1:64" s="4" customFormat="1" ht="11.25" customHeight="1" x14ac:dyDescent="0.2">
      <c r="A54" s="595"/>
      <c r="B54" s="596"/>
      <c r="C54" s="596"/>
      <c r="D54" s="596"/>
      <c r="E54" s="596"/>
      <c r="F54" s="596"/>
      <c r="G54" s="601"/>
      <c r="H54" s="446"/>
      <c r="I54" s="596"/>
      <c r="J54" s="596"/>
      <c r="K54" s="601"/>
      <c r="L54" s="596"/>
      <c r="M54" s="596"/>
      <c r="N54" s="586"/>
      <c r="O54" s="58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6"/>
      <c r="AT54" s="596"/>
      <c r="AU54" s="596"/>
      <c r="AV54" s="596"/>
      <c r="AW54" s="596"/>
      <c r="AX54" s="596"/>
      <c r="AY54" s="596"/>
      <c r="AZ54" s="596"/>
      <c r="BA54" s="596"/>
      <c r="BB54" s="596"/>
      <c r="BC54" s="596"/>
      <c r="BD54" s="596"/>
      <c r="BE54" s="596"/>
      <c r="BF54" s="596"/>
      <c r="BG54" s="596"/>
      <c r="BH54" s="596"/>
      <c r="BI54" s="596"/>
      <c r="BJ54" s="596"/>
      <c r="BK54" s="596"/>
      <c r="BL54" s="596"/>
    </row>
    <row r="55" spans="1:64" s="4" customFormat="1" ht="18.75" customHeight="1" thickBot="1" x14ac:dyDescent="0.25">
      <c r="A55" s="595"/>
      <c r="B55" s="447" t="s">
        <v>2112</v>
      </c>
      <c r="C55" s="1124" t="s">
        <v>2139</v>
      </c>
      <c r="D55" s="1124"/>
      <c r="E55" s="1124"/>
      <c r="F55" s="1124"/>
      <c r="G55" s="448"/>
      <c r="H55" s="596"/>
      <c r="I55" s="446" t="s">
        <v>185</v>
      </c>
      <c r="J55" s="596"/>
      <c r="K55" s="601"/>
      <c r="L55" s="596"/>
      <c r="M55" s="596"/>
      <c r="N55" s="586"/>
      <c r="O55" s="586"/>
      <c r="P55" s="596"/>
      <c r="Q55" s="596"/>
      <c r="R55" s="596"/>
      <c r="S55" s="596"/>
      <c r="T55" s="596"/>
      <c r="U55" s="596"/>
      <c r="V55" s="596"/>
      <c r="W55" s="596"/>
      <c r="X55" s="596"/>
      <c r="Y55" s="596"/>
      <c r="Z55" s="596"/>
      <c r="AA55" s="596"/>
      <c r="AB55" s="596"/>
      <c r="AC55" s="596"/>
      <c r="AD55" s="596"/>
      <c r="AE55" s="596"/>
      <c r="AF55" s="596"/>
      <c r="AG55" s="596"/>
      <c r="AH55" s="596"/>
      <c r="AI55" s="596"/>
      <c r="AJ55" s="596"/>
      <c r="AK55" s="596"/>
      <c r="AL55" s="596"/>
      <c r="AM55" s="596"/>
      <c r="AN55" s="596"/>
      <c r="AO55" s="596"/>
      <c r="AP55" s="596"/>
      <c r="AQ55" s="596"/>
      <c r="AR55" s="596"/>
      <c r="AS55" s="596"/>
      <c r="AT55" s="596"/>
      <c r="AU55" s="596"/>
      <c r="AV55" s="596"/>
      <c r="AW55" s="596"/>
      <c r="AX55" s="596"/>
      <c r="AY55" s="596"/>
      <c r="AZ55" s="596"/>
      <c r="BA55" s="596"/>
      <c r="BB55" s="596"/>
      <c r="BC55" s="596"/>
      <c r="BD55" s="596"/>
      <c r="BE55" s="596"/>
      <c r="BF55" s="596"/>
      <c r="BG55" s="596"/>
      <c r="BH55" s="596"/>
      <c r="BI55" s="596"/>
      <c r="BJ55" s="596"/>
      <c r="BK55" s="596"/>
      <c r="BL55" s="596"/>
    </row>
    <row r="56" spans="1:64" s="4" customFormat="1" ht="18.75" customHeight="1" thickBot="1" x14ac:dyDescent="0.25">
      <c r="A56" s="595"/>
      <c r="B56" s="449"/>
      <c r="C56" s="1124"/>
      <c r="D56" s="1124"/>
      <c r="E56" s="1124"/>
      <c r="F56" s="1124"/>
      <c r="G56" s="417"/>
      <c r="H56" s="742" t="s">
        <v>2094</v>
      </c>
      <c r="I56" s="450">
        <v>0.16700000000000001</v>
      </c>
      <c r="J56" s="742" t="s">
        <v>2095</v>
      </c>
      <c r="K56" s="451">
        <f>ROUND(G56*I56,0)</f>
        <v>0</v>
      </c>
      <c r="L56" s="598" t="s">
        <v>2140</v>
      </c>
      <c r="M56" s="592" t="s">
        <v>2097</v>
      </c>
      <c r="N56" s="586"/>
      <c r="O56" s="586"/>
      <c r="P56" s="596"/>
      <c r="Q56" s="596"/>
      <c r="R56" s="596"/>
      <c r="S56" s="596"/>
      <c r="T56" s="596"/>
      <c r="U56" s="596"/>
      <c r="V56" s="596"/>
      <c r="W56" s="596"/>
      <c r="X56" s="596"/>
      <c r="Y56" s="596"/>
      <c r="Z56" s="596"/>
      <c r="AA56" s="596"/>
      <c r="AB56" s="596"/>
      <c r="AC56" s="596"/>
      <c r="AD56" s="596"/>
      <c r="AE56" s="596"/>
      <c r="AF56" s="596"/>
      <c r="AG56" s="596"/>
      <c r="AH56" s="596"/>
      <c r="AI56" s="596"/>
      <c r="AJ56" s="596"/>
      <c r="AK56" s="596"/>
      <c r="AL56" s="596"/>
      <c r="AM56" s="596"/>
      <c r="AN56" s="596"/>
      <c r="AO56" s="596"/>
      <c r="AP56" s="596"/>
      <c r="AQ56" s="596"/>
      <c r="AR56" s="596"/>
      <c r="AS56" s="596"/>
      <c r="AT56" s="596"/>
      <c r="AU56" s="596"/>
      <c r="AV56" s="596"/>
      <c r="AW56" s="596"/>
      <c r="AX56" s="596"/>
      <c r="AY56" s="596"/>
      <c r="AZ56" s="596"/>
      <c r="BA56" s="596"/>
      <c r="BB56" s="596"/>
      <c r="BC56" s="596"/>
      <c r="BD56" s="596"/>
      <c r="BE56" s="596"/>
      <c r="BF56" s="596"/>
      <c r="BG56" s="596"/>
      <c r="BH56" s="596"/>
      <c r="BI56" s="596"/>
      <c r="BJ56" s="596"/>
      <c r="BK56" s="596"/>
      <c r="BL56" s="596"/>
    </row>
    <row r="57" spans="1:64" ht="11.25" customHeight="1" x14ac:dyDescent="0.2">
      <c r="E57" s="405"/>
      <c r="K57" s="416" t="s">
        <v>207</v>
      </c>
    </row>
    <row r="58" spans="1:64" ht="18.75" customHeight="1" x14ac:dyDescent="0.2">
      <c r="E58" s="405"/>
      <c r="K58" s="416"/>
    </row>
    <row r="59" spans="1:64" ht="18.75" customHeight="1" x14ac:dyDescent="0.2">
      <c r="E59" s="405"/>
      <c r="K59" s="416"/>
    </row>
    <row r="60" spans="1:64" ht="18.75" customHeight="1" x14ac:dyDescent="0.2">
      <c r="A60" s="400" t="s">
        <v>2141</v>
      </c>
      <c r="B60" s="592" t="s">
        <v>2316</v>
      </c>
      <c r="E60" s="405"/>
      <c r="K60" s="399"/>
    </row>
    <row r="61" spans="1:64" s="4" customFormat="1" ht="11.25" customHeight="1" x14ac:dyDescent="0.2">
      <c r="A61" s="595"/>
      <c r="B61" s="596"/>
      <c r="C61" s="596"/>
      <c r="D61" s="596"/>
      <c r="E61" s="596"/>
      <c r="F61" s="596"/>
      <c r="G61" s="601"/>
      <c r="H61" s="446"/>
      <c r="I61" s="596"/>
      <c r="J61" s="596"/>
      <c r="K61" s="601"/>
      <c r="L61" s="596"/>
      <c r="M61" s="596"/>
      <c r="N61" s="586"/>
      <c r="O61" s="58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96"/>
      <c r="AR61" s="596"/>
      <c r="AS61" s="596"/>
      <c r="AT61" s="596"/>
      <c r="AU61" s="596"/>
      <c r="AV61" s="596"/>
      <c r="AW61" s="596"/>
      <c r="AX61" s="596"/>
      <c r="AY61" s="596"/>
      <c r="AZ61" s="596"/>
      <c r="BA61" s="596"/>
      <c r="BB61" s="596"/>
      <c r="BC61" s="596"/>
      <c r="BD61" s="596"/>
      <c r="BE61" s="596"/>
      <c r="BF61" s="596"/>
      <c r="BG61" s="596"/>
      <c r="BH61" s="596"/>
      <c r="BI61" s="596"/>
      <c r="BJ61" s="596"/>
      <c r="BK61" s="596"/>
      <c r="BL61" s="596"/>
    </row>
    <row r="62" spans="1:64" ht="18.75" customHeight="1" x14ac:dyDescent="0.2">
      <c r="B62" s="1029" t="s">
        <v>162</v>
      </c>
      <c r="C62" s="1030"/>
      <c r="D62" s="1029" t="s">
        <v>161</v>
      </c>
      <c r="E62" s="1121"/>
      <c r="F62" s="1030"/>
      <c r="G62" s="426" t="s">
        <v>160</v>
      </c>
      <c r="H62" s="735"/>
      <c r="I62" s="427" t="s">
        <v>159</v>
      </c>
      <c r="J62" s="735"/>
      <c r="K62" s="426" t="s">
        <v>110</v>
      </c>
    </row>
    <row r="63" spans="1:64" ht="18.75" customHeight="1" thickBot="1" x14ac:dyDescent="0.25">
      <c r="B63" s="743"/>
      <c r="C63" s="734"/>
      <c r="D63" s="402"/>
      <c r="E63" s="428"/>
      <c r="F63" s="724"/>
      <c r="G63" s="429"/>
      <c r="H63" s="725"/>
      <c r="I63" s="430"/>
      <c r="J63" s="725"/>
      <c r="K63" s="431" t="s">
        <v>2104</v>
      </c>
      <c r="L63" s="598"/>
    </row>
    <row r="64" spans="1:64" ht="30" customHeight="1" thickBot="1" x14ac:dyDescent="0.25">
      <c r="B64" s="732">
        <v>1</v>
      </c>
      <c r="C64" s="525" t="s">
        <v>150</v>
      </c>
      <c r="D64" s="1125" t="s">
        <v>2142</v>
      </c>
      <c r="E64" s="1126"/>
      <c r="F64" s="1127"/>
      <c r="G64" s="530"/>
      <c r="H64" s="728" t="s">
        <v>2094</v>
      </c>
      <c r="I64" s="434">
        <f>ROUND(P64*0.25,3)</f>
        <v>0.16200000000000001</v>
      </c>
      <c r="J64" s="728" t="s">
        <v>2095</v>
      </c>
      <c r="K64" s="522">
        <f t="shared" ref="K64:K77" si="1">ROUND(G64*I64,0)</f>
        <v>0</v>
      </c>
      <c r="L64" s="598" t="s">
        <v>2105</v>
      </c>
      <c r="P64" s="748">
        <v>0.64700000000000002</v>
      </c>
      <c r="Q64" s="592" t="s">
        <v>2143</v>
      </c>
    </row>
    <row r="65" spans="1:64" ht="18.75" customHeight="1" thickBot="1" x14ac:dyDescent="0.25">
      <c r="A65" s="2"/>
      <c r="B65" s="736"/>
      <c r="C65" s="439"/>
      <c r="D65" s="1128" t="s">
        <v>2144</v>
      </c>
      <c r="E65" s="1129"/>
      <c r="F65" s="1130"/>
      <c r="G65" s="530"/>
      <c r="H65" s="728" t="s">
        <v>2094</v>
      </c>
      <c r="I65" s="434">
        <f>ROUND(P65*1/6,3)</f>
        <v>0.108</v>
      </c>
      <c r="J65" s="728" t="s">
        <v>2095</v>
      </c>
      <c r="K65" s="522">
        <f t="shared" si="1"/>
        <v>0</v>
      </c>
      <c r="L65" s="598" t="s">
        <v>2106</v>
      </c>
      <c r="P65" s="748">
        <v>0.64700000000000002</v>
      </c>
      <c r="Q65" s="592" t="s">
        <v>2145</v>
      </c>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ht="18.75" customHeight="1" x14ac:dyDescent="0.2">
      <c r="A66" s="2"/>
      <c r="B66" s="732">
        <v>2</v>
      </c>
      <c r="C66" s="525" t="s">
        <v>149</v>
      </c>
      <c r="D66" s="1035"/>
      <c r="E66" s="1122"/>
      <c r="F66" s="1036"/>
      <c r="G66" s="530"/>
      <c r="H66" s="728" t="s">
        <v>2094</v>
      </c>
      <c r="I66" s="434">
        <f>ROUND(P66*0.25,3)</f>
        <v>0.17499999999999999</v>
      </c>
      <c r="J66" s="728" t="s">
        <v>2095</v>
      </c>
      <c r="K66" s="522">
        <f t="shared" si="1"/>
        <v>0</v>
      </c>
      <c r="L66" s="598" t="s">
        <v>2107</v>
      </c>
      <c r="P66" s="749">
        <v>0.69799999999999995</v>
      </c>
      <c r="Q66" s="592" t="s">
        <v>2143</v>
      </c>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ht="18.75" customHeight="1" thickBot="1" x14ac:dyDescent="0.25">
      <c r="A67" s="2"/>
      <c r="B67" s="732">
        <v>3</v>
      </c>
      <c r="C67" s="525" t="s">
        <v>148</v>
      </c>
      <c r="D67" s="1035"/>
      <c r="E67" s="1122"/>
      <c r="F67" s="1036"/>
      <c r="G67" s="530"/>
      <c r="H67" s="728" t="s">
        <v>2094</v>
      </c>
      <c r="I67" s="434">
        <f>ROUND(P67*0.25,3)</f>
        <v>0.17699999999999999</v>
      </c>
      <c r="J67" s="728" t="s">
        <v>2095</v>
      </c>
      <c r="K67" s="522">
        <f t="shared" si="1"/>
        <v>0</v>
      </c>
      <c r="L67" s="598" t="s">
        <v>2108</v>
      </c>
      <c r="P67" s="750">
        <v>0.70699999999999996</v>
      </c>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18.75" customHeight="1" x14ac:dyDescent="0.2">
      <c r="A68" s="2"/>
      <c r="B68" s="732">
        <v>4</v>
      </c>
      <c r="C68" s="525" t="s">
        <v>147</v>
      </c>
      <c r="D68" s="1035"/>
      <c r="E68" s="1122"/>
      <c r="F68" s="1036"/>
      <c r="G68" s="530"/>
      <c r="H68" s="728" t="s">
        <v>2094</v>
      </c>
      <c r="I68" s="434">
        <f>ROUND(P68*0.225,3)</f>
        <v>0.17100000000000001</v>
      </c>
      <c r="J68" s="728" t="s">
        <v>2095</v>
      </c>
      <c r="K68" s="522">
        <f t="shared" si="1"/>
        <v>0</v>
      </c>
      <c r="L68" s="598" t="s">
        <v>2109</v>
      </c>
      <c r="P68" s="749">
        <v>0.75900000000000001</v>
      </c>
      <c r="Q68" s="592" t="s">
        <v>2146</v>
      </c>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ht="18.75" customHeight="1" x14ac:dyDescent="0.2">
      <c r="A69" s="2"/>
      <c r="B69" s="732">
        <v>5</v>
      </c>
      <c r="C69" s="525" t="s">
        <v>146</v>
      </c>
      <c r="D69" s="1035"/>
      <c r="E69" s="1122"/>
      <c r="F69" s="1036"/>
      <c r="G69" s="530"/>
      <c r="H69" s="728" t="s">
        <v>2094</v>
      </c>
      <c r="I69" s="434">
        <f t="shared" ref="I69:I81" si="2">ROUND(P69*0.225,3)</f>
        <v>0.16</v>
      </c>
      <c r="J69" s="728" t="s">
        <v>2095</v>
      </c>
      <c r="K69" s="522">
        <f t="shared" si="1"/>
        <v>0</v>
      </c>
      <c r="L69" s="598" t="s">
        <v>2111</v>
      </c>
      <c r="P69" s="751">
        <v>0.71199999999999997</v>
      </c>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ht="18.75" customHeight="1" x14ac:dyDescent="0.2">
      <c r="A70" s="2"/>
      <c r="B70" s="732">
        <v>6</v>
      </c>
      <c r="C70" s="525" t="s">
        <v>145</v>
      </c>
      <c r="D70" s="526" t="s">
        <v>2110</v>
      </c>
      <c r="E70" s="437" t="s">
        <v>165</v>
      </c>
      <c r="F70" s="527"/>
      <c r="G70" s="530"/>
      <c r="H70" s="728" t="s">
        <v>2094</v>
      </c>
      <c r="I70" s="434">
        <f t="shared" si="2"/>
        <v>0.16900000000000001</v>
      </c>
      <c r="J70" s="728" t="s">
        <v>2095</v>
      </c>
      <c r="K70" s="522">
        <f t="shared" si="1"/>
        <v>0</v>
      </c>
      <c r="L70" s="598" t="s">
        <v>2113</v>
      </c>
      <c r="P70" s="751">
        <v>0.753</v>
      </c>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ht="18.75" customHeight="1" x14ac:dyDescent="0.2">
      <c r="A71" s="2"/>
      <c r="B71" s="736"/>
      <c r="C71" s="439"/>
      <c r="D71" s="526" t="s">
        <v>2112</v>
      </c>
      <c r="E71" s="437" t="s">
        <v>164</v>
      </c>
      <c r="F71" s="527"/>
      <c r="G71" s="530"/>
      <c r="H71" s="728" t="s">
        <v>2094</v>
      </c>
      <c r="I71" s="434">
        <f t="shared" si="2"/>
        <v>0.16300000000000001</v>
      </c>
      <c r="J71" s="728" t="s">
        <v>2095</v>
      </c>
      <c r="K71" s="522">
        <f t="shared" si="1"/>
        <v>0</v>
      </c>
      <c r="L71" s="598" t="s">
        <v>2114</v>
      </c>
      <c r="P71" s="751">
        <v>0.72499999999999998</v>
      </c>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1:64" ht="18.75" customHeight="1" x14ac:dyDescent="0.2">
      <c r="A72" s="2"/>
      <c r="B72" s="732">
        <v>7</v>
      </c>
      <c r="C72" s="525" t="s">
        <v>144</v>
      </c>
      <c r="D72" s="526" t="s">
        <v>2110</v>
      </c>
      <c r="E72" s="437" t="s">
        <v>165</v>
      </c>
      <c r="F72" s="527"/>
      <c r="G72" s="530"/>
      <c r="H72" s="728" t="s">
        <v>2094</v>
      </c>
      <c r="I72" s="434">
        <f t="shared" si="2"/>
        <v>0.189</v>
      </c>
      <c r="J72" s="728" t="s">
        <v>2095</v>
      </c>
      <c r="K72" s="522">
        <f t="shared" si="1"/>
        <v>0</v>
      </c>
      <c r="L72" s="598" t="s">
        <v>2115</v>
      </c>
      <c r="P72" s="751">
        <v>0.84099999999999997</v>
      </c>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1:64" s="592" customFormat="1" ht="18.75" customHeight="1" x14ac:dyDescent="0.2">
      <c r="B73" s="736"/>
      <c r="C73" s="439"/>
      <c r="D73" s="526" t="s">
        <v>2112</v>
      </c>
      <c r="E73" s="437" t="s">
        <v>164</v>
      </c>
      <c r="F73" s="527"/>
      <c r="G73" s="530"/>
      <c r="H73" s="728" t="s">
        <v>2094</v>
      </c>
      <c r="I73" s="434">
        <f t="shared" si="2"/>
        <v>0.17100000000000001</v>
      </c>
      <c r="J73" s="728" t="s">
        <v>2095</v>
      </c>
      <c r="K73" s="529">
        <f t="shared" si="1"/>
        <v>0</v>
      </c>
      <c r="L73" s="598" t="s">
        <v>2116</v>
      </c>
      <c r="N73" s="581"/>
      <c r="O73" s="581"/>
      <c r="P73" s="751">
        <v>0.76</v>
      </c>
    </row>
    <row r="74" spans="1:64" s="592" customFormat="1" ht="18.75" customHeight="1" x14ac:dyDescent="0.2">
      <c r="B74" s="732">
        <v>8</v>
      </c>
      <c r="C74" s="525" t="s">
        <v>143</v>
      </c>
      <c r="D74" s="526" t="s">
        <v>2110</v>
      </c>
      <c r="E74" s="437" t="s">
        <v>165</v>
      </c>
      <c r="F74" s="527"/>
      <c r="G74" s="530"/>
      <c r="H74" s="728" t="s">
        <v>2094</v>
      </c>
      <c r="I74" s="434">
        <f t="shared" si="2"/>
        <v>0.19600000000000001</v>
      </c>
      <c r="J74" s="728" t="s">
        <v>2095</v>
      </c>
      <c r="K74" s="522">
        <f t="shared" si="1"/>
        <v>0</v>
      </c>
      <c r="L74" s="598" t="s">
        <v>2117</v>
      </c>
      <c r="N74" s="581"/>
      <c r="O74" s="581"/>
      <c r="P74" s="751">
        <v>0.873</v>
      </c>
    </row>
    <row r="75" spans="1:64" s="592" customFormat="1" ht="18.75" customHeight="1" x14ac:dyDescent="0.2">
      <c r="B75" s="736"/>
      <c r="C75" s="439"/>
      <c r="D75" s="526" t="s">
        <v>2112</v>
      </c>
      <c r="E75" s="437" t="s">
        <v>164</v>
      </c>
      <c r="F75" s="527"/>
      <c r="G75" s="530"/>
      <c r="H75" s="728" t="s">
        <v>2094</v>
      </c>
      <c r="I75" s="434">
        <f t="shared" si="2"/>
        <v>0.18</v>
      </c>
      <c r="J75" s="728" t="s">
        <v>2095</v>
      </c>
      <c r="K75" s="529">
        <f t="shared" si="1"/>
        <v>0</v>
      </c>
      <c r="L75" s="598" t="s">
        <v>2118</v>
      </c>
      <c r="N75" s="581"/>
      <c r="O75" s="581"/>
      <c r="P75" s="751">
        <v>0.79800000000000004</v>
      </c>
    </row>
    <row r="76" spans="1:64" s="592" customFormat="1" ht="18.75" customHeight="1" x14ac:dyDescent="0.2">
      <c r="B76" s="732">
        <v>9</v>
      </c>
      <c r="C76" s="525" t="s">
        <v>142</v>
      </c>
      <c r="D76" s="526" t="s">
        <v>2110</v>
      </c>
      <c r="E76" s="437" t="s">
        <v>165</v>
      </c>
      <c r="F76" s="527"/>
      <c r="G76" s="530"/>
      <c r="H76" s="728" t="s">
        <v>2094</v>
      </c>
      <c r="I76" s="434">
        <f t="shared" si="2"/>
        <v>0.20300000000000001</v>
      </c>
      <c r="J76" s="728" t="s">
        <v>2095</v>
      </c>
      <c r="K76" s="522">
        <f t="shared" si="1"/>
        <v>0</v>
      </c>
      <c r="L76" s="598" t="s">
        <v>2119</v>
      </c>
      <c r="N76" s="581"/>
      <c r="O76" s="581"/>
      <c r="P76" s="751">
        <v>0.90200000000000002</v>
      </c>
    </row>
    <row r="77" spans="1:64" s="592" customFormat="1" ht="18.75" customHeight="1" x14ac:dyDescent="0.2">
      <c r="B77" s="736"/>
      <c r="C77" s="439"/>
      <c r="D77" s="526" t="s">
        <v>2112</v>
      </c>
      <c r="E77" s="437" t="s">
        <v>164</v>
      </c>
      <c r="F77" s="527"/>
      <c r="G77" s="530"/>
      <c r="H77" s="728" t="s">
        <v>2094</v>
      </c>
      <c r="I77" s="434">
        <f t="shared" si="2"/>
        <v>0.19800000000000001</v>
      </c>
      <c r="J77" s="728" t="s">
        <v>2095</v>
      </c>
      <c r="K77" s="529">
        <f t="shared" si="1"/>
        <v>0</v>
      </c>
      <c r="L77" s="598" t="s">
        <v>2120</v>
      </c>
      <c r="N77" s="581"/>
      <c r="O77" s="581"/>
      <c r="P77" s="751">
        <v>0.879</v>
      </c>
    </row>
    <row r="78" spans="1:64" s="592" customFormat="1" ht="18.75" customHeight="1" x14ac:dyDescent="0.2">
      <c r="B78" s="732">
        <v>10</v>
      </c>
      <c r="C78" s="525" t="s">
        <v>537</v>
      </c>
      <c r="D78" s="526" t="s">
        <v>2110</v>
      </c>
      <c r="E78" s="437" t="s">
        <v>165</v>
      </c>
      <c r="F78" s="527"/>
      <c r="G78" s="530"/>
      <c r="H78" s="728" t="s">
        <v>2094</v>
      </c>
      <c r="I78" s="434">
        <f t="shared" si="2"/>
        <v>0.21199999999999999</v>
      </c>
      <c r="J78" s="728" t="s">
        <v>2095</v>
      </c>
      <c r="K78" s="522">
        <f t="shared" ref="K78:K83" si="3">ROUND(G78*I78,0)</f>
        <v>0</v>
      </c>
      <c r="L78" s="598" t="s">
        <v>2121</v>
      </c>
      <c r="N78" s="581"/>
      <c r="O78" s="581"/>
      <c r="P78" s="751">
        <v>0.94099999999999995</v>
      </c>
    </row>
    <row r="79" spans="1:64" s="592" customFormat="1" ht="18.75" customHeight="1" x14ac:dyDescent="0.2">
      <c r="B79" s="736"/>
      <c r="C79" s="439"/>
      <c r="D79" s="526" t="s">
        <v>2112</v>
      </c>
      <c r="E79" s="437" t="s">
        <v>164</v>
      </c>
      <c r="F79" s="527"/>
      <c r="G79" s="530"/>
      <c r="H79" s="728" t="s">
        <v>2094</v>
      </c>
      <c r="I79" s="434">
        <f t="shared" si="2"/>
        <v>0.20799999999999999</v>
      </c>
      <c r="J79" s="728" t="s">
        <v>2095</v>
      </c>
      <c r="K79" s="529">
        <f t="shared" si="3"/>
        <v>0</v>
      </c>
      <c r="L79" s="598" t="s">
        <v>2122</v>
      </c>
      <c r="N79" s="581"/>
      <c r="O79" s="581"/>
      <c r="P79" s="751">
        <v>0.92600000000000005</v>
      </c>
    </row>
    <row r="80" spans="1:64" s="592" customFormat="1" ht="18.75" customHeight="1" x14ac:dyDescent="0.2">
      <c r="B80" s="732">
        <v>11</v>
      </c>
      <c r="C80" s="525" t="s">
        <v>575</v>
      </c>
      <c r="D80" s="526" t="s">
        <v>2110</v>
      </c>
      <c r="E80" s="437" t="s">
        <v>165</v>
      </c>
      <c r="F80" s="527"/>
      <c r="G80" s="530"/>
      <c r="H80" s="728" t="s">
        <v>2094</v>
      </c>
      <c r="I80" s="434">
        <f t="shared" si="2"/>
        <v>0.219</v>
      </c>
      <c r="J80" s="728" t="s">
        <v>2095</v>
      </c>
      <c r="K80" s="522">
        <f t="shared" si="3"/>
        <v>0</v>
      </c>
      <c r="L80" s="598" t="s">
        <v>2123</v>
      </c>
      <c r="N80" s="581"/>
      <c r="O80" s="581"/>
      <c r="P80" s="751">
        <v>0.97499999999999998</v>
      </c>
    </row>
    <row r="81" spans="1:25" s="592" customFormat="1" ht="18.75" customHeight="1" thickBot="1" x14ac:dyDescent="0.25">
      <c r="B81" s="736"/>
      <c r="C81" s="439"/>
      <c r="D81" s="526" t="s">
        <v>2112</v>
      </c>
      <c r="E81" s="437" t="s">
        <v>164</v>
      </c>
      <c r="F81" s="527"/>
      <c r="G81" s="530"/>
      <c r="H81" s="728" t="s">
        <v>2094</v>
      </c>
      <c r="I81" s="434">
        <f t="shared" si="2"/>
        <v>0.217</v>
      </c>
      <c r="J81" s="728" t="s">
        <v>2095</v>
      </c>
      <c r="K81" s="529">
        <f t="shared" si="3"/>
        <v>0</v>
      </c>
      <c r="L81" s="598" t="s">
        <v>2124</v>
      </c>
      <c r="N81" s="581"/>
      <c r="O81" s="581"/>
      <c r="P81" s="750">
        <v>0.96499999999999997</v>
      </c>
    </row>
    <row r="82" spans="1:25" s="592" customFormat="1" ht="18.75" customHeight="1" thickBot="1" x14ac:dyDescent="0.25">
      <c r="B82" s="746">
        <v>12</v>
      </c>
      <c r="C82" s="525" t="s">
        <v>1639</v>
      </c>
      <c r="D82" s="526" t="s">
        <v>2110</v>
      </c>
      <c r="E82" s="437" t="s">
        <v>165</v>
      </c>
      <c r="F82" s="527"/>
      <c r="G82" s="530"/>
      <c r="H82" s="745" t="s">
        <v>2094</v>
      </c>
      <c r="I82" s="901">
        <f t="shared" ref="I82:I83" si="4">ROUND(P82*0.225,3)</f>
        <v>0.22500000000000001</v>
      </c>
      <c r="J82" s="745" t="s">
        <v>2095</v>
      </c>
      <c r="K82" s="522">
        <f t="shared" si="3"/>
        <v>0</v>
      </c>
      <c r="L82" s="598" t="s">
        <v>2123</v>
      </c>
      <c r="N82" s="581"/>
      <c r="O82" s="581"/>
      <c r="P82" s="900">
        <v>1</v>
      </c>
    </row>
    <row r="83" spans="1:25" s="592" customFormat="1" ht="18.75" customHeight="1" thickBot="1" x14ac:dyDescent="0.25">
      <c r="B83" s="747"/>
      <c r="C83" s="439"/>
      <c r="D83" s="526" t="s">
        <v>2112</v>
      </c>
      <c r="E83" s="437" t="s">
        <v>164</v>
      </c>
      <c r="F83" s="527"/>
      <c r="G83" s="530"/>
      <c r="H83" s="745" t="s">
        <v>2094</v>
      </c>
      <c r="I83" s="901">
        <f t="shared" si="4"/>
        <v>0.22500000000000001</v>
      </c>
      <c r="J83" s="745" t="s">
        <v>2095</v>
      </c>
      <c r="K83" s="529">
        <f t="shared" si="3"/>
        <v>0</v>
      </c>
      <c r="L83" s="598" t="s">
        <v>2124</v>
      </c>
      <c r="N83" s="581"/>
      <c r="O83" s="581"/>
      <c r="P83" s="900">
        <v>1</v>
      </c>
    </row>
    <row r="84" spans="1:25" s="592" customFormat="1" ht="18.75" customHeight="1" thickBot="1" x14ac:dyDescent="0.25">
      <c r="B84" s="1047" t="s">
        <v>168</v>
      </c>
      <c r="C84" s="1048"/>
      <c r="D84" s="1035"/>
      <c r="E84" s="1122"/>
      <c r="F84" s="1036"/>
      <c r="G84" s="442"/>
      <c r="H84" s="443"/>
      <c r="I84" s="444"/>
      <c r="J84" s="722"/>
      <c r="K84" s="600">
        <f>SUM(K64:K83)</f>
        <v>0</v>
      </c>
      <c r="L84" s="598" t="s">
        <v>2147</v>
      </c>
      <c r="M84" s="592" t="s">
        <v>2097</v>
      </c>
      <c r="N84" s="581"/>
      <c r="O84" s="581"/>
    </row>
    <row r="85" spans="1:25" s="592" customFormat="1" ht="18.75" customHeight="1" x14ac:dyDescent="0.2">
      <c r="B85" s="402"/>
      <c r="C85" s="402"/>
      <c r="D85" s="402"/>
      <c r="E85" s="402"/>
      <c r="F85" s="402"/>
      <c r="G85" s="403"/>
      <c r="H85" s="402"/>
      <c r="I85" s="404"/>
      <c r="J85" s="402"/>
      <c r="K85" s="403"/>
      <c r="L85" s="598"/>
      <c r="N85" s="581"/>
      <c r="O85" s="581"/>
    </row>
    <row r="86" spans="1:25" s="592" customFormat="1" ht="11.25" customHeight="1" x14ac:dyDescent="0.2">
      <c r="G86" s="395"/>
      <c r="I86" s="398"/>
      <c r="K86" s="399"/>
      <c r="N86" s="581"/>
      <c r="O86" s="581"/>
    </row>
    <row r="87" spans="1:25" s="592" customFormat="1" ht="18.75" customHeight="1" x14ac:dyDescent="0.2">
      <c r="A87" s="400" t="s">
        <v>2148</v>
      </c>
      <c r="B87" s="406" t="s">
        <v>370</v>
      </c>
      <c r="G87" s="395"/>
      <c r="I87" s="398"/>
      <c r="K87" s="399"/>
      <c r="N87" s="584"/>
      <c r="O87" s="584"/>
      <c r="P87" s="285"/>
      <c r="Q87" s="1142"/>
      <c r="R87" s="1142"/>
      <c r="S87" s="730"/>
      <c r="T87" s="1142"/>
      <c r="U87" s="1142"/>
      <c r="V87" s="730"/>
      <c r="W87" s="729"/>
      <c r="X87" s="274"/>
    </row>
    <row r="88" spans="1:25" s="592" customFormat="1" ht="23.25" customHeight="1" x14ac:dyDescent="0.2">
      <c r="A88" s="407"/>
      <c r="B88" s="408"/>
      <c r="F88" s="409"/>
      <c r="G88" s="395"/>
      <c r="I88" s="398"/>
      <c r="K88" s="399"/>
      <c r="N88" s="584"/>
      <c r="O88" s="584"/>
      <c r="P88" s="285"/>
      <c r="Q88" s="730"/>
      <c r="R88" s="730"/>
      <c r="S88" s="730"/>
      <c r="T88" s="730"/>
      <c r="U88" s="730"/>
      <c r="V88" s="730"/>
      <c r="W88" s="729"/>
      <c r="X88" s="274"/>
    </row>
    <row r="89" spans="1:25" s="592" customFormat="1" ht="11.25" customHeight="1" thickBot="1" x14ac:dyDescent="0.25">
      <c r="A89" s="407"/>
      <c r="B89" s="1120" t="s">
        <v>2149</v>
      </c>
      <c r="C89" s="1120"/>
      <c r="D89" s="1120"/>
      <c r="E89" s="1120"/>
      <c r="F89" s="1120"/>
      <c r="G89" s="601"/>
      <c r="H89" s="596"/>
      <c r="I89" s="596" t="s">
        <v>185</v>
      </c>
      <c r="J89" s="596"/>
      <c r="K89" s="601"/>
      <c r="L89" s="596"/>
      <c r="N89" s="581"/>
      <c r="O89" s="584"/>
      <c r="P89" s="285"/>
      <c r="Q89" s="285"/>
      <c r="R89" s="730"/>
      <c r="S89" s="730"/>
      <c r="T89" s="730"/>
      <c r="U89" s="730"/>
      <c r="V89" s="730"/>
      <c r="W89" s="730"/>
      <c r="X89" s="729"/>
      <c r="Y89" s="274"/>
    </row>
    <row r="90" spans="1:25" s="592" customFormat="1" ht="18.75" customHeight="1" thickBot="1" x14ac:dyDescent="0.25">
      <c r="A90" s="407"/>
      <c r="B90" s="1120"/>
      <c r="C90" s="1120"/>
      <c r="D90" s="1120"/>
      <c r="E90" s="1120"/>
      <c r="F90" s="1120"/>
      <c r="G90" s="417">
        <f>'●保健衛生費附表 '!E32</f>
        <v>0</v>
      </c>
      <c r="H90" s="742" t="s">
        <v>2094</v>
      </c>
      <c r="I90" s="412">
        <v>0.6</v>
      </c>
      <c r="J90" s="742" t="s">
        <v>2095</v>
      </c>
      <c r="K90" s="600">
        <f>ROUND(G90*I90,0)</f>
        <v>0</v>
      </c>
      <c r="L90" s="598" t="s">
        <v>2150</v>
      </c>
      <c r="M90" s="592" t="s">
        <v>2097</v>
      </c>
      <c r="N90" s="581"/>
      <c r="O90" s="584"/>
      <c r="P90" s="285"/>
      <c r="Q90" s="285"/>
      <c r="R90" s="730"/>
      <c r="S90" s="730"/>
      <c r="T90" s="730"/>
      <c r="U90" s="730"/>
      <c r="V90" s="730"/>
      <c r="W90" s="730"/>
      <c r="X90" s="729"/>
      <c r="Y90" s="274"/>
    </row>
    <row r="91" spans="1:25" s="592" customFormat="1" ht="23.25" customHeight="1" x14ac:dyDescent="0.2">
      <c r="A91" s="407"/>
      <c r="B91" s="408"/>
      <c r="F91" s="409"/>
      <c r="G91" s="395"/>
      <c r="I91" s="398"/>
      <c r="K91" s="416" t="s">
        <v>207</v>
      </c>
      <c r="N91" s="584"/>
      <c r="O91" s="584"/>
      <c r="P91" s="285"/>
      <c r="Q91" s="730"/>
      <c r="R91" s="730"/>
      <c r="S91" s="730"/>
      <c r="T91" s="730"/>
      <c r="U91" s="730"/>
      <c r="V91" s="730"/>
      <c r="W91" s="729"/>
      <c r="X91" s="274"/>
    </row>
    <row r="92" spans="1:25" s="592" customFormat="1" ht="11.25" customHeight="1" thickBot="1" x14ac:dyDescent="0.25">
      <c r="A92" s="407"/>
      <c r="B92" s="1120" t="s">
        <v>2151</v>
      </c>
      <c r="C92" s="1120"/>
      <c r="D92" s="1120"/>
      <c r="E92" s="1120"/>
      <c r="F92" s="1120"/>
      <c r="G92" s="601"/>
      <c r="H92" s="596"/>
      <c r="I92" s="596" t="s">
        <v>185</v>
      </c>
      <c r="J92" s="596"/>
      <c r="K92" s="601"/>
      <c r="L92" s="596"/>
      <c r="N92" s="581"/>
      <c r="O92" s="584"/>
      <c r="P92" s="285"/>
      <c r="Q92" s="285"/>
      <c r="R92" s="730"/>
      <c r="S92" s="730"/>
      <c r="T92" s="730"/>
      <c r="U92" s="730"/>
      <c r="V92" s="730"/>
      <c r="W92" s="730"/>
      <c r="X92" s="729"/>
      <c r="Y92" s="274"/>
    </row>
    <row r="93" spans="1:25" s="592" customFormat="1" ht="18.75" customHeight="1" thickBot="1" x14ac:dyDescent="0.25">
      <c r="A93" s="407"/>
      <c r="B93" s="1120"/>
      <c r="C93" s="1120"/>
      <c r="D93" s="1120"/>
      <c r="E93" s="1120"/>
      <c r="F93" s="1120"/>
      <c r="G93" s="417">
        <f>'●保健衛生費附表 '!E41</f>
        <v>0</v>
      </c>
      <c r="H93" s="742" t="s">
        <v>2094</v>
      </c>
      <c r="I93" s="412">
        <v>0.45</v>
      </c>
      <c r="J93" s="742" t="s">
        <v>2095</v>
      </c>
      <c r="K93" s="600">
        <f>ROUND(G93*I93,0)</f>
        <v>0</v>
      </c>
      <c r="L93" s="598" t="s">
        <v>2152</v>
      </c>
      <c r="M93" s="592" t="s">
        <v>2097</v>
      </c>
      <c r="N93" s="581"/>
      <c r="O93" s="584"/>
      <c r="P93" s="285"/>
      <c r="Q93" s="285"/>
      <c r="R93" s="730"/>
      <c r="S93" s="730"/>
      <c r="T93" s="730"/>
      <c r="U93" s="730"/>
      <c r="V93" s="730"/>
      <c r="W93" s="730"/>
      <c r="X93" s="729"/>
      <c r="Y93" s="274"/>
    </row>
    <row r="94" spans="1:25" s="592" customFormat="1" ht="18.75" customHeight="1" x14ac:dyDescent="0.2">
      <c r="G94" s="403"/>
      <c r="H94" s="738"/>
      <c r="I94" s="415"/>
      <c r="J94" s="738"/>
      <c r="K94" s="416" t="s">
        <v>207</v>
      </c>
      <c r="N94" s="585"/>
      <c r="O94" s="731"/>
      <c r="P94" s="277"/>
      <c r="Q94" s="729"/>
      <c r="R94" s="729"/>
      <c r="S94" s="276"/>
      <c r="T94" s="1119"/>
      <c r="U94" s="1119"/>
      <c r="V94" s="275"/>
      <c r="W94" s="730"/>
      <c r="X94" s="274"/>
    </row>
    <row r="95" spans="1:25" s="592" customFormat="1" ht="11.25" customHeight="1" x14ac:dyDescent="0.2">
      <c r="G95" s="403"/>
      <c r="H95" s="738"/>
      <c r="I95" s="415"/>
      <c r="J95" s="738"/>
      <c r="K95" s="416"/>
      <c r="N95" s="585"/>
      <c r="O95" s="731"/>
      <c r="P95" s="277"/>
      <c r="Q95" s="729"/>
      <c r="R95" s="729"/>
      <c r="S95" s="276"/>
      <c r="T95" s="729"/>
      <c r="U95" s="729"/>
      <c r="V95" s="275"/>
      <c r="W95" s="730"/>
      <c r="X95" s="274"/>
    </row>
    <row r="96" spans="1:25" s="592" customFormat="1" ht="18.75" customHeight="1" x14ac:dyDescent="0.2">
      <c r="A96" s="400" t="s">
        <v>2153</v>
      </c>
      <c r="B96" s="406" t="s">
        <v>370</v>
      </c>
      <c r="G96" s="395"/>
      <c r="I96" s="398"/>
      <c r="K96" s="399"/>
      <c r="N96" s="584"/>
      <c r="O96" s="584"/>
      <c r="P96" s="285"/>
      <c r="Q96" s="1142"/>
      <c r="R96" s="1142"/>
      <c r="S96" s="730"/>
      <c r="T96" s="1142"/>
      <c r="U96" s="1142"/>
      <c r="V96" s="730"/>
      <c r="W96" s="729"/>
      <c r="X96" s="274"/>
    </row>
    <row r="97" spans="1:24" s="592" customFormat="1" ht="18.75" customHeight="1" x14ac:dyDescent="0.2">
      <c r="A97" s="407"/>
      <c r="B97" s="408"/>
      <c r="F97" s="409"/>
      <c r="G97" s="395"/>
      <c r="I97" s="398"/>
      <c r="K97" s="399"/>
      <c r="N97" s="584"/>
      <c r="O97" s="584"/>
      <c r="P97" s="285"/>
      <c r="Q97" s="730"/>
      <c r="R97" s="730"/>
      <c r="S97" s="730"/>
      <c r="T97" s="730"/>
      <c r="U97" s="730"/>
      <c r="V97" s="730"/>
      <c r="W97" s="729"/>
      <c r="X97" s="274"/>
    </row>
    <row r="98" spans="1:24" s="592" customFormat="1" ht="12.6" customHeight="1" x14ac:dyDescent="0.2">
      <c r="B98" s="1138" t="s">
        <v>162</v>
      </c>
      <c r="C98" s="1138"/>
      <c r="D98" s="1165" t="s">
        <v>361</v>
      </c>
      <c r="E98" s="1165"/>
      <c r="F98" s="1165"/>
      <c r="G98" s="452" t="s">
        <v>360</v>
      </c>
      <c r="H98" s="453"/>
      <c r="I98" s="427" t="s">
        <v>159</v>
      </c>
      <c r="J98" s="735"/>
      <c r="K98" s="426" t="s">
        <v>110</v>
      </c>
      <c r="N98" s="585"/>
      <c r="O98" s="731"/>
      <c r="P98" s="277"/>
      <c r="Q98" s="729"/>
      <c r="R98" s="729"/>
      <c r="S98" s="276"/>
      <c r="T98" s="1119"/>
      <c r="U98" s="1119"/>
      <c r="V98" s="275"/>
      <c r="W98" s="730"/>
      <c r="X98" s="274"/>
    </row>
    <row r="99" spans="1:24" s="592" customFormat="1" ht="12.6" customHeight="1" x14ac:dyDescent="0.2">
      <c r="B99" s="723"/>
      <c r="C99" s="724"/>
      <c r="D99" s="737"/>
      <c r="E99" s="454"/>
      <c r="F99" s="455"/>
      <c r="G99" s="456"/>
      <c r="H99" s="457"/>
      <c r="I99" s="430"/>
      <c r="J99" s="725"/>
      <c r="K99" s="431" t="s">
        <v>2154</v>
      </c>
      <c r="N99" s="585" t="s">
        <v>2155</v>
      </c>
      <c r="O99" s="731" t="s">
        <v>2156</v>
      </c>
      <c r="P99" s="277"/>
      <c r="Q99" s="729"/>
      <c r="R99" s="729"/>
      <c r="S99" s="276"/>
      <c r="T99" s="729"/>
      <c r="U99" s="729"/>
      <c r="V99" s="275"/>
      <c r="W99" s="730"/>
      <c r="X99" s="274"/>
    </row>
    <row r="100" spans="1:24" s="592" customFormat="1" ht="12.6" customHeight="1" x14ac:dyDescent="0.2">
      <c r="B100" s="1146">
        <v>1</v>
      </c>
      <c r="C100" s="1048" t="s">
        <v>147</v>
      </c>
      <c r="D100" s="1148" t="s">
        <v>339</v>
      </c>
      <c r="E100" s="1123" t="s">
        <v>366</v>
      </c>
      <c r="F100" s="458" t="s">
        <v>363</v>
      </c>
      <c r="G100" s="459"/>
      <c r="H100" s="728" t="s">
        <v>2157</v>
      </c>
      <c r="I100" s="460">
        <v>0.30299999999999999</v>
      </c>
      <c r="J100" s="735" t="s">
        <v>2158</v>
      </c>
      <c r="K100" s="529">
        <f t="shared" ref="K100:K160" si="5">ROUND(G100*I100,0)</f>
        <v>0</v>
      </c>
      <c r="L100" s="598" t="str">
        <f>$N$99&amp;N100&amp;O100&amp;$O$99</f>
        <v>(ｱ)</v>
      </c>
      <c r="N100" s="585" t="s">
        <v>2159</v>
      </c>
      <c r="O100" s="731"/>
      <c r="P100" s="277"/>
      <c r="Q100" s="1142"/>
      <c r="R100" s="1142"/>
      <c r="S100" s="276"/>
      <c r="T100" s="1119"/>
      <c r="U100" s="1119"/>
      <c r="V100" s="278"/>
      <c r="W100" s="729"/>
      <c r="X100" s="274"/>
    </row>
    <row r="101" spans="1:24" s="592" customFormat="1" ht="12.6" customHeight="1" x14ac:dyDescent="0.2">
      <c r="B101" s="1146"/>
      <c r="C101" s="1048"/>
      <c r="D101" s="1148"/>
      <c r="E101" s="1123"/>
      <c r="F101" s="458" t="s">
        <v>362</v>
      </c>
      <c r="G101" s="459"/>
      <c r="H101" s="728" t="s">
        <v>2157</v>
      </c>
      <c r="I101" s="460">
        <v>0.152</v>
      </c>
      <c r="J101" s="728" t="s">
        <v>2158</v>
      </c>
      <c r="K101" s="529">
        <f t="shared" si="5"/>
        <v>0</v>
      </c>
      <c r="L101" s="598" t="str">
        <f t="shared" ref="L101:L160" si="6">$N$99&amp;N101&amp;O101&amp;$O$99</f>
        <v>(ｲ)</v>
      </c>
      <c r="N101" s="585" t="s">
        <v>2160</v>
      </c>
      <c r="O101" s="731"/>
      <c r="P101" s="277"/>
      <c r="Q101" s="730"/>
      <c r="R101" s="730"/>
      <c r="S101" s="276"/>
      <c r="T101" s="729"/>
      <c r="U101" s="729"/>
      <c r="V101" s="278"/>
      <c r="W101" s="729"/>
      <c r="X101" s="274"/>
    </row>
    <row r="102" spans="1:24" s="592" customFormat="1" ht="12.6" customHeight="1" x14ac:dyDescent="0.2">
      <c r="B102" s="1146"/>
      <c r="C102" s="1048"/>
      <c r="D102" s="1148"/>
      <c r="E102" s="1123" t="s">
        <v>365</v>
      </c>
      <c r="F102" s="458" t="s">
        <v>363</v>
      </c>
      <c r="G102" s="459"/>
      <c r="H102" s="728" t="s">
        <v>2157</v>
      </c>
      <c r="I102" s="460">
        <v>0.22800000000000001</v>
      </c>
      <c r="J102" s="735" t="s">
        <v>2158</v>
      </c>
      <c r="K102" s="529">
        <f t="shared" si="5"/>
        <v>0</v>
      </c>
      <c r="L102" s="598" t="str">
        <f t="shared" si="6"/>
        <v>(ｳ)</v>
      </c>
      <c r="N102" s="585" t="s">
        <v>2161</v>
      </c>
      <c r="O102" s="731"/>
      <c r="P102" s="277"/>
      <c r="Q102" s="729"/>
      <c r="R102" s="729"/>
      <c r="S102" s="276"/>
      <c r="T102" s="1119"/>
      <c r="U102" s="1119"/>
      <c r="V102" s="275"/>
      <c r="W102" s="730"/>
      <c r="X102" s="274"/>
    </row>
    <row r="103" spans="1:24" s="592" customFormat="1" ht="12.6" customHeight="1" x14ac:dyDescent="0.2">
      <c r="B103" s="1146"/>
      <c r="C103" s="1048"/>
      <c r="D103" s="1148"/>
      <c r="E103" s="1123"/>
      <c r="F103" s="458" t="s">
        <v>362</v>
      </c>
      <c r="G103" s="459"/>
      <c r="H103" s="728" t="s">
        <v>2157</v>
      </c>
      <c r="I103" s="460">
        <v>0.114</v>
      </c>
      <c r="J103" s="728" t="s">
        <v>2158</v>
      </c>
      <c r="K103" s="529">
        <f t="shared" si="5"/>
        <v>0</v>
      </c>
      <c r="L103" s="598" t="str">
        <f t="shared" si="6"/>
        <v>(ｴ)</v>
      </c>
      <c r="N103" s="585" t="s">
        <v>2162</v>
      </c>
      <c r="O103" s="731"/>
      <c r="P103" s="277"/>
      <c r="Q103" s="729"/>
      <c r="R103" s="729"/>
      <c r="S103" s="276"/>
      <c r="T103" s="729"/>
      <c r="U103" s="729"/>
      <c r="V103" s="275"/>
      <c r="W103" s="730"/>
      <c r="X103" s="274"/>
    </row>
    <row r="104" spans="1:24" s="592" customFormat="1" ht="12.6" customHeight="1" x14ac:dyDescent="0.2">
      <c r="B104" s="1146"/>
      <c r="C104" s="1048"/>
      <c r="D104" s="1148"/>
      <c r="E104" s="1123" t="s">
        <v>364</v>
      </c>
      <c r="F104" s="458" t="s">
        <v>363</v>
      </c>
      <c r="G104" s="459"/>
      <c r="H104" s="728" t="s">
        <v>2157</v>
      </c>
      <c r="I104" s="460">
        <v>0.17100000000000001</v>
      </c>
      <c r="J104" s="735" t="s">
        <v>2158</v>
      </c>
      <c r="K104" s="529">
        <f t="shared" si="5"/>
        <v>0</v>
      </c>
      <c r="L104" s="598" t="str">
        <f t="shared" si="6"/>
        <v>(ｵ)</v>
      </c>
      <c r="N104" s="585" t="s">
        <v>2163</v>
      </c>
      <c r="O104" s="731"/>
      <c r="P104" s="277"/>
      <c r="Q104" s="729"/>
      <c r="R104" s="729"/>
      <c r="S104" s="276"/>
      <c r="T104" s="1119"/>
      <c r="U104" s="1119"/>
      <c r="V104" s="275"/>
      <c r="W104" s="730"/>
      <c r="X104" s="274"/>
    </row>
    <row r="105" spans="1:24" s="592" customFormat="1" ht="12.6" customHeight="1" x14ac:dyDescent="0.2">
      <c r="B105" s="1146"/>
      <c r="C105" s="1048"/>
      <c r="D105" s="1148"/>
      <c r="E105" s="1123"/>
      <c r="F105" s="458" t="s">
        <v>362</v>
      </c>
      <c r="G105" s="459"/>
      <c r="H105" s="728" t="s">
        <v>2157</v>
      </c>
      <c r="I105" s="460">
        <v>0.17100000000000001</v>
      </c>
      <c r="J105" s="728" t="s">
        <v>2158</v>
      </c>
      <c r="K105" s="529">
        <f t="shared" si="5"/>
        <v>0</v>
      </c>
      <c r="L105" s="598" t="str">
        <f t="shared" si="6"/>
        <v>(ｶ)</v>
      </c>
      <c r="N105" s="585" t="s">
        <v>2164</v>
      </c>
      <c r="O105" s="731"/>
      <c r="P105" s="277"/>
      <c r="Q105" s="729"/>
      <c r="R105" s="729"/>
      <c r="S105" s="276"/>
      <c r="T105" s="729"/>
      <c r="U105" s="729"/>
      <c r="V105" s="275"/>
      <c r="W105" s="730"/>
      <c r="X105" s="274"/>
    </row>
    <row r="106" spans="1:24" s="592" customFormat="1" ht="12.6" customHeight="1" x14ac:dyDescent="0.2">
      <c r="B106" s="1146">
        <v>2</v>
      </c>
      <c r="C106" s="1048" t="s">
        <v>146</v>
      </c>
      <c r="D106" s="1148" t="s">
        <v>339</v>
      </c>
      <c r="E106" s="1123" t="s">
        <v>366</v>
      </c>
      <c r="F106" s="458" t="s">
        <v>363</v>
      </c>
      <c r="G106" s="459"/>
      <c r="H106" s="728" t="s">
        <v>2157</v>
      </c>
      <c r="I106" s="460">
        <v>0.28499999999999998</v>
      </c>
      <c r="J106" s="735" t="s">
        <v>2158</v>
      </c>
      <c r="K106" s="529">
        <f t="shared" si="5"/>
        <v>0</v>
      </c>
      <c r="L106" s="598" t="str">
        <f t="shared" si="6"/>
        <v>(ｷ)</v>
      </c>
      <c r="N106" s="585" t="s">
        <v>2165</v>
      </c>
      <c r="O106" s="731"/>
      <c r="P106" s="277"/>
      <c r="Q106" s="1142"/>
      <c r="R106" s="1142"/>
      <c r="S106" s="276"/>
      <c r="T106" s="1119"/>
      <c r="U106" s="1119"/>
      <c r="V106" s="278"/>
      <c r="W106" s="729"/>
      <c r="X106" s="274"/>
    </row>
    <row r="107" spans="1:24" s="592" customFormat="1" ht="12.6" customHeight="1" x14ac:dyDescent="0.2">
      <c r="B107" s="1146"/>
      <c r="C107" s="1048"/>
      <c r="D107" s="1148"/>
      <c r="E107" s="1123"/>
      <c r="F107" s="458" t="s">
        <v>362</v>
      </c>
      <c r="G107" s="459"/>
      <c r="H107" s="728" t="s">
        <v>2157</v>
      </c>
      <c r="I107" s="460">
        <v>0.14199999999999999</v>
      </c>
      <c r="J107" s="728" t="s">
        <v>2158</v>
      </c>
      <c r="K107" s="529">
        <f t="shared" si="5"/>
        <v>0</v>
      </c>
      <c r="L107" s="598" t="str">
        <f t="shared" si="6"/>
        <v>(ｸ)</v>
      </c>
      <c r="N107" s="585" t="s">
        <v>2166</v>
      </c>
      <c r="O107" s="731"/>
      <c r="P107" s="277"/>
      <c r="Q107" s="730"/>
      <c r="R107" s="730"/>
      <c r="S107" s="276"/>
      <c r="T107" s="729"/>
      <c r="U107" s="729"/>
      <c r="V107" s="278"/>
      <c r="W107" s="729"/>
      <c r="X107" s="274"/>
    </row>
    <row r="108" spans="1:24" s="592" customFormat="1" ht="12.6" customHeight="1" x14ac:dyDescent="0.2">
      <c r="B108" s="1146"/>
      <c r="C108" s="1048"/>
      <c r="D108" s="1148"/>
      <c r="E108" s="1123" t="s">
        <v>365</v>
      </c>
      <c r="F108" s="458" t="s">
        <v>363</v>
      </c>
      <c r="G108" s="459"/>
      <c r="H108" s="728" t="s">
        <v>2157</v>
      </c>
      <c r="I108" s="460">
        <v>0.214</v>
      </c>
      <c r="J108" s="735" t="s">
        <v>2158</v>
      </c>
      <c r="K108" s="529">
        <f t="shared" si="5"/>
        <v>0</v>
      </c>
      <c r="L108" s="598" t="str">
        <f t="shared" si="6"/>
        <v>(ｹ)</v>
      </c>
      <c r="N108" s="585" t="s">
        <v>2167</v>
      </c>
      <c r="O108" s="731"/>
      <c r="P108" s="277"/>
      <c r="Q108" s="729"/>
      <c r="R108" s="729"/>
      <c r="S108" s="276"/>
      <c r="T108" s="1119"/>
      <c r="U108" s="1119"/>
      <c r="V108" s="275"/>
      <c r="W108" s="730"/>
      <c r="X108" s="274"/>
    </row>
    <row r="109" spans="1:24" s="592" customFormat="1" ht="12.6" customHeight="1" x14ac:dyDescent="0.2">
      <c r="B109" s="1146"/>
      <c r="C109" s="1048"/>
      <c r="D109" s="1148"/>
      <c r="E109" s="1123"/>
      <c r="F109" s="458" t="s">
        <v>362</v>
      </c>
      <c r="G109" s="459"/>
      <c r="H109" s="728" t="s">
        <v>2157</v>
      </c>
      <c r="I109" s="460">
        <v>0.107</v>
      </c>
      <c r="J109" s="728" t="s">
        <v>2158</v>
      </c>
      <c r="K109" s="529">
        <f t="shared" si="5"/>
        <v>0</v>
      </c>
      <c r="L109" s="598" t="str">
        <f t="shared" si="6"/>
        <v>(ｺ)</v>
      </c>
      <c r="N109" s="585" t="s">
        <v>2168</v>
      </c>
      <c r="O109" s="731"/>
      <c r="P109" s="277"/>
      <c r="Q109" s="729"/>
      <c r="R109" s="729"/>
      <c r="S109" s="276"/>
      <c r="T109" s="729"/>
      <c r="U109" s="729"/>
      <c r="V109" s="275"/>
      <c r="W109" s="730"/>
      <c r="X109" s="274"/>
    </row>
    <row r="110" spans="1:24" s="592" customFormat="1" ht="12.6" customHeight="1" x14ac:dyDescent="0.2">
      <c r="B110" s="1146"/>
      <c r="C110" s="1048"/>
      <c r="D110" s="1148"/>
      <c r="E110" s="1123" t="s">
        <v>364</v>
      </c>
      <c r="F110" s="458" t="s">
        <v>363</v>
      </c>
      <c r="G110" s="459"/>
      <c r="H110" s="728" t="s">
        <v>2157</v>
      </c>
      <c r="I110" s="460">
        <v>0.16</v>
      </c>
      <c r="J110" s="735" t="s">
        <v>2158</v>
      </c>
      <c r="K110" s="529">
        <f t="shared" si="5"/>
        <v>0</v>
      </c>
      <c r="L110" s="598" t="str">
        <f t="shared" si="6"/>
        <v>(ｻ)</v>
      </c>
      <c r="N110" s="585" t="s">
        <v>2169</v>
      </c>
      <c r="O110" s="731"/>
      <c r="P110" s="277"/>
      <c r="Q110" s="729"/>
      <c r="R110" s="729"/>
      <c r="S110" s="276"/>
      <c r="T110" s="1119"/>
      <c r="U110" s="1119"/>
      <c r="V110" s="275"/>
      <c r="W110" s="730"/>
      <c r="X110" s="274"/>
    </row>
    <row r="111" spans="1:24" s="592" customFormat="1" ht="12.6" customHeight="1" x14ac:dyDescent="0.2">
      <c r="B111" s="1146"/>
      <c r="C111" s="1048"/>
      <c r="D111" s="1148"/>
      <c r="E111" s="1123"/>
      <c r="F111" s="458" t="s">
        <v>362</v>
      </c>
      <c r="G111" s="459"/>
      <c r="H111" s="728" t="s">
        <v>2157</v>
      </c>
      <c r="I111" s="460">
        <v>0.16</v>
      </c>
      <c r="J111" s="728" t="s">
        <v>2158</v>
      </c>
      <c r="K111" s="529">
        <f t="shared" si="5"/>
        <v>0</v>
      </c>
      <c r="L111" s="598" t="str">
        <f t="shared" si="6"/>
        <v>(ｼ)</v>
      </c>
      <c r="N111" s="585" t="s">
        <v>2170</v>
      </c>
      <c r="O111" s="731"/>
      <c r="P111" s="277"/>
      <c r="Q111" s="729"/>
      <c r="R111" s="729"/>
      <c r="S111" s="276"/>
      <c r="T111" s="729"/>
      <c r="U111" s="729"/>
      <c r="V111" s="275"/>
      <c r="W111" s="730"/>
      <c r="X111" s="274"/>
    </row>
    <row r="112" spans="1:24" s="592" customFormat="1" ht="12.6" customHeight="1" x14ac:dyDescent="0.2">
      <c r="B112" s="1133">
        <v>3</v>
      </c>
      <c r="C112" s="1154" t="s">
        <v>787</v>
      </c>
      <c r="D112" s="1138" t="s">
        <v>339</v>
      </c>
      <c r="E112" s="1131" t="s">
        <v>366</v>
      </c>
      <c r="F112" s="458" t="s">
        <v>363</v>
      </c>
      <c r="G112" s="459"/>
      <c r="H112" s="728" t="s">
        <v>2157</v>
      </c>
      <c r="I112" s="460">
        <v>0.28999999999999998</v>
      </c>
      <c r="J112" s="735" t="s">
        <v>2158</v>
      </c>
      <c r="K112" s="529">
        <f t="shared" si="5"/>
        <v>0</v>
      </c>
      <c r="L112" s="598" t="str">
        <f t="shared" si="6"/>
        <v>(ｽ)</v>
      </c>
      <c r="N112" s="585" t="s">
        <v>2171</v>
      </c>
      <c r="O112" s="731"/>
      <c r="P112" s="277"/>
      <c r="Q112" s="1142"/>
      <c r="R112" s="1142"/>
      <c r="S112" s="276"/>
      <c r="T112" s="1119"/>
      <c r="U112" s="1119"/>
      <c r="V112" s="278"/>
      <c r="W112" s="729"/>
      <c r="X112" s="274"/>
    </row>
    <row r="113" spans="2:24" s="592" customFormat="1" ht="12.6" customHeight="1" x14ac:dyDescent="0.2">
      <c r="B113" s="1136"/>
      <c r="C113" s="1137"/>
      <c r="D113" s="1139"/>
      <c r="E113" s="1132"/>
      <c r="F113" s="458" t="s">
        <v>362</v>
      </c>
      <c r="G113" s="459"/>
      <c r="H113" s="728" t="s">
        <v>2157</v>
      </c>
      <c r="I113" s="460">
        <v>0.14499999999999999</v>
      </c>
      <c r="J113" s="728" t="s">
        <v>2158</v>
      </c>
      <c r="K113" s="529">
        <f t="shared" si="5"/>
        <v>0</v>
      </c>
      <c r="L113" s="598" t="str">
        <f t="shared" si="6"/>
        <v>(ｾ)</v>
      </c>
      <c r="N113" s="585" t="s">
        <v>2172</v>
      </c>
      <c r="O113" s="731"/>
      <c r="P113" s="277"/>
      <c r="Q113" s="730"/>
      <c r="R113" s="730"/>
      <c r="S113" s="276"/>
      <c r="T113" s="729"/>
      <c r="U113" s="729"/>
      <c r="V113" s="278"/>
      <c r="W113" s="729"/>
      <c r="X113" s="274"/>
    </row>
    <row r="114" spans="2:24" s="592" customFormat="1" ht="12.6" customHeight="1" x14ac:dyDescent="0.2">
      <c r="B114" s="1136"/>
      <c r="C114" s="1137"/>
      <c r="D114" s="1139"/>
      <c r="E114" s="1131" t="s">
        <v>365</v>
      </c>
      <c r="F114" s="458" t="s">
        <v>363</v>
      </c>
      <c r="G114" s="459"/>
      <c r="H114" s="728" t="s">
        <v>2157</v>
      </c>
      <c r="I114" s="460">
        <v>0.218</v>
      </c>
      <c r="J114" s="735" t="s">
        <v>2158</v>
      </c>
      <c r="K114" s="529">
        <f t="shared" si="5"/>
        <v>0</v>
      </c>
      <c r="L114" s="598" t="str">
        <f t="shared" si="6"/>
        <v>(ｿ)</v>
      </c>
      <c r="N114" s="585" t="s">
        <v>2173</v>
      </c>
      <c r="O114" s="731"/>
      <c r="P114" s="277"/>
      <c r="Q114" s="729"/>
      <c r="R114" s="729"/>
      <c r="S114" s="276"/>
      <c r="T114" s="1119"/>
      <c r="U114" s="1119"/>
      <c r="V114" s="275"/>
      <c r="W114" s="730"/>
      <c r="X114" s="274"/>
    </row>
    <row r="115" spans="2:24" s="592" customFormat="1" ht="12.6" customHeight="1" x14ac:dyDescent="0.2">
      <c r="B115" s="1136"/>
      <c r="C115" s="1137"/>
      <c r="D115" s="1139"/>
      <c r="E115" s="1132"/>
      <c r="F115" s="458" t="s">
        <v>362</v>
      </c>
      <c r="G115" s="459"/>
      <c r="H115" s="728" t="s">
        <v>2174</v>
      </c>
      <c r="I115" s="460">
        <v>0.109</v>
      </c>
      <c r="J115" s="728" t="s">
        <v>2175</v>
      </c>
      <c r="K115" s="529">
        <f t="shared" si="5"/>
        <v>0</v>
      </c>
      <c r="L115" s="598" t="str">
        <f t="shared" si="6"/>
        <v>(ﾀ)</v>
      </c>
      <c r="N115" s="585" t="s">
        <v>2176</v>
      </c>
      <c r="O115" s="731"/>
      <c r="P115" s="277"/>
      <c r="Q115" s="729"/>
      <c r="R115" s="729"/>
      <c r="S115" s="276"/>
      <c r="T115" s="729"/>
      <c r="U115" s="729"/>
      <c r="V115" s="275"/>
      <c r="W115" s="730"/>
      <c r="X115" s="274"/>
    </row>
    <row r="116" spans="2:24" s="592" customFormat="1" ht="12.6" customHeight="1" x14ac:dyDescent="0.2">
      <c r="B116" s="1136"/>
      <c r="C116" s="1137"/>
      <c r="D116" s="1139"/>
      <c r="E116" s="1131" t="s">
        <v>364</v>
      </c>
      <c r="F116" s="458" t="s">
        <v>363</v>
      </c>
      <c r="G116" s="459"/>
      <c r="H116" s="728" t="s">
        <v>2174</v>
      </c>
      <c r="I116" s="460">
        <v>0.16300000000000001</v>
      </c>
      <c r="J116" s="735" t="s">
        <v>2175</v>
      </c>
      <c r="K116" s="529">
        <f t="shared" si="5"/>
        <v>0</v>
      </c>
      <c r="L116" s="598" t="str">
        <f t="shared" si="6"/>
        <v>(ﾁ)</v>
      </c>
      <c r="N116" s="585" t="s">
        <v>2177</v>
      </c>
      <c r="O116" s="731"/>
      <c r="P116" s="277"/>
      <c r="Q116" s="729"/>
      <c r="R116" s="729"/>
      <c r="S116" s="276"/>
      <c r="T116" s="1119"/>
      <c r="U116" s="1119"/>
      <c r="V116" s="275"/>
      <c r="W116" s="730"/>
      <c r="X116" s="274"/>
    </row>
    <row r="117" spans="2:24" s="592" customFormat="1" ht="12.6" customHeight="1" x14ac:dyDescent="0.2">
      <c r="B117" s="1136"/>
      <c r="C117" s="1137"/>
      <c r="D117" s="1140"/>
      <c r="E117" s="1132"/>
      <c r="F117" s="458" t="s">
        <v>362</v>
      </c>
      <c r="G117" s="459"/>
      <c r="H117" s="728" t="s">
        <v>2174</v>
      </c>
      <c r="I117" s="460">
        <v>0.16300000000000001</v>
      </c>
      <c r="J117" s="728" t="s">
        <v>2175</v>
      </c>
      <c r="K117" s="529">
        <f t="shared" si="5"/>
        <v>0</v>
      </c>
      <c r="L117" s="598" t="str">
        <f t="shared" si="6"/>
        <v>(ﾂ)</v>
      </c>
      <c r="N117" s="585" t="s">
        <v>2178</v>
      </c>
      <c r="O117" s="731"/>
      <c r="P117" s="277"/>
      <c r="Q117" s="729"/>
      <c r="R117" s="729"/>
      <c r="S117" s="276"/>
      <c r="T117" s="729"/>
      <c r="U117" s="729"/>
      <c r="V117" s="275"/>
      <c r="W117" s="730"/>
      <c r="X117" s="274"/>
    </row>
    <row r="118" spans="2:24" s="592" customFormat="1" ht="12.6" customHeight="1" x14ac:dyDescent="0.2">
      <c r="B118" s="1133">
        <v>4</v>
      </c>
      <c r="C118" s="1154" t="s">
        <v>786</v>
      </c>
      <c r="D118" s="1138" t="s">
        <v>339</v>
      </c>
      <c r="E118" s="1131" t="s">
        <v>366</v>
      </c>
      <c r="F118" s="458" t="s">
        <v>363</v>
      </c>
      <c r="G118" s="459"/>
      <c r="H118" s="728" t="s">
        <v>2174</v>
      </c>
      <c r="I118" s="460">
        <v>0.30099999999999999</v>
      </c>
      <c r="J118" s="735" t="s">
        <v>2175</v>
      </c>
      <c r="K118" s="529">
        <f t="shared" si="5"/>
        <v>0</v>
      </c>
      <c r="L118" s="598" t="str">
        <f t="shared" si="6"/>
        <v>(ﾃ)</v>
      </c>
      <c r="N118" s="585" t="s">
        <v>2179</v>
      </c>
      <c r="O118" s="731"/>
      <c r="P118" s="277"/>
      <c r="Q118" s="1142"/>
      <c r="R118" s="1142"/>
      <c r="S118" s="276"/>
      <c r="T118" s="1119"/>
      <c r="U118" s="1119"/>
      <c r="V118" s="278"/>
      <c r="W118" s="729"/>
      <c r="X118" s="274"/>
    </row>
    <row r="119" spans="2:24" s="592" customFormat="1" ht="12.6" customHeight="1" x14ac:dyDescent="0.2">
      <c r="B119" s="1136"/>
      <c r="C119" s="1137"/>
      <c r="D119" s="1139"/>
      <c r="E119" s="1132"/>
      <c r="F119" s="458" t="s">
        <v>362</v>
      </c>
      <c r="G119" s="459"/>
      <c r="H119" s="728" t="s">
        <v>2174</v>
      </c>
      <c r="I119" s="460">
        <v>0.151</v>
      </c>
      <c r="J119" s="728" t="s">
        <v>2175</v>
      </c>
      <c r="K119" s="529">
        <f t="shared" si="5"/>
        <v>0</v>
      </c>
      <c r="L119" s="598" t="str">
        <f t="shared" si="6"/>
        <v>(ﾄ)</v>
      </c>
      <c r="N119" s="585" t="s">
        <v>2180</v>
      </c>
      <c r="O119" s="731"/>
      <c r="P119" s="277"/>
      <c r="Q119" s="730"/>
      <c r="R119" s="730"/>
      <c r="S119" s="276"/>
      <c r="T119" s="729"/>
      <c r="U119" s="729"/>
      <c r="V119" s="278"/>
      <c r="W119" s="729"/>
      <c r="X119" s="274"/>
    </row>
    <row r="120" spans="2:24" s="592" customFormat="1" ht="12.6" customHeight="1" x14ac:dyDescent="0.2">
      <c r="B120" s="1136"/>
      <c r="C120" s="1137"/>
      <c r="D120" s="1139"/>
      <c r="E120" s="1131" t="s">
        <v>365</v>
      </c>
      <c r="F120" s="458" t="s">
        <v>363</v>
      </c>
      <c r="G120" s="459"/>
      <c r="H120" s="728" t="s">
        <v>2174</v>
      </c>
      <c r="I120" s="460">
        <v>0.22600000000000001</v>
      </c>
      <c r="J120" s="735" t="s">
        <v>2175</v>
      </c>
      <c r="K120" s="529">
        <f t="shared" si="5"/>
        <v>0</v>
      </c>
      <c r="L120" s="598" t="str">
        <f t="shared" si="6"/>
        <v>(ﾅ)</v>
      </c>
      <c r="N120" s="585" t="s">
        <v>2181</v>
      </c>
      <c r="O120" s="731"/>
      <c r="P120" s="277"/>
      <c r="Q120" s="729"/>
      <c r="R120" s="729"/>
      <c r="S120" s="276"/>
      <c r="T120" s="1119"/>
      <c r="U120" s="1119"/>
      <c r="V120" s="275"/>
      <c r="W120" s="730"/>
      <c r="X120" s="274"/>
    </row>
    <row r="121" spans="2:24" s="592" customFormat="1" ht="12.6" customHeight="1" x14ac:dyDescent="0.2">
      <c r="B121" s="1136"/>
      <c r="C121" s="1137"/>
      <c r="D121" s="1139"/>
      <c r="E121" s="1132"/>
      <c r="F121" s="458" t="s">
        <v>362</v>
      </c>
      <c r="G121" s="459"/>
      <c r="H121" s="728" t="s">
        <v>2174</v>
      </c>
      <c r="I121" s="460">
        <v>0.113</v>
      </c>
      <c r="J121" s="728" t="s">
        <v>2175</v>
      </c>
      <c r="K121" s="529">
        <f t="shared" si="5"/>
        <v>0</v>
      </c>
      <c r="L121" s="598" t="str">
        <f t="shared" si="6"/>
        <v>(ﾆ)</v>
      </c>
      <c r="N121" s="585" t="s">
        <v>2182</v>
      </c>
      <c r="O121" s="731"/>
      <c r="P121" s="277"/>
      <c r="Q121" s="729"/>
      <c r="R121" s="729"/>
      <c r="S121" s="276"/>
      <c r="T121" s="729"/>
      <c r="U121" s="729"/>
      <c r="V121" s="275"/>
      <c r="W121" s="730"/>
      <c r="X121" s="274"/>
    </row>
    <row r="122" spans="2:24" s="592" customFormat="1" ht="12.6" customHeight="1" x14ac:dyDescent="0.2">
      <c r="B122" s="1136"/>
      <c r="C122" s="1137"/>
      <c r="D122" s="1139"/>
      <c r="E122" s="1131" t="s">
        <v>364</v>
      </c>
      <c r="F122" s="458" t="s">
        <v>363</v>
      </c>
      <c r="G122" s="459"/>
      <c r="H122" s="728" t="s">
        <v>2174</v>
      </c>
      <c r="I122" s="460">
        <v>0.16900000000000001</v>
      </c>
      <c r="J122" s="735" t="s">
        <v>2175</v>
      </c>
      <c r="K122" s="529">
        <f t="shared" si="5"/>
        <v>0</v>
      </c>
      <c r="L122" s="598" t="str">
        <f t="shared" si="6"/>
        <v>(ﾇ)</v>
      </c>
      <c r="N122" s="585" t="s">
        <v>2183</v>
      </c>
      <c r="O122" s="731"/>
      <c r="P122" s="277"/>
      <c r="Q122" s="729"/>
      <c r="R122" s="729"/>
      <c r="S122" s="276"/>
      <c r="T122" s="1119"/>
      <c r="U122" s="1119"/>
      <c r="V122" s="275"/>
      <c r="W122" s="730"/>
      <c r="X122" s="274"/>
    </row>
    <row r="123" spans="2:24" s="592" customFormat="1" ht="12.6" customHeight="1" x14ac:dyDescent="0.2">
      <c r="B123" s="1158"/>
      <c r="C123" s="1159"/>
      <c r="D123" s="1140"/>
      <c r="E123" s="1132"/>
      <c r="F123" s="458" t="s">
        <v>362</v>
      </c>
      <c r="G123" s="459"/>
      <c r="H123" s="728" t="s">
        <v>2174</v>
      </c>
      <c r="I123" s="460">
        <v>0.16900000000000001</v>
      </c>
      <c r="J123" s="728" t="s">
        <v>2175</v>
      </c>
      <c r="K123" s="529">
        <f t="shared" si="5"/>
        <v>0</v>
      </c>
      <c r="L123" s="598" t="str">
        <f t="shared" si="6"/>
        <v>(ﾈ)</v>
      </c>
      <c r="N123" s="585" t="s">
        <v>2184</v>
      </c>
      <c r="O123" s="731"/>
      <c r="P123" s="277"/>
      <c r="Q123" s="729"/>
      <c r="R123" s="729"/>
      <c r="S123" s="276"/>
      <c r="T123" s="729"/>
      <c r="U123" s="729"/>
      <c r="V123" s="275"/>
      <c r="W123" s="730"/>
      <c r="X123" s="274"/>
    </row>
    <row r="124" spans="2:24" s="592" customFormat="1" ht="12.6" customHeight="1" x14ac:dyDescent="0.2">
      <c r="B124" s="1133">
        <v>5</v>
      </c>
      <c r="C124" s="1154" t="s">
        <v>785</v>
      </c>
      <c r="D124" s="1138" t="s">
        <v>339</v>
      </c>
      <c r="E124" s="1131" t="s">
        <v>366</v>
      </c>
      <c r="F124" s="458" t="s">
        <v>363</v>
      </c>
      <c r="G124" s="459"/>
      <c r="H124" s="728" t="s">
        <v>2174</v>
      </c>
      <c r="I124" s="460">
        <v>0.30399999999999999</v>
      </c>
      <c r="J124" s="735" t="s">
        <v>2175</v>
      </c>
      <c r="K124" s="529">
        <f t="shared" si="5"/>
        <v>0</v>
      </c>
      <c r="L124" s="598" t="str">
        <f t="shared" si="6"/>
        <v>(ﾉ)</v>
      </c>
      <c r="N124" s="585" t="s">
        <v>2185</v>
      </c>
      <c r="O124" s="731"/>
      <c r="P124" s="277"/>
      <c r="Q124" s="1142"/>
      <c r="R124" s="1142"/>
      <c r="S124" s="276"/>
      <c r="T124" s="1119"/>
      <c r="U124" s="1119"/>
      <c r="V124" s="278"/>
      <c r="W124" s="729"/>
      <c r="X124" s="274"/>
    </row>
    <row r="125" spans="2:24" s="592" customFormat="1" ht="12.6" customHeight="1" x14ac:dyDescent="0.2">
      <c r="B125" s="1153"/>
      <c r="C125" s="1155"/>
      <c r="D125" s="1139"/>
      <c r="E125" s="1132"/>
      <c r="F125" s="458" t="s">
        <v>362</v>
      </c>
      <c r="G125" s="459"/>
      <c r="H125" s="728" t="s">
        <v>2174</v>
      </c>
      <c r="I125" s="460">
        <v>0.152</v>
      </c>
      <c r="J125" s="728" t="s">
        <v>2175</v>
      </c>
      <c r="K125" s="529">
        <f t="shared" si="5"/>
        <v>0</v>
      </c>
      <c r="L125" s="598" t="str">
        <f t="shared" si="6"/>
        <v>(ﾊ)</v>
      </c>
      <c r="N125" s="585" t="s">
        <v>2186</v>
      </c>
      <c r="O125" s="731"/>
      <c r="P125" s="277"/>
      <c r="Q125" s="730"/>
      <c r="R125" s="730"/>
      <c r="S125" s="276"/>
      <c r="T125" s="729"/>
      <c r="U125" s="729"/>
      <c r="V125" s="278"/>
      <c r="W125" s="729"/>
      <c r="X125" s="274"/>
    </row>
    <row r="126" spans="2:24" s="592" customFormat="1" ht="12.6" customHeight="1" x14ac:dyDescent="0.2">
      <c r="B126" s="1153"/>
      <c r="C126" s="1155"/>
      <c r="D126" s="1139"/>
      <c r="E126" s="1131" t="s">
        <v>365</v>
      </c>
      <c r="F126" s="458" t="s">
        <v>363</v>
      </c>
      <c r="G126" s="459"/>
      <c r="H126" s="728" t="s">
        <v>2174</v>
      </c>
      <c r="I126" s="460">
        <v>0.22800000000000001</v>
      </c>
      <c r="J126" s="735" t="s">
        <v>2175</v>
      </c>
      <c r="K126" s="529">
        <f t="shared" si="5"/>
        <v>0</v>
      </c>
      <c r="L126" s="598" t="str">
        <f t="shared" si="6"/>
        <v>(ﾋ)</v>
      </c>
      <c r="N126" s="585" t="s">
        <v>2187</v>
      </c>
      <c r="O126" s="731"/>
      <c r="P126" s="277"/>
      <c r="Q126" s="729"/>
      <c r="R126" s="729"/>
      <c r="S126" s="276"/>
      <c r="T126" s="1119"/>
      <c r="U126" s="1119"/>
      <c r="V126" s="275"/>
      <c r="W126" s="730"/>
      <c r="X126" s="274"/>
    </row>
    <row r="127" spans="2:24" s="592" customFormat="1" ht="12.6" customHeight="1" x14ac:dyDescent="0.2">
      <c r="B127" s="1153"/>
      <c r="C127" s="1155"/>
      <c r="D127" s="1139"/>
      <c r="E127" s="1132"/>
      <c r="F127" s="458" t="s">
        <v>362</v>
      </c>
      <c r="G127" s="459"/>
      <c r="H127" s="728" t="s">
        <v>2174</v>
      </c>
      <c r="I127" s="460">
        <v>0.114</v>
      </c>
      <c r="J127" s="728" t="s">
        <v>2175</v>
      </c>
      <c r="K127" s="529">
        <f t="shared" si="5"/>
        <v>0</v>
      </c>
      <c r="L127" s="598" t="str">
        <f t="shared" si="6"/>
        <v>(ﾌ)</v>
      </c>
      <c r="N127" s="585" t="s">
        <v>2188</v>
      </c>
      <c r="O127" s="731"/>
      <c r="P127" s="277"/>
      <c r="Q127" s="729"/>
      <c r="R127" s="729"/>
      <c r="S127" s="276"/>
      <c r="T127" s="729"/>
      <c r="U127" s="729"/>
      <c r="V127" s="275"/>
      <c r="W127" s="730"/>
      <c r="X127" s="274"/>
    </row>
    <row r="128" spans="2:24" s="592" customFormat="1" ht="12.6" customHeight="1" x14ac:dyDescent="0.2">
      <c r="B128" s="1153"/>
      <c r="C128" s="1155"/>
      <c r="D128" s="1139"/>
      <c r="E128" s="1131" t="s">
        <v>364</v>
      </c>
      <c r="F128" s="458" t="s">
        <v>363</v>
      </c>
      <c r="G128" s="459"/>
      <c r="H128" s="728" t="s">
        <v>2174</v>
      </c>
      <c r="I128" s="460">
        <v>0.17100000000000001</v>
      </c>
      <c r="J128" s="735" t="s">
        <v>2175</v>
      </c>
      <c r="K128" s="529">
        <f t="shared" si="5"/>
        <v>0</v>
      </c>
      <c r="L128" s="598" t="str">
        <f t="shared" si="6"/>
        <v>(ﾍ)</v>
      </c>
      <c r="N128" s="585" t="s">
        <v>2189</v>
      </c>
      <c r="O128" s="731"/>
      <c r="P128" s="277"/>
      <c r="Q128" s="729"/>
      <c r="R128" s="729"/>
      <c r="S128" s="276"/>
      <c r="T128" s="1119"/>
      <c r="U128" s="1119"/>
      <c r="V128" s="275"/>
      <c r="W128" s="730"/>
      <c r="X128" s="274"/>
    </row>
    <row r="129" spans="2:24" s="592" customFormat="1" ht="12.6" customHeight="1" x14ac:dyDescent="0.2">
      <c r="B129" s="1153"/>
      <c r="C129" s="1155"/>
      <c r="D129" s="1139"/>
      <c r="E129" s="1132"/>
      <c r="F129" s="458" t="s">
        <v>362</v>
      </c>
      <c r="G129" s="459"/>
      <c r="H129" s="728" t="s">
        <v>2174</v>
      </c>
      <c r="I129" s="460">
        <v>0.17100000000000001</v>
      </c>
      <c r="J129" s="728" t="s">
        <v>2175</v>
      </c>
      <c r="K129" s="529">
        <f t="shared" si="5"/>
        <v>0</v>
      </c>
      <c r="L129" s="598" t="str">
        <f t="shared" si="6"/>
        <v>(ﾎ)</v>
      </c>
      <c r="N129" s="585" t="s">
        <v>2190</v>
      </c>
      <c r="O129" s="731"/>
      <c r="P129" s="277"/>
      <c r="Q129" s="729"/>
      <c r="R129" s="729"/>
      <c r="S129" s="276"/>
      <c r="T129" s="729"/>
      <c r="U129" s="729"/>
      <c r="V129" s="275"/>
      <c r="W129" s="730"/>
      <c r="X129" s="274"/>
    </row>
    <row r="130" spans="2:24" s="592" customFormat="1" ht="12.6" customHeight="1" x14ac:dyDescent="0.2">
      <c r="B130" s="1153"/>
      <c r="C130" s="1155"/>
      <c r="D130" s="1140"/>
      <c r="E130" s="733" t="s">
        <v>367</v>
      </c>
      <c r="F130" s="458" t="s">
        <v>363</v>
      </c>
      <c r="G130" s="459"/>
      <c r="H130" s="728" t="s">
        <v>2174</v>
      </c>
      <c r="I130" s="460">
        <v>0.76</v>
      </c>
      <c r="J130" s="735" t="s">
        <v>2175</v>
      </c>
      <c r="K130" s="529">
        <f t="shared" si="5"/>
        <v>0</v>
      </c>
      <c r="L130" s="598" t="str">
        <f t="shared" si="6"/>
        <v>(ﾏ)</v>
      </c>
      <c r="N130" s="585" t="s">
        <v>2191</v>
      </c>
      <c r="O130" s="731"/>
      <c r="P130" s="277"/>
      <c r="Q130" s="729"/>
      <c r="R130" s="729"/>
      <c r="S130" s="276"/>
      <c r="T130" s="1119"/>
      <c r="U130" s="1119"/>
      <c r="V130" s="275"/>
      <c r="W130" s="730"/>
      <c r="X130" s="274"/>
    </row>
    <row r="131" spans="2:24" s="592" customFormat="1" ht="12.6" customHeight="1" x14ac:dyDescent="0.2">
      <c r="B131" s="1133">
        <v>6</v>
      </c>
      <c r="C131" s="1154" t="s">
        <v>784</v>
      </c>
      <c r="D131" s="1138" t="s">
        <v>339</v>
      </c>
      <c r="E131" s="1131" t="s">
        <v>366</v>
      </c>
      <c r="F131" s="458" t="s">
        <v>363</v>
      </c>
      <c r="G131" s="459"/>
      <c r="H131" s="728" t="s">
        <v>2174</v>
      </c>
      <c r="I131" s="460">
        <v>0.33600000000000002</v>
      </c>
      <c r="J131" s="735" t="s">
        <v>2175</v>
      </c>
      <c r="K131" s="529">
        <f t="shared" si="5"/>
        <v>0</v>
      </c>
      <c r="L131" s="598" t="str">
        <f t="shared" si="6"/>
        <v>(ﾐ)</v>
      </c>
      <c r="N131" s="585" t="s">
        <v>2192</v>
      </c>
      <c r="O131" s="731"/>
      <c r="P131" s="277"/>
      <c r="Q131" s="1142"/>
      <c r="R131" s="1142"/>
      <c r="S131" s="276"/>
      <c r="T131" s="1119"/>
      <c r="U131" s="1119"/>
      <c r="V131" s="278"/>
      <c r="W131" s="729"/>
      <c r="X131" s="274"/>
    </row>
    <row r="132" spans="2:24" s="592" customFormat="1" ht="12.6" customHeight="1" x14ac:dyDescent="0.2">
      <c r="B132" s="1153"/>
      <c r="C132" s="1155"/>
      <c r="D132" s="1139"/>
      <c r="E132" s="1132"/>
      <c r="F132" s="458" t="s">
        <v>362</v>
      </c>
      <c r="G132" s="459"/>
      <c r="H132" s="728" t="s">
        <v>2174</v>
      </c>
      <c r="I132" s="460">
        <v>0.16800000000000001</v>
      </c>
      <c r="J132" s="728" t="s">
        <v>2175</v>
      </c>
      <c r="K132" s="529">
        <f t="shared" si="5"/>
        <v>0</v>
      </c>
      <c r="L132" s="598" t="str">
        <f t="shared" si="6"/>
        <v>(ﾑ)</v>
      </c>
      <c r="N132" s="585" t="s">
        <v>2193</v>
      </c>
      <c r="O132" s="731"/>
      <c r="P132" s="277"/>
      <c r="Q132" s="730"/>
      <c r="R132" s="730"/>
      <c r="S132" s="276"/>
      <c r="T132" s="729"/>
      <c r="U132" s="729"/>
      <c r="V132" s="278"/>
      <c r="W132" s="729"/>
      <c r="X132" s="274"/>
    </row>
    <row r="133" spans="2:24" s="592" customFormat="1" ht="12.6" customHeight="1" x14ac:dyDescent="0.2">
      <c r="B133" s="1153"/>
      <c r="C133" s="1155"/>
      <c r="D133" s="1139"/>
      <c r="E133" s="1131" t="s">
        <v>365</v>
      </c>
      <c r="F133" s="458" t="s">
        <v>363</v>
      </c>
      <c r="G133" s="459"/>
      <c r="H133" s="728" t="s">
        <v>2174</v>
      </c>
      <c r="I133" s="460">
        <v>0.252</v>
      </c>
      <c r="J133" s="735" t="s">
        <v>2175</v>
      </c>
      <c r="K133" s="529">
        <f t="shared" si="5"/>
        <v>0</v>
      </c>
      <c r="L133" s="598" t="str">
        <f t="shared" si="6"/>
        <v>(ﾒ)</v>
      </c>
      <c r="N133" s="585" t="s">
        <v>2194</v>
      </c>
      <c r="O133" s="731"/>
      <c r="P133" s="277"/>
      <c r="Q133" s="729"/>
      <c r="R133" s="729"/>
      <c r="S133" s="276"/>
      <c r="T133" s="1119"/>
      <c r="U133" s="1119"/>
      <c r="V133" s="275"/>
      <c r="W133" s="730"/>
      <c r="X133" s="274"/>
    </row>
    <row r="134" spans="2:24" s="592" customFormat="1" ht="12.6" customHeight="1" x14ac:dyDescent="0.2">
      <c r="B134" s="1153"/>
      <c r="C134" s="1155"/>
      <c r="D134" s="1139"/>
      <c r="E134" s="1132"/>
      <c r="F134" s="458" t="s">
        <v>362</v>
      </c>
      <c r="G134" s="459"/>
      <c r="H134" s="728" t="s">
        <v>2174</v>
      </c>
      <c r="I134" s="460">
        <v>0.126</v>
      </c>
      <c r="J134" s="728" t="s">
        <v>2175</v>
      </c>
      <c r="K134" s="529">
        <f t="shared" si="5"/>
        <v>0</v>
      </c>
      <c r="L134" s="598" t="str">
        <f t="shared" si="6"/>
        <v>(ﾓ)</v>
      </c>
      <c r="N134" s="585" t="s">
        <v>2195</v>
      </c>
      <c r="O134" s="731"/>
      <c r="P134" s="277"/>
      <c r="Q134" s="729"/>
      <c r="R134" s="729"/>
      <c r="S134" s="276"/>
      <c r="T134" s="729"/>
      <c r="U134" s="729"/>
      <c r="V134" s="275"/>
      <c r="W134" s="730"/>
      <c r="X134" s="274"/>
    </row>
    <row r="135" spans="2:24" s="592" customFormat="1" ht="12.6" customHeight="1" x14ac:dyDescent="0.2">
      <c r="B135" s="1153"/>
      <c r="C135" s="1155"/>
      <c r="D135" s="1139"/>
      <c r="E135" s="1131" t="s">
        <v>364</v>
      </c>
      <c r="F135" s="458" t="s">
        <v>363</v>
      </c>
      <c r="G135" s="459"/>
      <c r="H135" s="728" t="s">
        <v>2174</v>
      </c>
      <c r="I135" s="460">
        <v>0.189</v>
      </c>
      <c r="J135" s="735" t="s">
        <v>2175</v>
      </c>
      <c r="K135" s="529">
        <f t="shared" si="5"/>
        <v>0</v>
      </c>
      <c r="L135" s="598" t="str">
        <f t="shared" si="6"/>
        <v>(ﾔ)</v>
      </c>
      <c r="N135" s="585" t="s">
        <v>2196</v>
      </c>
      <c r="O135" s="731"/>
      <c r="P135" s="277"/>
      <c r="Q135" s="729"/>
      <c r="R135" s="729"/>
      <c r="S135" s="276"/>
      <c r="T135" s="1119"/>
      <c r="U135" s="1119"/>
      <c r="V135" s="275"/>
      <c r="W135" s="730"/>
      <c r="X135" s="274"/>
    </row>
    <row r="136" spans="2:24" s="592" customFormat="1" ht="12.6" customHeight="1" x14ac:dyDescent="0.2">
      <c r="B136" s="1156"/>
      <c r="C136" s="1157"/>
      <c r="D136" s="1140"/>
      <c r="E136" s="1132"/>
      <c r="F136" s="458" t="s">
        <v>362</v>
      </c>
      <c r="G136" s="459"/>
      <c r="H136" s="728" t="s">
        <v>2174</v>
      </c>
      <c r="I136" s="460">
        <v>0.189</v>
      </c>
      <c r="J136" s="728" t="s">
        <v>2175</v>
      </c>
      <c r="K136" s="529">
        <f t="shared" si="5"/>
        <v>0</v>
      </c>
      <c r="L136" s="598" t="str">
        <f t="shared" si="6"/>
        <v>(ﾕ)</v>
      </c>
      <c r="N136" s="585" t="s">
        <v>2197</v>
      </c>
      <c r="O136" s="731"/>
      <c r="P136" s="277"/>
      <c r="Q136" s="729"/>
      <c r="R136" s="729"/>
      <c r="S136" s="276"/>
      <c r="T136" s="729"/>
      <c r="U136" s="729"/>
      <c r="V136" s="275"/>
      <c r="W136" s="730"/>
      <c r="X136" s="274"/>
    </row>
    <row r="137" spans="2:24" s="592" customFormat="1" ht="12.6" customHeight="1" x14ac:dyDescent="0.2">
      <c r="B137" s="1133">
        <v>7</v>
      </c>
      <c r="C137" s="1154" t="s">
        <v>783</v>
      </c>
      <c r="D137" s="1138" t="s">
        <v>339</v>
      </c>
      <c r="E137" s="1131" t="s">
        <v>366</v>
      </c>
      <c r="F137" s="458" t="s">
        <v>363</v>
      </c>
      <c r="G137" s="459"/>
      <c r="H137" s="728" t="s">
        <v>2174</v>
      </c>
      <c r="I137" s="460">
        <v>0.31900000000000001</v>
      </c>
      <c r="J137" s="735" t="s">
        <v>2175</v>
      </c>
      <c r="K137" s="529">
        <f t="shared" si="5"/>
        <v>0</v>
      </c>
      <c r="L137" s="598" t="str">
        <f t="shared" si="6"/>
        <v>(ﾖ)</v>
      </c>
      <c r="M137" s="462"/>
      <c r="N137" s="585" t="s">
        <v>2198</v>
      </c>
      <c r="O137" s="731"/>
      <c r="P137" s="277"/>
      <c r="Q137" s="1142"/>
      <c r="R137" s="1142"/>
      <c r="S137" s="276"/>
      <c r="T137" s="1119"/>
      <c r="U137" s="1119"/>
      <c r="V137" s="278"/>
      <c r="W137" s="729"/>
      <c r="X137" s="274"/>
    </row>
    <row r="138" spans="2:24" s="592" customFormat="1" ht="12.6" customHeight="1" x14ac:dyDescent="0.2">
      <c r="B138" s="1136"/>
      <c r="C138" s="1137"/>
      <c r="D138" s="1139"/>
      <c r="E138" s="1132"/>
      <c r="F138" s="458" t="s">
        <v>362</v>
      </c>
      <c r="G138" s="459"/>
      <c r="H138" s="728" t="s">
        <v>2174</v>
      </c>
      <c r="I138" s="460">
        <v>0.16</v>
      </c>
      <c r="J138" s="728" t="s">
        <v>2175</v>
      </c>
      <c r="K138" s="529">
        <f t="shared" si="5"/>
        <v>0</v>
      </c>
      <c r="L138" s="598" t="str">
        <f t="shared" si="6"/>
        <v>(ﾗ)</v>
      </c>
      <c r="M138" s="462"/>
      <c r="N138" s="585" t="s">
        <v>2199</v>
      </c>
      <c r="O138" s="731"/>
      <c r="P138" s="277"/>
      <c r="Q138" s="730"/>
      <c r="R138" s="730"/>
      <c r="S138" s="276"/>
      <c r="T138" s="729"/>
      <c r="U138" s="729"/>
      <c r="V138" s="278"/>
      <c r="W138" s="729"/>
      <c r="X138" s="274"/>
    </row>
    <row r="139" spans="2:24" s="592" customFormat="1" ht="12.6" customHeight="1" x14ac:dyDescent="0.2">
      <c r="B139" s="1136"/>
      <c r="C139" s="1137"/>
      <c r="D139" s="1139"/>
      <c r="E139" s="1131" t="s">
        <v>365</v>
      </c>
      <c r="F139" s="458" t="s">
        <v>363</v>
      </c>
      <c r="G139" s="459"/>
      <c r="H139" s="728" t="s">
        <v>2174</v>
      </c>
      <c r="I139" s="460">
        <v>0.23899999999999999</v>
      </c>
      <c r="J139" s="735" t="s">
        <v>2175</v>
      </c>
      <c r="K139" s="529">
        <f t="shared" si="5"/>
        <v>0</v>
      </c>
      <c r="L139" s="598" t="str">
        <f t="shared" si="6"/>
        <v>(ﾘ)</v>
      </c>
      <c r="M139" s="462"/>
      <c r="N139" s="585" t="s">
        <v>2200</v>
      </c>
      <c r="O139" s="731"/>
      <c r="P139" s="277"/>
      <c r="Q139" s="729"/>
      <c r="R139" s="729"/>
      <c r="S139" s="276"/>
      <c r="T139" s="1119"/>
      <c r="U139" s="1119"/>
      <c r="V139" s="275"/>
      <c r="W139" s="730"/>
      <c r="X139" s="274"/>
    </row>
    <row r="140" spans="2:24" s="592" customFormat="1" ht="12.6" customHeight="1" x14ac:dyDescent="0.2">
      <c r="B140" s="1136"/>
      <c r="C140" s="1137"/>
      <c r="D140" s="1139"/>
      <c r="E140" s="1132"/>
      <c r="F140" s="458" t="s">
        <v>362</v>
      </c>
      <c r="G140" s="459"/>
      <c r="H140" s="728" t="s">
        <v>2174</v>
      </c>
      <c r="I140" s="460">
        <v>0.12</v>
      </c>
      <c r="J140" s="728" t="s">
        <v>2175</v>
      </c>
      <c r="K140" s="529">
        <f t="shared" si="5"/>
        <v>0</v>
      </c>
      <c r="L140" s="598" t="str">
        <f t="shared" si="6"/>
        <v>(ﾙ)</v>
      </c>
      <c r="M140" s="462"/>
      <c r="N140" s="585" t="s">
        <v>2201</v>
      </c>
      <c r="O140" s="731"/>
      <c r="P140" s="277"/>
      <c r="Q140" s="729"/>
      <c r="R140" s="729"/>
      <c r="S140" s="276"/>
      <c r="T140" s="729"/>
      <c r="U140" s="729"/>
      <c r="V140" s="275"/>
      <c r="W140" s="730"/>
      <c r="X140" s="274"/>
    </row>
    <row r="141" spans="2:24" s="592" customFormat="1" ht="12.6" customHeight="1" x14ac:dyDescent="0.2">
      <c r="B141" s="1136"/>
      <c r="C141" s="1137"/>
      <c r="D141" s="1139"/>
      <c r="E141" s="1131" t="s">
        <v>364</v>
      </c>
      <c r="F141" s="458" t="s">
        <v>363</v>
      </c>
      <c r="G141" s="459"/>
      <c r="H141" s="728" t="s">
        <v>2174</v>
      </c>
      <c r="I141" s="460">
        <v>0.18</v>
      </c>
      <c r="J141" s="735" t="s">
        <v>2175</v>
      </c>
      <c r="K141" s="529">
        <f t="shared" si="5"/>
        <v>0</v>
      </c>
      <c r="L141" s="598" t="str">
        <f t="shared" si="6"/>
        <v>(ﾚ)</v>
      </c>
      <c r="M141" s="462"/>
      <c r="N141" s="585" t="s">
        <v>2202</v>
      </c>
      <c r="O141" s="731"/>
      <c r="P141" s="277"/>
      <c r="Q141" s="729"/>
      <c r="R141" s="729"/>
      <c r="S141" s="276"/>
      <c r="T141" s="1119"/>
      <c r="U141" s="1119"/>
      <c r="V141" s="275"/>
      <c r="W141" s="730"/>
      <c r="X141" s="274"/>
    </row>
    <row r="142" spans="2:24" s="592" customFormat="1" ht="12.6" customHeight="1" x14ac:dyDescent="0.2">
      <c r="B142" s="1136"/>
      <c r="C142" s="1137"/>
      <c r="D142" s="1139"/>
      <c r="E142" s="1132"/>
      <c r="F142" s="458" t="s">
        <v>362</v>
      </c>
      <c r="G142" s="459"/>
      <c r="H142" s="728" t="s">
        <v>2174</v>
      </c>
      <c r="I142" s="460">
        <v>0.18</v>
      </c>
      <c r="J142" s="728" t="s">
        <v>2175</v>
      </c>
      <c r="K142" s="529">
        <f t="shared" si="5"/>
        <v>0</v>
      </c>
      <c r="L142" s="598" t="str">
        <f t="shared" si="6"/>
        <v>(ﾛ)</v>
      </c>
      <c r="M142" s="2"/>
      <c r="N142" s="585" t="s">
        <v>2203</v>
      </c>
      <c r="O142" s="731"/>
      <c r="P142" s="277"/>
      <c r="Q142" s="729"/>
      <c r="R142" s="729"/>
      <c r="S142" s="276"/>
      <c r="T142" s="729"/>
      <c r="U142" s="729"/>
      <c r="V142" s="275"/>
      <c r="W142" s="730"/>
      <c r="X142" s="274"/>
    </row>
    <row r="143" spans="2:24" s="592" customFormat="1" ht="12.6" customHeight="1" x14ac:dyDescent="0.2">
      <c r="B143" s="1133">
        <v>8</v>
      </c>
      <c r="C143" s="1154" t="s">
        <v>782</v>
      </c>
      <c r="D143" s="1138" t="s">
        <v>339</v>
      </c>
      <c r="E143" s="1131" t="s">
        <v>366</v>
      </c>
      <c r="F143" s="458" t="s">
        <v>363</v>
      </c>
      <c r="G143" s="459"/>
      <c r="H143" s="728" t="s">
        <v>2174</v>
      </c>
      <c r="I143" s="460">
        <v>0.34899999999999998</v>
      </c>
      <c r="J143" s="735" t="s">
        <v>2175</v>
      </c>
      <c r="K143" s="529">
        <f t="shared" si="5"/>
        <v>0</v>
      </c>
      <c r="L143" s="598" t="str">
        <f t="shared" si="6"/>
        <v>(ﾜ)</v>
      </c>
      <c r="M143" s="462"/>
      <c r="N143" s="585" t="s">
        <v>2204</v>
      </c>
      <c r="O143" s="731"/>
      <c r="P143" s="277"/>
      <c r="Q143" s="1142"/>
      <c r="R143" s="1142"/>
      <c r="S143" s="276"/>
      <c r="T143" s="1119"/>
      <c r="U143" s="1119"/>
      <c r="V143" s="278"/>
      <c r="W143" s="729"/>
      <c r="X143" s="274"/>
    </row>
    <row r="144" spans="2:24" s="592" customFormat="1" ht="12.6" customHeight="1" x14ac:dyDescent="0.2">
      <c r="B144" s="1136"/>
      <c r="C144" s="1137"/>
      <c r="D144" s="1139"/>
      <c r="E144" s="1132"/>
      <c r="F144" s="458" t="s">
        <v>362</v>
      </c>
      <c r="G144" s="459"/>
      <c r="H144" s="728" t="s">
        <v>2174</v>
      </c>
      <c r="I144" s="460">
        <v>0.17499999999999999</v>
      </c>
      <c r="J144" s="728" t="s">
        <v>2175</v>
      </c>
      <c r="K144" s="529">
        <f t="shared" si="5"/>
        <v>0</v>
      </c>
      <c r="L144" s="598" t="str">
        <f t="shared" si="6"/>
        <v>(ｦ)</v>
      </c>
      <c r="M144" s="462"/>
      <c r="N144" s="585" t="s">
        <v>2205</v>
      </c>
      <c r="O144" s="731"/>
      <c r="P144" s="277"/>
      <c r="Q144" s="730"/>
      <c r="R144" s="730"/>
      <c r="S144" s="276"/>
      <c r="T144" s="729"/>
      <c r="U144" s="729"/>
      <c r="V144" s="278"/>
      <c r="W144" s="729"/>
      <c r="X144" s="274"/>
    </row>
    <row r="145" spans="2:24" s="592" customFormat="1" ht="12.6" customHeight="1" x14ac:dyDescent="0.2">
      <c r="B145" s="1136"/>
      <c r="C145" s="1137"/>
      <c r="D145" s="1139"/>
      <c r="E145" s="1131" t="s">
        <v>365</v>
      </c>
      <c r="F145" s="458" t="s">
        <v>363</v>
      </c>
      <c r="G145" s="459"/>
      <c r="H145" s="728" t="s">
        <v>2174</v>
      </c>
      <c r="I145" s="460">
        <v>0.26200000000000001</v>
      </c>
      <c r="J145" s="735" t="s">
        <v>2175</v>
      </c>
      <c r="K145" s="529">
        <f t="shared" si="5"/>
        <v>0</v>
      </c>
      <c r="L145" s="598" t="str">
        <f t="shared" si="6"/>
        <v>(ﾝ)</v>
      </c>
      <c r="M145" s="462"/>
      <c r="N145" s="585" t="s">
        <v>2206</v>
      </c>
      <c r="O145" s="731"/>
      <c r="P145" s="277"/>
      <c r="Q145" s="729"/>
      <c r="R145" s="729"/>
      <c r="S145" s="276"/>
      <c r="T145" s="1119"/>
      <c r="U145" s="1119"/>
      <c r="V145" s="275"/>
      <c r="W145" s="730"/>
      <c r="X145" s="274"/>
    </row>
    <row r="146" spans="2:24" s="592" customFormat="1" ht="12.6" customHeight="1" x14ac:dyDescent="0.2">
      <c r="B146" s="1136"/>
      <c r="C146" s="1137"/>
      <c r="D146" s="1139"/>
      <c r="E146" s="1132"/>
      <c r="F146" s="458" t="s">
        <v>362</v>
      </c>
      <c r="G146" s="459"/>
      <c r="H146" s="728" t="s">
        <v>2174</v>
      </c>
      <c r="I146" s="460">
        <v>0.13100000000000001</v>
      </c>
      <c r="J146" s="728" t="s">
        <v>2175</v>
      </c>
      <c r="K146" s="529">
        <f t="shared" si="5"/>
        <v>0</v>
      </c>
      <c r="L146" s="598" t="str">
        <f t="shared" si="6"/>
        <v>(ｱｱ)</v>
      </c>
      <c r="M146" s="462"/>
      <c r="N146" s="585" t="s">
        <v>2207</v>
      </c>
      <c r="O146" s="585" t="s">
        <v>2207</v>
      </c>
      <c r="P146" s="277"/>
      <c r="Q146" s="729"/>
      <c r="R146" s="729"/>
      <c r="S146" s="276"/>
      <c r="T146" s="729"/>
      <c r="U146" s="729"/>
      <c r="V146" s="275"/>
      <c r="W146" s="730"/>
      <c r="X146" s="274"/>
    </row>
    <row r="147" spans="2:24" s="592" customFormat="1" ht="12.6" customHeight="1" x14ac:dyDescent="0.2">
      <c r="B147" s="1136"/>
      <c r="C147" s="1137"/>
      <c r="D147" s="1139"/>
      <c r="E147" s="1131" t="s">
        <v>364</v>
      </c>
      <c r="F147" s="458" t="s">
        <v>363</v>
      </c>
      <c r="G147" s="459"/>
      <c r="H147" s="728" t="s">
        <v>2174</v>
      </c>
      <c r="I147" s="460">
        <v>0.19600000000000001</v>
      </c>
      <c r="J147" s="735" t="s">
        <v>2175</v>
      </c>
      <c r="K147" s="529">
        <f t="shared" si="5"/>
        <v>0</v>
      </c>
      <c r="L147" s="598" t="str">
        <f t="shared" si="6"/>
        <v>(ｱｲ)</v>
      </c>
      <c r="M147" s="462"/>
      <c r="N147" s="585" t="s">
        <v>2207</v>
      </c>
      <c r="O147" s="585" t="s">
        <v>2208</v>
      </c>
      <c r="P147" s="277"/>
      <c r="Q147" s="729"/>
      <c r="R147" s="729"/>
      <c r="S147" s="276"/>
      <c r="T147" s="1119"/>
      <c r="U147" s="1119"/>
      <c r="V147" s="275"/>
      <c r="W147" s="730"/>
      <c r="X147" s="274"/>
    </row>
    <row r="148" spans="2:24" s="592" customFormat="1" ht="12.6" customHeight="1" x14ac:dyDescent="0.2">
      <c r="B148" s="1136"/>
      <c r="C148" s="1137"/>
      <c r="D148" s="1140"/>
      <c r="E148" s="1132"/>
      <c r="F148" s="458" t="s">
        <v>362</v>
      </c>
      <c r="G148" s="459"/>
      <c r="H148" s="728" t="s">
        <v>2174</v>
      </c>
      <c r="I148" s="460">
        <v>0.19600000000000001</v>
      </c>
      <c r="J148" s="728" t="s">
        <v>2175</v>
      </c>
      <c r="K148" s="529">
        <f t="shared" si="5"/>
        <v>0</v>
      </c>
      <c r="L148" s="598" t="str">
        <f t="shared" si="6"/>
        <v>(ｱｳ)</v>
      </c>
      <c r="M148" s="463"/>
      <c r="N148" s="585" t="s">
        <v>2207</v>
      </c>
      <c r="O148" s="585" t="s">
        <v>2209</v>
      </c>
      <c r="P148" s="277"/>
      <c r="Q148" s="729"/>
      <c r="R148" s="729"/>
      <c r="S148" s="276"/>
      <c r="T148" s="729"/>
      <c r="U148" s="729"/>
      <c r="V148" s="275"/>
      <c r="W148" s="730"/>
      <c r="X148" s="274"/>
    </row>
    <row r="149" spans="2:24" s="592" customFormat="1" ht="12.6" customHeight="1" x14ac:dyDescent="0.2">
      <c r="B149" s="1133">
        <v>9</v>
      </c>
      <c r="C149" s="1154" t="s">
        <v>781</v>
      </c>
      <c r="D149" s="1138" t="s">
        <v>339</v>
      </c>
      <c r="E149" s="1131" t="s">
        <v>366</v>
      </c>
      <c r="F149" s="458" t="s">
        <v>363</v>
      </c>
      <c r="G149" s="459"/>
      <c r="H149" s="728" t="s">
        <v>2174</v>
      </c>
      <c r="I149" s="460">
        <v>0.35199999999999998</v>
      </c>
      <c r="J149" s="735" t="s">
        <v>2175</v>
      </c>
      <c r="K149" s="529">
        <f t="shared" si="5"/>
        <v>0</v>
      </c>
      <c r="L149" s="598" t="str">
        <f t="shared" si="6"/>
        <v>(ｱｴ)</v>
      </c>
      <c r="M149" s="2"/>
      <c r="N149" s="585" t="s">
        <v>2207</v>
      </c>
      <c r="O149" s="585" t="s">
        <v>2210</v>
      </c>
      <c r="P149" s="277"/>
      <c r="Q149" s="1142"/>
      <c r="R149" s="1142"/>
      <c r="S149" s="276"/>
      <c r="T149" s="1119"/>
      <c r="U149" s="1119"/>
      <c r="V149" s="278"/>
      <c r="W149" s="729"/>
      <c r="X149" s="274"/>
    </row>
    <row r="150" spans="2:24" s="592" customFormat="1" ht="12.6" customHeight="1" x14ac:dyDescent="0.2">
      <c r="B150" s="1136"/>
      <c r="C150" s="1137"/>
      <c r="D150" s="1139"/>
      <c r="E150" s="1132"/>
      <c r="F150" s="458" t="s">
        <v>362</v>
      </c>
      <c r="G150" s="459"/>
      <c r="H150" s="728" t="s">
        <v>2174</v>
      </c>
      <c r="I150" s="460">
        <v>0.17599999999999999</v>
      </c>
      <c r="J150" s="728" t="s">
        <v>2175</v>
      </c>
      <c r="K150" s="529">
        <f t="shared" si="5"/>
        <v>0</v>
      </c>
      <c r="L150" s="598" t="str">
        <f t="shared" si="6"/>
        <v>(ｱｵ)</v>
      </c>
      <c r="M150" s="2"/>
      <c r="N150" s="585" t="s">
        <v>2207</v>
      </c>
      <c r="O150" s="585" t="s">
        <v>2211</v>
      </c>
      <c r="P150" s="277"/>
      <c r="Q150" s="730"/>
      <c r="R150" s="730"/>
      <c r="S150" s="276"/>
      <c r="T150" s="729"/>
      <c r="U150" s="729"/>
      <c r="V150" s="278"/>
      <c r="W150" s="729"/>
      <c r="X150" s="274"/>
    </row>
    <row r="151" spans="2:24" s="592" customFormat="1" ht="12.6" customHeight="1" x14ac:dyDescent="0.2">
      <c r="B151" s="1136"/>
      <c r="C151" s="1137"/>
      <c r="D151" s="1139"/>
      <c r="E151" s="1131" t="s">
        <v>365</v>
      </c>
      <c r="F151" s="458" t="s">
        <v>363</v>
      </c>
      <c r="G151" s="459"/>
      <c r="H151" s="728" t="s">
        <v>2174</v>
      </c>
      <c r="I151" s="460">
        <v>0.26400000000000001</v>
      </c>
      <c r="J151" s="735" t="s">
        <v>2175</v>
      </c>
      <c r="K151" s="529">
        <f t="shared" si="5"/>
        <v>0</v>
      </c>
      <c r="L151" s="598" t="str">
        <f t="shared" si="6"/>
        <v>(ｱｶ)</v>
      </c>
      <c r="M151" s="2"/>
      <c r="N151" s="585" t="s">
        <v>2207</v>
      </c>
      <c r="O151" s="585" t="s">
        <v>2212</v>
      </c>
      <c r="P151" s="277"/>
      <c r="Q151" s="729"/>
      <c r="R151" s="729"/>
      <c r="S151" s="276"/>
      <c r="T151" s="1119"/>
      <c r="U151" s="1119"/>
      <c r="V151" s="275"/>
      <c r="W151" s="730"/>
      <c r="X151" s="274"/>
    </row>
    <row r="152" spans="2:24" s="592" customFormat="1" ht="12.6" customHeight="1" x14ac:dyDescent="0.2">
      <c r="B152" s="1136"/>
      <c r="C152" s="1137"/>
      <c r="D152" s="1139"/>
      <c r="E152" s="1132"/>
      <c r="F152" s="458" t="s">
        <v>362</v>
      </c>
      <c r="G152" s="459"/>
      <c r="H152" s="728" t="s">
        <v>2174</v>
      </c>
      <c r="I152" s="460">
        <v>0.13200000000000001</v>
      </c>
      <c r="J152" s="728" t="s">
        <v>2175</v>
      </c>
      <c r="K152" s="529">
        <f t="shared" si="5"/>
        <v>0</v>
      </c>
      <c r="L152" s="598" t="str">
        <f t="shared" si="6"/>
        <v>(ｱｷ)</v>
      </c>
      <c r="M152" s="2"/>
      <c r="N152" s="585" t="s">
        <v>2207</v>
      </c>
      <c r="O152" s="585" t="s">
        <v>2213</v>
      </c>
      <c r="P152" s="277"/>
      <c r="Q152" s="729"/>
      <c r="R152" s="729"/>
      <c r="S152" s="276"/>
      <c r="T152" s="729"/>
      <c r="U152" s="729"/>
      <c r="V152" s="275"/>
      <c r="W152" s="730"/>
      <c r="X152" s="274"/>
    </row>
    <row r="153" spans="2:24" s="592" customFormat="1" ht="12.6" customHeight="1" x14ac:dyDescent="0.2">
      <c r="B153" s="1136"/>
      <c r="C153" s="1137"/>
      <c r="D153" s="1139"/>
      <c r="E153" s="1131" t="s">
        <v>364</v>
      </c>
      <c r="F153" s="458" t="s">
        <v>363</v>
      </c>
      <c r="G153" s="459"/>
      <c r="H153" s="728" t="s">
        <v>2174</v>
      </c>
      <c r="I153" s="460">
        <v>0.19800000000000001</v>
      </c>
      <c r="J153" s="735" t="s">
        <v>2175</v>
      </c>
      <c r="K153" s="529">
        <f t="shared" si="5"/>
        <v>0</v>
      </c>
      <c r="L153" s="598" t="str">
        <f t="shared" si="6"/>
        <v>(ｱｸ)</v>
      </c>
      <c r="M153" s="2"/>
      <c r="N153" s="585" t="s">
        <v>2207</v>
      </c>
      <c r="O153" s="585" t="s">
        <v>2214</v>
      </c>
      <c r="P153" s="277"/>
      <c r="Q153" s="729"/>
      <c r="R153" s="729"/>
      <c r="S153" s="276"/>
      <c r="T153" s="1119"/>
      <c r="U153" s="1119"/>
      <c r="V153" s="275"/>
      <c r="W153" s="730"/>
      <c r="X153" s="274"/>
    </row>
    <row r="154" spans="2:24" s="592" customFormat="1" ht="12.6" customHeight="1" x14ac:dyDescent="0.2">
      <c r="B154" s="1158"/>
      <c r="C154" s="1159"/>
      <c r="D154" s="1140"/>
      <c r="E154" s="1132"/>
      <c r="F154" s="458" t="s">
        <v>362</v>
      </c>
      <c r="G154" s="459"/>
      <c r="H154" s="728" t="s">
        <v>2174</v>
      </c>
      <c r="I154" s="460">
        <v>0.19800000000000001</v>
      </c>
      <c r="J154" s="728" t="s">
        <v>2175</v>
      </c>
      <c r="K154" s="529">
        <f t="shared" si="5"/>
        <v>0</v>
      </c>
      <c r="L154" s="598" t="str">
        <f t="shared" si="6"/>
        <v>(ｱｹ)</v>
      </c>
      <c r="M154" s="463"/>
      <c r="N154" s="585" t="s">
        <v>2207</v>
      </c>
      <c r="O154" s="585" t="s">
        <v>2215</v>
      </c>
      <c r="P154" s="277"/>
      <c r="Q154" s="729"/>
      <c r="R154" s="729"/>
      <c r="S154" s="276"/>
      <c r="T154" s="729"/>
      <c r="U154" s="729"/>
      <c r="V154" s="275"/>
      <c r="W154" s="730"/>
      <c r="X154" s="274"/>
    </row>
    <row r="155" spans="2:24" s="592" customFormat="1" ht="12.6" customHeight="1" x14ac:dyDescent="0.2">
      <c r="B155" s="1149">
        <v>10</v>
      </c>
      <c r="C155" s="1154" t="s">
        <v>780</v>
      </c>
      <c r="D155" s="1138" t="s">
        <v>339</v>
      </c>
      <c r="E155" s="1131" t="s">
        <v>366</v>
      </c>
      <c r="F155" s="458" t="s">
        <v>363</v>
      </c>
      <c r="G155" s="459"/>
      <c r="H155" s="728" t="s">
        <v>2174</v>
      </c>
      <c r="I155" s="460">
        <v>0.36099999999999999</v>
      </c>
      <c r="J155" s="735" t="s">
        <v>2175</v>
      </c>
      <c r="K155" s="529">
        <f t="shared" si="5"/>
        <v>0</v>
      </c>
      <c r="L155" s="598" t="str">
        <f t="shared" si="6"/>
        <v>(ｱｺ)</v>
      </c>
      <c r="M155" s="462"/>
      <c r="N155" s="585" t="s">
        <v>2207</v>
      </c>
      <c r="O155" s="585" t="s">
        <v>2216</v>
      </c>
      <c r="P155" s="277"/>
      <c r="Q155" s="1142"/>
      <c r="R155" s="1142"/>
      <c r="S155" s="276"/>
      <c r="T155" s="1119"/>
      <c r="U155" s="1119"/>
      <c r="V155" s="278"/>
      <c r="W155" s="729"/>
      <c r="X155" s="274"/>
    </row>
    <row r="156" spans="2:24" s="592" customFormat="1" ht="12.6" customHeight="1" x14ac:dyDescent="0.2">
      <c r="B156" s="1150"/>
      <c r="C156" s="1137"/>
      <c r="D156" s="1139"/>
      <c r="E156" s="1132"/>
      <c r="F156" s="458" t="s">
        <v>362</v>
      </c>
      <c r="G156" s="459"/>
      <c r="H156" s="728" t="s">
        <v>2174</v>
      </c>
      <c r="I156" s="460">
        <v>0.18</v>
      </c>
      <c r="J156" s="728" t="s">
        <v>2175</v>
      </c>
      <c r="K156" s="529">
        <f t="shared" si="5"/>
        <v>0</v>
      </c>
      <c r="L156" s="598" t="str">
        <f t="shared" si="6"/>
        <v>(ｱｻ)</v>
      </c>
      <c r="M156" s="462"/>
      <c r="N156" s="585" t="s">
        <v>2159</v>
      </c>
      <c r="O156" s="585" t="s">
        <v>2169</v>
      </c>
      <c r="P156" s="277"/>
      <c r="Q156" s="730"/>
      <c r="R156" s="730"/>
      <c r="S156" s="276"/>
      <c r="T156" s="729"/>
      <c r="U156" s="729"/>
      <c r="V156" s="278"/>
      <c r="W156" s="729"/>
      <c r="X156" s="274"/>
    </row>
    <row r="157" spans="2:24" s="592" customFormat="1" ht="12.6" customHeight="1" x14ac:dyDescent="0.2">
      <c r="B157" s="1150"/>
      <c r="C157" s="1137"/>
      <c r="D157" s="1139"/>
      <c r="E157" s="1131" t="s">
        <v>365</v>
      </c>
      <c r="F157" s="458" t="s">
        <v>363</v>
      </c>
      <c r="G157" s="459"/>
      <c r="H157" s="728" t="s">
        <v>2157</v>
      </c>
      <c r="I157" s="460">
        <v>0.27100000000000002</v>
      </c>
      <c r="J157" s="735" t="s">
        <v>2158</v>
      </c>
      <c r="K157" s="529">
        <f t="shared" si="5"/>
        <v>0</v>
      </c>
      <c r="L157" s="598" t="str">
        <f t="shared" si="6"/>
        <v>(ｱｼ)</v>
      </c>
      <c r="M157" s="462"/>
      <c r="N157" s="585" t="s">
        <v>2159</v>
      </c>
      <c r="O157" s="585" t="s">
        <v>2170</v>
      </c>
      <c r="P157" s="277"/>
      <c r="Q157" s="729"/>
      <c r="R157" s="729"/>
      <c r="S157" s="276"/>
      <c r="T157" s="1119"/>
      <c r="U157" s="1119"/>
      <c r="V157" s="275"/>
      <c r="W157" s="730"/>
      <c r="X157" s="274"/>
    </row>
    <row r="158" spans="2:24" s="592" customFormat="1" ht="12.6" customHeight="1" x14ac:dyDescent="0.2">
      <c r="B158" s="1150"/>
      <c r="C158" s="1137"/>
      <c r="D158" s="1139"/>
      <c r="E158" s="1132"/>
      <c r="F158" s="458" t="s">
        <v>362</v>
      </c>
      <c r="G158" s="459"/>
      <c r="H158" s="728" t="s">
        <v>2157</v>
      </c>
      <c r="I158" s="460">
        <v>0.13500000000000001</v>
      </c>
      <c r="J158" s="728" t="s">
        <v>2158</v>
      </c>
      <c r="K158" s="529">
        <f t="shared" si="5"/>
        <v>0</v>
      </c>
      <c r="L158" s="598" t="str">
        <f t="shared" si="6"/>
        <v>(ｱｽ)</v>
      </c>
      <c r="M158" s="462"/>
      <c r="N158" s="585" t="s">
        <v>2217</v>
      </c>
      <c r="O158" s="585" t="s">
        <v>2218</v>
      </c>
      <c r="P158" s="277"/>
      <c r="Q158" s="729"/>
      <c r="R158" s="729"/>
      <c r="S158" s="276"/>
      <c r="T158" s="729"/>
      <c r="U158" s="729"/>
      <c r="V158" s="275"/>
      <c r="W158" s="730"/>
      <c r="X158" s="274"/>
    </row>
    <row r="159" spans="2:24" s="592" customFormat="1" ht="14.4" x14ac:dyDescent="0.2">
      <c r="B159" s="1150"/>
      <c r="C159" s="1137"/>
      <c r="D159" s="1139"/>
      <c r="E159" s="1131" t="s">
        <v>364</v>
      </c>
      <c r="F159" s="458" t="s">
        <v>363</v>
      </c>
      <c r="G159" s="459"/>
      <c r="H159" s="728" t="s">
        <v>2094</v>
      </c>
      <c r="I159" s="460">
        <v>0.20300000000000001</v>
      </c>
      <c r="J159" s="735" t="s">
        <v>2095</v>
      </c>
      <c r="K159" s="529">
        <f t="shared" si="5"/>
        <v>0</v>
      </c>
      <c r="L159" s="598" t="str">
        <f t="shared" si="6"/>
        <v>(ｱｾ)</v>
      </c>
      <c r="M159" s="462"/>
      <c r="N159" s="585" t="s">
        <v>2217</v>
      </c>
      <c r="O159" s="585" t="s">
        <v>2219</v>
      </c>
      <c r="P159" s="277"/>
      <c r="Q159" s="729"/>
      <c r="R159" s="729"/>
      <c r="S159" s="276"/>
      <c r="T159" s="1119"/>
      <c r="U159" s="1119"/>
      <c r="V159" s="275"/>
      <c r="W159" s="730"/>
      <c r="X159" s="274"/>
    </row>
    <row r="160" spans="2:24" s="592" customFormat="1" ht="14.4" x14ac:dyDescent="0.2">
      <c r="B160" s="1151"/>
      <c r="C160" s="1159"/>
      <c r="D160" s="1140"/>
      <c r="E160" s="1132"/>
      <c r="F160" s="458" t="s">
        <v>362</v>
      </c>
      <c r="G160" s="459"/>
      <c r="H160" s="728" t="s">
        <v>2094</v>
      </c>
      <c r="I160" s="460">
        <v>0.20300000000000001</v>
      </c>
      <c r="J160" s="728" t="s">
        <v>2095</v>
      </c>
      <c r="K160" s="529">
        <f t="shared" si="5"/>
        <v>0</v>
      </c>
      <c r="L160" s="598" t="str">
        <f t="shared" si="6"/>
        <v>(ｱｿ)</v>
      </c>
      <c r="M160" s="462"/>
      <c r="N160" s="585" t="s">
        <v>2217</v>
      </c>
      <c r="O160" s="585" t="s">
        <v>2220</v>
      </c>
      <c r="P160" s="277"/>
      <c r="Q160" s="729"/>
      <c r="R160" s="729"/>
      <c r="S160" s="276"/>
      <c r="T160" s="729"/>
      <c r="U160" s="729"/>
      <c r="V160" s="275"/>
      <c r="W160" s="730"/>
      <c r="X160" s="274"/>
    </row>
    <row r="161" spans="1:24" s="592" customFormat="1" ht="22.5" customHeight="1" x14ac:dyDescent="0.2">
      <c r="B161" s="464"/>
      <c r="C161" s="402"/>
      <c r="D161" s="402"/>
      <c r="E161" s="465"/>
      <c r="F161" s="466"/>
      <c r="G161" s="403"/>
      <c r="H161" s="738"/>
      <c r="I161" s="415"/>
      <c r="J161" s="738"/>
      <c r="K161" s="472"/>
      <c r="L161" s="2"/>
      <c r="M161" s="462"/>
      <c r="N161" s="585"/>
      <c r="O161" s="581"/>
      <c r="P161" s="277"/>
      <c r="Q161" s="729"/>
      <c r="R161" s="729"/>
      <c r="S161" s="276"/>
      <c r="T161" s="729"/>
      <c r="U161" s="729"/>
      <c r="V161" s="275"/>
      <c r="W161" s="730"/>
      <c r="X161" s="274"/>
    </row>
    <row r="162" spans="1:24" s="592" customFormat="1" ht="12.75" customHeight="1" x14ac:dyDescent="0.2">
      <c r="B162" s="464"/>
      <c r="C162" s="402"/>
      <c r="D162" s="402"/>
      <c r="E162" s="465"/>
      <c r="F162" s="466"/>
      <c r="G162" s="403"/>
      <c r="H162" s="738"/>
      <c r="I162" s="415"/>
      <c r="J162" s="738"/>
      <c r="K162" s="403"/>
      <c r="L162" s="2"/>
      <c r="M162" s="462"/>
      <c r="N162" s="585"/>
      <c r="O162" s="581"/>
      <c r="P162" s="277"/>
      <c r="Q162" s="729"/>
      <c r="R162" s="729"/>
      <c r="S162" s="276"/>
      <c r="T162" s="729"/>
      <c r="U162" s="729"/>
      <c r="V162" s="275"/>
      <c r="W162" s="730"/>
      <c r="X162" s="274"/>
    </row>
    <row r="163" spans="1:24" s="592" customFormat="1" ht="12.75" customHeight="1" x14ac:dyDescent="0.2">
      <c r="A163" s="400" t="s">
        <v>2153</v>
      </c>
      <c r="B163" s="406" t="s">
        <v>1373</v>
      </c>
      <c r="F163" s="467"/>
      <c r="G163" s="468"/>
      <c r="H163" s="469"/>
      <c r="I163" s="470"/>
      <c r="J163" s="469"/>
      <c r="K163" s="468"/>
      <c r="L163" s="598"/>
      <c r="M163" s="463"/>
      <c r="N163" s="585"/>
      <c r="O163" s="581"/>
      <c r="P163" s="277"/>
      <c r="Q163" s="729"/>
      <c r="R163" s="729"/>
      <c r="S163" s="276"/>
      <c r="T163" s="729"/>
      <c r="U163" s="729"/>
      <c r="V163" s="275"/>
      <c r="W163" s="730"/>
      <c r="X163" s="274"/>
    </row>
    <row r="164" spans="1:24" s="592" customFormat="1" ht="12.75" customHeight="1" x14ac:dyDescent="0.2">
      <c r="B164" s="1133">
        <v>11</v>
      </c>
      <c r="C164" s="1154" t="s">
        <v>779</v>
      </c>
      <c r="D164" s="1138" t="s">
        <v>339</v>
      </c>
      <c r="E164" s="1131" t="s">
        <v>366</v>
      </c>
      <c r="F164" s="458" t="s">
        <v>363</v>
      </c>
      <c r="G164" s="459"/>
      <c r="H164" s="728" t="s">
        <v>2094</v>
      </c>
      <c r="I164" s="460">
        <v>0.37</v>
      </c>
      <c r="J164" s="735" t="s">
        <v>2095</v>
      </c>
      <c r="K164" s="529">
        <f t="shared" ref="K164:K215" si="7">ROUND(G164*I164,0)</f>
        <v>0</v>
      </c>
      <c r="L164" s="598" t="str">
        <f t="shared" ref="L164:L184" si="8">$N$99&amp;N164&amp;O164&amp;$O$99</f>
        <v>(ｱﾀ)</v>
      </c>
      <c r="M164" s="462"/>
      <c r="N164" s="585" t="s">
        <v>2217</v>
      </c>
      <c r="O164" s="585" t="s">
        <v>2221</v>
      </c>
      <c r="P164" s="277"/>
      <c r="Q164" s="1142"/>
      <c r="R164" s="1142"/>
      <c r="S164" s="276"/>
      <c r="T164" s="1119"/>
      <c r="U164" s="1119"/>
      <c r="V164" s="278"/>
      <c r="W164" s="729"/>
      <c r="X164" s="274"/>
    </row>
    <row r="165" spans="1:24" s="592" customFormat="1" ht="12.75" customHeight="1" x14ac:dyDescent="0.2">
      <c r="B165" s="1136"/>
      <c r="C165" s="1137"/>
      <c r="D165" s="1139"/>
      <c r="E165" s="1132"/>
      <c r="F165" s="458" t="s">
        <v>362</v>
      </c>
      <c r="G165" s="459"/>
      <c r="H165" s="728" t="s">
        <v>2094</v>
      </c>
      <c r="I165" s="460">
        <v>0.185</v>
      </c>
      <c r="J165" s="728" t="s">
        <v>2095</v>
      </c>
      <c r="K165" s="529">
        <f t="shared" si="7"/>
        <v>0</v>
      </c>
      <c r="L165" s="598" t="str">
        <f t="shared" si="8"/>
        <v>(ｱﾁ)</v>
      </c>
      <c r="M165" s="462"/>
      <c r="N165" s="585" t="s">
        <v>2217</v>
      </c>
      <c r="O165" s="585" t="s">
        <v>2222</v>
      </c>
      <c r="P165" s="277"/>
      <c r="Q165" s="730"/>
      <c r="R165" s="730"/>
      <c r="S165" s="276"/>
      <c r="T165" s="729"/>
      <c r="U165" s="729"/>
      <c r="V165" s="278"/>
      <c r="W165" s="729"/>
      <c r="X165" s="274"/>
    </row>
    <row r="166" spans="1:24" s="592" customFormat="1" ht="12.75" customHeight="1" x14ac:dyDescent="0.2">
      <c r="B166" s="1136"/>
      <c r="C166" s="1137"/>
      <c r="D166" s="1139"/>
      <c r="E166" s="1131" t="s">
        <v>365</v>
      </c>
      <c r="F166" s="458" t="s">
        <v>363</v>
      </c>
      <c r="G166" s="459"/>
      <c r="H166" s="728" t="s">
        <v>2094</v>
      </c>
      <c r="I166" s="460">
        <v>0.27800000000000002</v>
      </c>
      <c r="J166" s="735" t="s">
        <v>2095</v>
      </c>
      <c r="K166" s="529">
        <f t="shared" si="7"/>
        <v>0</v>
      </c>
      <c r="L166" s="598" t="str">
        <f t="shared" si="8"/>
        <v>(ｱﾂ)</v>
      </c>
      <c r="M166" s="462"/>
      <c r="N166" s="585" t="s">
        <v>2217</v>
      </c>
      <c r="O166" s="585" t="s">
        <v>2223</v>
      </c>
      <c r="P166" s="277"/>
      <c r="Q166" s="729"/>
      <c r="R166" s="729"/>
      <c r="S166" s="276"/>
      <c r="T166" s="1119"/>
      <c r="U166" s="1119"/>
      <c r="V166" s="275"/>
      <c r="W166" s="730"/>
      <c r="X166" s="274"/>
    </row>
    <row r="167" spans="1:24" s="592" customFormat="1" ht="12.75" customHeight="1" x14ac:dyDescent="0.2">
      <c r="B167" s="1136"/>
      <c r="C167" s="1137"/>
      <c r="D167" s="1139"/>
      <c r="E167" s="1132"/>
      <c r="F167" s="458" t="s">
        <v>362</v>
      </c>
      <c r="G167" s="459"/>
      <c r="H167" s="728" t="s">
        <v>2094</v>
      </c>
      <c r="I167" s="460">
        <v>0.13900000000000001</v>
      </c>
      <c r="J167" s="728" t="s">
        <v>2095</v>
      </c>
      <c r="K167" s="529">
        <f t="shared" si="7"/>
        <v>0</v>
      </c>
      <c r="L167" s="598" t="str">
        <f t="shared" si="8"/>
        <v>(ｱﾃ)</v>
      </c>
      <c r="M167" s="462"/>
      <c r="N167" s="585" t="s">
        <v>2217</v>
      </c>
      <c r="O167" s="585" t="s">
        <v>2224</v>
      </c>
      <c r="P167" s="277"/>
      <c r="Q167" s="729"/>
      <c r="R167" s="729"/>
      <c r="S167" s="276"/>
      <c r="T167" s="729"/>
      <c r="U167" s="729"/>
      <c r="V167" s="275"/>
      <c r="W167" s="730"/>
      <c r="X167" s="274"/>
    </row>
    <row r="168" spans="1:24" s="592" customFormat="1" ht="12.75" customHeight="1" x14ac:dyDescent="0.2">
      <c r="B168" s="1136"/>
      <c r="C168" s="1137"/>
      <c r="D168" s="1139"/>
      <c r="E168" s="1131" t="s">
        <v>364</v>
      </c>
      <c r="F168" s="458" t="s">
        <v>363</v>
      </c>
      <c r="G168" s="459"/>
      <c r="H168" s="728" t="s">
        <v>2094</v>
      </c>
      <c r="I168" s="460">
        <v>0.20799999999999999</v>
      </c>
      <c r="J168" s="735" t="s">
        <v>2095</v>
      </c>
      <c r="K168" s="529">
        <f t="shared" si="7"/>
        <v>0</v>
      </c>
      <c r="L168" s="598" t="str">
        <f t="shared" si="8"/>
        <v>(ｱﾄ)</v>
      </c>
      <c r="M168" s="462"/>
      <c r="N168" s="585" t="s">
        <v>2217</v>
      </c>
      <c r="O168" s="585" t="s">
        <v>2225</v>
      </c>
      <c r="P168" s="277"/>
      <c r="Q168" s="729"/>
      <c r="R168" s="729"/>
      <c r="S168" s="276"/>
      <c r="T168" s="1119"/>
      <c r="U168" s="1119"/>
      <c r="V168" s="275"/>
      <c r="W168" s="730"/>
      <c r="X168" s="274"/>
    </row>
    <row r="169" spans="1:24" s="592" customFormat="1" ht="12.75" customHeight="1" x14ac:dyDescent="0.2">
      <c r="B169" s="1136"/>
      <c r="C169" s="1137"/>
      <c r="D169" s="1139"/>
      <c r="E169" s="1160"/>
      <c r="F169" s="471" t="s">
        <v>582</v>
      </c>
      <c r="G169" s="459"/>
      <c r="H169" s="728" t="s">
        <v>2094</v>
      </c>
      <c r="I169" s="460">
        <v>0.20799999999999999</v>
      </c>
      <c r="J169" s="735" t="s">
        <v>2095</v>
      </c>
      <c r="K169" s="529">
        <f t="shared" si="7"/>
        <v>0</v>
      </c>
      <c r="L169" s="598" t="str">
        <f t="shared" si="8"/>
        <v>(ｱﾅ)</v>
      </c>
      <c r="M169" s="462"/>
      <c r="N169" s="585" t="s">
        <v>2217</v>
      </c>
      <c r="O169" s="585" t="s">
        <v>2226</v>
      </c>
      <c r="P169" s="277"/>
      <c r="Q169" s="729"/>
      <c r="R169" s="729"/>
      <c r="S169" s="276"/>
      <c r="T169" s="729"/>
      <c r="U169" s="729"/>
      <c r="V169" s="275"/>
      <c r="W169" s="730"/>
      <c r="X169" s="274"/>
    </row>
    <row r="170" spans="1:24" s="592" customFormat="1" ht="12.75" customHeight="1" x14ac:dyDescent="0.2">
      <c r="B170" s="1136"/>
      <c r="C170" s="1137"/>
      <c r="D170" s="1139"/>
      <c r="E170" s="1132"/>
      <c r="F170" s="471" t="s">
        <v>583</v>
      </c>
      <c r="G170" s="459"/>
      <c r="H170" s="728" t="s">
        <v>2094</v>
      </c>
      <c r="I170" s="460">
        <v>0.255</v>
      </c>
      <c r="J170" s="728" t="s">
        <v>2095</v>
      </c>
      <c r="K170" s="529">
        <f t="shared" si="7"/>
        <v>0</v>
      </c>
      <c r="L170" s="598" t="str">
        <f t="shared" si="8"/>
        <v>(ｱﾆ)</v>
      </c>
      <c r="M170" s="462"/>
      <c r="N170" s="585" t="s">
        <v>2217</v>
      </c>
      <c r="O170" s="585" t="s">
        <v>2227</v>
      </c>
      <c r="P170" s="277"/>
      <c r="Q170" s="729"/>
      <c r="R170" s="729"/>
      <c r="S170" s="276"/>
      <c r="T170" s="729"/>
      <c r="U170" s="729"/>
      <c r="V170" s="275"/>
      <c r="W170" s="730"/>
      <c r="X170" s="274"/>
    </row>
    <row r="171" spans="1:24" s="592" customFormat="1" ht="12.75" customHeight="1" x14ac:dyDescent="0.2">
      <c r="B171" s="1149">
        <v>12</v>
      </c>
      <c r="C171" s="1154" t="s">
        <v>778</v>
      </c>
      <c r="D171" s="1138" t="s">
        <v>339</v>
      </c>
      <c r="E171" s="1131" t="s">
        <v>366</v>
      </c>
      <c r="F171" s="458" t="s">
        <v>363</v>
      </c>
      <c r="G171" s="459"/>
      <c r="H171" s="728" t="s">
        <v>2094</v>
      </c>
      <c r="I171" s="460">
        <v>0.376</v>
      </c>
      <c r="J171" s="735" t="s">
        <v>2095</v>
      </c>
      <c r="K171" s="529">
        <f t="shared" si="7"/>
        <v>0</v>
      </c>
      <c r="L171" s="598" t="str">
        <f t="shared" si="8"/>
        <v>(ｱﾇ)</v>
      </c>
      <c r="M171" s="462"/>
      <c r="N171" s="585" t="s">
        <v>2217</v>
      </c>
      <c r="O171" s="585" t="s">
        <v>1419</v>
      </c>
      <c r="P171" s="277"/>
      <c r="Q171" s="1142"/>
      <c r="R171" s="1142"/>
      <c r="S171" s="276"/>
      <c r="T171" s="1119"/>
      <c r="U171" s="1119"/>
      <c r="V171" s="278"/>
      <c r="W171" s="729"/>
      <c r="X171" s="274"/>
    </row>
    <row r="172" spans="1:24" s="592" customFormat="1" ht="12.75" customHeight="1" x14ac:dyDescent="0.2">
      <c r="B172" s="1150"/>
      <c r="C172" s="1137"/>
      <c r="D172" s="1139"/>
      <c r="E172" s="1132"/>
      <c r="F172" s="458" t="s">
        <v>362</v>
      </c>
      <c r="G172" s="459"/>
      <c r="H172" s="728" t="s">
        <v>2094</v>
      </c>
      <c r="I172" s="460">
        <v>0.188</v>
      </c>
      <c r="J172" s="728" t="s">
        <v>2095</v>
      </c>
      <c r="K172" s="529">
        <f t="shared" si="7"/>
        <v>0</v>
      </c>
      <c r="L172" s="598" t="str">
        <f t="shared" si="8"/>
        <v>(ｱﾈ)</v>
      </c>
      <c r="M172" s="462"/>
      <c r="N172" s="585" t="s">
        <v>2217</v>
      </c>
      <c r="O172" s="585" t="s">
        <v>1420</v>
      </c>
      <c r="P172" s="277"/>
      <c r="Q172" s="730"/>
      <c r="R172" s="730"/>
      <c r="S172" s="276"/>
      <c r="T172" s="729"/>
      <c r="U172" s="729"/>
      <c r="V172" s="278"/>
      <c r="W172" s="729"/>
      <c r="X172" s="274"/>
    </row>
    <row r="173" spans="1:24" s="592" customFormat="1" ht="12.75" customHeight="1" x14ac:dyDescent="0.2">
      <c r="B173" s="1150"/>
      <c r="C173" s="1137"/>
      <c r="D173" s="1139"/>
      <c r="E173" s="1131" t="s">
        <v>365</v>
      </c>
      <c r="F173" s="458" t="s">
        <v>363</v>
      </c>
      <c r="G173" s="459"/>
      <c r="H173" s="728" t="s">
        <v>2094</v>
      </c>
      <c r="I173" s="460">
        <v>0.28199999999999997</v>
      </c>
      <c r="J173" s="735" t="s">
        <v>2095</v>
      </c>
      <c r="K173" s="529">
        <f t="shared" si="7"/>
        <v>0</v>
      </c>
      <c r="L173" s="598" t="str">
        <f t="shared" si="8"/>
        <v>(ｱﾉ)</v>
      </c>
      <c r="M173" s="462"/>
      <c r="N173" s="585" t="s">
        <v>2217</v>
      </c>
      <c r="O173" s="585" t="s">
        <v>1421</v>
      </c>
      <c r="P173" s="277"/>
      <c r="Q173" s="729"/>
      <c r="R173" s="729"/>
      <c r="S173" s="276"/>
      <c r="T173" s="1119"/>
      <c r="U173" s="1119"/>
      <c r="V173" s="275"/>
      <c r="W173" s="730"/>
      <c r="X173" s="274"/>
    </row>
    <row r="174" spans="1:24" s="592" customFormat="1" ht="12.75" customHeight="1" x14ac:dyDescent="0.2">
      <c r="B174" s="1150"/>
      <c r="C174" s="1137"/>
      <c r="D174" s="1139"/>
      <c r="E174" s="1132"/>
      <c r="F174" s="458" t="s">
        <v>362</v>
      </c>
      <c r="G174" s="459"/>
      <c r="H174" s="728" t="s">
        <v>2094</v>
      </c>
      <c r="I174" s="460">
        <v>0.14099999999999999</v>
      </c>
      <c r="J174" s="728" t="s">
        <v>2095</v>
      </c>
      <c r="K174" s="529">
        <f t="shared" si="7"/>
        <v>0</v>
      </c>
      <c r="L174" s="598" t="str">
        <f t="shared" si="8"/>
        <v>(ｱﾊ)</v>
      </c>
      <c r="M174" s="462"/>
      <c r="N174" s="585" t="s">
        <v>2217</v>
      </c>
      <c r="O174" s="585" t="s">
        <v>1422</v>
      </c>
      <c r="P174" s="277"/>
      <c r="Q174" s="729"/>
      <c r="R174" s="729"/>
      <c r="S174" s="276"/>
      <c r="T174" s="729"/>
      <c r="U174" s="729"/>
      <c r="V174" s="275"/>
      <c r="W174" s="730"/>
      <c r="X174" s="274"/>
    </row>
    <row r="175" spans="1:24" s="592" customFormat="1" ht="12.75" customHeight="1" x14ac:dyDescent="0.2">
      <c r="B175" s="1150"/>
      <c r="C175" s="1137"/>
      <c r="D175" s="1139"/>
      <c r="E175" s="1131" t="s">
        <v>364</v>
      </c>
      <c r="F175" s="458" t="s">
        <v>363</v>
      </c>
      <c r="G175" s="459"/>
      <c r="H175" s="728" t="s">
        <v>2094</v>
      </c>
      <c r="I175" s="460">
        <v>0.21199999999999999</v>
      </c>
      <c r="J175" s="735" t="s">
        <v>2095</v>
      </c>
      <c r="K175" s="529">
        <f t="shared" si="7"/>
        <v>0</v>
      </c>
      <c r="L175" s="598" t="str">
        <f t="shared" si="8"/>
        <v>(ｱﾋ)</v>
      </c>
      <c r="M175" s="462"/>
      <c r="N175" s="585" t="s">
        <v>2217</v>
      </c>
      <c r="O175" s="585" t="s">
        <v>1423</v>
      </c>
      <c r="P175" s="277"/>
      <c r="Q175" s="729"/>
      <c r="R175" s="729"/>
      <c r="S175" s="276"/>
      <c r="T175" s="1119"/>
      <c r="U175" s="1119"/>
      <c r="V175" s="275"/>
      <c r="W175" s="730"/>
      <c r="X175" s="274"/>
    </row>
    <row r="176" spans="1:24" s="592" customFormat="1" ht="12.75" customHeight="1" x14ac:dyDescent="0.2">
      <c r="B176" s="1150"/>
      <c r="C176" s="1137"/>
      <c r="D176" s="1139"/>
      <c r="E176" s="1160"/>
      <c r="F176" s="471" t="s">
        <v>582</v>
      </c>
      <c r="G176" s="459"/>
      <c r="H176" s="728" t="s">
        <v>2094</v>
      </c>
      <c r="I176" s="460">
        <v>0.21199999999999999</v>
      </c>
      <c r="J176" s="735" t="s">
        <v>2095</v>
      </c>
      <c r="K176" s="529">
        <f t="shared" si="7"/>
        <v>0</v>
      </c>
      <c r="L176" s="598" t="str">
        <f t="shared" si="8"/>
        <v>(ｱﾌ)</v>
      </c>
      <c r="M176" s="462"/>
      <c r="N176" s="585" t="s">
        <v>2217</v>
      </c>
      <c r="O176" s="585" t="s">
        <v>1424</v>
      </c>
      <c r="P176" s="277"/>
      <c r="Q176" s="729"/>
      <c r="R176" s="729"/>
      <c r="S176" s="276"/>
      <c r="T176" s="729"/>
      <c r="U176" s="729"/>
      <c r="V176" s="275"/>
      <c r="W176" s="730"/>
      <c r="X176" s="274"/>
    </row>
    <row r="177" spans="2:24" s="592" customFormat="1" ht="12.75" customHeight="1" x14ac:dyDescent="0.2">
      <c r="B177" s="1150"/>
      <c r="C177" s="1137"/>
      <c r="D177" s="1140"/>
      <c r="E177" s="1132"/>
      <c r="F177" s="471" t="s">
        <v>583</v>
      </c>
      <c r="G177" s="459"/>
      <c r="H177" s="728" t="s">
        <v>2094</v>
      </c>
      <c r="I177" s="460">
        <v>0.25900000000000001</v>
      </c>
      <c r="J177" s="728" t="s">
        <v>2095</v>
      </c>
      <c r="K177" s="529">
        <f t="shared" si="7"/>
        <v>0</v>
      </c>
      <c r="L177" s="598" t="str">
        <f t="shared" si="8"/>
        <v>(ｱﾍ)</v>
      </c>
      <c r="M177" s="462"/>
      <c r="N177" s="585" t="s">
        <v>2217</v>
      </c>
      <c r="O177" s="585" t="s">
        <v>1425</v>
      </c>
      <c r="P177" s="277"/>
      <c r="Q177" s="729"/>
      <c r="R177" s="729"/>
      <c r="S177" s="276"/>
      <c r="T177" s="729"/>
      <c r="U177" s="729"/>
      <c r="V177" s="275"/>
      <c r="W177" s="730"/>
      <c r="X177" s="274"/>
    </row>
    <row r="178" spans="2:24" s="592" customFormat="1" ht="12.75" customHeight="1" x14ac:dyDescent="0.2">
      <c r="B178" s="1133">
        <v>13</v>
      </c>
      <c r="C178" s="1154" t="s">
        <v>777</v>
      </c>
      <c r="D178" s="1138" t="s">
        <v>339</v>
      </c>
      <c r="E178" s="1131" t="s">
        <v>366</v>
      </c>
      <c r="F178" s="458" t="s">
        <v>363</v>
      </c>
      <c r="G178" s="459"/>
      <c r="H178" s="728" t="s">
        <v>2094</v>
      </c>
      <c r="I178" s="460">
        <v>0.38600000000000001</v>
      </c>
      <c r="J178" s="735" t="s">
        <v>2095</v>
      </c>
      <c r="K178" s="529">
        <f t="shared" si="7"/>
        <v>0</v>
      </c>
      <c r="L178" s="598" t="str">
        <f t="shared" si="8"/>
        <v>(ｱﾎ)</v>
      </c>
      <c r="M178" s="462"/>
      <c r="N178" s="585" t="s">
        <v>2217</v>
      </c>
      <c r="O178" s="585" t="s">
        <v>1426</v>
      </c>
      <c r="P178" s="277"/>
      <c r="Q178" s="1142"/>
      <c r="R178" s="1142"/>
      <c r="S178" s="276"/>
      <c r="T178" s="1119"/>
      <c r="U178" s="1119"/>
      <c r="V178" s="278"/>
      <c r="W178" s="729"/>
      <c r="X178" s="274"/>
    </row>
    <row r="179" spans="2:24" s="592" customFormat="1" ht="12.75" customHeight="1" x14ac:dyDescent="0.2">
      <c r="B179" s="1136"/>
      <c r="C179" s="1137"/>
      <c r="D179" s="1139"/>
      <c r="E179" s="1132"/>
      <c r="F179" s="458" t="s">
        <v>362</v>
      </c>
      <c r="G179" s="459"/>
      <c r="H179" s="728" t="s">
        <v>2094</v>
      </c>
      <c r="I179" s="460">
        <v>0.193</v>
      </c>
      <c r="J179" s="728" t="s">
        <v>2095</v>
      </c>
      <c r="K179" s="529">
        <f t="shared" si="7"/>
        <v>0</v>
      </c>
      <c r="L179" s="598" t="str">
        <f t="shared" si="8"/>
        <v>(ｱﾏ)</v>
      </c>
      <c r="M179" s="462"/>
      <c r="N179" s="585" t="s">
        <v>2217</v>
      </c>
      <c r="O179" s="585" t="s">
        <v>1427</v>
      </c>
      <c r="P179" s="277"/>
      <c r="Q179" s="730"/>
      <c r="R179" s="730"/>
      <c r="S179" s="276"/>
      <c r="T179" s="729"/>
      <c r="U179" s="729"/>
      <c r="V179" s="278"/>
      <c r="W179" s="729"/>
      <c r="X179" s="274"/>
    </row>
    <row r="180" spans="2:24" s="592" customFormat="1" ht="12.75" customHeight="1" x14ac:dyDescent="0.2">
      <c r="B180" s="1136"/>
      <c r="C180" s="1137"/>
      <c r="D180" s="1139"/>
      <c r="E180" s="1131" t="s">
        <v>365</v>
      </c>
      <c r="F180" s="458" t="s">
        <v>363</v>
      </c>
      <c r="G180" s="459"/>
      <c r="H180" s="728" t="s">
        <v>2094</v>
      </c>
      <c r="I180" s="460">
        <v>0.28999999999999998</v>
      </c>
      <c r="J180" s="735" t="s">
        <v>2095</v>
      </c>
      <c r="K180" s="529">
        <f t="shared" si="7"/>
        <v>0</v>
      </c>
      <c r="L180" s="598" t="str">
        <f t="shared" si="8"/>
        <v>(ｱﾐ)</v>
      </c>
      <c r="M180" s="462"/>
      <c r="N180" s="585" t="s">
        <v>2217</v>
      </c>
      <c r="O180" s="585" t="s">
        <v>1428</v>
      </c>
      <c r="P180" s="277"/>
      <c r="Q180" s="729"/>
      <c r="R180" s="729"/>
      <c r="S180" s="276"/>
      <c r="T180" s="1119"/>
      <c r="U180" s="1119"/>
      <c r="V180" s="275"/>
      <c r="W180" s="730"/>
      <c r="X180" s="274"/>
    </row>
    <row r="181" spans="2:24" s="592" customFormat="1" ht="12.75" customHeight="1" x14ac:dyDescent="0.2">
      <c r="B181" s="1136"/>
      <c r="C181" s="1137"/>
      <c r="D181" s="1139"/>
      <c r="E181" s="1132"/>
      <c r="F181" s="458" t="s">
        <v>362</v>
      </c>
      <c r="G181" s="459"/>
      <c r="H181" s="728" t="s">
        <v>2094</v>
      </c>
      <c r="I181" s="460">
        <v>0.14499999999999999</v>
      </c>
      <c r="J181" s="728" t="s">
        <v>2095</v>
      </c>
      <c r="K181" s="529">
        <f t="shared" si="7"/>
        <v>0</v>
      </c>
      <c r="L181" s="598" t="str">
        <f t="shared" si="8"/>
        <v>(ｱﾑ)</v>
      </c>
      <c r="M181" s="462"/>
      <c r="N181" s="585" t="s">
        <v>2217</v>
      </c>
      <c r="O181" s="585" t="s">
        <v>1429</v>
      </c>
      <c r="P181" s="277"/>
      <c r="Q181" s="729"/>
      <c r="R181" s="729"/>
      <c r="S181" s="276"/>
      <c r="T181" s="729"/>
      <c r="U181" s="729"/>
      <c r="V181" s="275"/>
      <c r="W181" s="730"/>
      <c r="X181" s="274"/>
    </row>
    <row r="182" spans="2:24" s="592" customFormat="1" ht="12.75" customHeight="1" x14ac:dyDescent="0.2">
      <c r="B182" s="1136"/>
      <c r="C182" s="1137"/>
      <c r="D182" s="1139"/>
      <c r="E182" s="1131" t="s">
        <v>364</v>
      </c>
      <c r="F182" s="458" t="s">
        <v>363</v>
      </c>
      <c r="G182" s="459"/>
      <c r="H182" s="728" t="s">
        <v>2094</v>
      </c>
      <c r="I182" s="460">
        <v>0.217</v>
      </c>
      <c r="J182" s="735" t="s">
        <v>2095</v>
      </c>
      <c r="K182" s="529">
        <f t="shared" si="7"/>
        <v>0</v>
      </c>
      <c r="L182" s="598" t="str">
        <f t="shared" si="8"/>
        <v>(ｱﾒ)</v>
      </c>
      <c r="M182" s="462"/>
      <c r="N182" s="585" t="s">
        <v>2217</v>
      </c>
      <c r="O182" s="585" t="s">
        <v>1430</v>
      </c>
      <c r="P182" s="277"/>
      <c r="Q182" s="729"/>
      <c r="R182" s="729"/>
      <c r="S182" s="276"/>
      <c r="T182" s="1119"/>
      <c r="U182" s="1119"/>
      <c r="V182" s="275"/>
      <c r="W182" s="730"/>
      <c r="X182" s="274"/>
    </row>
    <row r="183" spans="2:24" s="592" customFormat="1" ht="12.75" customHeight="1" x14ac:dyDescent="0.2">
      <c r="B183" s="1136"/>
      <c r="C183" s="1137"/>
      <c r="D183" s="1139"/>
      <c r="E183" s="1160"/>
      <c r="F183" s="471" t="s">
        <v>582</v>
      </c>
      <c r="G183" s="459"/>
      <c r="H183" s="728" t="s">
        <v>2094</v>
      </c>
      <c r="I183" s="460">
        <v>0.217</v>
      </c>
      <c r="J183" s="735" t="s">
        <v>2095</v>
      </c>
      <c r="K183" s="529">
        <f t="shared" si="7"/>
        <v>0</v>
      </c>
      <c r="L183" s="598" t="str">
        <f t="shared" si="8"/>
        <v>(ｱﾓ)</v>
      </c>
      <c r="M183" s="462"/>
      <c r="N183" s="585" t="s">
        <v>2217</v>
      </c>
      <c r="O183" s="585" t="s">
        <v>1431</v>
      </c>
      <c r="P183" s="277"/>
      <c r="Q183" s="729"/>
      <c r="R183" s="729"/>
      <c r="S183" s="276"/>
      <c r="T183" s="729"/>
      <c r="U183" s="729"/>
      <c r="V183" s="275"/>
      <c r="W183" s="730"/>
      <c r="X183" s="274"/>
    </row>
    <row r="184" spans="2:24" s="592" customFormat="1" ht="12.75" customHeight="1" x14ac:dyDescent="0.2">
      <c r="B184" s="1136"/>
      <c r="C184" s="1137"/>
      <c r="D184" s="1139"/>
      <c r="E184" s="1132"/>
      <c r="F184" s="471" t="s">
        <v>583</v>
      </c>
      <c r="G184" s="459"/>
      <c r="H184" s="728" t="s">
        <v>2094</v>
      </c>
      <c r="I184" s="460">
        <v>0.26500000000000001</v>
      </c>
      <c r="J184" s="728" t="s">
        <v>2095</v>
      </c>
      <c r="K184" s="529">
        <f t="shared" si="7"/>
        <v>0</v>
      </c>
      <c r="L184" s="598" t="str">
        <f t="shared" si="8"/>
        <v>(ｱﾔ)</v>
      </c>
      <c r="M184" s="462"/>
      <c r="N184" s="585" t="s">
        <v>2217</v>
      </c>
      <c r="O184" s="585" t="s">
        <v>1432</v>
      </c>
      <c r="P184" s="277"/>
      <c r="Q184" s="729"/>
      <c r="R184" s="729"/>
      <c r="S184" s="276"/>
      <c r="T184" s="729"/>
      <c r="U184" s="729"/>
      <c r="V184" s="275"/>
      <c r="W184" s="730"/>
      <c r="X184" s="274"/>
    </row>
    <row r="185" spans="2:24" s="592" customFormat="1" ht="12.75" customHeight="1" x14ac:dyDescent="0.2">
      <c r="B185" s="1149">
        <v>14</v>
      </c>
      <c r="C185" s="1154" t="s">
        <v>776</v>
      </c>
      <c r="D185" s="1138" t="s">
        <v>339</v>
      </c>
      <c r="E185" s="1131" t="s">
        <v>366</v>
      </c>
      <c r="F185" s="458" t="s">
        <v>363</v>
      </c>
      <c r="G185" s="459"/>
      <c r="H185" s="728" t="s">
        <v>2094</v>
      </c>
      <c r="I185" s="460">
        <v>0.39</v>
      </c>
      <c r="J185" s="735" t="s">
        <v>2095</v>
      </c>
      <c r="K185" s="529">
        <f t="shared" si="7"/>
        <v>0</v>
      </c>
      <c r="L185" s="598" t="str">
        <f t="shared" ref="L185:L191" si="9">$N$99&amp;N185&amp;O192&amp;$O$99</f>
        <v>(ｱﾜ)</v>
      </c>
      <c r="M185" s="462"/>
      <c r="N185" s="585" t="s">
        <v>2217</v>
      </c>
      <c r="O185" s="585" t="s">
        <v>1433</v>
      </c>
      <c r="P185" s="277"/>
      <c r="Q185" s="1142"/>
      <c r="R185" s="1142"/>
      <c r="S185" s="276"/>
      <c r="T185" s="1119"/>
      <c r="U185" s="1119"/>
      <c r="V185" s="278"/>
      <c r="W185" s="729"/>
      <c r="X185" s="274"/>
    </row>
    <row r="186" spans="2:24" s="592" customFormat="1" ht="12.75" customHeight="1" x14ac:dyDescent="0.2">
      <c r="B186" s="1150"/>
      <c r="C186" s="1137"/>
      <c r="D186" s="1139"/>
      <c r="E186" s="1132"/>
      <c r="F186" s="458" t="s">
        <v>362</v>
      </c>
      <c r="G186" s="459"/>
      <c r="H186" s="728" t="s">
        <v>2094</v>
      </c>
      <c r="I186" s="460">
        <v>0.19500000000000001</v>
      </c>
      <c r="J186" s="728" t="s">
        <v>2095</v>
      </c>
      <c r="K186" s="529">
        <f t="shared" si="7"/>
        <v>0</v>
      </c>
      <c r="L186" s="598" t="str">
        <f t="shared" si="9"/>
        <v>(ｱｦ)</v>
      </c>
      <c r="M186" s="462"/>
      <c r="N186" s="585" t="s">
        <v>2217</v>
      </c>
      <c r="O186" s="585" t="s">
        <v>1434</v>
      </c>
      <c r="P186" s="277"/>
      <c r="Q186" s="730"/>
      <c r="R186" s="730"/>
      <c r="S186" s="276"/>
      <c r="T186" s="729"/>
      <c r="U186" s="729"/>
      <c r="V186" s="278"/>
      <c r="W186" s="729"/>
      <c r="X186" s="274"/>
    </row>
    <row r="187" spans="2:24" s="592" customFormat="1" ht="12.75" customHeight="1" x14ac:dyDescent="0.2">
      <c r="B187" s="1150"/>
      <c r="C187" s="1137"/>
      <c r="D187" s="1139"/>
      <c r="E187" s="1131" t="s">
        <v>365</v>
      </c>
      <c r="F187" s="458" t="s">
        <v>363</v>
      </c>
      <c r="G187" s="459"/>
      <c r="H187" s="728" t="s">
        <v>2094</v>
      </c>
      <c r="I187" s="460">
        <v>0.29299999999999998</v>
      </c>
      <c r="J187" s="735" t="s">
        <v>2095</v>
      </c>
      <c r="K187" s="529">
        <f t="shared" si="7"/>
        <v>0</v>
      </c>
      <c r="L187" s="598" t="str">
        <f t="shared" si="9"/>
        <v>(ｱﾝ)</v>
      </c>
      <c r="M187" s="462"/>
      <c r="N187" s="585" t="s">
        <v>2217</v>
      </c>
      <c r="O187" s="585" t="s">
        <v>1435</v>
      </c>
      <c r="P187" s="277"/>
      <c r="Q187" s="729"/>
      <c r="R187" s="729"/>
      <c r="S187" s="276"/>
      <c r="T187" s="1119"/>
      <c r="U187" s="1119"/>
      <c r="V187" s="275"/>
      <c r="W187" s="730"/>
      <c r="X187" s="274"/>
    </row>
    <row r="188" spans="2:24" s="592" customFormat="1" ht="12.75" customHeight="1" x14ac:dyDescent="0.2">
      <c r="B188" s="1150"/>
      <c r="C188" s="1137"/>
      <c r="D188" s="1139"/>
      <c r="E188" s="1132"/>
      <c r="F188" s="458" t="s">
        <v>362</v>
      </c>
      <c r="G188" s="459"/>
      <c r="H188" s="728" t="s">
        <v>2094</v>
      </c>
      <c r="I188" s="460">
        <v>0.14599999999999999</v>
      </c>
      <c r="J188" s="728" t="s">
        <v>2095</v>
      </c>
      <c r="K188" s="529">
        <f t="shared" si="7"/>
        <v>0</v>
      </c>
      <c r="L188" s="598" t="str">
        <f t="shared" si="9"/>
        <v>(ｲｱ)</v>
      </c>
      <c r="M188" s="462"/>
      <c r="N188" s="581" t="s">
        <v>2228</v>
      </c>
      <c r="O188" s="585" t="s">
        <v>1436</v>
      </c>
      <c r="P188" s="277"/>
      <c r="Q188" s="729"/>
      <c r="R188" s="729"/>
      <c r="S188" s="276"/>
      <c r="T188" s="729"/>
      <c r="U188" s="729"/>
      <c r="V188" s="275"/>
      <c r="W188" s="730"/>
      <c r="X188" s="274"/>
    </row>
    <row r="189" spans="2:24" s="592" customFormat="1" ht="12.75" customHeight="1" x14ac:dyDescent="0.2">
      <c r="B189" s="1150"/>
      <c r="C189" s="1137"/>
      <c r="D189" s="1139"/>
      <c r="E189" s="1131" t="s">
        <v>364</v>
      </c>
      <c r="F189" s="458" t="s">
        <v>363</v>
      </c>
      <c r="G189" s="459"/>
      <c r="H189" s="728" t="s">
        <v>2094</v>
      </c>
      <c r="I189" s="460">
        <v>0.219</v>
      </c>
      <c r="J189" s="735" t="s">
        <v>2095</v>
      </c>
      <c r="K189" s="529">
        <f t="shared" si="7"/>
        <v>0</v>
      </c>
      <c r="L189" s="598" t="str">
        <f t="shared" si="9"/>
        <v>(ｲｲ)</v>
      </c>
      <c r="M189" s="462"/>
      <c r="N189" s="581" t="s">
        <v>2228</v>
      </c>
      <c r="O189" s="585" t="s">
        <v>1437</v>
      </c>
      <c r="P189" s="277"/>
      <c r="Q189" s="729"/>
      <c r="R189" s="729"/>
      <c r="S189" s="276"/>
      <c r="T189" s="1119"/>
      <c r="U189" s="1119"/>
      <c r="V189" s="275"/>
      <c r="W189" s="730"/>
      <c r="X189" s="274"/>
    </row>
    <row r="190" spans="2:24" s="592" customFormat="1" ht="12.75" customHeight="1" x14ac:dyDescent="0.2">
      <c r="B190" s="1150"/>
      <c r="C190" s="1137"/>
      <c r="D190" s="1139"/>
      <c r="E190" s="1160"/>
      <c r="F190" s="471" t="s">
        <v>582</v>
      </c>
      <c r="G190" s="459"/>
      <c r="H190" s="728" t="s">
        <v>2094</v>
      </c>
      <c r="I190" s="460">
        <v>0.219</v>
      </c>
      <c r="J190" s="728" t="s">
        <v>2095</v>
      </c>
      <c r="K190" s="529">
        <f t="shared" si="7"/>
        <v>0</v>
      </c>
      <c r="L190" s="598" t="str">
        <f t="shared" si="9"/>
        <v>(ｲｳ)</v>
      </c>
      <c r="M190" s="462"/>
      <c r="N190" s="581" t="s">
        <v>2228</v>
      </c>
      <c r="O190" s="585" t="s">
        <v>1438</v>
      </c>
      <c r="P190" s="277"/>
      <c r="Q190" s="729"/>
      <c r="R190" s="729"/>
      <c r="S190" s="276"/>
      <c r="T190" s="729"/>
      <c r="U190" s="729"/>
      <c r="V190" s="275"/>
      <c r="W190" s="730"/>
      <c r="X190" s="274"/>
    </row>
    <row r="191" spans="2:24" s="592" customFormat="1" ht="12.75" customHeight="1" x14ac:dyDescent="0.2">
      <c r="B191" s="1150"/>
      <c r="C191" s="1137"/>
      <c r="D191" s="1140"/>
      <c r="E191" s="1132"/>
      <c r="F191" s="471" t="s">
        <v>583</v>
      </c>
      <c r="G191" s="459"/>
      <c r="H191" s="728" t="s">
        <v>2094</v>
      </c>
      <c r="I191" s="460">
        <v>0.26800000000000002</v>
      </c>
      <c r="J191" s="728" t="s">
        <v>2095</v>
      </c>
      <c r="K191" s="529">
        <f t="shared" si="7"/>
        <v>0</v>
      </c>
      <c r="L191" s="598" t="str">
        <f t="shared" si="9"/>
        <v>(ｲｴ)</v>
      </c>
      <c r="M191" s="462"/>
      <c r="N191" s="581" t="s">
        <v>2228</v>
      </c>
      <c r="O191" s="585" t="s">
        <v>1439</v>
      </c>
      <c r="P191" s="277"/>
      <c r="Q191" s="729"/>
      <c r="R191" s="729"/>
      <c r="S191" s="276"/>
      <c r="T191" s="729"/>
      <c r="U191" s="729"/>
      <c r="V191" s="275"/>
      <c r="W191" s="730"/>
      <c r="X191" s="274"/>
    </row>
    <row r="192" spans="2:24" s="592" customFormat="1" ht="12.75" customHeight="1" x14ac:dyDescent="0.2">
      <c r="B192" s="1133">
        <v>15</v>
      </c>
      <c r="C192" s="1154" t="s">
        <v>871</v>
      </c>
      <c r="D192" s="1138" t="s">
        <v>339</v>
      </c>
      <c r="E192" s="1131" t="s">
        <v>366</v>
      </c>
      <c r="F192" s="458" t="s">
        <v>363</v>
      </c>
      <c r="G192" s="459"/>
      <c r="H192" s="728" t="s">
        <v>2094</v>
      </c>
      <c r="I192" s="460">
        <v>0.39300000000000002</v>
      </c>
      <c r="J192" s="735" t="s">
        <v>2095</v>
      </c>
      <c r="K192" s="529">
        <f t="shared" si="7"/>
        <v>0</v>
      </c>
      <c r="L192" s="598" t="str">
        <f t="shared" ref="L192:L205" si="10">$N$99&amp;N192&amp;O206&amp;$O$99</f>
        <v>(ｲｼ)</v>
      </c>
      <c r="M192" s="462"/>
      <c r="N192" s="581" t="s">
        <v>2228</v>
      </c>
      <c r="O192" s="585" t="s">
        <v>1440</v>
      </c>
      <c r="P192" s="277"/>
      <c r="Q192" s="1142"/>
      <c r="R192" s="1142"/>
      <c r="S192" s="276"/>
      <c r="T192" s="1119"/>
      <c r="U192" s="1119"/>
      <c r="V192" s="278"/>
      <c r="W192" s="729"/>
      <c r="X192" s="274"/>
    </row>
    <row r="193" spans="2:24" s="592" customFormat="1" ht="12.75" customHeight="1" x14ac:dyDescent="0.2">
      <c r="B193" s="1136"/>
      <c r="C193" s="1137"/>
      <c r="D193" s="1139"/>
      <c r="E193" s="1132"/>
      <c r="F193" s="458" t="s">
        <v>362</v>
      </c>
      <c r="G193" s="459"/>
      <c r="H193" s="728" t="s">
        <v>2094</v>
      </c>
      <c r="I193" s="460">
        <v>0.19600000000000001</v>
      </c>
      <c r="J193" s="728" t="s">
        <v>2095</v>
      </c>
      <c r="K193" s="529">
        <f t="shared" si="7"/>
        <v>0</v>
      </c>
      <c r="L193" s="598" t="str">
        <f t="shared" si="10"/>
        <v>(ｲｽ)</v>
      </c>
      <c r="M193" s="462"/>
      <c r="N193" s="581" t="s">
        <v>2228</v>
      </c>
      <c r="O193" s="585" t="s">
        <v>1441</v>
      </c>
      <c r="P193" s="277"/>
      <c r="Q193" s="730"/>
      <c r="R193" s="730"/>
      <c r="S193" s="276"/>
      <c r="T193" s="729"/>
      <c r="U193" s="729"/>
      <c r="V193" s="278"/>
      <c r="W193" s="729"/>
      <c r="X193" s="274"/>
    </row>
    <row r="194" spans="2:24" s="592" customFormat="1" ht="12.75" customHeight="1" x14ac:dyDescent="0.2">
      <c r="B194" s="1136"/>
      <c r="C194" s="1137"/>
      <c r="D194" s="1139"/>
      <c r="E194" s="1131" t="s">
        <v>365</v>
      </c>
      <c r="F194" s="458" t="s">
        <v>363</v>
      </c>
      <c r="G194" s="459"/>
      <c r="H194" s="728" t="s">
        <v>2094</v>
      </c>
      <c r="I194" s="460">
        <v>0.29499999999999998</v>
      </c>
      <c r="J194" s="735" t="s">
        <v>2095</v>
      </c>
      <c r="K194" s="529">
        <f t="shared" si="7"/>
        <v>0</v>
      </c>
      <c r="L194" s="598" t="str">
        <f t="shared" si="10"/>
        <v>(ｲｾ)</v>
      </c>
      <c r="M194" s="462"/>
      <c r="N194" s="581" t="s">
        <v>2228</v>
      </c>
      <c r="O194" s="585" t="s">
        <v>1442</v>
      </c>
      <c r="P194" s="277"/>
      <c r="Q194" s="729"/>
      <c r="R194" s="729"/>
      <c r="S194" s="276"/>
      <c r="T194" s="1119"/>
      <c r="U194" s="1119"/>
      <c r="V194" s="275"/>
      <c r="W194" s="730"/>
      <c r="X194" s="274"/>
    </row>
    <row r="195" spans="2:24" s="592" customFormat="1" ht="12.75" customHeight="1" x14ac:dyDescent="0.2">
      <c r="B195" s="1136"/>
      <c r="C195" s="1137"/>
      <c r="D195" s="1139"/>
      <c r="E195" s="1132"/>
      <c r="F195" s="458" t="s">
        <v>362</v>
      </c>
      <c r="G195" s="459"/>
      <c r="H195" s="728" t="s">
        <v>2094</v>
      </c>
      <c r="I195" s="460">
        <v>0.14699999999999999</v>
      </c>
      <c r="J195" s="728" t="s">
        <v>2095</v>
      </c>
      <c r="K195" s="529">
        <f t="shared" si="7"/>
        <v>0</v>
      </c>
      <c r="L195" s="598" t="str">
        <f t="shared" si="10"/>
        <v>(ｲｿ)</v>
      </c>
      <c r="M195" s="462"/>
      <c r="N195" s="581" t="s">
        <v>2228</v>
      </c>
      <c r="O195" s="585" t="s">
        <v>1443</v>
      </c>
      <c r="P195" s="277"/>
      <c r="Q195" s="729"/>
      <c r="R195" s="729"/>
      <c r="S195" s="276"/>
      <c r="T195" s="729"/>
      <c r="U195" s="729"/>
      <c r="V195" s="275"/>
      <c r="W195" s="730"/>
      <c r="X195" s="274"/>
    </row>
    <row r="196" spans="2:24" s="592" customFormat="1" ht="12.75" customHeight="1" x14ac:dyDescent="0.2">
      <c r="B196" s="1136"/>
      <c r="C196" s="1137"/>
      <c r="D196" s="1139"/>
      <c r="E196" s="1131" t="s">
        <v>364</v>
      </c>
      <c r="F196" s="458" t="s">
        <v>363</v>
      </c>
      <c r="G196" s="459"/>
      <c r="H196" s="728" t="s">
        <v>2094</v>
      </c>
      <c r="I196" s="460">
        <v>0.221</v>
      </c>
      <c r="J196" s="735" t="s">
        <v>2095</v>
      </c>
      <c r="K196" s="529">
        <f t="shared" si="7"/>
        <v>0</v>
      </c>
      <c r="L196" s="598" t="str">
        <f t="shared" si="10"/>
        <v>(ｲﾀ)</v>
      </c>
      <c r="M196" s="462"/>
      <c r="N196" s="581" t="s">
        <v>2228</v>
      </c>
      <c r="O196" s="585" t="s">
        <v>1444</v>
      </c>
      <c r="P196" s="277"/>
      <c r="Q196" s="729"/>
      <c r="R196" s="729"/>
      <c r="S196" s="276"/>
      <c r="T196" s="1119"/>
      <c r="U196" s="1119"/>
      <c r="V196" s="275"/>
      <c r="W196" s="730"/>
      <c r="X196" s="274"/>
    </row>
    <row r="197" spans="2:24" s="592" customFormat="1" ht="12.75" customHeight="1" x14ac:dyDescent="0.2">
      <c r="B197" s="1136"/>
      <c r="C197" s="1137"/>
      <c r="D197" s="1139"/>
      <c r="E197" s="1160"/>
      <c r="F197" s="471" t="s">
        <v>582</v>
      </c>
      <c r="G197" s="459"/>
      <c r="H197" s="728" t="s">
        <v>2094</v>
      </c>
      <c r="I197" s="460">
        <v>0.221</v>
      </c>
      <c r="J197" s="728" t="s">
        <v>2095</v>
      </c>
      <c r="K197" s="529">
        <f t="shared" si="7"/>
        <v>0</v>
      </c>
      <c r="L197" s="598" t="str">
        <f t="shared" si="10"/>
        <v>(ｲﾁ)</v>
      </c>
      <c r="M197" s="462"/>
      <c r="N197" s="581" t="s">
        <v>2228</v>
      </c>
      <c r="O197" s="585" t="s">
        <v>1445</v>
      </c>
      <c r="P197" s="277"/>
      <c r="Q197" s="729"/>
      <c r="R197" s="729"/>
      <c r="S197" s="276"/>
      <c r="T197" s="729"/>
      <c r="U197" s="729"/>
      <c r="V197" s="275"/>
      <c r="W197" s="730"/>
      <c r="X197" s="274"/>
    </row>
    <row r="198" spans="2:24" s="592" customFormat="1" ht="12.75" customHeight="1" x14ac:dyDescent="0.2">
      <c r="B198" s="1136"/>
      <c r="C198" s="1137"/>
      <c r="D198" s="1139"/>
      <c r="E198" s="1132"/>
      <c r="F198" s="471" t="s">
        <v>583</v>
      </c>
      <c r="G198" s="459"/>
      <c r="H198" s="728" t="s">
        <v>2094</v>
      </c>
      <c r="I198" s="460">
        <v>0.27</v>
      </c>
      <c r="J198" s="728" t="s">
        <v>2095</v>
      </c>
      <c r="K198" s="529">
        <f t="shared" si="7"/>
        <v>0</v>
      </c>
      <c r="L198" s="598" t="str">
        <f t="shared" si="10"/>
        <v>(ｲﾂ)</v>
      </c>
      <c r="M198" s="462"/>
      <c r="N198" s="581" t="s">
        <v>2228</v>
      </c>
      <c r="O198" s="585" t="s">
        <v>1446</v>
      </c>
      <c r="P198" s="277"/>
      <c r="Q198" s="729"/>
      <c r="R198" s="729"/>
      <c r="S198" s="276"/>
      <c r="T198" s="729"/>
      <c r="U198" s="729"/>
      <c r="V198" s="275"/>
      <c r="W198" s="730"/>
      <c r="X198" s="274"/>
    </row>
    <row r="199" spans="2:24" s="592" customFormat="1" ht="12.75" customHeight="1" x14ac:dyDescent="0.2">
      <c r="B199" s="1136"/>
      <c r="C199" s="1137"/>
      <c r="D199" s="1138" t="s">
        <v>335</v>
      </c>
      <c r="E199" s="1131" t="s">
        <v>366</v>
      </c>
      <c r="F199" s="458" t="s">
        <v>363</v>
      </c>
      <c r="G199" s="459"/>
      <c r="H199" s="728" t="s">
        <v>2094</v>
      </c>
      <c r="I199" s="460">
        <v>0.1</v>
      </c>
      <c r="J199" s="735" t="s">
        <v>2095</v>
      </c>
      <c r="K199" s="529">
        <f t="shared" si="7"/>
        <v>0</v>
      </c>
      <c r="L199" s="598" t="str">
        <f t="shared" si="10"/>
        <v>(ｲﾃ)</v>
      </c>
      <c r="M199" s="462"/>
      <c r="N199" s="581" t="s">
        <v>2228</v>
      </c>
      <c r="O199" s="585" t="s">
        <v>1447</v>
      </c>
      <c r="P199" s="277"/>
      <c r="Q199" s="729"/>
      <c r="R199" s="729"/>
      <c r="S199" s="276"/>
      <c r="T199" s="729"/>
      <c r="U199" s="729"/>
      <c r="V199" s="275"/>
      <c r="W199" s="730"/>
      <c r="X199" s="274"/>
    </row>
    <row r="200" spans="2:24" s="592" customFormat="1" ht="12.75" customHeight="1" x14ac:dyDescent="0.2">
      <c r="B200" s="1136"/>
      <c r="C200" s="1137"/>
      <c r="D200" s="1139"/>
      <c r="E200" s="1132"/>
      <c r="F200" s="458" t="s">
        <v>362</v>
      </c>
      <c r="G200" s="459"/>
      <c r="H200" s="728" t="s">
        <v>2094</v>
      </c>
      <c r="I200" s="460">
        <v>0.05</v>
      </c>
      <c r="J200" s="728" t="s">
        <v>2095</v>
      </c>
      <c r="K200" s="529">
        <f t="shared" si="7"/>
        <v>0</v>
      </c>
      <c r="L200" s="598" t="str">
        <f t="shared" si="10"/>
        <v>(ｲﾄ)</v>
      </c>
      <c r="M200" s="462"/>
      <c r="N200" s="581" t="s">
        <v>2228</v>
      </c>
      <c r="O200" s="585" t="s">
        <v>1448</v>
      </c>
      <c r="P200" s="277"/>
      <c r="Q200" s="729"/>
      <c r="R200" s="729"/>
      <c r="S200" s="276"/>
      <c r="T200" s="729"/>
      <c r="U200" s="729"/>
      <c r="V200" s="275"/>
      <c r="W200" s="730"/>
      <c r="X200" s="274"/>
    </row>
    <row r="201" spans="2:24" s="592" customFormat="1" ht="12.75" customHeight="1" x14ac:dyDescent="0.2">
      <c r="B201" s="1136"/>
      <c r="C201" s="1137"/>
      <c r="D201" s="1139"/>
      <c r="E201" s="1131" t="s">
        <v>365</v>
      </c>
      <c r="F201" s="458" t="s">
        <v>363</v>
      </c>
      <c r="G201" s="459"/>
      <c r="H201" s="728" t="s">
        <v>2094</v>
      </c>
      <c r="I201" s="460">
        <v>0.75</v>
      </c>
      <c r="J201" s="735" t="s">
        <v>2095</v>
      </c>
      <c r="K201" s="529">
        <f t="shared" si="7"/>
        <v>0</v>
      </c>
      <c r="L201" s="598" t="str">
        <f t="shared" si="10"/>
        <v>(ｲﾅ)</v>
      </c>
      <c r="M201" s="462"/>
      <c r="N201" s="581" t="s">
        <v>2228</v>
      </c>
      <c r="O201" s="585" t="s">
        <v>1449</v>
      </c>
      <c r="P201" s="277"/>
      <c r="Q201" s="729"/>
      <c r="R201" s="729"/>
      <c r="S201" s="276"/>
      <c r="T201" s="729"/>
      <c r="U201" s="729"/>
      <c r="V201" s="275"/>
      <c r="W201" s="730"/>
      <c r="X201" s="274"/>
    </row>
    <row r="202" spans="2:24" s="592" customFormat="1" ht="12.75" customHeight="1" x14ac:dyDescent="0.2">
      <c r="B202" s="1136"/>
      <c r="C202" s="1137"/>
      <c r="D202" s="1139"/>
      <c r="E202" s="1132"/>
      <c r="F202" s="458" t="s">
        <v>362</v>
      </c>
      <c r="G202" s="459"/>
      <c r="H202" s="728" t="s">
        <v>2094</v>
      </c>
      <c r="I202" s="460">
        <v>3.7999999999999999E-2</v>
      </c>
      <c r="J202" s="728" t="s">
        <v>2095</v>
      </c>
      <c r="K202" s="529">
        <f t="shared" si="7"/>
        <v>0</v>
      </c>
      <c r="L202" s="598" t="str">
        <f t="shared" si="10"/>
        <v>(ｲﾆ)</v>
      </c>
      <c r="M202" s="462"/>
      <c r="N202" s="581" t="s">
        <v>2228</v>
      </c>
      <c r="O202" s="585" t="s">
        <v>1450</v>
      </c>
      <c r="P202" s="277"/>
      <c r="Q202" s="729"/>
      <c r="R202" s="729"/>
      <c r="S202" s="276"/>
      <c r="T202" s="729"/>
      <c r="U202" s="729"/>
      <c r="V202" s="275"/>
      <c r="W202" s="730"/>
      <c r="X202" s="274"/>
    </row>
    <row r="203" spans="2:24" s="592" customFormat="1" ht="12.75" customHeight="1" x14ac:dyDescent="0.2">
      <c r="B203" s="1136"/>
      <c r="C203" s="1137"/>
      <c r="D203" s="1139"/>
      <c r="E203" s="1131" t="s">
        <v>364</v>
      </c>
      <c r="F203" s="458" t="s">
        <v>363</v>
      </c>
      <c r="G203" s="459"/>
      <c r="H203" s="728" t="s">
        <v>2094</v>
      </c>
      <c r="I203" s="460">
        <v>5.7000000000000002E-2</v>
      </c>
      <c r="J203" s="735" t="s">
        <v>2095</v>
      </c>
      <c r="K203" s="529">
        <f t="shared" si="7"/>
        <v>0</v>
      </c>
      <c r="L203" s="598" t="str">
        <f t="shared" si="10"/>
        <v>(ｲﾇ)</v>
      </c>
      <c r="M203" s="462"/>
      <c r="N203" s="581" t="s">
        <v>2228</v>
      </c>
      <c r="O203" s="585" t="s">
        <v>1451</v>
      </c>
      <c r="P203" s="277"/>
      <c r="Q203" s="729"/>
      <c r="R203" s="729"/>
      <c r="S203" s="276"/>
      <c r="T203" s="729"/>
      <c r="U203" s="729"/>
      <c r="V203" s="275"/>
      <c r="W203" s="730"/>
      <c r="X203" s="274"/>
    </row>
    <row r="204" spans="2:24" s="592" customFormat="1" ht="12.75" customHeight="1" x14ac:dyDescent="0.2">
      <c r="B204" s="1136"/>
      <c r="C204" s="1137"/>
      <c r="D204" s="1139"/>
      <c r="E204" s="1160"/>
      <c r="F204" s="471" t="s">
        <v>582</v>
      </c>
      <c r="G204" s="459"/>
      <c r="H204" s="728" t="s">
        <v>2094</v>
      </c>
      <c r="I204" s="460">
        <v>5.7000000000000002E-2</v>
      </c>
      <c r="J204" s="728" t="s">
        <v>2095</v>
      </c>
      <c r="K204" s="529">
        <f t="shared" si="7"/>
        <v>0</v>
      </c>
      <c r="L204" s="598" t="str">
        <f t="shared" si="10"/>
        <v>(ｲﾈ)</v>
      </c>
      <c r="M204" s="462"/>
      <c r="N204" s="581" t="s">
        <v>2228</v>
      </c>
      <c r="O204" s="585" t="s">
        <v>1452</v>
      </c>
      <c r="P204" s="277"/>
      <c r="Q204" s="729"/>
      <c r="R204" s="729"/>
      <c r="S204" s="276"/>
      <c r="T204" s="729"/>
      <c r="U204" s="729"/>
      <c r="V204" s="275"/>
      <c r="W204" s="730"/>
      <c r="X204" s="274"/>
    </row>
    <row r="205" spans="2:24" s="592" customFormat="1" ht="12.75" customHeight="1" x14ac:dyDescent="0.2">
      <c r="B205" s="1158"/>
      <c r="C205" s="1159"/>
      <c r="D205" s="1140"/>
      <c r="E205" s="1132"/>
      <c r="F205" s="471" t="s">
        <v>583</v>
      </c>
      <c r="G205" s="459"/>
      <c r="H205" s="728" t="s">
        <v>2094</v>
      </c>
      <c r="I205" s="460">
        <v>6.9000000000000006E-2</v>
      </c>
      <c r="J205" s="728" t="s">
        <v>2095</v>
      </c>
      <c r="K205" s="529">
        <f t="shared" si="7"/>
        <v>0</v>
      </c>
      <c r="L205" s="598" t="str">
        <f t="shared" si="10"/>
        <v>(ｲﾉ)</v>
      </c>
      <c r="M205" s="462"/>
      <c r="N205" s="581" t="s">
        <v>2228</v>
      </c>
      <c r="O205" s="585" t="s">
        <v>1453</v>
      </c>
      <c r="P205" s="277"/>
      <c r="Q205" s="729"/>
      <c r="R205" s="729"/>
      <c r="S205" s="276"/>
      <c r="T205" s="729"/>
      <c r="U205" s="729"/>
      <c r="V205" s="275"/>
      <c r="W205" s="730"/>
      <c r="X205" s="274"/>
    </row>
    <row r="206" spans="2:24" s="592" customFormat="1" ht="12.75" customHeight="1" x14ac:dyDescent="0.2">
      <c r="B206" s="1149">
        <v>16</v>
      </c>
      <c r="C206" s="1154" t="s">
        <v>872</v>
      </c>
      <c r="D206" s="1138" t="s">
        <v>339</v>
      </c>
      <c r="E206" s="1131" t="s">
        <v>366</v>
      </c>
      <c r="F206" s="458" t="s">
        <v>363</v>
      </c>
      <c r="G206" s="459"/>
      <c r="H206" s="728" t="s">
        <v>2094</v>
      </c>
      <c r="I206" s="460">
        <v>0.39500000000000002</v>
      </c>
      <c r="J206" s="735" t="s">
        <v>2095</v>
      </c>
      <c r="K206" s="529">
        <f t="shared" si="7"/>
        <v>0</v>
      </c>
      <c r="L206" s="598" t="str">
        <f t="shared" ref="L206:L219" si="11">$N$99&amp;N206&amp;O206&amp;$O$99</f>
        <v>(ｲｼ)</v>
      </c>
      <c r="M206" s="462"/>
      <c r="N206" s="581" t="s">
        <v>2228</v>
      </c>
      <c r="O206" s="585" t="s">
        <v>1454</v>
      </c>
      <c r="P206" s="277"/>
      <c r="Q206" s="1142"/>
      <c r="R206" s="1142"/>
      <c r="S206" s="276"/>
      <c r="T206" s="1119"/>
      <c r="U206" s="1119"/>
      <c r="V206" s="278"/>
      <c r="W206" s="729"/>
      <c r="X206" s="274"/>
    </row>
    <row r="207" spans="2:24" s="592" customFormat="1" ht="12.75" customHeight="1" x14ac:dyDescent="0.2">
      <c r="B207" s="1150"/>
      <c r="C207" s="1137"/>
      <c r="D207" s="1139"/>
      <c r="E207" s="1132"/>
      <c r="F207" s="458" t="s">
        <v>362</v>
      </c>
      <c r="G207" s="459"/>
      <c r="H207" s="728" t="s">
        <v>2094</v>
      </c>
      <c r="I207" s="460">
        <v>0.19700000000000001</v>
      </c>
      <c r="J207" s="728" t="s">
        <v>2095</v>
      </c>
      <c r="K207" s="529">
        <f t="shared" si="7"/>
        <v>0</v>
      </c>
      <c r="L207" s="598" t="str">
        <f t="shared" si="11"/>
        <v>(ｲｽ)</v>
      </c>
      <c r="M207" s="462"/>
      <c r="N207" s="581" t="s">
        <v>2228</v>
      </c>
      <c r="O207" s="585" t="s">
        <v>1455</v>
      </c>
      <c r="P207" s="277"/>
      <c r="Q207" s="730"/>
      <c r="R207" s="730"/>
      <c r="S207" s="276"/>
      <c r="T207" s="729"/>
      <c r="U207" s="729"/>
      <c r="V207" s="278"/>
      <c r="W207" s="729"/>
      <c r="X207" s="274"/>
    </row>
    <row r="208" spans="2:24" s="592" customFormat="1" ht="12.75" customHeight="1" x14ac:dyDescent="0.2">
      <c r="B208" s="1150"/>
      <c r="C208" s="1137"/>
      <c r="D208" s="1139"/>
      <c r="E208" s="1131" t="s">
        <v>365</v>
      </c>
      <c r="F208" s="458" t="s">
        <v>363</v>
      </c>
      <c r="G208" s="459"/>
      <c r="H208" s="728" t="s">
        <v>2094</v>
      </c>
      <c r="I208" s="460">
        <v>0.29599999999999999</v>
      </c>
      <c r="J208" s="735" t="s">
        <v>2095</v>
      </c>
      <c r="K208" s="529">
        <f t="shared" si="7"/>
        <v>0</v>
      </c>
      <c r="L208" s="598" t="str">
        <f t="shared" si="11"/>
        <v>(ｲｾ)</v>
      </c>
      <c r="M208" s="462"/>
      <c r="N208" s="581" t="s">
        <v>2228</v>
      </c>
      <c r="O208" s="585" t="s">
        <v>1456</v>
      </c>
      <c r="P208" s="277"/>
      <c r="Q208" s="729"/>
      <c r="R208" s="729"/>
      <c r="S208" s="276"/>
      <c r="T208" s="1119"/>
      <c r="U208" s="1119"/>
      <c r="V208" s="275"/>
      <c r="W208" s="730"/>
      <c r="X208" s="274"/>
    </row>
    <row r="209" spans="1:24" s="592" customFormat="1" ht="12.75" customHeight="1" x14ac:dyDescent="0.2">
      <c r="B209" s="1150"/>
      <c r="C209" s="1137"/>
      <c r="D209" s="1139"/>
      <c r="E209" s="1132"/>
      <c r="F209" s="458" t="s">
        <v>362</v>
      </c>
      <c r="G209" s="459"/>
      <c r="H209" s="728" t="s">
        <v>2094</v>
      </c>
      <c r="I209" s="460">
        <v>0.14799999999999999</v>
      </c>
      <c r="J209" s="728" t="s">
        <v>2095</v>
      </c>
      <c r="K209" s="529">
        <f t="shared" si="7"/>
        <v>0</v>
      </c>
      <c r="L209" s="598" t="str">
        <f t="shared" si="11"/>
        <v>(ｲｿ)</v>
      </c>
      <c r="M209" s="462"/>
      <c r="N209" s="581" t="s">
        <v>2228</v>
      </c>
      <c r="O209" s="585" t="s">
        <v>1457</v>
      </c>
      <c r="P209" s="277"/>
      <c r="Q209" s="729"/>
      <c r="R209" s="729"/>
      <c r="S209" s="276"/>
      <c r="T209" s="729"/>
      <c r="U209" s="729"/>
      <c r="V209" s="275"/>
      <c r="W209" s="730"/>
      <c r="X209" s="274"/>
    </row>
    <row r="210" spans="1:24" s="592" customFormat="1" ht="12.75" customHeight="1" x14ac:dyDescent="0.2">
      <c r="B210" s="1150"/>
      <c r="C210" s="1137"/>
      <c r="D210" s="1139"/>
      <c r="E210" s="1131" t="s">
        <v>364</v>
      </c>
      <c r="F210" s="458" t="s">
        <v>363</v>
      </c>
      <c r="G210" s="459"/>
      <c r="H210" s="728" t="s">
        <v>2094</v>
      </c>
      <c r="I210" s="460">
        <v>0.222</v>
      </c>
      <c r="J210" s="735" t="s">
        <v>2095</v>
      </c>
      <c r="K210" s="529">
        <f t="shared" si="7"/>
        <v>0</v>
      </c>
      <c r="L210" s="598" t="str">
        <f t="shared" si="11"/>
        <v>(ｲﾀ)</v>
      </c>
      <c r="M210" s="462"/>
      <c r="N210" s="581" t="s">
        <v>2228</v>
      </c>
      <c r="O210" s="585" t="s">
        <v>1458</v>
      </c>
      <c r="P210" s="277"/>
      <c r="Q210" s="729"/>
      <c r="R210" s="729"/>
      <c r="S210" s="276"/>
      <c r="T210" s="1119"/>
      <c r="U210" s="1119"/>
      <c r="V210" s="275"/>
      <c r="W210" s="730"/>
      <c r="X210" s="274"/>
    </row>
    <row r="211" spans="1:24" s="592" customFormat="1" ht="12.75" customHeight="1" x14ac:dyDescent="0.2">
      <c r="B211" s="1150"/>
      <c r="C211" s="1137"/>
      <c r="D211" s="1139"/>
      <c r="E211" s="1160"/>
      <c r="F211" s="471" t="s">
        <v>582</v>
      </c>
      <c r="G211" s="459"/>
      <c r="H211" s="728" t="s">
        <v>2094</v>
      </c>
      <c r="I211" s="460">
        <v>0.222</v>
      </c>
      <c r="J211" s="728" t="s">
        <v>2095</v>
      </c>
      <c r="K211" s="529">
        <f t="shared" si="7"/>
        <v>0</v>
      </c>
      <c r="L211" s="598" t="str">
        <f t="shared" si="11"/>
        <v>(ｲﾁ)</v>
      </c>
      <c r="M211" s="462"/>
      <c r="N211" s="581" t="s">
        <v>2228</v>
      </c>
      <c r="O211" s="585" t="s">
        <v>1459</v>
      </c>
      <c r="P211" s="277"/>
      <c r="Q211" s="729"/>
      <c r="R211" s="729"/>
      <c r="S211" s="276"/>
      <c r="T211" s="729"/>
      <c r="U211" s="729"/>
      <c r="V211" s="275"/>
      <c r="W211" s="730"/>
      <c r="X211" s="274"/>
    </row>
    <row r="212" spans="1:24" s="592" customFormat="1" ht="12.75" customHeight="1" x14ac:dyDescent="0.2">
      <c r="B212" s="1150"/>
      <c r="C212" s="1137"/>
      <c r="D212" s="1140"/>
      <c r="E212" s="1132"/>
      <c r="F212" s="471" t="s">
        <v>583</v>
      </c>
      <c r="G212" s="459"/>
      <c r="H212" s="728" t="s">
        <v>2094</v>
      </c>
      <c r="I212" s="460">
        <v>0.27200000000000002</v>
      </c>
      <c r="J212" s="728" t="s">
        <v>2095</v>
      </c>
      <c r="K212" s="529">
        <f t="shared" si="7"/>
        <v>0</v>
      </c>
      <c r="L212" s="598" t="str">
        <f t="shared" si="11"/>
        <v>(ｲﾂ)</v>
      </c>
      <c r="M212" s="462"/>
      <c r="N212" s="581" t="s">
        <v>2228</v>
      </c>
      <c r="O212" s="585" t="s">
        <v>1460</v>
      </c>
      <c r="P212" s="277"/>
      <c r="Q212" s="729"/>
      <c r="R212" s="729"/>
      <c r="S212" s="276"/>
      <c r="T212" s="729"/>
      <c r="U212" s="729"/>
      <c r="V212" s="275"/>
      <c r="W212" s="730"/>
      <c r="X212" s="274"/>
    </row>
    <row r="213" spans="1:24" s="592" customFormat="1" ht="12.75" customHeight="1" x14ac:dyDescent="0.2">
      <c r="B213" s="1150"/>
      <c r="C213" s="1137"/>
      <c r="D213" s="1138" t="s">
        <v>335</v>
      </c>
      <c r="E213" s="1131" t="s">
        <v>366</v>
      </c>
      <c r="F213" s="458" t="s">
        <v>363</v>
      </c>
      <c r="G213" s="459"/>
      <c r="H213" s="728" t="s">
        <v>2094</v>
      </c>
      <c r="I213" s="460">
        <v>0.1</v>
      </c>
      <c r="J213" s="735" t="s">
        <v>2095</v>
      </c>
      <c r="K213" s="529">
        <f t="shared" si="7"/>
        <v>0</v>
      </c>
      <c r="L213" s="598" t="str">
        <f t="shared" si="11"/>
        <v>(ｲﾃ)</v>
      </c>
      <c r="M213" s="462"/>
      <c r="N213" s="581" t="s">
        <v>2228</v>
      </c>
      <c r="O213" s="585" t="s">
        <v>1461</v>
      </c>
      <c r="P213" s="277"/>
      <c r="Q213" s="729"/>
      <c r="R213" s="729"/>
      <c r="S213" s="276"/>
      <c r="T213" s="729"/>
      <c r="U213" s="729"/>
      <c r="V213" s="275"/>
      <c r="W213" s="730"/>
      <c r="X213" s="274"/>
    </row>
    <row r="214" spans="1:24" s="592" customFormat="1" ht="12.75" customHeight="1" x14ac:dyDescent="0.2">
      <c r="B214" s="1150"/>
      <c r="C214" s="1137"/>
      <c r="D214" s="1139"/>
      <c r="E214" s="1132"/>
      <c r="F214" s="458" t="s">
        <v>362</v>
      </c>
      <c r="G214" s="459"/>
      <c r="H214" s="728" t="s">
        <v>2094</v>
      </c>
      <c r="I214" s="460">
        <v>0.05</v>
      </c>
      <c r="J214" s="728" t="s">
        <v>2095</v>
      </c>
      <c r="K214" s="529">
        <f t="shared" si="7"/>
        <v>0</v>
      </c>
      <c r="L214" s="598" t="str">
        <f t="shared" si="11"/>
        <v>(ｲﾄ)</v>
      </c>
      <c r="M214" s="462"/>
      <c r="N214" s="581" t="s">
        <v>2228</v>
      </c>
      <c r="O214" s="585" t="s">
        <v>1462</v>
      </c>
      <c r="P214" s="277"/>
      <c r="Q214" s="729"/>
      <c r="R214" s="729"/>
      <c r="S214" s="276"/>
      <c r="T214" s="729"/>
      <c r="U214" s="729"/>
      <c r="V214" s="275"/>
      <c r="W214" s="730"/>
      <c r="X214" s="274"/>
    </row>
    <row r="215" spans="1:24" s="592" customFormat="1" ht="12.75" customHeight="1" x14ac:dyDescent="0.2">
      <c r="B215" s="1150"/>
      <c r="C215" s="1137"/>
      <c r="D215" s="1139"/>
      <c r="E215" s="1131" t="s">
        <v>365</v>
      </c>
      <c r="F215" s="458" t="s">
        <v>363</v>
      </c>
      <c r="G215" s="459"/>
      <c r="H215" s="728" t="s">
        <v>2094</v>
      </c>
      <c r="I215" s="460">
        <v>7.4999999999999997E-2</v>
      </c>
      <c r="J215" s="735" t="s">
        <v>2095</v>
      </c>
      <c r="K215" s="529">
        <f t="shared" si="7"/>
        <v>0</v>
      </c>
      <c r="L215" s="598" t="str">
        <f t="shared" si="11"/>
        <v>(ｲﾅ)</v>
      </c>
      <c r="M215" s="462"/>
      <c r="N215" s="581" t="s">
        <v>2228</v>
      </c>
      <c r="O215" s="585" t="s">
        <v>1463</v>
      </c>
      <c r="P215" s="277"/>
      <c r="Q215" s="729"/>
      <c r="R215" s="729"/>
      <c r="S215" s="276"/>
      <c r="T215" s="729"/>
      <c r="U215" s="729"/>
      <c r="V215" s="275"/>
      <c r="W215" s="730"/>
      <c r="X215" s="274"/>
    </row>
    <row r="216" spans="1:24" s="592" customFormat="1" ht="12.75" customHeight="1" x14ac:dyDescent="0.2">
      <c r="B216" s="1150"/>
      <c r="C216" s="1137"/>
      <c r="D216" s="1139"/>
      <c r="E216" s="1132"/>
      <c r="F216" s="458" t="s">
        <v>362</v>
      </c>
      <c r="G216" s="459"/>
      <c r="H216" s="728" t="s">
        <v>2094</v>
      </c>
      <c r="I216" s="460">
        <v>3.7999999999999999E-2</v>
      </c>
      <c r="J216" s="728" t="s">
        <v>2095</v>
      </c>
      <c r="K216" s="529">
        <f>ROUND(G216*I216,0)</f>
        <v>0</v>
      </c>
      <c r="L216" s="598" t="str">
        <f t="shared" si="11"/>
        <v>(ｲﾆ)</v>
      </c>
      <c r="M216" s="462"/>
      <c r="N216" s="581" t="s">
        <v>2228</v>
      </c>
      <c r="O216" s="585" t="s">
        <v>1464</v>
      </c>
      <c r="P216" s="277"/>
      <c r="Q216" s="729"/>
      <c r="R216" s="729"/>
      <c r="S216" s="276"/>
      <c r="T216" s="729"/>
      <c r="U216" s="729"/>
      <c r="V216" s="275"/>
      <c r="W216" s="730"/>
      <c r="X216" s="274"/>
    </row>
    <row r="217" spans="1:24" s="592" customFormat="1" ht="12.75" customHeight="1" x14ac:dyDescent="0.2">
      <c r="B217" s="1150"/>
      <c r="C217" s="1137"/>
      <c r="D217" s="1139"/>
      <c r="E217" s="1131" t="s">
        <v>364</v>
      </c>
      <c r="F217" s="458" t="s">
        <v>363</v>
      </c>
      <c r="G217" s="459"/>
      <c r="H217" s="728" t="s">
        <v>2094</v>
      </c>
      <c r="I217" s="460">
        <v>5.7000000000000002E-2</v>
      </c>
      <c r="J217" s="735" t="s">
        <v>2095</v>
      </c>
      <c r="K217" s="529">
        <f>ROUND(G217*I217,0)</f>
        <v>0</v>
      </c>
      <c r="L217" s="598" t="str">
        <f t="shared" si="11"/>
        <v>(ｲﾇ)</v>
      </c>
      <c r="M217" s="462"/>
      <c r="N217" s="581" t="s">
        <v>2228</v>
      </c>
      <c r="O217" s="585" t="s">
        <v>1419</v>
      </c>
      <c r="P217" s="277"/>
      <c r="Q217" s="729"/>
      <c r="R217" s="729"/>
      <c r="S217" s="276"/>
      <c r="T217" s="729"/>
      <c r="U217" s="729"/>
      <c r="V217" s="275"/>
      <c r="W217" s="730"/>
      <c r="X217" s="274"/>
    </row>
    <row r="218" spans="1:24" s="592" customFormat="1" ht="14.4" x14ac:dyDescent="0.2">
      <c r="B218" s="1150"/>
      <c r="C218" s="1137"/>
      <c r="D218" s="1139"/>
      <c r="E218" s="1160"/>
      <c r="F218" s="471" t="s">
        <v>582</v>
      </c>
      <c r="G218" s="459"/>
      <c r="H218" s="728" t="s">
        <v>2094</v>
      </c>
      <c r="I218" s="460">
        <v>5.7000000000000002E-2</v>
      </c>
      <c r="J218" s="728" t="s">
        <v>2095</v>
      </c>
      <c r="K218" s="529">
        <f>ROUND(G218*I218,0)</f>
        <v>0</v>
      </c>
      <c r="L218" s="598" t="str">
        <f t="shared" si="11"/>
        <v>(ｲﾈ)</v>
      </c>
      <c r="M218" s="462"/>
      <c r="N218" s="581" t="s">
        <v>2228</v>
      </c>
      <c r="O218" s="585" t="s">
        <v>1420</v>
      </c>
      <c r="P218" s="277"/>
      <c r="Q218" s="729"/>
      <c r="R218" s="729"/>
      <c r="S218" s="276"/>
      <c r="T218" s="729"/>
      <c r="U218" s="729"/>
      <c r="V218" s="275"/>
      <c r="W218" s="730"/>
      <c r="X218" s="274"/>
    </row>
    <row r="219" spans="1:24" s="592" customFormat="1" ht="14.4" x14ac:dyDescent="0.2">
      <c r="B219" s="1151"/>
      <c r="C219" s="1159"/>
      <c r="D219" s="1140"/>
      <c r="E219" s="1132"/>
      <c r="F219" s="471" t="s">
        <v>583</v>
      </c>
      <c r="G219" s="459"/>
      <c r="H219" s="728" t="s">
        <v>2094</v>
      </c>
      <c r="I219" s="460">
        <v>6.9000000000000006E-2</v>
      </c>
      <c r="J219" s="728" t="s">
        <v>2095</v>
      </c>
      <c r="K219" s="529">
        <f>ROUND(G219*I219,0)</f>
        <v>0</v>
      </c>
      <c r="L219" s="598" t="str">
        <f t="shared" si="11"/>
        <v>(ｲﾉ)</v>
      </c>
      <c r="M219" s="462"/>
      <c r="N219" s="581" t="s">
        <v>2228</v>
      </c>
      <c r="O219" s="585" t="s">
        <v>1421</v>
      </c>
      <c r="P219" s="277"/>
      <c r="Q219" s="729"/>
      <c r="R219" s="729"/>
      <c r="S219" s="276"/>
      <c r="T219" s="729"/>
      <c r="U219" s="729"/>
      <c r="V219" s="275"/>
      <c r="W219" s="730"/>
      <c r="X219" s="274"/>
    </row>
    <row r="220" spans="1:24" s="592" customFormat="1" ht="22.5" customHeight="1" x14ac:dyDescent="0.2">
      <c r="B220" s="464"/>
      <c r="C220" s="402"/>
      <c r="D220" s="402"/>
      <c r="E220" s="465"/>
      <c r="F220" s="466"/>
      <c r="G220" s="472"/>
      <c r="H220" s="473"/>
      <c r="I220" s="474"/>
      <c r="J220" s="473"/>
      <c r="K220" s="472"/>
      <c r="L220" s="462"/>
      <c r="M220" s="462"/>
      <c r="P220" s="277"/>
      <c r="Q220" s="729"/>
      <c r="R220" s="729"/>
      <c r="S220" s="276"/>
      <c r="T220" s="729"/>
      <c r="U220" s="729"/>
      <c r="V220" s="275"/>
      <c r="W220" s="730"/>
      <c r="X220" s="274"/>
    </row>
    <row r="221" spans="1:24" s="592" customFormat="1" ht="12.75" customHeight="1" x14ac:dyDescent="0.2">
      <c r="B221" s="464"/>
      <c r="C221" s="402"/>
      <c r="D221" s="402"/>
      <c r="E221" s="465"/>
      <c r="F221" s="466"/>
      <c r="G221" s="403"/>
      <c r="H221" s="738"/>
      <c r="I221" s="415"/>
      <c r="J221" s="738"/>
      <c r="K221" s="403"/>
      <c r="L221" s="462"/>
      <c r="M221" s="462"/>
      <c r="P221" s="277"/>
      <c r="Q221" s="729"/>
      <c r="R221" s="729"/>
      <c r="S221" s="276"/>
      <c r="T221" s="729"/>
      <c r="U221" s="729"/>
      <c r="V221" s="275"/>
      <c r="W221" s="730"/>
      <c r="X221" s="274"/>
    </row>
    <row r="222" spans="1:24" s="592" customFormat="1" ht="12.75" customHeight="1" x14ac:dyDescent="0.2">
      <c r="A222" s="400" t="s">
        <v>2153</v>
      </c>
      <c r="B222" s="406" t="s">
        <v>1374</v>
      </c>
      <c r="F222" s="467"/>
      <c r="G222" s="468"/>
      <c r="H222" s="469"/>
      <c r="I222" s="470"/>
      <c r="J222" s="469"/>
      <c r="K222" s="468"/>
      <c r="L222" s="462"/>
      <c r="M222" s="462"/>
      <c r="P222" s="277"/>
      <c r="Q222" s="729"/>
      <c r="R222" s="729"/>
      <c r="S222" s="276"/>
      <c r="T222" s="729"/>
      <c r="U222" s="729"/>
      <c r="V222" s="275"/>
      <c r="W222" s="730"/>
      <c r="X222" s="274"/>
    </row>
    <row r="223" spans="1:24" s="592" customFormat="1" ht="12.75" customHeight="1" x14ac:dyDescent="0.2">
      <c r="B223" s="1133">
        <v>17</v>
      </c>
      <c r="C223" s="1154" t="s">
        <v>1058</v>
      </c>
      <c r="D223" s="1138" t="s">
        <v>339</v>
      </c>
      <c r="E223" s="1131" t="s">
        <v>366</v>
      </c>
      <c r="F223" s="458" t="s">
        <v>363</v>
      </c>
      <c r="G223" s="459"/>
      <c r="H223" s="728" t="s">
        <v>2094</v>
      </c>
      <c r="I223" s="460">
        <v>0.4</v>
      </c>
      <c r="J223" s="735" t="s">
        <v>2095</v>
      </c>
      <c r="K223" s="529">
        <f t="shared" ref="K223:K246" si="12">ROUND(G223*I223,0)</f>
        <v>0</v>
      </c>
      <c r="L223" s="598" t="str">
        <f t="shared" ref="L223:L293" si="13">$N$99&amp;N223&amp;O223&amp;$O$99</f>
        <v>(ｲﾊ)</v>
      </c>
      <c r="M223" s="462"/>
      <c r="N223" s="581" t="s">
        <v>2228</v>
      </c>
      <c r="O223" s="585" t="s">
        <v>1422</v>
      </c>
      <c r="P223" s="277"/>
      <c r="Q223" s="1142"/>
      <c r="R223" s="1142"/>
      <c r="S223" s="276"/>
      <c r="T223" s="1119"/>
      <c r="U223" s="1119"/>
      <c r="V223" s="278"/>
      <c r="W223" s="729"/>
      <c r="X223" s="274"/>
    </row>
    <row r="224" spans="1:24" s="592" customFormat="1" ht="12.75" customHeight="1" x14ac:dyDescent="0.2">
      <c r="B224" s="1136"/>
      <c r="C224" s="1137"/>
      <c r="D224" s="1139"/>
      <c r="E224" s="1132"/>
      <c r="F224" s="458" t="s">
        <v>362</v>
      </c>
      <c r="G224" s="459"/>
      <c r="H224" s="728" t="s">
        <v>2094</v>
      </c>
      <c r="I224" s="460">
        <v>0.2</v>
      </c>
      <c r="J224" s="728" t="s">
        <v>2095</v>
      </c>
      <c r="K224" s="529">
        <f t="shared" si="12"/>
        <v>0</v>
      </c>
      <c r="L224" s="598" t="str">
        <f t="shared" si="13"/>
        <v>(ｲﾋ)</v>
      </c>
      <c r="M224" s="462"/>
      <c r="N224" s="581" t="s">
        <v>2228</v>
      </c>
      <c r="O224" s="585" t="s">
        <v>1423</v>
      </c>
      <c r="P224" s="277"/>
      <c r="Q224" s="730"/>
      <c r="R224" s="730"/>
      <c r="S224" s="276"/>
      <c r="T224" s="729"/>
      <c r="U224" s="729"/>
      <c r="V224" s="278"/>
      <c r="W224" s="729"/>
      <c r="X224" s="274"/>
    </row>
    <row r="225" spans="2:24" s="592" customFormat="1" ht="12.75" customHeight="1" x14ac:dyDescent="0.2">
      <c r="B225" s="1136"/>
      <c r="C225" s="1137"/>
      <c r="D225" s="1139"/>
      <c r="E225" s="1131" t="s">
        <v>365</v>
      </c>
      <c r="F225" s="458" t="s">
        <v>363</v>
      </c>
      <c r="G225" s="459"/>
      <c r="H225" s="728" t="s">
        <v>2094</v>
      </c>
      <c r="I225" s="460">
        <v>0.3</v>
      </c>
      <c r="J225" s="735" t="s">
        <v>2095</v>
      </c>
      <c r="K225" s="529">
        <f t="shared" si="12"/>
        <v>0</v>
      </c>
      <c r="L225" s="598" t="str">
        <f t="shared" si="13"/>
        <v>(ｲﾌ)</v>
      </c>
      <c r="M225" s="462"/>
      <c r="N225" s="581" t="s">
        <v>2228</v>
      </c>
      <c r="O225" s="585" t="s">
        <v>1424</v>
      </c>
      <c r="P225" s="277"/>
      <c r="Q225" s="729"/>
      <c r="R225" s="729"/>
      <c r="S225" s="276"/>
      <c r="T225" s="1119"/>
      <c r="U225" s="1119"/>
      <c r="V225" s="275"/>
      <c r="W225" s="730"/>
      <c r="X225" s="274"/>
    </row>
    <row r="226" spans="2:24" s="592" customFormat="1" ht="12.75" customHeight="1" x14ac:dyDescent="0.2">
      <c r="B226" s="1136"/>
      <c r="C226" s="1137"/>
      <c r="D226" s="1139"/>
      <c r="E226" s="1132"/>
      <c r="F226" s="458" t="s">
        <v>362</v>
      </c>
      <c r="G226" s="459"/>
      <c r="H226" s="728" t="s">
        <v>2094</v>
      </c>
      <c r="I226" s="460">
        <v>0.15</v>
      </c>
      <c r="J226" s="728" t="s">
        <v>2095</v>
      </c>
      <c r="K226" s="529">
        <f t="shared" si="12"/>
        <v>0</v>
      </c>
      <c r="L226" s="598" t="str">
        <f t="shared" si="13"/>
        <v>(ｲﾍ)</v>
      </c>
      <c r="M226" s="462"/>
      <c r="N226" s="581" t="s">
        <v>2228</v>
      </c>
      <c r="O226" s="585" t="s">
        <v>1425</v>
      </c>
      <c r="P226" s="277"/>
      <c r="Q226" s="729"/>
      <c r="R226" s="729"/>
      <c r="S226" s="276"/>
      <c r="T226" s="729"/>
      <c r="U226" s="729"/>
      <c r="V226" s="275"/>
      <c r="W226" s="730"/>
      <c r="X226" s="274"/>
    </row>
    <row r="227" spans="2:24" s="592" customFormat="1" ht="12.75" customHeight="1" x14ac:dyDescent="0.2">
      <c r="B227" s="1136"/>
      <c r="C227" s="1137"/>
      <c r="D227" s="1139"/>
      <c r="E227" s="1131" t="s">
        <v>364</v>
      </c>
      <c r="F227" s="458" t="s">
        <v>363</v>
      </c>
      <c r="G227" s="459"/>
      <c r="H227" s="728" t="s">
        <v>2094</v>
      </c>
      <c r="I227" s="460">
        <v>0.22500000000000001</v>
      </c>
      <c r="J227" s="735" t="s">
        <v>2095</v>
      </c>
      <c r="K227" s="529">
        <f t="shared" si="12"/>
        <v>0</v>
      </c>
      <c r="L227" s="598" t="str">
        <f t="shared" si="13"/>
        <v>(ｲﾎ)</v>
      </c>
      <c r="M227" s="462"/>
      <c r="N227" s="581" t="s">
        <v>2228</v>
      </c>
      <c r="O227" s="585" t="s">
        <v>1426</v>
      </c>
      <c r="P227" s="277"/>
      <c r="Q227" s="729"/>
      <c r="R227" s="729"/>
      <c r="S227" s="276"/>
      <c r="T227" s="1119"/>
      <c r="U227" s="1119"/>
      <c r="V227" s="275"/>
      <c r="W227" s="730"/>
      <c r="X227" s="274"/>
    </row>
    <row r="228" spans="2:24" s="592" customFormat="1" ht="12.75" customHeight="1" x14ac:dyDescent="0.2">
      <c r="B228" s="1136"/>
      <c r="C228" s="1137"/>
      <c r="D228" s="1139"/>
      <c r="E228" s="1160"/>
      <c r="F228" s="471" t="s">
        <v>582</v>
      </c>
      <c r="G228" s="459"/>
      <c r="H228" s="728" t="s">
        <v>2094</v>
      </c>
      <c r="I228" s="460">
        <v>0.22500000000000001</v>
      </c>
      <c r="J228" s="728" t="s">
        <v>2095</v>
      </c>
      <c r="K228" s="529">
        <f t="shared" si="12"/>
        <v>0</v>
      </c>
      <c r="L228" s="598" t="str">
        <f t="shared" si="13"/>
        <v>(ｲﾏ)</v>
      </c>
      <c r="M228" s="462"/>
      <c r="N228" s="581" t="s">
        <v>2228</v>
      </c>
      <c r="O228" s="585" t="s">
        <v>1427</v>
      </c>
      <c r="P228" s="277"/>
      <c r="Q228" s="729"/>
      <c r="R228" s="729"/>
      <c r="S228" s="276"/>
      <c r="T228" s="729"/>
      <c r="U228" s="729"/>
      <c r="V228" s="275"/>
      <c r="W228" s="730"/>
      <c r="X228" s="274"/>
    </row>
    <row r="229" spans="2:24" s="592" customFormat="1" ht="12.75" customHeight="1" x14ac:dyDescent="0.2">
      <c r="B229" s="1136"/>
      <c r="C229" s="1137"/>
      <c r="D229" s="1139"/>
      <c r="E229" s="1132"/>
      <c r="F229" s="471" t="s">
        <v>583</v>
      </c>
      <c r="G229" s="459"/>
      <c r="H229" s="728" t="s">
        <v>2094</v>
      </c>
      <c r="I229" s="460">
        <v>0.27500000000000002</v>
      </c>
      <c r="J229" s="728" t="s">
        <v>2095</v>
      </c>
      <c r="K229" s="529">
        <f t="shared" si="12"/>
        <v>0</v>
      </c>
      <c r="L229" s="598" t="str">
        <f t="shared" si="13"/>
        <v>(ｲﾐ)</v>
      </c>
      <c r="M229" s="462"/>
      <c r="N229" s="581" t="s">
        <v>2228</v>
      </c>
      <c r="O229" s="585" t="s">
        <v>1428</v>
      </c>
      <c r="P229" s="277"/>
      <c r="Q229" s="729"/>
      <c r="R229" s="729"/>
      <c r="S229" s="276"/>
      <c r="T229" s="729"/>
      <c r="U229" s="729"/>
      <c r="V229" s="275"/>
      <c r="W229" s="730"/>
      <c r="X229" s="274"/>
    </row>
    <row r="230" spans="2:24" s="592" customFormat="1" ht="12.75" customHeight="1" x14ac:dyDescent="0.2">
      <c r="B230" s="1136"/>
      <c r="C230" s="1137"/>
      <c r="D230" s="1138" t="s">
        <v>335</v>
      </c>
      <c r="E230" s="1131" t="s">
        <v>366</v>
      </c>
      <c r="F230" s="458" t="s">
        <v>363</v>
      </c>
      <c r="G230" s="459"/>
      <c r="H230" s="728" t="s">
        <v>2094</v>
      </c>
      <c r="I230" s="460">
        <v>0.2</v>
      </c>
      <c r="J230" s="735" t="s">
        <v>2095</v>
      </c>
      <c r="K230" s="529">
        <f t="shared" si="12"/>
        <v>0</v>
      </c>
      <c r="L230" s="598" t="str">
        <f t="shared" si="13"/>
        <v>(ｳﾑ)</v>
      </c>
      <c r="M230" s="462"/>
      <c r="N230" s="581" t="s">
        <v>2229</v>
      </c>
      <c r="O230" s="585" t="s">
        <v>1429</v>
      </c>
      <c r="P230" s="277"/>
      <c r="Q230" s="729"/>
      <c r="R230" s="729"/>
      <c r="S230" s="276"/>
      <c r="T230" s="729"/>
      <c r="U230" s="729"/>
      <c r="V230" s="275"/>
      <c r="W230" s="730"/>
      <c r="X230" s="274"/>
    </row>
    <row r="231" spans="2:24" s="592" customFormat="1" ht="12.75" customHeight="1" x14ac:dyDescent="0.2">
      <c r="B231" s="1136"/>
      <c r="C231" s="1137"/>
      <c r="D231" s="1139"/>
      <c r="E231" s="1132"/>
      <c r="F231" s="458" t="s">
        <v>362</v>
      </c>
      <c r="G231" s="459"/>
      <c r="H231" s="728" t="s">
        <v>2094</v>
      </c>
      <c r="I231" s="460">
        <v>0.1</v>
      </c>
      <c r="J231" s="728" t="s">
        <v>2095</v>
      </c>
      <c r="K231" s="529">
        <f t="shared" si="12"/>
        <v>0</v>
      </c>
      <c r="L231" s="598" t="str">
        <f t="shared" si="13"/>
        <v>(ｳﾒ)</v>
      </c>
      <c r="M231" s="462"/>
      <c r="N231" s="581" t="s">
        <v>2229</v>
      </c>
      <c r="O231" s="585" t="s">
        <v>1430</v>
      </c>
      <c r="P231" s="277"/>
      <c r="Q231" s="729"/>
      <c r="R231" s="729"/>
      <c r="S231" s="276"/>
      <c r="T231" s="729"/>
      <c r="U231" s="729"/>
      <c r="V231" s="275"/>
      <c r="W231" s="730"/>
      <c r="X231" s="274"/>
    </row>
    <row r="232" spans="2:24" s="592" customFormat="1" ht="12.75" customHeight="1" x14ac:dyDescent="0.2">
      <c r="B232" s="1136"/>
      <c r="C232" s="1137"/>
      <c r="D232" s="1139"/>
      <c r="E232" s="1131" t="s">
        <v>365</v>
      </c>
      <c r="F232" s="458" t="s">
        <v>363</v>
      </c>
      <c r="G232" s="459"/>
      <c r="H232" s="728" t="s">
        <v>2094</v>
      </c>
      <c r="I232" s="460">
        <v>0.15</v>
      </c>
      <c r="J232" s="735" t="s">
        <v>2095</v>
      </c>
      <c r="K232" s="529">
        <f t="shared" si="12"/>
        <v>0</v>
      </c>
      <c r="L232" s="598" t="str">
        <f t="shared" si="13"/>
        <v>(ｳﾓ)</v>
      </c>
      <c r="M232" s="462"/>
      <c r="N232" s="581" t="s">
        <v>2229</v>
      </c>
      <c r="O232" s="585" t="s">
        <v>1431</v>
      </c>
      <c r="P232" s="277"/>
      <c r="Q232" s="729"/>
      <c r="R232" s="729"/>
      <c r="S232" s="276"/>
      <c r="T232" s="729"/>
      <c r="U232" s="729"/>
      <c r="V232" s="275"/>
      <c r="W232" s="730"/>
      <c r="X232" s="274"/>
    </row>
    <row r="233" spans="2:24" s="592" customFormat="1" ht="12.75" customHeight="1" x14ac:dyDescent="0.2">
      <c r="B233" s="1136"/>
      <c r="C233" s="1137"/>
      <c r="D233" s="1139"/>
      <c r="E233" s="1132"/>
      <c r="F233" s="458" t="s">
        <v>362</v>
      </c>
      <c r="G233" s="459"/>
      <c r="H233" s="728" t="s">
        <v>2094</v>
      </c>
      <c r="I233" s="460">
        <v>7.4999999999999997E-2</v>
      </c>
      <c r="J233" s="728" t="s">
        <v>2095</v>
      </c>
      <c r="K233" s="529">
        <f t="shared" si="12"/>
        <v>0</v>
      </c>
      <c r="L233" s="598" t="str">
        <f t="shared" si="13"/>
        <v>(ｳﾔ)</v>
      </c>
      <c r="M233" s="462"/>
      <c r="N233" s="581" t="s">
        <v>2229</v>
      </c>
      <c r="O233" s="585" t="s">
        <v>1432</v>
      </c>
      <c r="P233" s="277"/>
      <c r="Q233" s="729"/>
      <c r="R233" s="729"/>
      <c r="S233" s="276"/>
      <c r="T233" s="729"/>
      <c r="U233" s="729"/>
      <c r="V233" s="275"/>
      <c r="W233" s="730"/>
      <c r="X233" s="274"/>
    </row>
    <row r="234" spans="2:24" s="592" customFormat="1" ht="12.75" customHeight="1" x14ac:dyDescent="0.2">
      <c r="B234" s="1136"/>
      <c r="C234" s="1137"/>
      <c r="D234" s="1139"/>
      <c r="E234" s="1131" t="s">
        <v>364</v>
      </c>
      <c r="F234" s="458" t="s">
        <v>363</v>
      </c>
      <c r="G234" s="459"/>
      <c r="H234" s="728" t="s">
        <v>2094</v>
      </c>
      <c r="I234" s="460">
        <v>0.113</v>
      </c>
      <c r="J234" s="735" t="s">
        <v>2095</v>
      </c>
      <c r="K234" s="529">
        <f t="shared" si="12"/>
        <v>0</v>
      </c>
      <c r="L234" s="598" t="str">
        <f t="shared" si="13"/>
        <v>(ｳﾕ)</v>
      </c>
      <c r="M234" s="462"/>
      <c r="N234" s="581" t="s">
        <v>2229</v>
      </c>
      <c r="O234" s="585" t="s">
        <v>1433</v>
      </c>
      <c r="P234" s="277"/>
      <c r="Q234" s="729"/>
      <c r="R234" s="729"/>
      <c r="S234" s="276"/>
      <c r="T234" s="729"/>
      <c r="U234" s="729"/>
      <c r="V234" s="275"/>
      <c r="W234" s="730"/>
      <c r="X234" s="274"/>
    </row>
    <row r="235" spans="2:24" s="592" customFormat="1" ht="12.75" customHeight="1" x14ac:dyDescent="0.2">
      <c r="B235" s="1136"/>
      <c r="C235" s="1137"/>
      <c r="D235" s="1139"/>
      <c r="E235" s="1160"/>
      <c r="F235" s="471" t="s">
        <v>582</v>
      </c>
      <c r="G235" s="459"/>
      <c r="H235" s="728" t="s">
        <v>2094</v>
      </c>
      <c r="I235" s="460">
        <v>0.113</v>
      </c>
      <c r="J235" s="728" t="s">
        <v>2095</v>
      </c>
      <c r="K235" s="529">
        <f t="shared" si="12"/>
        <v>0</v>
      </c>
      <c r="L235" s="598" t="str">
        <f t="shared" si="13"/>
        <v>(ｳﾖ)</v>
      </c>
      <c r="M235" s="462"/>
      <c r="N235" s="581" t="s">
        <v>2229</v>
      </c>
      <c r="O235" s="585" t="s">
        <v>1434</v>
      </c>
      <c r="P235" s="277"/>
      <c r="Q235" s="729"/>
      <c r="R235" s="729"/>
      <c r="S235" s="276"/>
      <c r="T235" s="729"/>
      <c r="U235" s="729"/>
      <c r="V235" s="275"/>
      <c r="W235" s="730"/>
      <c r="X235" s="274"/>
    </row>
    <row r="236" spans="2:24" s="592" customFormat="1" ht="12.75" customHeight="1" x14ac:dyDescent="0.2">
      <c r="B236" s="1158"/>
      <c r="C236" s="1159"/>
      <c r="D236" s="1140"/>
      <c r="E236" s="1132"/>
      <c r="F236" s="471" t="s">
        <v>583</v>
      </c>
      <c r="G236" s="459"/>
      <c r="H236" s="728" t="s">
        <v>2094</v>
      </c>
      <c r="I236" s="460">
        <v>0.13800000000000001</v>
      </c>
      <c r="J236" s="728" t="s">
        <v>2095</v>
      </c>
      <c r="K236" s="529">
        <f t="shared" si="12"/>
        <v>0</v>
      </c>
      <c r="L236" s="598" t="str">
        <f t="shared" si="13"/>
        <v>(ｳﾗ)</v>
      </c>
      <c r="M236" s="462"/>
      <c r="N236" s="581" t="s">
        <v>2229</v>
      </c>
      <c r="O236" s="585" t="s">
        <v>1435</v>
      </c>
      <c r="P236" s="277"/>
      <c r="Q236" s="729"/>
      <c r="R236" s="729"/>
      <c r="S236" s="276"/>
      <c r="T236" s="729"/>
      <c r="U236" s="729"/>
      <c r="V236" s="275"/>
      <c r="W236" s="730"/>
      <c r="X236" s="274"/>
    </row>
    <row r="237" spans="2:24" s="592" customFormat="1" ht="12.75" customHeight="1" x14ac:dyDescent="0.2">
      <c r="B237" s="1149">
        <v>18</v>
      </c>
      <c r="C237" s="1154" t="s">
        <v>1059</v>
      </c>
      <c r="D237" s="1138" t="s">
        <v>339</v>
      </c>
      <c r="E237" s="1131" t="s">
        <v>366</v>
      </c>
      <c r="F237" s="458" t="s">
        <v>363</v>
      </c>
      <c r="G237" s="459"/>
      <c r="H237" s="728" t="s">
        <v>2094</v>
      </c>
      <c r="I237" s="460">
        <v>0.4</v>
      </c>
      <c r="J237" s="735" t="s">
        <v>2095</v>
      </c>
      <c r="K237" s="529">
        <f t="shared" si="12"/>
        <v>0</v>
      </c>
      <c r="L237" s="598" t="str">
        <f t="shared" si="13"/>
        <v>(ｳﾘ)</v>
      </c>
      <c r="M237" s="462"/>
      <c r="N237" s="581" t="s">
        <v>2229</v>
      </c>
      <c r="O237" s="585" t="s">
        <v>1436</v>
      </c>
      <c r="P237" s="277"/>
      <c r="Q237" s="1142"/>
      <c r="R237" s="1142"/>
      <c r="S237" s="276"/>
      <c r="T237" s="1119"/>
      <c r="U237" s="1119"/>
      <c r="V237" s="278"/>
      <c r="W237" s="729"/>
      <c r="X237" s="274"/>
    </row>
    <row r="238" spans="2:24" s="592" customFormat="1" ht="12.75" customHeight="1" x14ac:dyDescent="0.2">
      <c r="B238" s="1150"/>
      <c r="C238" s="1137"/>
      <c r="D238" s="1139"/>
      <c r="E238" s="1132"/>
      <c r="F238" s="458" t="s">
        <v>362</v>
      </c>
      <c r="G238" s="459"/>
      <c r="H238" s="728" t="s">
        <v>2094</v>
      </c>
      <c r="I238" s="460">
        <v>0.2</v>
      </c>
      <c r="J238" s="728" t="s">
        <v>2095</v>
      </c>
      <c r="K238" s="529">
        <f t="shared" si="12"/>
        <v>0</v>
      </c>
      <c r="L238" s="598" t="str">
        <f t="shared" si="13"/>
        <v>(ｳﾙ)</v>
      </c>
      <c r="M238" s="462"/>
      <c r="N238" s="581" t="s">
        <v>2229</v>
      </c>
      <c r="O238" s="585" t="s">
        <v>1437</v>
      </c>
      <c r="P238" s="277"/>
      <c r="Q238" s="730"/>
      <c r="R238" s="730"/>
      <c r="S238" s="276"/>
      <c r="T238" s="729"/>
      <c r="U238" s="729"/>
      <c r="V238" s="278"/>
      <c r="W238" s="729"/>
      <c r="X238" s="274"/>
    </row>
    <row r="239" spans="2:24" s="592" customFormat="1" ht="12.75" customHeight="1" x14ac:dyDescent="0.2">
      <c r="B239" s="1150"/>
      <c r="C239" s="1137"/>
      <c r="D239" s="1139"/>
      <c r="E239" s="1131" t="s">
        <v>365</v>
      </c>
      <c r="F239" s="458" t="s">
        <v>363</v>
      </c>
      <c r="G239" s="459"/>
      <c r="H239" s="728" t="s">
        <v>2094</v>
      </c>
      <c r="I239" s="460">
        <v>0.3</v>
      </c>
      <c r="J239" s="735" t="s">
        <v>2095</v>
      </c>
      <c r="K239" s="529">
        <f t="shared" si="12"/>
        <v>0</v>
      </c>
      <c r="L239" s="598" t="str">
        <f t="shared" si="13"/>
        <v>(ｳﾚ)</v>
      </c>
      <c r="M239" s="462"/>
      <c r="N239" s="581" t="s">
        <v>2229</v>
      </c>
      <c r="O239" s="585" t="s">
        <v>1438</v>
      </c>
      <c r="P239" s="277"/>
      <c r="Q239" s="729"/>
      <c r="R239" s="729"/>
      <c r="S239" s="276"/>
      <c r="T239" s="1119"/>
      <c r="U239" s="1119"/>
      <c r="V239" s="275"/>
      <c r="W239" s="730"/>
      <c r="X239" s="274"/>
    </row>
    <row r="240" spans="2:24" s="592" customFormat="1" ht="12.75" customHeight="1" x14ac:dyDescent="0.2">
      <c r="B240" s="1150"/>
      <c r="C240" s="1137"/>
      <c r="D240" s="1139"/>
      <c r="E240" s="1132"/>
      <c r="F240" s="458" t="s">
        <v>362</v>
      </c>
      <c r="G240" s="459"/>
      <c r="H240" s="728" t="s">
        <v>2094</v>
      </c>
      <c r="I240" s="460">
        <v>0.15</v>
      </c>
      <c r="J240" s="728" t="s">
        <v>2095</v>
      </c>
      <c r="K240" s="529">
        <f t="shared" si="12"/>
        <v>0</v>
      </c>
      <c r="L240" s="598" t="str">
        <f t="shared" si="13"/>
        <v>(ｳﾛ)</v>
      </c>
      <c r="M240" s="462"/>
      <c r="N240" s="581" t="s">
        <v>2229</v>
      </c>
      <c r="O240" s="585" t="s">
        <v>1439</v>
      </c>
      <c r="P240" s="277"/>
      <c r="Q240" s="729"/>
      <c r="R240" s="729"/>
      <c r="S240" s="276"/>
      <c r="T240" s="729"/>
      <c r="U240" s="729"/>
      <c r="V240" s="275"/>
      <c r="W240" s="730"/>
      <c r="X240" s="274"/>
    </row>
    <row r="241" spans="2:24" s="592" customFormat="1" ht="12.75" customHeight="1" x14ac:dyDescent="0.2">
      <c r="B241" s="1150"/>
      <c r="C241" s="1137"/>
      <c r="D241" s="1139"/>
      <c r="E241" s="1131" t="s">
        <v>364</v>
      </c>
      <c r="F241" s="458" t="s">
        <v>363</v>
      </c>
      <c r="G241" s="459"/>
      <c r="H241" s="728" t="s">
        <v>2094</v>
      </c>
      <c r="I241" s="460">
        <v>0.22500000000000001</v>
      </c>
      <c r="J241" s="735" t="s">
        <v>2095</v>
      </c>
      <c r="K241" s="529">
        <f t="shared" si="12"/>
        <v>0</v>
      </c>
      <c r="L241" s="598" t="str">
        <f t="shared" si="13"/>
        <v>(ｳﾜ)</v>
      </c>
      <c r="M241" s="462"/>
      <c r="N241" s="581" t="s">
        <v>2229</v>
      </c>
      <c r="O241" s="585" t="s">
        <v>1440</v>
      </c>
      <c r="P241" s="277"/>
      <c r="Q241" s="729"/>
      <c r="R241" s="729"/>
      <c r="S241" s="276"/>
      <c r="T241" s="1119"/>
      <c r="U241" s="1119"/>
      <c r="V241" s="275"/>
      <c r="W241" s="730"/>
      <c r="X241" s="274"/>
    </row>
    <row r="242" spans="2:24" s="592" customFormat="1" ht="12.75" customHeight="1" x14ac:dyDescent="0.2">
      <c r="B242" s="1150"/>
      <c r="C242" s="1137"/>
      <c r="D242" s="1139"/>
      <c r="E242" s="1160"/>
      <c r="F242" s="471" t="s">
        <v>582</v>
      </c>
      <c r="G242" s="459"/>
      <c r="H242" s="728" t="s">
        <v>2094</v>
      </c>
      <c r="I242" s="460">
        <v>0.22500000000000001</v>
      </c>
      <c r="J242" s="728" t="s">
        <v>2095</v>
      </c>
      <c r="K242" s="529">
        <f t="shared" si="12"/>
        <v>0</v>
      </c>
      <c r="L242" s="598" t="str">
        <f t="shared" si="13"/>
        <v>(ｳｦ)</v>
      </c>
      <c r="M242" s="462"/>
      <c r="N242" s="581" t="s">
        <v>2229</v>
      </c>
      <c r="O242" s="585" t="s">
        <v>1441</v>
      </c>
      <c r="P242" s="277"/>
      <c r="Q242" s="729"/>
      <c r="R242" s="729"/>
      <c r="S242" s="276"/>
      <c r="T242" s="729"/>
      <c r="U242" s="729"/>
      <c r="V242" s="275"/>
      <c r="W242" s="730"/>
      <c r="X242" s="274"/>
    </row>
    <row r="243" spans="2:24" s="592" customFormat="1" ht="12.75" customHeight="1" x14ac:dyDescent="0.2">
      <c r="B243" s="1150"/>
      <c r="C243" s="1137"/>
      <c r="D243" s="1140"/>
      <c r="E243" s="1132"/>
      <c r="F243" s="471" t="s">
        <v>583</v>
      </c>
      <c r="G243" s="459"/>
      <c r="H243" s="728" t="s">
        <v>2094</v>
      </c>
      <c r="I243" s="460">
        <v>0.27500000000000002</v>
      </c>
      <c r="J243" s="728" t="s">
        <v>2095</v>
      </c>
      <c r="K243" s="529">
        <f t="shared" si="12"/>
        <v>0</v>
      </c>
      <c r="L243" s="598" t="str">
        <f t="shared" si="13"/>
        <v>(ｳﾝ)</v>
      </c>
      <c r="M243" s="462"/>
      <c r="N243" s="581" t="s">
        <v>2229</v>
      </c>
      <c r="O243" s="585" t="s">
        <v>1442</v>
      </c>
      <c r="P243" s="277"/>
      <c r="Q243" s="729"/>
      <c r="R243" s="729"/>
      <c r="S243" s="276"/>
      <c r="T243" s="729"/>
      <c r="U243" s="729"/>
      <c r="V243" s="275"/>
      <c r="W243" s="730"/>
      <c r="X243" s="274"/>
    </row>
    <row r="244" spans="2:24" s="592" customFormat="1" ht="12.75" customHeight="1" x14ac:dyDescent="0.2">
      <c r="B244" s="1150"/>
      <c r="C244" s="1137"/>
      <c r="D244" s="1138" t="s">
        <v>335</v>
      </c>
      <c r="E244" s="1131" t="s">
        <v>366</v>
      </c>
      <c r="F244" s="458" t="s">
        <v>363</v>
      </c>
      <c r="G244" s="459"/>
      <c r="H244" s="728" t="s">
        <v>2094</v>
      </c>
      <c r="I244" s="460">
        <v>0.2</v>
      </c>
      <c r="J244" s="735" t="s">
        <v>2095</v>
      </c>
      <c r="K244" s="529">
        <f t="shared" si="12"/>
        <v>0</v>
      </c>
      <c r="L244" s="598" t="str">
        <f t="shared" si="13"/>
        <v>(ｳｱ)</v>
      </c>
      <c r="M244" s="462"/>
      <c r="N244" s="581" t="s">
        <v>2229</v>
      </c>
      <c r="O244" s="585" t="s">
        <v>1443</v>
      </c>
      <c r="P244" s="277"/>
      <c r="Q244" s="729"/>
      <c r="R244" s="729"/>
      <c r="S244" s="276"/>
      <c r="T244" s="729"/>
      <c r="U244" s="729"/>
      <c r="V244" s="275"/>
      <c r="W244" s="730"/>
      <c r="X244" s="274"/>
    </row>
    <row r="245" spans="2:24" s="592" customFormat="1" ht="12.75" customHeight="1" x14ac:dyDescent="0.2">
      <c r="B245" s="1150"/>
      <c r="C245" s="1137"/>
      <c r="D245" s="1139"/>
      <c r="E245" s="1132"/>
      <c r="F245" s="458" t="s">
        <v>362</v>
      </c>
      <c r="G245" s="459"/>
      <c r="H245" s="728" t="s">
        <v>2094</v>
      </c>
      <c r="I245" s="460">
        <v>0.1</v>
      </c>
      <c r="J245" s="728" t="s">
        <v>2095</v>
      </c>
      <c r="K245" s="529">
        <f t="shared" si="12"/>
        <v>0</v>
      </c>
      <c r="L245" s="598" t="str">
        <f t="shared" si="13"/>
        <v>(ｳｲ)</v>
      </c>
      <c r="M245" s="462"/>
      <c r="N245" s="581" t="s">
        <v>2229</v>
      </c>
      <c r="O245" s="585" t="s">
        <v>1444</v>
      </c>
      <c r="P245" s="277"/>
      <c r="Q245" s="729"/>
      <c r="R245" s="729"/>
      <c r="S245" s="276"/>
      <c r="T245" s="729"/>
      <c r="U245" s="729"/>
      <c r="V245" s="275"/>
      <c r="W245" s="730"/>
      <c r="X245" s="274"/>
    </row>
    <row r="246" spans="2:24" s="592" customFormat="1" ht="12.75" customHeight="1" x14ac:dyDescent="0.2">
      <c r="B246" s="1150"/>
      <c r="C246" s="1137"/>
      <c r="D246" s="1139"/>
      <c r="E246" s="1131" t="s">
        <v>365</v>
      </c>
      <c r="F246" s="458" t="s">
        <v>363</v>
      </c>
      <c r="G246" s="459"/>
      <c r="H246" s="728" t="s">
        <v>2094</v>
      </c>
      <c r="I246" s="460">
        <v>0.15</v>
      </c>
      <c r="J246" s="735" t="s">
        <v>2095</v>
      </c>
      <c r="K246" s="529">
        <f t="shared" si="12"/>
        <v>0</v>
      </c>
      <c r="L246" s="598" t="str">
        <f t="shared" si="13"/>
        <v>(ｳｳ)</v>
      </c>
      <c r="M246" s="462"/>
      <c r="N246" s="581" t="s">
        <v>2229</v>
      </c>
      <c r="O246" s="585" t="s">
        <v>1445</v>
      </c>
      <c r="P246" s="277"/>
      <c r="Q246" s="729"/>
      <c r="R246" s="729"/>
      <c r="S246" s="276"/>
      <c r="T246" s="729"/>
      <c r="U246" s="729"/>
      <c r="V246" s="275"/>
      <c r="W246" s="730"/>
      <c r="X246" s="274"/>
    </row>
    <row r="247" spans="2:24" s="592" customFormat="1" ht="12.75" customHeight="1" x14ac:dyDescent="0.2">
      <c r="B247" s="1150"/>
      <c r="C247" s="1137"/>
      <c r="D247" s="1139"/>
      <c r="E247" s="1132"/>
      <c r="F247" s="458" t="s">
        <v>362</v>
      </c>
      <c r="G247" s="459"/>
      <c r="H247" s="728" t="s">
        <v>2094</v>
      </c>
      <c r="I247" s="460">
        <v>7.4999999999999997E-2</v>
      </c>
      <c r="J247" s="728" t="s">
        <v>2095</v>
      </c>
      <c r="K247" s="529">
        <f>ROUND(G247*I247,0)</f>
        <v>0</v>
      </c>
      <c r="L247" s="598" t="str">
        <f t="shared" si="13"/>
        <v>(ｳｴ)</v>
      </c>
      <c r="M247" s="462"/>
      <c r="N247" s="581" t="s">
        <v>2229</v>
      </c>
      <c r="O247" s="585" t="s">
        <v>1446</v>
      </c>
      <c r="P247" s="277"/>
      <c r="Q247" s="729"/>
      <c r="R247" s="729"/>
      <c r="S247" s="276"/>
      <c r="T247" s="729"/>
      <c r="U247" s="729"/>
      <c r="V247" s="275"/>
      <c r="W247" s="730"/>
      <c r="X247" s="274"/>
    </row>
    <row r="248" spans="2:24" s="592" customFormat="1" ht="12.75" customHeight="1" x14ac:dyDescent="0.2">
      <c r="B248" s="1150"/>
      <c r="C248" s="1137"/>
      <c r="D248" s="1139"/>
      <c r="E248" s="1131" t="s">
        <v>364</v>
      </c>
      <c r="F248" s="458" t="s">
        <v>363</v>
      </c>
      <c r="G248" s="459"/>
      <c r="H248" s="728" t="s">
        <v>2094</v>
      </c>
      <c r="I248" s="460">
        <v>0.113</v>
      </c>
      <c r="J248" s="735" t="s">
        <v>2095</v>
      </c>
      <c r="K248" s="529">
        <f>ROUND(G248*I248,0)</f>
        <v>0</v>
      </c>
      <c r="L248" s="598" t="str">
        <f t="shared" si="13"/>
        <v>(ｳｵ)</v>
      </c>
      <c r="M248" s="462"/>
      <c r="N248" s="581" t="s">
        <v>2229</v>
      </c>
      <c r="O248" s="585" t="s">
        <v>1447</v>
      </c>
      <c r="P248" s="277"/>
      <c r="Q248" s="729"/>
      <c r="R248" s="729"/>
      <c r="S248" s="276"/>
      <c r="T248" s="729"/>
      <c r="U248" s="729"/>
      <c r="V248" s="275"/>
      <c r="W248" s="730"/>
      <c r="X248" s="274"/>
    </row>
    <row r="249" spans="2:24" s="592" customFormat="1" ht="12.75" customHeight="1" x14ac:dyDescent="0.2">
      <c r="B249" s="1150"/>
      <c r="C249" s="1137"/>
      <c r="D249" s="1139"/>
      <c r="E249" s="1160"/>
      <c r="F249" s="471" t="s">
        <v>582</v>
      </c>
      <c r="G249" s="459"/>
      <c r="H249" s="728" t="s">
        <v>2094</v>
      </c>
      <c r="I249" s="460">
        <v>0.113</v>
      </c>
      <c r="J249" s="728" t="s">
        <v>2095</v>
      </c>
      <c r="K249" s="529">
        <f>ROUND(G249*I249,0)</f>
        <v>0</v>
      </c>
      <c r="L249" s="598" t="str">
        <f t="shared" si="13"/>
        <v>(ｳｶ)</v>
      </c>
      <c r="M249" s="462"/>
      <c r="N249" s="581" t="s">
        <v>2229</v>
      </c>
      <c r="O249" s="585" t="s">
        <v>1448</v>
      </c>
      <c r="P249" s="277"/>
      <c r="Q249" s="729"/>
      <c r="R249" s="729"/>
      <c r="S249" s="276"/>
      <c r="T249" s="729"/>
      <c r="U249" s="729"/>
      <c r="V249" s="275"/>
      <c r="W249" s="730"/>
      <c r="X249" s="274"/>
    </row>
    <row r="250" spans="2:24" s="592" customFormat="1" ht="12.75" customHeight="1" x14ac:dyDescent="0.2">
      <c r="B250" s="1151"/>
      <c r="C250" s="1159"/>
      <c r="D250" s="1140"/>
      <c r="E250" s="1132"/>
      <c r="F250" s="471" t="s">
        <v>583</v>
      </c>
      <c r="G250" s="459"/>
      <c r="H250" s="728" t="s">
        <v>2094</v>
      </c>
      <c r="I250" s="460">
        <v>0.13800000000000001</v>
      </c>
      <c r="J250" s="728" t="s">
        <v>2095</v>
      </c>
      <c r="K250" s="529">
        <f>ROUND(G250*I250,0)</f>
        <v>0</v>
      </c>
      <c r="L250" s="598" t="str">
        <f t="shared" si="13"/>
        <v>(ｳｷ)</v>
      </c>
      <c r="M250" s="462"/>
      <c r="N250" s="581" t="s">
        <v>2229</v>
      </c>
      <c r="O250" s="585" t="s">
        <v>1449</v>
      </c>
      <c r="P250" s="277"/>
      <c r="Q250" s="729"/>
      <c r="R250" s="729"/>
      <c r="S250" s="276"/>
      <c r="T250" s="729"/>
      <c r="U250" s="729"/>
      <c r="V250" s="275"/>
      <c r="W250" s="730"/>
      <c r="X250" s="274"/>
    </row>
    <row r="251" spans="2:24" s="592" customFormat="1" ht="12.75" customHeight="1" x14ac:dyDescent="0.2">
      <c r="B251" s="1136">
        <v>19</v>
      </c>
      <c r="C251" s="1161" t="s">
        <v>2230</v>
      </c>
      <c r="D251" s="1138" t="s">
        <v>2231</v>
      </c>
      <c r="E251" s="1131" t="s">
        <v>364</v>
      </c>
      <c r="F251" s="458" t="s">
        <v>363</v>
      </c>
      <c r="G251" s="459"/>
      <c r="H251" s="728" t="s">
        <v>2174</v>
      </c>
      <c r="I251" s="460">
        <v>0.16900000000000001</v>
      </c>
      <c r="J251" s="735" t="s">
        <v>2175</v>
      </c>
      <c r="K251" s="529">
        <f t="shared" ref="K251:K259" si="14">ROUND(G251*I251,0)</f>
        <v>0</v>
      </c>
      <c r="L251" s="598" t="str">
        <f t="shared" si="13"/>
        <v>(ｳｸ)</v>
      </c>
      <c r="M251" s="462"/>
      <c r="N251" s="581" t="s">
        <v>2229</v>
      </c>
      <c r="O251" s="585" t="s">
        <v>1450</v>
      </c>
      <c r="P251" s="277"/>
      <c r="Q251" s="729"/>
      <c r="R251" s="729"/>
      <c r="S251" s="276"/>
      <c r="T251" s="1119"/>
      <c r="U251" s="1119"/>
      <c r="V251" s="275"/>
      <c r="W251" s="730"/>
      <c r="X251" s="274"/>
    </row>
    <row r="252" spans="2:24" s="592" customFormat="1" ht="12.75" customHeight="1" x14ac:dyDescent="0.2">
      <c r="B252" s="1136"/>
      <c r="C252" s="1137"/>
      <c r="D252" s="1139"/>
      <c r="E252" s="1160"/>
      <c r="F252" s="471" t="s">
        <v>582</v>
      </c>
      <c r="G252" s="459"/>
      <c r="H252" s="728" t="s">
        <v>2094</v>
      </c>
      <c r="I252" s="460">
        <v>0.16900000000000001</v>
      </c>
      <c r="J252" s="728" t="s">
        <v>2095</v>
      </c>
      <c r="K252" s="529">
        <f t="shared" si="14"/>
        <v>0</v>
      </c>
      <c r="L252" s="598" t="str">
        <f t="shared" si="13"/>
        <v>(ｳｹ)</v>
      </c>
      <c r="M252" s="462"/>
      <c r="N252" s="581" t="s">
        <v>2229</v>
      </c>
      <c r="O252" s="585" t="s">
        <v>1451</v>
      </c>
      <c r="P252" s="277"/>
      <c r="Q252" s="729"/>
      <c r="R252" s="729"/>
      <c r="S252" s="276"/>
      <c r="T252" s="729"/>
      <c r="U252" s="729"/>
      <c r="V252" s="275"/>
      <c r="W252" s="730"/>
      <c r="X252" s="274"/>
    </row>
    <row r="253" spans="2:24" s="592" customFormat="1" ht="12.75" customHeight="1" x14ac:dyDescent="0.2">
      <c r="B253" s="1136"/>
      <c r="C253" s="1137"/>
      <c r="D253" s="1140"/>
      <c r="E253" s="1132"/>
      <c r="F253" s="471" t="s">
        <v>583</v>
      </c>
      <c r="G253" s="459"/>
      <c r="H253" s="728" t="s">
        <v>2094</v>
      </c>
      <c r="I253" s="460">
        <v>0.20699999999999999</v>
      </c>
      <c r="J253" s="728" t="s">
        <v>2095</v>
      </c>
      <c r="K253" s="529">
        <f t="shared" si="14"/>
        <v>0</v>
      </c>
      <c r="L253" s="598" t="str">
        <f t="shared" si="13"/>
        <v>(ｳｺ)</v>
      </c>
      <c r="M253" s="462"/>
      <c r="N253" s="581" t="s">
        <v>2229</v>
      </c>
      <c r="O253" s="585" t="s">
        <v>1452</v>
      </c>
      <c r="P253" s="277"/>
      <c r="Q253" s="729"/>
      <c r="R253" s="729"/>
      <c r="S253" s="276"/>
      <c r="T253" s="729"/>
      <c r="U253" s="729"/>
      <c r="V253" s="275"/>
      <c r="W253" s="730"/>
      <c r="X253" s="274"/>
    </row>
    <row r="254" spans="2:24" s="592" customFormat="1" ht="12.75" customHeight="1" x14ac:dyDescent="0.2">
      <c r="B254" s="1136"/>
      <c r="C254" s="1137"/>
      <c r="D254" s="1139" t="s">
        <v>2232</v>
      </c>
      <c r="E254" s="1131" t="s">
        <v>364</v>
      </c>
      <c r="F254" s="458" t="s">
        <v>363</v>
      </c>
      <c r="G254" s="459"/>
      <c r="H254" s="728" t="s">
        <v>2094</v>
      </c>
      <c r="I254" s="460">
        <v>0.16900000000000001</v>
      </c>
      <c r="J254" s="735" t="s">
        <v>2095</v>
      </c>
      <c r="K254" s="529">
        <f t="shared" si="14"/>
        <v>0</v>
      </c>
      <c r="L254" s="598" t="str">
        <f t="shared" si="13"/>
        <v>(ｳｻ)</v>
      </c>
      <c r="M254" s="462"/>
      <c r="N254" s="581" t="s">
        <v>2229</v>
      </c>
      <c r="O254" s="585" t="s">
        <v>1453</v>
      </c>
      <c r="P254" s="277"/>
      <c r="Q254" s="729"/>
      <c r="R254" s="729"/>
      <c r="S254" s="276"/>
      <c r="T254" s="729"/>
      <c r="U254" s="729"/>
      <c r="V254" s="275"/>
      <c r="W254" s="730"/>
      <c r="X254" s="274"/>
    </row>
    <row r="255" spans="2:24" s="592" customFormat="1" ht="12.75" customHeight="1" x14ac:dyDescent="0.2">
      <c r="B255" s="1136"/>
      <c r="C255" s="1137"/>
      <c r="D255" s="1139"/>
      <c r="E255" s="1160"/>
      <c r="F255" s="471" t="s">
        <v>582</v>
      </c>
      <c r="G255" s="459"/>
      <c r="H255" s="728" t="s">
        <v>2094</v>
      </c>
      <c r="I255" s="460">
        <v>0.16900000000000001</v>
      </c>
      <c r="J255" s="728" t="s">
        <v>2095</v>
      </c>
      <c r="K255" s="529">
        <f t="shared" si="14"/>
        <v>0</v>
      </c>
      <c r="L255" s="598" t="str">
        <f t="shared" si="13"/>
        <v>(ｳｼ)</v>
      </c>
      <c r="M255" s="462"/>
      <c r="N255" s="581" t="s">
        <v>2229</v>
      </c>
      <c r="O255" s="585" t="s">
        <v>1454</v>
      </c>
      <c r="P255" s="277"/>
      <c r="Q255" s="729"/>
      <c r="R255" s="729"/>
      <c r="S255" s="276"/>
      <c r="T255" s="729"/>
      <c r="U255" s="729"/>
      <c r="V255" s="275"/>
      <c r="W255" s="730"/>
      <c r="X255" s="274"/>
    </row>
    <row r="256" spans="2:24" s="592" customFormat="1" ht="12.75" customHeight="1" x14ac:dyDescent="0.2">
      <c r="B256" s="1158"/>
      <c r="C256" s="1159"/>
      <c r="D256" s="1140"/>
      <c r="E256" s="1132"/>
      <c r="F256" s="471" t="s">
        <v>583</v>
      </c>
      <c r="G256" s="459"/>
      <c r="H256" s="728" t="s">
        <v>2094</v>
      </c>
      <c r="I256" s="460">
        <v>0.20699999999999999</v>
      </c>
      <c r="J256" s="728" t="s">
        <v>2095</v>
      </c>
      <c r="K256" s="529">
        <f t="shared" si="14"/>
        <v>0</v>
      </c>
      <c r="L256" s="598" t="str">
        <f t="shared" si="13"/>
        <v>(ｳｽ)</v>
      </c>
      <c r="M256" s="462"/>
      <c r="N256" s="581" t="s">
        <v>2229</v>
      </c>
      <c r="O256" s="585" t="s">
        <v>1455</v>
      </c>
      <c r="P256" s="277"/>
      <c r="Q256" s="729"/>
      <c r="R256" s="729"/>
      <c r="S256" s="276"/>
      <c r="T256" s="729"/>
      <c r="U256" s="729"/>
      <c r="V256" s="275"/>
      <c r="W256" s="730"/>
      <c r="X256" s="274"/>
    </row>
    <row r="257" spans="2:24" s="592" customFormat="1" ht="12.75" customHeight="1" x14ac:dyDescent="0.2">
      <c r="B257" s="1150">
        <v>20</v>
      </c>
      <c r="C257" s="1161" t="s">
        <v>2233</v>
      </c>
      <c r="D257" s="1138" t="s">
        <v>2231</v>
      </c>
      <c r="E257" s="1131" t="s">
        <v>364</v>
      </c>
      <c r="F257" s="458" t="s">
        <v>363</v>
      </c>
      <c r="G257" s="459"/>
      <c r="H257" s="728" t="s">
        <v>2094</v>
      </c>
      <c r="I257" s="460">
        <v>0.22500000000000001</v>
      </c>
      <c r="J257" s="735" t="s">
        <v>2095</v>
      </c>
      <c r="K257" s="529">
        <f t="shared" si="14"/>
        <v>0</v>
      </c>
      <c r="L257" s="598" t="str">
        <f t="shared" si="13"/>
        <v>(ｳｾ)</v>
      </c>
      <c r="M257" s="462"/>
      <c r="N257" s="581" t="s">
        <v>2229</v>
      </c>
      <c r="O257" s="585" t="s">
        <v>1456</v>
      </c>
      <c r="P257" s="277"/>
      <c r="Q257" s="729"/>
      <c r="R257" s="729"/>
      <c r="S257" s="276"/>
      <c r="T257" s="1119"/>
      <c r="U257" s="1119"/>
      <c r="V257" s="275"/>
      <c r="W257" s="730"/>
      <c r="X257" s="274"/>
    </row>
    <row r="258" spans="2:24" s="592" customFormat="1" ht="12.75" customHeight="1" x14ac:dyDescent="0.2">
      <c r="B258" s="1150"/>
      <c r="C258" s="1137"/>
      <c r="D258" s="1139"/>
      <c r="E258" s="1160"/>
      <c r="F258" s="471" t="s">
        <v>582</v>
      </c>
      <c r="G258" s="459"/>
      <c r="H258" s="728" t="s">
        <v>2094</v>
      </c>
      <c r="I258" s="460">
        <v>0.22500000000000001</v>
      </c>
      <c r="J258" s="728" t="s">
        <v>2095</v>
      </c>
      <c r="K258" s="529">
        <f t="shared" si="14"/>
        <v>0</v>
      </c>
      <c r="L258" s="598" t="str">
        <f t="shared" si="13"/>
        <v>(ｳｿ)</v>
      </c>
      <c r="M258" s="462"/>
      <c r="N258" s="581" t="s">
        <v>2229</v>
      </c>
      <c r="O258" s="585" t="s">
        <v>1457</v>
      </c>
      <c r="P258" s="277"/>
      <c r="Q258" s="729"/>
      <c r="R258" s="729"/>
      <c r="S258" s="276"/>
      <c r="T258" s="729"/>
      <c r="U258" s="729"/>
      <c r="V258" s="275"/>
      <c r="W258" s="730"/>
      <c r="X258" s="274"/>
    </row>
    <row r="259" spans="2:24" s="592" customFormat="1" ht="12.75" customHeight="1" x14ac:dyDescent="0.2">
      <c r="B259" s="1150"/>
      <c r="C259" s="1137"/>
      <c r="D259" s="1140"/>
      <c r="E259" s="1132"/>
      <c r="F259" s="471" t="s">
        <v>583</v>
      </c>
      <c r="G259" s="459"/>
      <c r="H259" s="728" t="s">
        <v>2094</v>
      </c>
      <c r="I259" s="460">
        <v>0.27500000000000002</v>
      </c>
      <c r="J259" s="728" t="s">
        <v>2095</v>
      </c>
      <c r="K259" s="529">
        <f t="shared" si="14"/>
        <v>0</v>
      </c>
      <c r="L259" s="598" t="str">
        <f t="shared" si="13"/>
        <v>(ｳﾀ)</v>
      </c>
      <c r="M259" s="462"/>
      <c r="N259" s="581" t="s">
        <v>2229</v>
      </c>
      <c r="O259" s="585" t="s">
        <v>1458</v>
      </c>
      <c r="P259" s="277"/>
      <c r="Q259" s="729"/>
      <c r="R259" s="729"/>
      <c r="S259" s="276"/>
      <c r="T259" s="729"/>
      <c r="U259" s="729"/>
      <c r="V259" s="275"/>
      <c r="W259" s="730"/>
      <c r="X259" s="274"/>
    </row>
    <row r="260" spans="2:24" s="592" customFormat="1" ht="12.75" customHeight="1" x14ac:dyDescent="0.2">
      <c r="B260" s="1150"/>
      <c r="C260" s="1137"/>
      <c r="D260" s="1139" t="s">
        <v>2232</v>
      </c>
      <c r="E260" s="1131" t="s">
        <v>364</v>
      </c>
      <c r="F260" s="458" t="s">
        <v>363</v>
      </c>
      <c r="G260" s="459"/>
      <c r="H260" s="728" t="s">
        <v>2094</v>
      </c>
      <c r="I260" s="460">
        <v>0.16900000000000001</v>
      </c>
      <c r="J260" s="735" t="s">
        <v>2095</v>
      </c>
      <c r="K260" s="529">
        <f>ROUND(G260*I260,0)</f>
        <v>0</v>
      </c>
      <c r="L260" s="598" t="str">
        <f t="shared" si="13"/>
        <v>(ｳﾁ)</v>
      </c>
      <c r="M260" s="462"/>
      <c r="N260" s="581" t="s">
        <v>2229</v>
      </c>
      <c r="O260" s="585" t="s">
        <v>1459</v>
      </c>
      <c r="P260" s="277"/>
      <c r="Q260" s="729"/>
      <c r="R260" s="729"/>
      <c r="S260" s="276"/>
      <c r="T260" s="729"/>
      <c r="U260" s="729"/>
      <c r="V260" s="275"/>
      <c r="W260" s="730"/>
      <c r="X260" s="274"/>
    </row>
    <row r="261" spans="2:24" s="592" customFormat="1" ht="12.75" customHeight="1" x14ac:dyDescent="0.2">
      <c r="B261" s="1150"/>
      <c r="C261" s="1137"/>
      <c r="D261" s="1139"/>
      <c r="E261" s="1160"/>
      <c r="F261" s="471" t="s">
        <v>582</v>
      </c>
      <c r="G261" s="459"/>
      <c r="H261" s="728" t="s">
        <v>2094</v>
      </c>
      <c r="I261" s="460">
        <v>0.16900000000000001</v>
      </c>
      <c r="J261" s="728" t="s">
        <v>2095</v>
      </c>
      <c r="K261" s="529">
        <f>ROUND(G261*I261,0)</f>
        <v>0</v>
      </c>
      <c r="L261" s="598" t="str">
        <f t="shared" si="13"/>
        <v>(ｳﾂ)</v>
      </c>
      <c r="M261" s="462"/>
      <c r="N261" s="581" t="s">
        <v>2229</v>
      </c>
      <c r="O261" s="585" t="s">
        <v>1460</v>
      </c>
      <c r="P261" s="277"/>
      <c r="Q261" s="729"/>
      <c r="R261" s="729"/>
      <c r="S261" s="276"/>
      <c r="T261" s="729"/>
      <c r="U261" s="729"/>
      <c r="V261" s="275"/>
      <c r="W261" s="730"/>
      <c r="X261" s="274"/>
    </row>
    <row r="262" spans="2:24" s="592" customFormat="1" ht="12.75" customHeight="1" x14ac:dyDescent="0.2">
      <c r="B262" s="1151"/>
      <c r="C262" s="1159"/>
      <c r="D262" s="1140"/>
      <c r="E262" s="1132"/>
      <c r="F262" s="471" t="s">
        <v>583</v>
      </c>
      <c r="G262" s="459"/>
      <c r="H262" s="728" t="s">
        <v>2094</v>
      </c>
      <c r="I262" s="460">
        <v>0.20599999999999999</v>
      </c>
      <c r="J262" s="728" t="s">
        <v>2095</v>
      </c>
      <c r="K262" s="529">
        <f>ROUND(G262*I262,0)</f>
        <v>0</v>
      </c>
      <c r="L262" s="598" t="str">
        <f t="shared" si="13"/>
        <v>(ｳﾃ)</v>
      </c>
      <c r="M262" s="462"/>
      <c r="N262" s="581" t="s">
        <v>2229</v>
      </c>
      <c r="O262" s="585" t="s">
        <v>1461</v>
      </c>
      <c r="P262" s="277"/>
      <c r="Q262" s="729"/>
      <c r="R262" s="729"/>
      <c r="S262" s="276"/>
      <c r="T262" s="729"/>
      <c r="U262" s="729"/>
      <c r="V262" s="275"/>
      <c r="W262" s="730"/>
      <c r="X262" s="274"/>
    </row>
    <row r="263" spans="2:24" s="592" customFormat="1" ht="12.75" customHeight="1" x14ac:dyDescent="0.2">
      <c r="B263" s="1136">
        <v>21</v>
      </c>
      <c r="C263" s="1161" t="s">
        <v>2234</v>
      </c>
      <c r="D263" s="1138" t="s">
        <v>2231</v>
      </c>
      <c r="E263" s="1131" t="s">
        <v>364</v>
      </c>
      <c r="F263" s="458" t="s">
        <v>363</v>
      </c>
      <c r="G263" s="459"/>
      <c r="H263" s="728" t="s">
        <v>2094</v>
      </c>
      <c r="I263" s="460">
        <v>0.22500000000000001</v>
      </c>
      <c r="J263" s="735" t="s">
        <v>2095</v>
      </c>
      <c r="K263" s="529">
        <f t="shared" ref="K263:K271" si="15">ROUND(G263*I263,0)</f>
        <v>0</v>
      </c>
      <c r="L263" s="598" t="str">
        <f t="shared" si="13"/>
        <v>(ｳﾄ)</v>
      </c>
      <c r="M263" s="462"/>
      <c r="N263" s="581" t="s">
        <v>2229</v>
      </c>
      <c r="O263" s="585" t="s">
        <v>1462</v>
      </c>
      <c r="P263" s="277"/>
      <c r="Q263" s="729"/>
      <c r="R263" s="729"/>
      <c r="S263" s="276"/>
      <c r="T263" s="1119"/>
      <c r="U263" s="1119"/>
      <c r="V263" s="275"/>
      <c r="W263" s="730"/>
      <c r="X263" s="274"/>
    </row>
    <row r="264" spans="2:24" s="592" customFormat="1" ht="12.75" customHeight="1" x14ac:dyDescent="0.2">
      <c r="B264" s="1136"/>
      <c r="C264" s="1137"/>
      <c r="D264" s="1139"/>
      <c r="E264" s="1160"/>
      <c r="F264" s="471" t="s">
        <v>582</v>
      </c>
      <c r="G264" s="459"/>
      <c r="H264" s="728" t="s">
        <v>2094</v>
      </c>
      <c r="I264" s="460">
        <v>0.22500000000000001</v>
      </c>
      <c r="J264" s="728" t="s">
        <v>2095</v>
      </c>
      <c r="K264" s="529">
        <f t="shared" si="15"/>
        <v>0</v>
      </c>
      <c r="L264" s="598" t="str">
        <f t="shared" si="13"/>
        <v>(ｳﾅ)</v>
      </c>
      <c r="M264" s="462"/>
      <c r="N264" s="581" t="s">
        <v>2229</v>
      </c>
      <c r="O264" s="585" t="s">
        <v>1463</v>
      </c>
      <c r="P264" s="277"/>
      <c r="Q264" s="729"/>
      <c r="R264" s="729"/>
      <c r="S264" s="276"/>
      <c r="T264" s="729"/>
      <c r="U264" s="729"/>
      <c r="V264" s="275"/>
      <c r="W264" s="730"/>
      <c r="X264" s="274"/>
    </row>
    <row r="265" spans="2:24" s="592" customFormat="1" ht="12.75" customHeight="1" x14ac:dyDescent="0.2">
      <c r="B265" s="1136"/>
      <c r="C265" s="1137"/>
      <c r="D265" s="1140"/>
      <c r="E265" s="1132"/>
      <c r="F265" s="471" t="s">
        <v>583</v>
      </c>
      <c r="G265" s="459"/>
      <c r="H265" s="728" t="s">
        <v>2094</v>
      </c>
      <c r="I265" s="460">
        <v>0.27500000000000002</v>
      </c>
      <c r="J265" s="728" t="s">
        <v>2095</v>
      </c>
      <c r="K265" s="529">
        <f t="shared" si="15"/>
        <v>0</v>
      </c>
      <c r="L265" s="598" t="str">
        <f t="shared" si="13"/>
        <v>(ｳﾆ)</v>
      </c>
      <c r="M265" s="462"/>
      <c r="N265" s="581" t="s">
        <v>2229</v>
      </c>
      <c r="O265" s="585" t="s">
        <v>1464</v>
      </c>
      <c r="P265" s="277"/>
      <c r="Q265" s="729"/>
      <c r="R265" s="729"/>
      <c r="S265" s="276"/>
      <c r="T265" s="729"/>
      <c r="U265" s="729"/>
      <c r="V265" s="275"/>
      <c r="W265" s="730"/>
      <c r="X265" s="274"/>
    </row>
    <row r="266" spans="2:24" s="592" customFormat="1" ht="12.75" customHeight="1" x14ac:dyDescent="0.2">
      <c r="B266" s="1136"/>
      <c r="C266" s="1137"/>
      <c r="D266" s="1139" t="s">
        <v>2232</v>
      </c>
      <c r="E266" s="1131" t="s">
        <v>364</v>
      </c>
      <c r="F266" s="458" t="s">
        <v>363</v>
      </c>
      <c r="G266" s="459"/>
      <c r="H266" s="728" t="s">
        <v>2094</v>
      </c>
      <c r="I266" s="460">
        <v>0.22500000000000001</v>
      </c>
      <c r="J266" s="735" t="s">
        <v>2095</v>
      </c>
      <c r="K266" s="529">
        <f t="shared" si="15"/>
        <v>0</v>
      </c>
      <c r="L266" s="598" t="str">
        <f t="shared" si="13"/>
        <v>(ｳﾇ)</v>
      </c>
      <c r="M266" s="462"/>
      <c r="N266" s="581" t="s">
        <v>2229</v>
      </c>
      <c r="O266" s="585" t="s">
        <v>1419</v>
      </c>
      <c r="P266" s="277"/>
      <c r="Q266" s="729"/>
      <c r="R266" s="729"/>
      <c r="S266" s="276"/>
      <c r="T266" s="729"/>
      <c r="U266" s="729"/>
      <c r="V266" s="275"/>
      <c r="W266" s="730"/>
      <c r="X266" s="274"/>
    </row>
    <row r="267" spans="2:24" s="592" customFormat="1" ht="12.75" customHeight="1" x14ac:dyDescent="0.2">
      <c r="B267" s="1136"/>
      <c r="C267" s="1137"/>
      <c r="D267" s="1139"/>
      <c r="E267" s="1160"/>
      <c r="F267" s="471" t="s">
        <v>582</v>
      </c>
      <c r="G267" s="459"/>
      <c r="H267" s="728" t="s">
        <v>2094</v>
      </c>
      <c r="I267" s="460">
        <v>0.22500000000000001</v>
      </c>
      <c r="J267" s="728" t="s">
        <v>2095</v>
      </c>
      <c r="K267" s="529">
        <f t="shared" si="15"/>
        <v>0</v>
      </c>
      <c r="L267" s="598" t="str">
        <f t="shared" si="13"/>
        <v>(ｳﾈ)</v>
      </c>
      <c r="M267" s="462"/>
      <c r="N267" s="581" t="s">
        <v>2229</v>
      </c>
      <c r="O267" s="585" t="s">
        <v>1420</v>
      </c>
      <c r="P267" s="277"/>
      <c r="Q267" s="729"/>
      <c r="R267" s="729"/>
      <c r="S267" s="276"/>
      <c r="T267" s="729"/>
      <c r="U267" s="729"/>
      <c r="V267" s="275"/>
      <c r="W267" s="730"/>
      <c r="X267" s="274"/>
    </row>
    <row r="268" spans="2:24" s="592" customFormat="1" ht="12.75" customHeight="1" x14ac:dyDescent="0.2">
      <c r="B268" s="1158"/>
      <c r="C268" s="1159"/>
      <c r="D268" s="1140"/>
      <c r="E268" s="1132"/>
      <c r="F268" s="471" t="s">
        <v>583</v>
      </c>
      <c r="G268" s="459"/>
      <c r="H268" s="728" t="s">
        <v>2094</v>
      </c>
      <c r="I268" s="460">
        <v>0.27500000000000002</v>
      </c>
      <c r="J268" s="728" t="s">
        <v>2095</v>
      </c>
      <c r="K268" s="529">
        <f t="shared" si="15"/>
        <v>0</v>
      </c>
      <c r="L268" s="598" t="str">
        <f t="shared" si="13"/>
        <v>(ｳﾉ)</v>
      </c>
      <c r="M268" s="462"/>
      <c r="N268" s="581" t="s">
        <v>2229</v>
      </c>
      <c r="O268" s="585" t="s">
        <v>1421</v>
      </c>
      <c r="P268" s="277"/>
      <c r="Q268" s="729"/>
      <c r="R268" s="729"/>
      <c r="S268" s="276"/>
      <c r="T268" s="729"/>
      <c r="U268" s="729"/>
      <c r="V268" s="275"/>
      <c r="W268" s="730"/>
      <c r="X268" s="274"/>
    </row>
    <row r="269" spans="2:24" s="592" customFormat="1" ht="12.75" customHeight="1" x14ac:dyDescent="0.2">
      <c r="B269" s="1150">
        <v>22</v>
      </c>
      <c r="C269" s="1161" t="s">
        <v>2235</v>
      </c>
      <c r="D269" s="1138" t="s">
        <v>2231</v>
      </c>
      <c r="E269" s="1131" t="s">
        <v>364</v>
      </c>
      <c r="F269" s="458" t="s">
        <v>363</v>
      </c>
      <c r="G269" s="459"/>
      <c r="H269" s="728" t="s">
        <v>2094</v>
      </c>
      <c r="I269" s="460">
        <v>0.22500000000000001</v>
      </c>
      <c r="J269" s="735" t="s">
        <v>2095</v>
      </c>
      <c r="K269" s="529">
        <f t="shared" si="15"/>
        <v>0</v>
      </c>
      <c r="L269" s="598" t="str">
        <f t="shared" si="13"/>
        <v>(ｳﾊ)</v>
      </c>
      <c r="M269" s="462"/>
      <c r="N269" s="581" t="s">
        <v>2229</v>
      </c>
      <c r="O269" s="585" t="s">
        <v>1422</v>
      </c>
      <c r="P269" s="277"/>
      <c r="Q269" s="729"/>
      <c r="R269" s="729"/>
      <c r="S269" s="276"/>
      <c r="T269" s="1119"/>
      <c r="U269" s="1119"/>
      <c r="V269" s="275"/>
      <c r="W269" s="730"/>
      <c r="X269" s="274"/>
    </row>
    <row r="270" spans="2:24" s="592" customFormat="1" ht="12.75" customHeight="1" x14ac:dyDescent="0.2">
      <c r="B270" s="1150"/>
      <c r="C270" s="1137"/>
      <c r="D270" s="1139"/>
      <c r="E270" s="1160"/>
      <c r="F270" s="471" t="s">
        <v>582</v>
      </c>
      <c r="G270" s="459"/>
      <c r="H270" s="728" t="s">
        <v>2094</v>
      </c>
      <c r="I270" s="460">
        <v>0.22500000000000001</v>
      </c>
      <c r="J270" s="728" t="s">
        <v>2095</v>
      </c>
      <c r="K270" s="529">
        <f t="shared" si="15"/>
        <v>0</v>
      </c>
      <c r="L270" s="598" t="str">
        <f t="shared" si="13"/>
        <v>(ｳﾋ)</v>
      </c>
      <c r="M270" s="462"/>
      <c r="N270" s="581" t="s">
        <v>2229</v>
      </c>
      <c r="O270" s="585" t="s">
        <v>1423</v>
      </c>
      <c r="P270" s="277"/>
      <c r="Q270" s="729"/>
      <c r="R270" s="729"/>
      <c r="S270" s="276"/>
      <c r="T270" s="729"/>
      <c r="U270" s="729"/>
      <c r="V270" s="275"/>
      <c r="W270" s="730"/>
      <c r="X270" s="274"/>
    </row>
    <row r="271" spans="2:24" s="592" customFormat="1" ht="12.75" customHeight="1" x14ac:dyDescent="0.2">
      <c r="B271" s="1150"/>
      <c r="C271" s="1137"/>
      <c r="D271" s="1140"/>
      <c r="E271" s="1132"/>
      <c r="F271" s="471" t="s">
        <v>583</v>
      </c>
      <c r="G271" s="459"/>
      <c r="H271" s="728" t="s">
        <v>2094</v>
      </c>
      <c r="I271" s="460">
        <v>0.27500000000000002</v>
      </c>
      <c r="J271" s="728" t="s">
        <v>2095</v>
      </c>
      <c r="K271" s="529">
        <f t="shared" si="15"/>
        <v>0</v>
      </c>
      <c r="L271" s="598" t="str">
        <f t="shared" si="13"/>
        <v>(ｳﾌ)</v>
      </c>
      <c r="M271" s="462"/>
      <c r="N271" s="581" t="s">
        <v>2229</v>
      </c>
      <c r="O271" s="585" t="s">
        <v>1424</v>
      </c>
      <c r="P271" s="277"/>
      <c r="Q271" s="729"/>
      <c r="R271" s="729"/>
      <c r="S271" s="276"/>
      <c r="T271" s="729"/>
      <c r="U271" s="729"/>
      <c r="V271" s="275"/>
      <c r="W271" s="730"/>
      <c r="X271" s="274"/>
    </row>
    <row r="272" spans="2:24" s="592" customFormat="1" ht="12.75" customHeight="1" x14ac:dyDescent="0.2">
      <c r="B272" s="1150"/>
      <c r="C272" s="1137"/>
      <c r="D272" s="1139" t="s">
        <v>2232</v>
      </c>
      <c r="E272" s="1131" t="s">
        <v>364</v>
      </c>
      <c r="F272" s="458" t="s">
        <v>363</v>
      </c>
      <c r="G272" s="459"/>
      <c r="H272" s="728" t="s">
        <v>2094</v>
      </c>
      <c r="I272" s="460">
        <v>0.22500000000000001</v>
      </c>
      <c r="J272" s="735" t="s">
        <v>2095</v>
      </c>
      <c r="K272" s="529">
        <f>ROUND(G272*I272,0)</f>
        <v>0</v>
      </c>
      <c r="L272" s="598" t="str">
        <f t="shared" si="13"/>
        <v>(ｳﾍ)</v>
      </c>
      <c r="M272" s="462"/>
      <c r="N272" s="581" t="s">
        <v>2229</v>
      </c>
      <c r="O272" s="585" t="s">
        <v>1425</v>
      </c>
      <c r="P272" s="277"/>
      <c r="Q272" s="729"/>
      <c r="R272" s="729"/>
      <c r="S272" s="276"/>
      <c r="T272" s="729"/>
      <c r="U272" s="729"/>
      <c r="V272" s="275"/>
      <c r="W272" s="730"/>
      <c r="X272" s="274"/>
    </row>
    <row r="273" spans="2:24" s="592" customFormat="1" ht="12.75" customHeight="1" x14ac:dyDescent="0.2">
      <c r="B273" s="1150"/>
      <c r="C273" s="1137"/>
      <c r="D273" s="1139"/>
      <c r="E273" s="1160"/>
      <c r="F273" s="471" t="s">
        <v>582</v>
      </c>
      <c r="G273" s="459"/>
      <c r="H273" s="728" t="s">
        <v>2094</v>
      </c>
      <c r="I273" s="460">
        <v>0.22500000000000001</v>
      </c>
      <c r="J273" s="728" t="s">
        <v>2095</v>
      </c>
      <c r="K273" s="529">
        <f>ROUND(G273*I273,0)</f>
        <v>0</v>
      </c>
      <c r="L273" s="598" t="str">
        <f t="shared" si="13"/>
        <v>(ｳﾎ)</v>
      </c>
      <c r="M273" s="462"/>
      <c r="N273" s="581" t="s">
        <v>2229</v>
      </c>
      <c r="O273" s="585" t="s">
        <v>1426</v>
      </c>
      <c r="P273" s="277"/>
      <c r="Q273" s="729"/>
      <c r="R273" s="729"/>
      <c r="S273" s="276"/>
      <c r="T273" s="729"/>
      <c r="U273" s="729"/>
      <c r="V273" s="275"/>
      <c r="W273" s="730"/>
      <c r="X273" s="274"/>
    </row>
    <row r="274" spans="2:24" s="592" customFormat="1" ht="12.75" customHeight="1" x14ac:dyDescent="0.2">
      <c r="B274" s="1151"/>
      <c r="C274" s="1159"/>
      <c r="D274" s="1140"/>
      <c r="E274" s="1132"/>
      <c r="F274" s="471" t="s">
        <v>583</v>
      </c>
      <c r="G274" s="459"/>
      <c r="H274" s="728" t="s">
        <v>2094</v>
      </c>
      <c r="I274" s="460">
        <v>0.27500000000000002</v>
      </c>
      <c r="J274" s="728" t="s">
        <v>2095</v>
      </c>
      <c r="K274" s="529">
        <f>ROUND(G274*I274,0)</f>
        <v>0</v>
      </c>
      <c r="L274" s="598" t="str">
        <f t="shared" si="13"/>
        <v>(ｳﾏ)</v>
      </c>
      <c r="M274" s="462"/>
      <c r="N274" s="581" t="s">
        <v>2229</v>
      </c>
      <c r="O274" s="585" t="s">
        <v>1427</v>
      </c>
      <c r="P274" s="277"/>
      <c r="Q274" s="729"/>
      <c r="R274" s="729"/>
      <c r="S274" s="276"/>
      <c r="T274" s="729"/>
      <c r="U274" s="729"/>
      <c r="V274" s="275"/>
      <c r="W274" s="730"/>
      <c r="X274" s="274"/>
    </row>
    <row r="275" spans="2:24" s="592" customFormat="1" ht="12.75" customHeight="1" x14ac:dyDescent="0.2">
      <c r="B275" s="1165">
        <v>23</v>
      </c>
      <c r="C275" s="1168" t="s">
        <v>2236</v>
      </c>
      <c r="D275" s="1138" t="s">
        <v>2231</v>
      </c>
      <c r="E275" s="1131" t="s">
        <v>364</v>
      </c>
      <c r="F275" s="458" t="s">
        <v>363</v>
      </c>
      <c r="G275" s="459"/>
      <c r="H275" s="728" t="s">
        <v>2094</v>
      </c>
      <c r="I275" s="929">
        <v>0.25</v>
      </c>
      <c r="J275" s="735" t="s">
        <v>2095</v>
      </c>
      <c r="K275" s="529">
        <f t="shared" ref="K275:K289" si="16">ROUND(G275*I275,0)</f>
        <v>0</v>
      </c>
      <c r="L275" s="598" t="str">
        <f t="shared" si="13"/>
        <v>(ｳﾐ)</v>
      </c>
      <c r="M275" s="462"/>
      <c r="N275" s="581" t="s">
        <v>2229</v>
      </c>
      <c r="O275" s="585" t="s">
        <v>2237</v>
      </c>
      <c r="P275" s="277"/>
      <c r="Q275" s="729"/>
      <c r="R275" s="729"/>
      <c r="S275" s="276"/>
      <c r="T275" s="1119"/>
      <c r="U275" s="1119"/>
      <c r="V275" s="275"/>
      <c r="W275" s="730"/>
      <c r="X275" s="274"/>
    </row>
    <row r="276" spans="2:24" s="592" customFormat="1" ht="12.75" customHeight="1" x14ac:dyDescent="0.2">
      <c r="B276" s="1166"/>
      <c r="C276" s="1169"/>
      <c r="D276" s="1139"/>
      <c r="E276" s="1160"/>
      <c r="F276" s="471" t="s">
        <v>582</v>
      </c>
      <c r="G276" s="459"/>
      <c r="H276" s="728" t="s">
        <v>2094</v>
      </c>
      <c r="I276" s="929">
        <v>0.2</v>
      </c>
      <c r="J276" s="728" t="s">
        <v>2095</v>
      </c>
      <c r="K276" s="529">
        <f t="shared" si="16"/>
        <v>0</v>
      </c>
      <c r="L276" s="598" t="str">
        <f t="shared" si="13"/>
        <v>(ｳﾑ)</v>
      </c>
      <c r="M276" s="462"/>
      <c r="N276" s="581" t="s">
        <v>2229</v>
      </c>
      <c r="O276" s="585" t="s">
        <v>2238</v>
      </c>
      <c r="P276" s="277"/>
      <c r="Q276" s="729"/>
      <c r="R276" s="729"/>
      <c r="S276" s="276"/>
      <c r="T276" s="729"/>
      <c r="U276" s="729"/>
      <c r="V276" s="275"/>
      <c r="W276" s="730"/>
      <c r="X276" s="274"/>
    </row>
    <row r="277" spans="2:24" s="592" customFormat="1" ht="12.75" customHeight="1" x14ac:dyDescent="0.2">
      <c r="B277" s="1166"/>
      <c r="C277" s="1169"/>
      <c r="D277" s="1139"/>
      <c r="E277" s="1132"/>
      <c r="F277" s="471" t="s">
        <v>583</v>
      </c>
      <c r="G277" s="459"/>
      <c r="H277" s="728" t="s">
        <v>2094</v>
      </c>
      <c r="I277" s="929">
        <v>0.25</v>
      </c>
      <c r="J277" s="728" t="s">
        <v>2095</v>
      </c>
      <c r="K277" s="529">
        <f t="shared" si="16"/>
        <v>0</v>
      </c>
      <c r="L277" s="598" t="str">
        <f t="shared" si="13"/>
        <v>(ｳﾒ)</v>
      </c>
      <c r="M277" s="462"/>
      <c r="N277" s="581" t="s">
        <v>2229</v>
      </c>
      <c r="O277" s="585" t="s">
        <v>2239</v>
      </c>
      <c r="P277" s="277"/>
      <c r="Q277" s="729"/>
      <c r="R277" s="729"/>
      <c r="S277" s="276"/>
      <c r="T277" s="729"/>
      <c r="U277" s="729"/>
      <c r="V277" s="275"/>
      <c r="W277" s="730"/>
      <c r="X277" s="274"/>
    </row>
    <row r="278" spans="2:24" s="592" customFormat="1" ht="12.75" customHeight="1" x14ac:dyDescent="0.2">
      <c r="B278" s="1166"/>
      <c r="C278" s="1169"/>
      <c r="D278" s="1139"/>
      <c r="E278" s="1131" t="s">
        <v>2313</v>
      </c>
      <c r="F278" s="752" t="s">
        <v>363</v>
      </c>
      <c r="G278" s="459"/>
      <c r="H278" s="728" t="s">
        <v>2094</v>
      </c>
      <c r="I278" s="460">
        <v>0.4</v>
      </c>
      <c r="J278" s="735" t="s">
        <v>2095</v>
      </c>
      <c r="K278" s="529">
        <f t="shared" si="16"/>
        <v>0</v>
      </c>
      <c r="L278" s="598" t="str">
        <f t="shared" si="13"/>
        <v>(ｳﾓ)</v>
      </c>
      <c r="M278" s="462"/>
      <c r="N278" s="581" t="s">
        <v>2229</v>
      </c>
      <c r="O278" s="585" t="s">
        <v>2240</v>
      </c>
      <c r="P278" s="277"/>
      <c r="Q278" s="729"/>
      <c r="R278" s="729"/>
      <c r="S278" s="276"/>
      <c r="T278" s="729"/>
      <c r="U278" s="729"/>
      <c r="V278" s="275"/>
      <c r="W278" s="730"/>
      <c r="X278" s="274"/>
    </row>
    <row r="279" spans="2:24" s="592" customFormat="1" ht="12.75" customHeight="1" x14ac:dyDescent="0.2">
      <c r="B279" s="1166"/>
      <c r="C279" s="1169"/>
      <c r="D279" s="1140"/>
      <c r="E279" s="1132"/>
      <c r="F279" s="471" t="s">
        <v>583</v>
      </c>
      <c r="G279" s="459"/>
      <c r="H279" s="728" t="s">
        <v>2094</v>
      </c>
      <c r="I279" s="460">
        <v>0.1</v>
      </c>
      <c r="J279" s="728" t="s">
        <v>2095</v>
      </c>
      <c r="K279" s="529">
        <f t="shared" si="16"/>
        <v>0</v>
      </c>
      <c r="L279" s="598" t="str">
        <f t="shared" si="13"/>
        <v>(ｳﾔ)</v>
      </c>
      <c r="M279" s="462"/>
      <c r="N279" s="581" t="s">
        <v>2229</v>
      </c>
      <c r="O279" s="585" t="s">
        <v>2241</v>
      </c>
      <c r="P279" s="277"/>
      <c r="Q279" s="729"/>
      <c r="R279" s="729"/>
      <c r="S279" s="276"/>
      <c r="T279" s="729"/>
      <c r="U279" s="729"/>
      <c r="V279" s="275"/>
      <c r="W279" s="730"/>
      <c r="X279" s="274"/>
    </row>
    <row r="280" spans="2:24" s="592" customFormat="1" ht="12.75" customHeight="1" x14ac:dyDescent="0.2">
      <c r="B280" s="1166"/>
      <c r="C280" s="1169"/>
      <c r="D280" s="1138" t="s">
        <v>2232</v>
      </c>
      <c r="E280" s="1131" t="s">
        <v>364</v>
      </c>
      <c r="F280" s="458" t="s">
        <v>363</v>
      </c>
      <c r="G280" s="459"/>
      <c r="H280" s="728" t="s">
        <v>2094</v>
      </c>
      <c r="I280" s="929">
        <v>0.25</v>
      </c>
      <c r="J280" s="735" t="s">
        <v>2095</v>
      </c>
      <c r="K280" s="529">
        <f t="shared" si="16"/>
        <v>0</v>
      </c>
      <c r="L280" s="598" t="str">
        <f t="shared" si="13"/>
        <v>(ｳﾕ)</v>
      </c>
      <c r="M280" s="462"/>
      <c r="N280" s="581" t="s">
        <v>2229</v>
      </c>
      <c r="O280" s="585" t="s">
        <v>2242</v>
      </c>
      <c r="P280" s="277"/>
      <c r="Q280" s="729"/>
      <c r="R280" s="729"/>
      <c r="S280" s="276"/>
      <c r="T280" s="729"/>
      <c r="U280" s="729"/>
      <c r="V280" s="275"/>
      <c r="W280" s="730"/>
      <c r="X280" s="274"/>
    </row>
    <row r="281" spans="2:24" s="592" customFormat="1" ht="12.75" customHeight="1" x14ac:dyDescent="0.2">
      <c r="B281" s="1166"/>
      <c r="C281" s="1169"/>
      <c r="D281" s="1139"/>
      <c r="E281" s="1160"/>
      <c r="F281" s="471" t="s">
        <v>582</v>
      </c>
      <c r="G281" s="459"/>
      <c r="H281" s="728" t="s">
        <v>2094</v>
      </c>
      <c r="I281" s="929">
        <v>0.2</v>
      </c>
      <c r="J281" s="728" t="s">
        <v>2095</v>
      </c>
      <c r="K281" s="529">
        <f t="shared" si="16"/>
        <v>0</v>
      </c>
      <c r="L281" s="598" t="str">
        <f t="shared" si="13"/>
        <v>(ｳﾖ)</v>
      </c>
      <c r="M281" s="462"/>
      <c r="N281" s="581" t="s">
        <v>2229</v>
      </c>
      <c r="O281" s="585" t="s">
        <v>2244</v>
      </c>
      <c r="P281" s="277"/>
      <c r="Q281" s="729"/>
      <c r="R281" s="729"/>
      <c r="S281" s="276"/>
      <c r="T281" s="729"/>
      <c r="U281" s="729"/>
      <c r="V281" s="275"/>
      <c r="W281" s="730"/>
      <c r="X281" s="274"/>
    </row>
    <row r="282" spans="2:24" s="592" customFormat="1" ht="12.75" customHeight="1" x14ac:dyDescent="0.2">
      <c r="B282" s="1166"/>
      <c r="C282" s="1169"/>
      <c r="D282" s="1139"/>
      <c r="E282" s="1132"/>
      <c r="F282" s="471" t="s">
        <v>583</v>
      </c>
      <c r="G282" s="459"/>
      <c r="H282" s="728" t="s">
        <v>2094</v>
      </c>
      <c r="I282" s="929">
        <v>0.25</v>
      </c>
      <c r="J282" s="728" t="s">
        <v>2095</v>
      </c>
      <c r="K282" s="529">
        <f t="shared" si="16"/>
        <v>0</v>
      </c>
      <c r="L282" s="598" t="str">
        <f t="shared" si="13"/>
        <v>(ｳﾗ)</v>
      </c>
      <c r="M282" s="462"/>
      <c r="N282" s="581" t="s">
        <v>2229</v>
      </c>
      <c r="O282" s="585" t="s">
        <v>2245</v>
      </c>
      <c r="P282" s="277"/>
      <c r="Q282" s="729"/>
      <c r="R282" s="729"/>
      <c r="S282" s="276"/>
      <c r="T282" s="729"/>
      <c r="U282" s="729"/>
      <c r="V282" s="275"/>
      <c r="W282" s="730"/>
      <c r="X282" s="274"/>
    </row>
    <row r="283" spans="2:24" s="592" customFormat="1" ht="12.75" customHeight="1" x14ac:dyDescent="0.2">
      <c r="B283" s="1166"/>
      <c r="C283" s="1169"/>
      <c r="D283" s="1139"/>
      <c r="E283" s="1171" t="s">
        <v>2313</v>
      </c>
      <c r="F283" s="911" t="s">
        <v>363</v>
      </c>
      <c r="G283" s="912"/>
      <c r="H283" s="905" t="s">
        <v>596</v>
      </c>
      <c r="I283" s="906">
        <v>0.4</v>
      </c>
      <c r="J283" s="908" t="s">
        <v>141</v>
      </c>
      <c r="K283" s="529">
        <f t="shared" ref="K283:K284" si="17">ROUND(G283*I283,0)</f>
        <v>0</v>
      </c>
      <c r="L283" s="598" t="str">
        <f t="shared" si="13"/>
        <v>(ｳﾘ)</v>
      </c>
      <c r="M283" s="462"/>
      <c r="N283" s="581" t="s">
        <v>2229</v>
      </c>
      <c r="O283" s="585" t="s">
        <v>2246</v>
      </c>
      <c r="P283" s="277"/>
      <c r="Q283" s="907"/>
      <c r="R283" s="907"/>
      <c r="S283" s="276"/>
      <c r="T283" s="907"/>
      <c r="U283" s="907"/>
      <c r="V283" s="275"/>
      <c r="W283" s="909"/>
      <c r="X283" s="274"/>
    </row>
    <row r="284" spans="2:24" s="592" customFormat="1" ht="12.75" customHeight="1" x14ac:dyDescent="0.2">
      <c r="B284" s="1167"/>
      <c r="C284" s="1170"/>
      <c r="D284" s="1140"/>
      <c r="E284" s="1172"/>
      <c r="F284" s="913" t="s">
        <v>583</v>
      </c>
      <c r="G284" s="912"/>
      <c r="H284" s="905" t="s">
        <v>596</v>
      </c>
      <c r="I284" s="906">
        <v>0.1</v>
      </c>
      <c r="J284" s="910" t="s">
        <v>141</v>
      </c>
      <c r="K284" s="529">
        <f t="shared" si="17"/>
        <v>0</v>
      </c>
      <c r="L284" s="598" t="str">
        <f t="shared" si="13"/>
        <v>(ｳﾗ)</v>
      </c>
      <c r="M284" s="462"/>
      <c r="N284" s="581" t="s">
        <v>2229</v>
      </c>
      <c r="O284" s="585" t="s">
        <v>2245</v>
      </c>
      <c r="P284" s="277"/>
      <c r="Q284" s="907"/>
      <c r="R284" s="907"/>
      <c r="S284" s="276"/>
      <c r="T284" s="907"/>
      <c r="U284" s="907"/>
      <c r="V284" s="275"/>
      <c r="W284" s="909"/>
      <c r="X284" s="274"/>
    </row>
    <row r="285" spans="2:24" s="592" customFormat="1" ht="12.75" customHeight="1" x14ac:dyDescent="0.2">
      <c r="B285" s="1173">
        <v>24</v>
      </c>
      <c r="C285" s="1174" t="s">
        <v>2243</v>
      </c>
      <c r="D285" s="1148" t="s">
        <v>2231</v>
      </c>
      <c r="E285" s="1162" t="s">
        <v>364</v>
      </c>
      <c r="F285" s="458" t="s">
        <v>363</v>
      </c>
      <c r="G285" s="459"/>
      <c r="H285" s="728" t="s">
        <v>2094</v>
      </c>
      <c r="I285" s="929">
        <v>0.25</v>
      </c>
      <c r="J285" s="735" t="s">
        <v>2095</v>
      </c>
      <c r="K285" s="529">
        <f t="shared" si="16"/>
        <v>0</v>
      </c>
      <c r="L285" s="598" t="str">
        <f t="shared" si="13"/>
        <v>(ｳﾘ)</v>
      </c>
      <c r="M285" s="462"/>
      <c r="N285" s="581" t="s">
        <v>2229</v>
      </c>
      <c r="O285" s="585" t="s">
        <v>2246</v>
      </c>
      <c r="P285" s="277"/>
      <c r="Q285" s="729"/>
      <c r="R285" s="729"/>
      <c r="S285" s="276"/>
      <c r="T285" s="1119"/>
      <c r="U285" s="1119"/>
      <c r="V285" s="275"/>
      <c r="W285" s="730"/>
      <c r="X285" s="274"/>
    </row>
    <row r="286" spans="2:24" s="592" customFormat="1" ht="12.75" customHeight="1" x14ac:dyDescent="0.2">
      <c r="B286" s="1173"/>
      <c r="C286" s="1174"/>
      <c r="D286" s="1148"/>
      <c r="E286" s="1163"/>
      <c r="F286" s="471" t="s">
        <v>582</v>
      </c>
      <c r="G286" s="459"/>
      <c r="H286" s="728" t="s">
        <v>2094</v>
      </c>
      <c r="I286" s="929">
        <v>0.2</v>
      </c>
      <c r="J286" s="728" t="s">
        <v>2095</v>
      </c>
      <c r="K286" s="529">
        <f t="shared" si="16"/>
        <v>0</v>
      </c>
      <c r="L286" s="598" t="str">
        <f t="shared" si="13"/>
        <v>(ｳﾙ)</v>
      </c>
      <c r="M286" s="462"/>
      <c r="N286" s="581" t="s">
        <v>2229</v>
      </c>
      <c r="O286" s="585" t="s">
        <v>2247</v>
      </c>
      <c r="P286" s="277"/>
      <c r="Q286" s="729"/>
      <c r="R286" s="729"/>
      <c r="S286" s="276"/>
      <c r="T286" s="729"/>
      <c r="U286" s="729"/>
      <c r="V286" s="275"/>
      <c r="W286" s="730"/>
      <c r="X286" s="274"/>
    </row>
    <row r="287" spans="2:24" s="592" customFormat="1" ht="12.75" customHeight="1" x14ac:dyDescent="0.2">
      <c r="B287" s="1173"/>
      <c r="C287" s="1174"/>
      <c r="D287" s="1148"/>
      <c r="E287" s="1164"/>
      <c r="F287" s="471" t="s">
        <v>583</v>
      </c>
      <c r="G287" s="459"/>
      <c r="H287" s="728" t="s">
        <v>2094</v>
      </c>
      <c r="I287" s="929">
        <v>0.25</v>
      </c>
      <c r="J287" s="728" t="s">
        <v>2095</v>
      </c>
      <c r="K287" s="529">
        <f t="shared" si="16"/>
        <v>0</v>
      </c>
      <c r="L287" s="598" t="str">
        <f t="shared" si="13"/>
        <v>(ｳﾚ)</v>
      </c>
      <c r="M287" s="462"/>
      <c r="N287" s="581" t="s">
        <v>2229</v>
      </c>
      <c r="O287" s="585" t="s">
        <v>2248</v>
      </c>
      <c r="P287" s="277"/>
      <c r="Q287" s="729"/>
      <c r="R287" s="729"/>
      <c r="S287" s="276"/>
      <c r="T287" s="729"/>
      <c r="U287" s="729"/>
      <c r="V287" s="275"/>
      <c r="W287" s="730"/>
      <c r="X287" s="274"/>
    </row>
    <row r="288" spans="2:24" s="592" customFormat="1" ht="12.75" customHeight="1" x14ac:dyDescent="0.2">
      <c r="B288" s="1173"/>
      <c r="C288" s="1174"/>
      <c r="D288" s="1148"/>
      <c r="E288" s="1162" t="s">
        <v>2313</v>
      </c>
      <c r="F288" s="752" t="s">
        <v>363</v>
      </c>
      <c r="G288" s="459"/>
      <c r="H288" s="728" t="s">
        <v>2094</v>
      </c>
      <c r="I288" s="460">
        <v>0.4</v>
      </c>
      <c r="J288" s="735" t="s">
        <v>2095</v>
      </c>
      <c r="K288" s="529">
        <f t="shared" si="16"/>
        <v>0</v>
      </c>
      <c r="L288" s="598" t="str">
        <f t="shared" si="13"/>
        <v>(ｳﾛ)</v>
      </c>
      <c r="M288" s="462"/>
      <c r="N288" s="581" t="s">
        <v>2229</v>
      </c>
      <c r="O288" s="585" t="s">
        <v>2249</v>
      </c>
      <c r="P288" s="277"/>
      <c r="Q288" s="729"/>
      <c r="R288" s="729"/>
      <c r="S288" s="276"/>
      <c r="T288" s="729"/>
      <c r="U288" s="729"/>
      <c r="V288" s="275"/>
      <c r="W288" s="730"/>
      <c r="X288" s="274"/>
    </row>
    <row r="289" spans="1:24" s="592" customFormat="1" ht="12.75" customHeight="1" x14ac:dyDescent="0.2">
      <c r="B289" s="1173"/>
      <c r="C289" s="1174"/>
      <c r="D289" s="1148"/>
      <c r="E289" s="1164"/>
      <c r="F289" s="471" t="s">
        <v>583</v>
      </c>
      <c r="G289" s="459"/>
      <c r="H289" s="728" t="s">
        <v>2094</v>
      </c>
      <c r="I289" s="460">
        <v>0.1</v>
      </c>
      <c r="J289" s="728" t="s">
        <v>2095</v>
      </c>
      <c r="K289" s="529">
        <f t="shared" si="16"/>
        <v>0</v>
      </c>
      <c r="L289" s="598" t="str">
        <f t="shared" si="13"/>
        <v>(ｳﾜ)</v>
      </c>
      <c r="M289" s="462"/>
      <c r="N289" s="581" t="s">
        <v>2229</v>
      </c>
      <c r="O289" s="585" t="s">
        <v>2314</v>
      </c>
      <c r="P289" s="277"/>
      <c r="Q289" s="729"/>
      <c r="R289" s="729"/>
      <c r="S289" s="276"/>
      <c r="T289" s="729"/>
      <c r="U289" s="729"/>
      <c r="V289" s="275"/>
      <c r="W289" s="730"/>
      <c r="X289" s="274"/>
    </row>
    <row r="290" spans="1:24" s="592" customFormat="1" ht="12.75" customHeight="1" x14ac:dyDescent="0.2">
      <c r="B290" s="1173"/>
      <c r="C290" s="1174"/>
      <c r="D290" s="1148" t="s">
        <v>2232</v>
      </c>
      <c r="E290" s="1162" t="s">
        <v>364</v>
      </c>
      <c r="F290" s="458" t="s">
        <v>363</v>
      </c>
      <c r="G290" s="459"/>
      <c r="H290" s="728" t="s">
        <v>2094</v>
      </c>
      <c r="I290" s="929">
        <v>0.25</v>
      </c>
      <c r="J290" s="735" t="s">
        <v>2095</v>
      </c>
      <c r="K290" s="529">
        <f>ROUND(G290*I290,0)</f>
        <v>0</v>
      </c>
      <c r="L290" s="598" t="str">
        <f t="shared" si="13"/>
        <v>(ｳｦ)</v>
      </c>
      <c r="M290" s="462"/>
      <c r="N290" s="581" t="s">
        <v>2229</v>
      </c>
      <c r="O290" s="585" t="s">
        <v>2315</v>
      </c>
      <c r="P290" s="277"/>
      <c r="Q290" s="729"/>
      <c r="R290" s="729"/>
      <c r="S290" s="276"/>
      <c r="T290" s="729"/>
      <c r="U290" s="729"/>
      <c r="V290" s="275"/>
      <c r="W290" s="730"/>
      <c r="X290" s="274"/>
    </row>
    <row r="291" spans="1:24" s="592" customFormat="1" ht="12.75" customHeight="1" x14ac:dyDescent="0.2">
      <c r="B291" s="1173"/>
      <c r="C291" s="1174"/>
      <c r="D291" s="1148"/>
      <c r="E291" s="1163"/>
      <c r="F291" s="471" t="s">
        <v>582</v>
      </c>
      <c r="G291" s="459"/>
      <c r="H291" s="728" t="s">
        <v>2094</v>
      </c>
      <c r="I291" s="929">
        <v>0.2</v>
      </c>
      <c r="J291" s="728" t="s">
        <v>2095</v>
      </c>
      <c r="K291" s="529">
        <f>ROUND(G291*I291,0)</f>
        <v>0</v>
      </c>
      <c r="L291" s="598" t="str">
        <f t="shared" si="13"/>
        <v>(ｳﾝ)</v>
      </c>
      <c r="M291" s="462"/>
      <c r="N291" s="581" t="s">
        <v>2229</v>
      </c>
      <c r="O291" s="585" t="s">
        <v>1442</v>
      </c>
      <c r="P291" s="277"/>
      <c r="Q291" s="729"/>
      <c r="R291" s="729"/>
      <c r="S291" s="276"/>
      <c r="T291" s="729"/>
      <c r="U291" s="729"/>
      <c r="V291" s="275"/>
      <c r="W291" s="730"/>
      <c r="X291" s="274"/>
    </row>
    <row r="292" spans="1:24" s="592" customFormat="1" ht="12.75" customHeight="1" x14ac:dyDescent="0.2">
      <c r="B292" s="1173"/>
      <c r="C292" s="1174"/>
      <c r="D292" s="1148"/>
      <c r="E292" s="1164"/>
      <c r="F292" s="471" t="s">
        <v>583</v>
      </c>
      <c r="G292" s="459"/>
      <c r="H292" s="728" t="s">
        <v>2094</v>
      </c>
      <c r="I292" s="929">
        <v>0.25</v>
      </c>
      <c r="J292" s="728" t="s">
        <v>2095</v>
      </c>
      <c r="K292" s="529">
        <f>ROUND(G292*I292,0)</f>
        <v>0</v>
      </c>
      <c r="L292" s="598" t="str">
        <f t="shared" si="13"/>
        <v>(ｴｱ)</v>
      </c>
      <c r="M292" s="462"/>
      <c r="N292" s="581" t="s">
        <v>2401</v>
      </c>
      <c r="O292" s="585" t="s">
        <v>1443</v>
      </c>
      <c r="P292" s="277"/>
      <c r="Q292" s="729"/>
      <c r="R292" s="729"/>
      <c r="S292" s="276"/>
      <c r="T292" s="729"/>
      <c r="U292" s="729"/>
      <c r="V292" s="275"/>
      <c r="W292" s="730"/>
      <c r="X292" s="274"/>
    </row>
    <row r="293" spans="1:24" s="592" customFormat="1" ht="12.75" customHeight="1" x14ac:dyDescent="0.2">
      <c r="B293" s="1173"/>
      <c r="C293" s="1174"/>
      <c r="D293" s="1148"/>
      <c r="E293" s="1171" t="s">
        <v>2313</v>
      </c>
      <c r="F293" s="911" t="s">
        <v>363</v>
      </c>
      <c r="G293" s="912"/>
      <c r="H293" s="905" t="s">
        <v>596</v>
      </c>
      <c r="I293" s="906">
        <v>0.4</v>
      </c>
      <c r="J293" s="908" t="s">
        <v>141</v>
      </c>
      <c r="K293" s="529">
        <f t="shared" ref="K293:K294" si="18">ROUND(G293*I293,0)</f>
        <v>0</v>
      </c>
      <c r="L293" s="598" t="str">
        <f t="shared" si="13"/>
        <v>(ｴｲ)</v>
      </c>
      <c r="M293" s="462"/>
      <c r="N293" s="581" t="s">
        <v>2401</v>
      </c>
      <c r="O293" s="585" t="s">
        <v>1444</v>
      </c>
      <c r="P293" s="277"/>
      <c r="Q293" s="907"/>
      <c r="R293" s="907"/>
      <c r="S293" s="276"/>
      <c r="T293" s="907"/>
      <c r="U293" s="907"/>
      <c r="V293" s="275"/>
      <c r="W293" s="909"/>
      <c r="X293" s="274"/>
    </row>
    <row r="294" spans="1:24" s="592" customFormat="1" ht="12.75" customHeight="1" thickBot="1" x14ac:dyDescent="0.25">
      <c r="B294" s="1173"/>
      <c r="C294" s="1174"/>
      <c r="D294" s="1148"/>
      <c r="E294" s="1172"/>
      <c r="F294" s="913" t="s">
        <v>583</v>
      </c>
      <c r="G294" s="912"/>
      <c r="H294" s="905" t="s">
        <v>596</v>
      </c>
      <c r="I294" s="906">
        <v>0.1</v>
      </c>
      <c r="J294" s="910" t="s">
        <v>141</v>
      </c>
      <c r="K294" s="529">
        <f t="shared" si="18"/>
        <v>0</v>
      </c>
      <c r="L294" s="598" t="str">
        <f t="shared" ref="L294" si="19">$N$99&amp;N294&amp;O294&amp;$O$99</f>
        <v>(ｴｳ)</v>
      </c>
      <c r="M294" s="462"/>
      <c r="N294" s="581" t="s">
        <v>2401</v>
      </c>
      <c r="O294" s="585" t="s">
        <v>1445</v>
      </c>
      <c r="P294" s="277"/>
      <c r="Q294" s="907"/>
      <c r="R294" s="907"/>
      <c r="S294" s="276"/>
      <c r="T294" s="907"/>
      <c r="U294" s="907"/>
      <c r="V294" s="275"/>
      <c r="W294" s="909"/>
      <c r="X294" s="274"/>
    </row>
    <row r="295" spans="1:24" s="592" customFormat="1" ht="22.5" customHeight="1" x14ac:dyDescent="0.2">
      <c r="B295" s="464"/>
      <c r="C295" s="405"/>
      <c r="D295" s="402"/>
      <c r="E295" s="475"/>
      <c r="F295" s="476"/>
      <c r="G295" s="403"/>
      <c r="H295" s="402"/>
      <c r="I295" s="1023" t="s">
        <v>2402</v>
      </c>
      <c r="J295" s="1024"/>
      <c r="K295" s="602"/>
      <c r="M295" s="462"/>
      <c r="N295" s="581"/>
      <c r="O295" s="585"/>
      <c r="P295" s="277"/>
      <c r="Q295" s="729"/>
      <c r="R295" s="729"/>
      <c r="S295" s="276"/>
      <c r="T295" s="729"/>
      <c r="U295" s="729"/>
      <c r="V295" s="275"/>
      <c r="W295" s="730"/>
      <c r="X295" s="274"/>
    </row>
    <row r="296" spans="1:24" s="592" customFormat="1" ht="18.75" customHeight="1" thickBot="1" x14ac:dyDescent="0.25">
      <c r="F296" s="409"/>
      <c r="G296" s="395"/>
      <c r="I296" s="1021" t="s">
        <v>140</v>
      </c>
      <c r="J296" s="1022"/>
      <c r="K296" s="603">
        <f>SUM(K100:K294)</f>
        <v>0</v>
      </c>
      <c r="L296" s="598" t="s">
        <v>2250</v>
      </c>
      <c r="M296" s="592" t="s">
        <v>2251</v>
      </c>
      <c r="N296" s="581"/>
      <c r="O296" s="585"/>
      <c r="P296" s="277"/>
      <c r="Q296" s="1142"/>
      <c r="R296" s="1142"/>
      <c r="S296" s="276"/>
      <c r="T296" s="1119"/>
      <c r="U296" s="1119"/>
      <c r="V296" s="278"/>
      <c r="W296" s="729"/>
      <c r="X296" s="274"/>
    </row>
    <row r="297" spans="1:24" s="592" customFormat="1" ht="14.4" x14ac:dyDescent="0.2">
      <c r="B297" s="464"/>
      <c r="C297" s="402"/>
      <c r="D297" s="402"/>
      <c r="E297" s="465"/>
      <c r="F297" s="466"/>
      <c r="G297" s="403"/>
      <c r="H297" s="738"/>
      <c r="I297" s="415"/>
      <c r="J297" s="738"/>
      <c r="K297" s="403"/>
      <c r="L297" s="598"/>
      <c r="M297" s="462"/>
      <c r="N297" s="581"/>
      <c r="O297" s="585"/>
      <c r="P297" s="277"/>
      <c r="Q297" s="729"/>
      <c r="R297" s="729"/>
      <c r="S297" s="276"/>
      <c r="T297" s="729"/>
      <c r="U297" s="729"/>
      <c r="V297" s="275"/>
      <c r="W297" s="730"/>
      <c r="X297" s="274"/>
    </row>
    <row r="298" spans="1:24" s="592" customFormat="1" ht="14.4" x14ac:dyDescent="0.2">
      <c r="B298" s="464"/>
      <c r="C298" s="402"/>
      <c r="D298" s="402"/>
      <c r="E298" s="465"/>
      <c r="F298" s="466"/>
      <c r="G298" s="403"/>
      <c r="H298" s="738"/>
      <c r="I298" s="415"/>
      <c r="J298" s="738"/>
      <c r="K298" s="403"/>
      <c r="L298" s="598"/>
      <c r="M298" s="462"/>
      <c r="N298" s="581"/>
      <c r="O298" s="585"/>
      <c r="P298" s="277"/>
      <c r="Q298" s="729"/>
      <c r="R298" s="729"/>
      <c r="S298" s="276"/>
      <c r="T298" s="729"/>
      <c r="U298" s="729"/>
      <c r="V298" s="275"/>
      <c r="W298" s="730"/>
      <c r="X298" s="274"/>
    </row>
    <row r="299" spans="1:24" s="592" customFormat="1" ht="18.75" customHeight="1" x14ac:dyDescent="0.2">
      <c r="A299" s="595">
        <v>7</v>
      </c>
      <c r="B299" s="478" t="s">
        <v>584</v>
      </c>
      <c r="F299" s="409"/>
      <c r="G299" s="403"/>
      <c r="H299" s="738"/>
      <c r="I299" s="415"/>
      <c r="J299" s="738"/>
      <c r="K299" s="403"/>
      <c r="M299" s="462"/>
      <c r="N299" s="581"/>
      <c r="O299" s="585"/>
      <c r="P299" s="277"/>
      <c r="Q299" s="729"/>
      <c r="R299" s="729"/>
      <c r="S299" s="276"/>
      <c r="T299" s="729"/>
      <c r="U299" s="729"/>
      <c r="V299" s="275"/>
      <c r="W299" s="730"/>
      <c r="X299" s="274"/>
    </row>
    <row r="300" spans="1:24" s="592" customFormat="1" ht="11.25" customHeight="1" x14ac:dyDescent="0.2">
      <c r="A300" s="597"/>
      <c r="B300" s="479"/>
      <c r="F300" s="409"/>
      <c r="G300" s="395"/>
      <c r="I300" s="398"/>
      <c r="K300" s="395"/>
      <c r="M300" s="462"/>
      <c r="N300" s="581"/>
      <c r="O300" s="585"/>
      <c r="P300" s="277"/>
      <c r="Q300" s="1142"/>
      <c r="R300" s="1142"/>
      <c r="S300" s="276"/>
      <c r="T300" s="1175"/>
      <c r="U300" s="1175"/>
      <c r="V300" s="278"/>
      <c r="W300" s="286"/>
      <c r="X300" s="274"/>
    </row>
    <row r="301" spans="1:24" s="592" customFormat="1" ht="30" customHeight="1" x14ac:dyDescent="0.2">
      <c r="B301" s="727">
        <v>1</v>
      </c>
      <c r="C301" s="726" t="s">
        <v>873</v>
      </c>
      <c r="D301" s="1141" t="s">
        <v>339</v>
      </c>
      <c r="E301" s="1141"/>
      <c r="F301" s="1141"/>
      <c r="G301" s="459"/>
      <c r="H301" s="728" t="s">
        <v>1465</v>
      </c>
      <c r="I301" s="460">
        <v>0.439</v>
      </c>
      <c r="J301" s="735" t="s">
        <v>2252</v>
      </c>
      <c r="K301" s="529">
        <f t="shared" ref="K301:K326" si="20">ROUND(G301*I301,0)</f>
        <v>0</v>
      </c>
      <c r="L301" s="598" t="str">
        <f t="shared" ref="L301:L326" si="21">$N$99&amp;N301&amp;O301&amp;$O$99</f>
        <v>(ｱ)</v>
      </c>
      <c r="M301" s="462"/>
      <c r="N301" s="585" t="s">
        <v>1443</v>
      </c>
      <c r="O301" s="585"/>
      <c r="P301" s="277"/>
      <c r="Q301" s="1142"/>
      <c r="R301" s="1142"/>
      <c r="S301" s="276"/>
      <c r="T301" s="1119"/>
      <c r="U301" s="1119"/>
      <c r="V301" s="278"/>
      <c r="W301" s="729"/>
      <c r="X301" s="274"/>
    </row>
    <row r="302" spans="1:24" s="592" customFormat="1" ht="30" customHeight="1" x14ac:dyDescent="0.2">
      <c r="B302" s="727">
        <v>2</v>
      </c>
      <c r="C302" s="726" t="s">
        <v>874</v>
      </c>
      <c r="D302" s="1141" t="s">
        <v>339</v>
      </c>
      <c r="E302" s="1141"/>
      <c r="F302" s="1141"/>
      <c r="G302" s="459"/>
      <c r="H302" s="728" t="s">
        <v>1465</v>
      </c>
      <c r="I302" s="460">
        <v>0.45100000000000001</v>
      </c>
      <c r="J302" s="735" t="s">
        <v>2252</v>
      </c>
      <c r="K302" s="529">
        <f t="shared" si="20"/>
        <v>0</v>
      </c>
      <c r="L302" s="598" t="str">
        <f t="shared" si="21"/>
        <v>(ｲ)</v>
      </c>
      <c r="M302" s="462"/>
      <c r="N302" s="585" t="s">
        <v>1444</v>
      </c>
      <c r="O302" s="585"/>
      <c r="P302" s="277"/>
      <c r="Q302" s="1142"/>
      <c r="R302" s="1142"/>
      <c r="S302" s="276"/>
      <c r="T302" s="1119"/>
      <c r="U302" s="1119"/>
      <c r="V302" s="278"/>
      <c r="W302" s="729"/>
      <c r="X302" s="274"/>
    </row>
    <row r="303" spans="1:24" s="592" customFormat="1" ht="30" customHeight="1" x14ac:dyDescent="0.2">
      <c r="B303" s="727">
        <v>3</v>
      </c>
      <c r="C303" s="726" t="s">
        <v>875</v>
      </c>
      <c r="D303" s="1141" t="s">
        <v>339</v>
      </c>
      <c r="E303" s="1141"/>
      <c r="F303" s="1141"/>
      <c r="G303" s="459"/>
      <c r="H303" s="728" t="s">
        <v>1465</v>
      </c>
      <c r="I303" s="460">
        <v>0.46300000000000002</v>
      </c>
      <c r="J303" s="735" t="s">
        <v>2252</v>
      </c>
      <c r="K303" s="529">
        <f t="shared" si="20"/>
        <v>0</v>
      </c>
      <c r="L303" s="598" t="str">
        <f t="shared" si="21"/>
        <v>(ｳ)</v>
      </c>
      <c r="M303" s="462"/>
      <c r="N303" s="585" t="s">
        <v>1445</v>
      </c>
      <c r="O303" s="585"/>
      <c r="P303" s="277"/>
      <c r="Q303" s="1142"/>
      <c r="R303" s="1142"/>
      <c r="S303" s="276"/>
      <c r="T303" s="1119"/>
      <c r="U303" s="1119"/>
      <c r="V303" s="278"/>
      <c r="W303" s="729"/>
      <c r="X303" s="274"/>
    </row>
    <row r="304" spans="1:24" s="592" customFormat="1" ht="30" customHeight="1" x14ac:dyDescent="0.2">
      <c r="B304" s="727">
        <v>4</v>
      </c>
      <c r="C304" s="726" t="s">
        <v>876</v>
      </c>
      <c r="D304" s="1141" t="s">
        <v>339</v>
      </c>
      <c r="E304" s="1141"/>
      <c r="F304" s="1141"/>
      <c r="G304" s="459"/>
      <c r="H304" s="728" t="s">
        <v>1465</v>
      </c>
      <c r="I304" s="460">
        <v>0.47099999999999997</v>
      </c>
      <c r="J304" s="735" t="s">
        <v>2252</v>
      </c>
      <c r="K304" s="529">
        <f t="shared" si="20"/>
        <v>0</v>
      </c>
      <c r="L304" s="598" t="str">
        <f t="shared" si="21"/>
        <v>(ｴ)</v>
      </c>
      <c r="M304" s="462"/>
      <c r="N304" s="585" t="s">
        <v>1446</v>
      </c>
      <c r="O304" s="731"/>
      <c r="P304" s="277"/>
      <c r="Q304" s="1142"/>
      <c r="R304" s="1142"/>
      <c r="S304" s="276"/>
      <c r="T304" s="1119"/>
      <c r="U304" s="1119"/>
      <c r="V304" s="278"/>
      <c r="W304" s="729"/>
      <c r="X304" s="274"/>
    </row>
    <row r="305" spans="2:24" s="592" customFormat="1" ht="15" customHeight="1" x14ac:dyDescent="0.2">
      <c r="B305" s="727">
        <v>5</v>
      </c>
      <c r="C305" s="726" t="s">
        <v>877</v>
      </c>
      <c r="D305" s="1141" t="s">
        <v>339</v>
      </c>
      <c r="E305" s="1141"/>
      <c r="F305" s="1141"/>
      <c r="G305" s="459"/>
      <c r="H305" s="728" t="s">
        <v>1465</v>
      </c>
      <c r="I305" s="460">
        <v>0.48299999999999998</v>
      </c>
      <c r="J305" s="735" t="s">
        <v>2252</v>
      </c>
      <c r="K305" s="529">
        <f t="shared" si="20"/>
        <v>0</v>
      </c>
      <c r="L305" s="598" t="str">
        <f t="shared" si="21"/>
        <v>(ｵ)</v>
      </c>
      <c r="M305" s="462"/>
      <c r="N305" s="585" t="s">
        <v>1447</v>
      </c>
      <c r="O305" s="731"/>
      <c r="P305" s="277"/>
      <c r="Q305" s="1142"/>
      <c r="R305" s="1142"/>
      <c r="S305" s="276"/>
      <c r="T305" s="1119"/>
      <c r="U305" s="1119"/>
      <c r="V305" s="278"/>
      <c r="W305" s="729"/>
      <c r="X305" s="274"/>
    </row>
    <row r="306" spans="2:24" s="592" customFormat="1" ht="15" customHeight="1" x14ac:dyDescent="0.2">
      <c r="B306" s="727">
        <v>6</v>
      </c>
      <c r="C306" s="726" t="s">
        <v>878</v>
      </c>
      <c r="D306" s="1141" t="s">
        <v>339</v>
      </c>
      <c r="E306" s="1141"/>
      <c r="F306" s="1141"/>
      <c r="G306" s="459"/>
      <c r="H306" s="728" t="s">
        <v>1465</v>
      </c>
      <c r="I306" s="460">
        <v>0.48799999999999999</v>
      </c>
      <c r="J306" s="735" t="s">
        <v>2252</v>
      </c>
      <c r="K306" s="529">
        <f t="shared" si="20"/>
        <v>0</v>
      </c>
      <c r="L306" s="598" t="str">
        <f t="shared" si="21"/>
        <v>(ｶ)</v>
      </c>
      <c r="N306" s="585" t="s">
        <v>2253</v>
      </c>
      <c r="O306" s="731"/>
      <c r="P306" s="277"/>
      <c r="Q306" s="1142"/>
      <c r="R306" s="1142"/>
      <c r="S306" s="276"/>
      <c r="T306" s="1119"/>
      <c r="U306" s="1119"/>
      <c r="V306" s="278"/>
      <c r="W306" s="729"/>
      <c r="X306" s="274"/>
    </row>
    <row r="307" spans="2:24" s="592" customFormat="1" ht="15" customHeight="1" x14ac:dyDescent="0.2">
      <c r="B307" s="1146">
        <v>7</v>
      </c>
      <c r="C307" s="1147" t="s">
        <v>879</v>
      </c>
      <c r="D307" s="1141" t="s">
        <v>339</v>
      </c>
      <c r="E307" s="1141"/>
      <c r="F307" s="1141"/>
      <c r="G307" s="459"/>
      <c r="H307" s="728" t="s">
        <v>1465</v>
      </c>
      <c r="I307" s="460">
        <v>0.49099999999999999</v>
      </c>
      <c r="J307" s="735" t="s">
        <v>2252</v>
      </c>
      <c r="K307" s="529">
        <f t="shared" si="20"/>
        <v>0</v>
      </c>
      <c r="L307" s="598" t="str">
        <f t="shared" si="21"/>
        <v>(ｷ)</v>
      </c>
      <c r="N307" s="585" t="s">
        <v>1449</v>
      </c>
      <c r="O307" s="731"/>
      <c r="P307" s="277"/>
      <c r="Q307" s="1142"/>
      <c r="R307" s="1142"/>
      <c r="S307" s="276"/>
      <c r="T307" s="1119"/>
      <c r="U307" s="1119"/>
      <c r="V307" s="278"/>
      <c r="W307" s="729"/>
      <c r="X307" s="274"/>
    </row>
    <row r="308" spans="2:24" s="592" customFormat="1" ht="15" customHeight="1" x14ac:dyDescent="0.2">
      <c r="B308" s="1146"/>
      <c r="C308" s="1048"/>
      <c r="D308" s="1141" t="s">
        <v>335</v>
      </c>
      <c r="E308" s="1141"/>
      <c r="F308" s="1141"/>
      <c r="G308" s="459"/>
      <c r="H308" s="728" t="s">
        <v>1465</v>
      </c>
      <c r="I308" s="460">
        <v>0.251</v>
      </c>
      <c r="J308" s="735" t="s">
        <v>2252</v>
      </c>
      <c r="K308" s="529">
        <f t="shared" si="20"/>
        <v>0</v>
      </c>
      <c r="L308" s="598" t="str">
        <f t="shared" si="21"/>
        <v>(ｸ)</v>
      </c>
      <c r="N308" s="585" t="s">
        <v>2254</v>
      </c>
      <c r="O308" s="731"/>
      <c r="P308" s="277"/>
      <c r="Q308" s="729"/>
      <c r="R308" s="729"/>
      <c r="S308" s="276"/>
      <c r="T308" s="1119"/>
      <c r="U308" s="1119"/>
      <c r="V308" s="275"/>
      <c r="W308" s="730"/>
      <c r="X308" s="274"/>
    </row>
    <row r="309" spans="2:24" s="592" customFormat="1" ht="15" customHeight="1" x14ac:dyDescent="0.2">
      <c r="B309" s="1146">
        <v>8</v>
      </c>
      <c r="C309" s="1147" t="s">
        <v>880</v>
      </c>
      <c r="D309" s="1141" t="s">
        <v>339</v>
      </c>
      <c r="E309" s="1141"/>
      <c r="F309" s="1141"/>
      <c r="G309" s="459"/>
      <c r="H309" s="728" t="s">
        <v>1465</v>
      </c>
      <c r="I309" s="460">
        <v>0.49399999999999999</v>
      </c>
      <c r="J309" s="735" t="s">
        <v>2252</v>
      </c>
      <c r="K309" s="529">
        <f t="shared" si="20"/>
        <v>0</v>
      </c>
      <c r="L309" s="598" t="str">
        <f t="shared" si="21"/>
        <v>(ｹ)</v>
      </c>
      <c r="N309" s="585" t="s">
        <v>1451</v>
      </c>
      <c r="O309" s="731"/>
      <c r="P309" s="277"/>
      <c r="Q309" s="1142"/>
      <c r="R309" s="1142"/>
      <c r="S309" s="276"/>
      <c r="T309" s="1119"/>
      <c r="U309" s="1119"/>
      <c r="V309" s="278"/>
      <c r="W309" s="729"/>
      <c r="X309" s="274"/>
    </row>
    <row r="310" spans="2:24" s="592" customFormat="1" ht="15" customHeight="1" x14ac:dyDescent="0.2">
      <c r="B310" s="1146"/>
      <c r="C310" s="1048"/>
      <c r="D310" s="1141" t="s">
        <v>335</v>
      </c>
      <c r="E310" s="1141"/>
      <c r="F310" s="1141"/>
      <c r="G310" s="459"/>
      <c r="H310" s="728" t="s">
        <v>1465</v>
      </c>
      <c r="I310" s="460">
        <v>0.251</v>
      </c>
      <c r="J310" s="735" t="s">
        <v>2252</v>
      </c>
      <c r="K310" s="529">
        <f t="shared" si="20"/>
        <v>0</v>
      </c>
      <c r="L310" s="598" t="str">
        <f t="shared" si="21"/>
        <v>(ｺ)</v>
      </c>
      <c r="N310" s="585" t="s">
        <v>1452</v>
      </c>
      <c r="O310" s="731"/>
      <c r="P310" s="277"/>
      <c r="Q310" s="729"/>
      <c r="R310" s="729"/>
      <c r="S310" s="276"/>
      <c r="T310" s="1119"/>
      <c r="U310" s="1119"/>
      <c r="V310" s="275"/>
      <c r="W310" s="730"/>
      <c r="X310" s="274"/>
    </row>
    <row r="311" spans="2:24" s="592" customFormat="1" ht="15" customHeight="1" x14ac:dyDescent="0.2">
      <c r="B311" s="1146">
        <v>9</v>
      </c>
      <c r="C311" s="1147" t="s">
        <v>1060</v>
      </c>
      <c r="D311" s="1141" t="s">
        <v>339</v>
      </c>
      <c r="E311" s="1141"/>
      <c r="F311" s="1141"/>
      <c r="G311" s="459"/>
      <c r="H311" s="728" t="s">
        <v>1465</v>
      </c>
      <c r="I311" s="460">
        <v>0.5</v>
      </c>
      <c r="J311" s="735" t="s">
        <v>2252</v>
      </c>
      <c r="K311" s="529">
        <f t="shared" si="20"/>
        <v>0</v>
      </c>
      <c r="L311" s="598" t="str">
        <f t="shared" si="21"/>
        <v>(ｻ)</v>
      </c>
      <c r="N311" s="585" t="s">
        <v>1453</v>
      </c>
      <c r="O311" s="731"/>
      <c r="P311" s="277"/>
      <c r="Q311" s="1142"/>
      <c r="R311" s="1142"/>
      <c r="S311" s="276"/>
      <c r="T311" s="1119"/>
      <c r="U311" s="1119"/>
      <c r="V311" s="278"/>
      <c r="W311" s="729"/>
      <c r="X311" s="274"/>
    </row>
    <row r="312" spans="2:24" s="592" customFormat="1" ht="15" customHeight="1" x14ac:dyDescent="0.2">
      <c r="B312" s="1146"/>
      <c r="C312" s="1048"/>
      <c r="D312" s="1141" t="s">
        <v>335</v>
      </c>
      <c r="E312" s="1141"/>
      <c r="F312" s="1141"/>
      <c r="G312" s="459"/>
      <c r="H312" s="728" t="s">
        <v>1465</v>
      </c>
      <c r="I312" s="460">
        <v>0.375</v>
      </c>
      <c r="J312" s="735" t="s">
        <v>2252</v>
      </c>
      <c r="K312" s="529">
        <f t="shared" si="20"/>
        <v>0</v>
      </c>
      <c r="L312" s="598" t="str">
        <f t="shared" si="21"/>
        <v>(ｼ)</v>
      </c>
      <c r="N312" s="585" t="s">
        <v>1454</v>
      </c>
      <c r="O312" s="731"/>
      <c r="P312" s="277"/>
      <c r="Q312" s="729"/>
      <c r="R312" s="729"/>
      <c r="S312" s="276"/>
      <c r="T312" s="1119"/>
      <c r="U312" s="1119"/>
      <c r="V312" s="275"/>
      <c r="W312" s="730"/>
      <c r="X312" s="274"/>
    </row>
    <row r="313" spans="2:24" s="592" customFormat="1" ht="15" customHeight="1" x14ac:dyDescent="0.2">
      <c r="B313" s="1146">
        <v>10</v>
      </c>
      <c r="C313" s="1147" t="s">
        <v>1061</v>
      </c>
      <c r="D313" s="1141" t="s">
        <v>339</v>
      </c>
      <c r="E313" s="1141"/>
      <c r="F313" s="1141"/>
      <c r="G313" s="459"/>
      <c r="H313" s="728" t="s">
        <v>2174</v>
      </c>
      <c r="I313" s="460">
        <v>0.5</v>
      </c>
      <c r="J313" s="735" t="s">
        <v>2175</v>
      </c>
      <c r="K313" s="529">
        <f t="shared" si="20"/>
        <v>0</v>
      </c>
      <c r="L313" s="598" t="str">
        <f t="shared" si="21"/>
        <v>(ｽ)</v>
      </c>
      <c r="N313" s="585" t="s">
        <v>1455</v>
      </c>
      <c r="O313" s="731"/>
      <c r="P313" s="277"/>
      <c r="Q313" s="1142"/>
      <c r="R313" s="1142"/>
      <c r="S313" s="276"/>
      <c r="T313" s="1119"/>
      <c r="U313" s="1119"/>
      <c r="V313" s="278"/>
      <c r="W313" s="729"/>
      <c r="X313" s="274"/>
    </row>
    <row r="314" spans="2:24" s="592" customFormat="1" ht="15" customHeight="1" x14ac:dyDescent="0.2">
      <c r="B314" s="1146"/>
      <c r="C314" s="1048"/>
      <c r="D314" s="1141" t="s">
        <v>335</v>
      </c>
      <c r="E314" s="1141"/>
      <c r="F314" s="1141"/>
      <c r="G314" s="459"/>
      <c r="H314" s="728" t="s">
        <v>2174</v>
      </c>
      <c r="I314" s="460">
        <v>0.22500000000000001</v>
      </c>
      <c r="J314" s="735" t="s">
        <v>2175</v>
      </c>
      <c r="K314" s="529">
        <f t="shared" si="20"/>
        <v>0</v>
      </c>
      <c r="L314" s="598" t="str">
        <f t="shared" si="21"/>
        <v>(ｾ)</v>
      </c>
      <c r="N314" s="585" t="s">
        <v>1456</v>
      </c>
      <c r="O314" s="731"/>
      <c r="P314" s="277"/>
      <c r="Q314" s="729"/>
      <c r="R314" s="729"/>
      <c r="S314" s="276"/>
      <c r="T314" s="1119"/>
      <c r="U314" s="1119"/>
      <c r="V314" s="275"/>
      <c r="W314" s="730"/>
      <c r="X314" s="274"/>
    </row>
    <row r="315" spans="2:24" s="592" customFormat="1" ht="15" customHeight="1" x14ac:dyDescent="0.2">
      <c r="B315" s="1146">
        <v>11</v>
      </c>
      <c r="C315" s="1147" t="s">
        <v>1377</v>
      </c>
      <c r="D315" s="1141" t="s">
        <v>339</v>
      </c>
      <c r="E315" s="1141"/>
      <c r="F315" s="1141"/>
      <c r="G315" s="459"/>
      <c r="H315" s="728" t="s">
        <v>2174</v>
      </c>
      <c r="I315" s="460">
        <v>0.5</v>
      </c>
      <c r="J315" s="735" t="s">
        <v>2175</v>
      </c>
      <c r="K315" s="529">
        <f t="shared" si="20"/>
        <v>0</v>
      </c>
      <c r="L315" s="598" t="str">
        <f t="shared" si="21"/>
        <v>(ｿ)</v>
      </c>
      <c r="N315" s="585" t="s">
        <v>1457</v>
      </c>
      <c r="O315" s="731"/>
      <c r="P315" s="277"/>
      <c r="Q315" s="1142"/>
      <c r="R315" s="1142"/>
      <c r="S315" s="276"/>
      <c r="T315" s="1119"/>
      <c r="U315" s="1119"/>
      <c r="V315" s="278"/>
      <c r="W315" s="729"/>
      <c r="X315" s="274"/>
    </row>
    <row r="316" spans="2:24" s="592" customFormat="1" ht="15" customHeight="1" x14ac:dyDescent="0.2">
      <c r="B316" s="1146"/>
      <c r="C316" s="1048"/>
      <c r="D316" s="1141" t="s">
        <v>335</v>
      </c>
      <c r="E316" s="1141"/>
      <c r="F316" s="1141"/>
      <c r="G316" s="459"/>
      <c r="H316" s="728" t="s">
        <v>2174</v>
      </c>
      <c r="I316" s="460">
        <v>0.5</v>
      </c>
      <c r="J316" s="735" t="s">
        <v>2175</v>
      </c>
      <c r="K316" s="529">
        <f t="shared" si="20"/>
        <v>0</v>
      </c>
      <c r="L316" s="598" t="str">
        <f t="shared" si="21"/>
        <v>(ﾀ)</v>
      </c>
      <c r="N316" s="585" t="s">
        <v>1458</v>
      </c>
      <c r="O316" s="731"/>
      <c r="P316" s="277"/>
      <c r="Q316" s="729"/>
      <c r="R316" s="729"/>
      <c r="S316" s="276"/>
      <c r="T316" s="1119"/>
      <c r="U316" s="1119"/>
      <c r="V316" s="275"/>
      <c r="W316" s="730"/>
      <c r="X316" s="274"/>
    </row>
    <row r="317" spans="2:24" s="592" customFormat="1" ht="15" customHeight="1" x14ac:dyDescent="0.2">
      <c r="B317" s="1146">
        <v>12</v>
      </c>
      <c r="C317" s="1147" t="s">
        <v>1378</v>
      </c>
      <c r="D317" s="1141" t="s">
        <v>339</v>
      </c>
      <c r="E317" s="1141"/>
      <c r="F317" s="1141"/>
      <c r="G317" s="459"/>
      <c r="H317" s="728" t="s">
        <v>2174</v>
      </c>
      <c r="I317" s="460">
        <v>0.5</v>
      </c>
      <c r="J317" s="735" t="s">
        <v>2175</v>
      </c>
      <c r="K317" s="529">
        <f t="shared" si="20"/>
        <v>0</v>
      </c>
      <c r="L317" s="598" t="str">
        <f t="shared" si="21"/>
        <v>(ﾁ)</v>
      </c>
      <c r="N317" s="585" t="s">
        <v>1459</v>
      </c>
      <c r="O317" s="731"/>
      <c r="P317" s="277"/>
      <c r="Q317" s="1142"/>
      <c r="R317" s="1142"/>
      <c r="S317" s="276"/>
      <c r="T317" s="1119"/>
      <c r="U317" s="1119"/>
      <c r="V317" s="278"/>
      <c r="W317" s="729"/>
      <c r="X317" s="274"/>
    </row>
    <row r="318" spans="2:24" s="592" customFormat="1" ht="15" customHeight="1" x14ac:dyDescent="0.2">
      <c r="B318" s="1146"/>
      <c r="C318" s="1048"/>
      <c r="D318" s="1141" t="s">
        <v>335</v>
      </c>
      <c r="E318" s="1141"/>
      <c r="F318" s="1141"/>
      <c r="G318" s="459"/>
      <c r="H318" s="728" t="s">
        <v>2174</v>
      </c>
      <c r="I318" s="460">
        <v>0.5</v>
      </c>
      <c r="J318" s="735" t="s">
        <v>2175</v>
      </c>
      <c r="K318" s="529">
        <f t="shared" si="20"/>
        <v>0</v>
      </c>
      <c r="L318" s="598" t="str">
        <f t="shared" si="21"/>
        <v>(ﾂ)</v>
      </c>
      <c r="N318" s="585" t="s">
        <v>1460</v>
      </c>
      <c r="O318" s="731"/>
      <c r="P318" s="277"/>
      <c r="Q318" s="729"/>
      <c r="R318" s="729"/>
      <c r="S318" s="276"/>
      <c r="T318" s="1119"/>
      <c r="U318" s="1119"/>
      <c r="V318" s="275"/>
      <c r="W318" s="730"/>
      <c r="X318" s="274"/>
    </row>
    <row r="319" spans="2:24" s="592" customFormat="1" ht="15" customHeight="1" x14ac:dyDescent="0.2">
      <c r="B319" s="1146">
        <v>13</v>
      </c>
      <c r="C319" s="1147" t="s">
        <v>1466</v>
      </c>
      <c r="D319" s="1141" t="s">
        <v>339</v>
      </c>
      <c r="E319" s="1141"/>
      <c r="F319" s="1141"/>
      <c r="G319" s="459"/>
      <c r="H319" s="728" t="s">
        <v>2174</v>
      </c>
      <c r="I319" s="460">
        <v>0.5</v>
      </c>
      <c r="J319" s="735" t="s">
        <v>2175</v>
      </c>
      <c r="K319" s="529">
        <f t="shared" si="20"/>
        <v>0</v>
      </c>
      <c r="L319" s="598" t="str">
        <f t="shared" si="21"/>
        <v>(ﾃ)</v>
      </c>
      <c r="N319" s="585" t="s">
        <v>1461</v>
      </c>
      <c r="O319" s="731"/>
      <c r="P319" s="277"/>
      <c r="Q319" s="1142"/>
      <c r="R319" s="1142"/>
      <c r="S319" s="276"/>
      <c r="T319" s="1119"/>
      <c r="U319" s="1119"/>
      <c r="V319" s="278"/>
      <c r="W319" s="729"/>
      <c r="X319" s="274"/>
    </row>
    <row r="320" spans="2:24" s="592" customFormat="1" ht="15" customHeight="1" x14ac:dyDescent="0.2">
      <c r="B320" s="1146"/>
      <c r="C320" s="1048"/>
      <c r="D320" s="1141" t="s">
        <v>335</v>
      </c>
      <c r="E320" s="1141"/>
      <c r="F320" s="1141"/>
      <c r="G320" s="459"/>
      <c r="H320" s="728" t="s">
        <v>2174</v>
      </c>
      <c r="I320" s="460">
        <v>0.5</v>
      </c>
      <c r="J320" s="735" t="s">
        <v>2175</v>
      </c>
      <c r="K320" s="529">
        <f t="shared" si="20"/>
        <v>0</v>
      </c>
      <c r="L320" s="598" t="str">
        <f t="shared" si="21"/>
        <v>(ﾄ)</v>
      </c>
      <c r="N320" s="585" t="s">
        <v>1462</v>
      </c>
      <c r="O320" s="731"/>
      <c r="P320" s="277"/>
      <c r="Q320" s="729"/>
      <c r="R320" s="729"/>
      <c r="S320" s="276"/>
      <c r="T320" s="1119"/>
      <c r="U320" s="1119"/>
      <c r="V320" s="275"/>
      <c r="W320" s="730"/>
      <c r="X320" s="274"/>
    </row>
    <row r="321" spans="1:25" s="592" customFormat="1" ht="15" customHeight="1" x14ac:dyDescent="0.2">
      <c r="B321" s="1146">
        <v>14</v>
      </c>
      <c r="C321" s="1147" t="s">
        <v>1467</v>
      </c>
      <c r="D321" s="1141" t="s">
        <v>339</v>
      </c>
      <c r="E321" s="1141"/>
      <c r="F321" s="1141"/>
      <c r="G321" s="459"/>
      <c r="H321" s="728" t="s">
        <v>2174</v>
      </c>
      <c r="I321" s="460">
        <v>0.5</v>
      </c>
      <c r="J321" s="735" t="s">
        <v>2175</v>
      </c>
      <c r="K321" s="529">
        <f t="shared" si="20"/>
        <v>0</v>
      </c>
      <c r="L321" s="598" t="str">
        <f t="shared" si="21"/>
        <v>(ﾅ)</v>
      </c>
      <c r="N321" s="585" t="s">
        <v>1463</v>
      </c>
      <c r="O321" s="731"/>
      <c r="P321" s="277"/>
      <c r="Q321" s="1142"/>
      <c r="R321" s="1142"/>
      <c r="S321" s="276"/>
      <c r="T321" s="1119"/>
      <c r="U321" s="1119"/>
      <c r="V321" s="278"/>
      <c r="W321" s="729"/>
      <c r="X321" s="274"/>
    </row>
    <row r="322" spans="1:25" s="592" customFormat="1" ht="15" customHeight="1" x14ac:dyDescent="0.2">
      <c r="B322" s="1146"/>
      <c r="C322" s="1048"/>
      <c r="D322" s="1141" t="s">
        <v>335</v>
      </c>
      <c r="E322" s="1141"/>
      <c r="F322" s="1141"/>
      <c r="G322" s="459"/>
      <c r="H322" s="728" t="s">
        <v>2174</v>
      </c>
      <c r="I322" s="460">
        <v>0.5</v>
      </c>
      <c r="J322" s="735" t="s">
        <v>2175</v>
      </c>
      <c r="K322" s="529">
        <f t="shared" si="20"/>
        <v>0</v>
      </c>
      <c r="L322" s="598" t="str">
        <f t="shared" si="21"/>
        <v>(ﾆ)</v>
      </c>
      <c r="N322" s="585" t="s">
        <v>1464</v>
      </c>
      <c r="O322" s="731"/>
      <c r="P322" s="277"/>
      <c r="Q322" s="729"/>
      <c r="R322" s="729"/>
      <c r="S322" s="276"/>
      <c r="T322" s="1119"/>
      <c r="U322" s="1119"/>
      <c r="V322" s="275"/>
      <c r="W322" s="730"/>
      <c r="X322" s="274"/>
    </row>
    <row r="323" spans="1:25" s="592" customFormat="1" ht="15" customHeight="1" x14ac:dyDescent="0.2">
      <c r="B323" s="1146">
        <v>15</v>
      </c>
      <c r="C323" s="1147" t="s">
        <v>2255</v>
      </c>
      <c r="D323" s="1141" t="s">
        <v>339</v>
      </c>
      <c r="E323" s="1141"/>
      <c r="F323" s="1141"/>
      <c r="G323" s="459"/>
      <c r="H323" s="728" t="s">
        <v>2174</v>
      </c>
      <c r="I323" s="460">
        <v>0.5</v>
      </c>
      <c r="J323" s="735" t="s">
        <v>2175</v>
      </c>
      <c r="K323" s="529">
        <f t="shared" si="20"/>
        <v>0</v>
      </c>
      <c r="L323" s="598" t="str">
        <f t="shared" si="21"/>
        <v>(ﾇ)</v>
      </c>
      <c r="N323" s="585" t="s">
        <v>2183</v>
      </c>
      <c r="O323" s="731"/>
      <c r="P323" s="277"/>
      <c r="Q323" s="729"/>
      <c r="R323" s="729"/>
      <c r="S323" s="276"/>
      <c r="T323" s="729"/>
      <c r="U323" s="729"/>
      <c r="V323" s="275"/>
      <c r="W323" s="730"/>
      <c r="X323" s="274"/>
    </row>
    <row r="324" spans="1:25" s="592" customFormat="1" ht="15" customHeight="1" x14ac:dyDescent="0.2">
      <c r="B324" s="1146"/>
      <c r="C324" s="1048"/>
      <c r="D324" s="1141" t="s">
        <v>335</v>
      </c>
      <c r="E324" s="1141"/>
      <c r="F324" s="1141"/>
      <c r="G324" s="459"/>
      <c r="H324" s="728" t="s">
        <v>2174</v>
      </c>
      <c r="I324" s="460">
        <v>0.5</v>
      </c>
      <c r="J324" s="735" t="s">
        <v>2175</v>
      </c>
      <c r="K324" s="529">
        <f t="shared" si="20"/>
        <v>0</v>
      </c>
      <c r="L324" s="598" t="str">
        <f t="shared" si="21"/>
        <v>(ﾈ)</v>
      </c>
      <c r="N324" s="585" t="s">
        <v>2184</v>
      </c>
      <c r="O324" s="731"/>
      <c r="P324" s="277"/>
      <c r="Q324" s="729"/>
      <c r="R324" s="729"/>
      <c r="S324" s="276"/>
      <c r="T324" s="729"/>
      <c r="U324" s="729"/>
      <c r="V324" s="275"/>
      <c r="W324" s="730"/>
      <c r="X324" s="274"/>
    </row>
    <row r="325" spans="1:25" s="592" customFormat="1" ht="15" customHeight="1" x14ac:dyDescent="0.2">
      <c r="B325" s="1146">
        <v>16</v>
      </c>
      <c r="C325" s="1147" t="s">
        <v>2256</v>
      </c>
      <c r="D325" s="1141" t="s">
        <v>339</v>
      </c>
      <c r="E325" s="1141"/>
      <c r="F325" s="1141"/>
      <c r="G325" s="459"/>
      <c r="H325" s="728" t="s">
        <v>2174</v>
      </c>
      <c r="I325" s="460">
        <v>0.5</v>
      </c>
      <c r="J325" s="735" t="s">
        <v>2175</v>
      </c>
      <c r="K325" s="529">
        <f t="shared" si="20"/>
        <v>0</v>
      </c>
      <c r="L325" s="598" t="str">
        <f t="shared" si="21"/>
        <v>(ﾉ)</v>
      </c>
      <c r="N325" s="585" t="s">
        <v>2185</v>
      </c>
      <c r="O325" s="731"/>
      <c r="P325" s="277"/>
      <c r="Q325" s="729"/>
      <c r="R325" s="729"/>
      <c r="S325" s="276"/>
      <c r="T325" s="729"/>
      <c r="U325" s="729"/>
      <c r="V325" s="275"/>
      <c r="W325" s="730"/>
      <c r="X325" s="274"/>
    </row>
    <row r="326" spans="1:25" s="592" customFormat="1" ht="15" customHeight="1" thickBot="1" x14ac:dyDescent="0.25">
      <c r="B326" s="1146"/>
      <c r="C326" s="1048"/>
      <c r="D326" s="1141" t="s">
        <v>335</v>
      </c>
      <c r="E326" s="1141"/>
      <c r="F326" s="1141"/>
      <c r="G326" s="459"/>
      <c r="H326" s="728" t="s">
        <v>2174</v>
      </c>
      <c r="I326" s="460">
        <v>0.5</v>
      </c>
      <c r="J326" s="735" t="s">
        <v>2175</v>
      </c>
      <c r="K326" s="529">
        <f t="shared" si="20"/>
        <v>0</v>
      </c>
      <c r="L326" s="598" t="str">
        <f t="shared" si="21"/>
        <v>(ﾀ)</v>
      </c>
      <c r="N326" s="585" t="s">
        <v>2176</v>
      </c>
      <c r="O326" s="731"/>
      <c r="P326" s="277"/>
      <c r="Q326" s="729"/>
      <c r="R326" s="729"/>
      <c r="S326" s="276"/>
      <c r="T326" s="729"/>
      <c r="U326" s="729"/>
      <c r="V326" s="275"/>
      <c r="W326" s="730"/>
      <c r="X326" s="274"/>
    </row>
    <row r="327" spans="1:25" s="592" customFormat="1" ht="15" customHeight="1" x14ac:dyDescent="0.2">
      <c r="B327" s="464"/>
      <c r="C327" s="402"/>
      <c r="D327" s="475"/>
      <c r="E327" s="475"/>
      <c r="F327" s="475"/>
      <c r="G327" s="480"/>
      <c r="H327" s="402"/>
      <c r="I327" s="1023" t="s">
        <v>2257</v>
      </c>
      <c r="J327" s="1024"/>
      <c r="K327" s="602"/>
      <c r="L327" s="598"/>
      <c r="N327" s="585"/>
      <c r="O327" s="731"/>
      <c r="P327" s="277"/>
      <c r="Q327" s="729"/>
      <c r="R327" s="729"/>
      <c r="S327" s="276"/>
      <c r="T327" s="729"/>
      <c r="U327" s="729"/>
      <c r="V327" s="275"/>
      <c r="W327" s="730"/>
      <c r="X327" s="274"/>
    </row>
    <row r="328" spans="1:25" s="592" customFormat="1" ht="13.2" customHeight="1" thickBot="1" x14ac:dyDescent="0.25">
      <c r="B328" s="464"/>
      <c r="C328" s="402"/>
      <c r="D328" s="475"/>
      <c r="E328" s="475"/>
      <c r="F328" s="475"/>
      <c r="G328" s="480"/>
      <c r="H328" s="402"/>
      <c r="I328" s="1021" t="s">
        <v>140</v>
      </c>
      <c r="J328" s="1022"/>
      <c r="K328" s="603">
        <f>SUM(K301:K326)</f>
        <v>0</v>
      </c>
      <c r="L328" s="598" t="s">
        <v>2258</v>
      </c>
      <c r="M328" s="592" t="s">
        <v>2251</v>
      </c>
      <c r="N328" s="585"/>
      <c r="O328" s="731"/>
      <c r="P328" s="277"/>
      <c r="Q328" s="729"/>
      <c r="R328" s="729"/>
      <c r="S328" s="276"/>
      <c r="T328" s="729"/>
      <c r="U328" s="729"/>
      <c r="V328" s="275"/>
      <c r="W328" s="730"/>
      <c r="X328" s="274"/>
    </row>
    <row r="329" spans="1:25" s="592" customFormat="1" ht="18.75" customHeight="1" x14ac:dyDescent="0.2">
      <c r="B329" s="464"/>
      <c r="C329" s="402"/>
      <c r="D329" s="475"/>
      <c r="E329" s="475"/>
      <c r="F329" s="475"/>
      <c r="G329" s="480"/>
      <c r="H329" s="402"/>
      <c r="I329" s="738"/>
      <c r="J329" s="738"/>
      <c r="K329" s="403"/>
      <c r="L329" s="598"/>
      <c r="N329" s="585"/>
      <c r="O329" s="731"/>
      <c r="P329" s="277"/>
      <c r="Q329" s="729"/>
      <c r="R329" s="729"/>
      <c r="S329" s="276"/>
      <c r="T329" s="729"/>
      <c r="U329" s="729"/>
      <c r="V329" s="275"/>
      <c r="W329" s="730"/>
      <c r="X329" s="274"/>
    </row>
    <row r="330" spans="1:25" s="592" customFormat="1" ht="11.25" customHeight="1" x14ac:dyDescent="0.2">
      <c r="G330" s="395"/>
      <c r="I330" s="481"/>
      <c r="J330" s="738"/>
      <c r="K330" s="403"/>
      <c r="N330" s="585"/>
      <c r="O330" s="731"/>
      <c r="P330" s="277"/>
      <c r="Q330" s="730"/>
      <c r="R330" s="730"/>
      <c r="S330" s="276"/>
      <c r="T330" s="729"/>
      <c r="U330" s="729"/>
      <c r="V330" s="278"/>
      <c r="W330" s="729"/>
      <c r="X330" s="274"/>
    </row>
    <row r="331" spans="1:25" s="592" customFormat="1" ht="18.75" customHeight="1" x14ac:dyDescent="0.2">
      <c r="A331" s="400">
        <v>8</v>
      </c>
      <c r="B331" s="406" t="s">
        <v>1018</v>
      </c>
      <c r="G331" s="395"/>
      <c r="I331" s="398"/>
      <c r="K331" s="395"/>
      <c r="N331" s="585"/>
      <c r="O331" s="1143"/>
      <c r="P331" s="277"/>
      <c r="Q331" s="729"/>
      <c r="R331" s="729"/>
      <c r="S331" s="276"/>
      <c r="T331" s="1119"/>
      <c r="U331" s="1119"/>
      <c r="V331" s="275"/>
      <c r="W331" s="730"/>
      <c r="X331" s="274"/>
    </row>
    <row r="332" spans="1:25" s="592" customFormat="1" ht="11.25" customHeight="1" x14ac:dyDescent="0.2">
      <c r="A332" s="407"/>
      <c r="B332" s="408"/>
      <c r="F332" s="409"/>
      <c r="G332" s="395"/>
      <c r="I332" s="398"/>
      <c r="K332" s="399"/>
      <c r="N332" s="585"/>
      <c r="O332" s="1143"/>
      <c r="P332" s="285"/>
      <c r="Q332" s="730"/>
      <c r="R332" s="730"/>
      <c r="S332" s="730"/>
      <c r="T332" s="730"/>
      <c r="U332" s="730"/>
      <c r="V332" s="730"/>
      <c r="W332" s="729"/>
      <c r="X332" s="274"/>
    </row>
    <row r="333" spans="1:25" s="592" customFormat="1" ht="18.75" customHeight="1" thickBot="1" x14ac:dyDescent="0.25">
      <c r="A333" s="407"/>
      <c r="B333" s="1120" t="s">
        <v>2259</v>
      </c>
      <c r="C333" s="1120"/>
      <c r="D333" s="1120"/>
      <c r="E333" s="1120"/>
      <c r="F333" s="1120"/>
      <c r="G333" s="601"/>
      <c r="H333" s="596"/>
      <c r="I333" s="596" t="s">
        <v>185</v>
      </c>
      <c r="J333" s="596"/>
      <c r="K333" s="601"/>
      <c r="L333" s="596"/>
      <c r="N333" s="585"/>
      <c r="O333" s="1143"/>
      <c r="P333" s="285"/>
      <c r="Q333" s="285"/>
      <c r="R333" s="730"/>
      <c r="S333" s="730"/>
      <c r="T333" s="730"/>
      <c r="U333" s="730"/>
      <c r="V333" s="730"/>
      <c r="W333" s="730"/>
      <c r="X333" s="729"/>
      <c r="Y333" s="274"/>
    </row>
    <row r="334" spans="1:25" s="592" customFormat="1" ht="18.75" customHeight="1" thickBot="1" x14ac:dyDescent="0.25">
      <c r="A334" s="407"/>
      <c r="B334" s="1120"/>
      <c r="C334" s="1120"/>
      <c r="D334" s="1120"/>
      <c r="E334" s="1120"/>
      <c r="F334" s="1120"/>
      <c r="G334" s="417"/>
      <c r="H334" s="742" t="s">
        <v>1465</v>
      </c>
      <c r="I334" s="412">
        <v>0.4</v>
      </c>
      <c r="J334" s="742" t="s">
        <v>2252</v>
      </c>
      <c r="K334" s="600">
        <f>ROUND(G334*I334,0)</f>
        <v>0</v>
      </c>
      <c r="L334" s="598" t="s">
        <v>2260</v>
      </c>
      <c r="M334" s="592" t="s">
        <v>2251</v>
      </c>
      <c r="N334" s="585"/>
      <c r="O334" s="1143"/>
      <c r="P334" s="285"/>
      <c r="Q334" s="285"/>
      <c r="R334" s="730"/>
      <c r="S334" s="730"/>
      <c r="T334" s="730"/>
      <c r="U334" s="730"/>
      <c r="V334" s="730"/>
      <c r="W334" s="730"/>
      <c r="X334" s="729"/>
      <c r="Y334" s="274"/>
    </row>
    <row r="335" spans="1:25" s="592" customFormat="1" ht="11.25" customHeight="1" x14ac:dyDescent="0.2">
      <c r="F335" s="409"/>
      <c r="G335" s="403"/>
      <c r="H335" s="738"/>
      <c r="I335" s="415"/>
      <c r="J335" s="738"/>
      <c r="K335" s="416" t="s">
        <v>207</v>
      </c>
      <c r="N335" s="585"/>
      <c r="O335" s="1143"/>
      <c r="P335" s="277"/>
      <c r="Q335" s="729"/>
      <c r="R335" s="729"/>
      <c r="S335" s="276"/>
      <c r="T335" s="1119"/>
      <c r="U335" s="1119"/>
      <c r="V335" s="275"/>
      <c r="W335" s="730"/>
      <c r="X335" s="274"/>
    </row>
    <row r="336" spans="1:25" s="592" customFormat="1" ht="9" customHeight="1" x14ac:dyDescent="0.2">
      <c r="F336" s="409"/>
      <c r="G336" s="403"/>
      <c r="H336" s="738"/>
      <c r="I336" s="415"/>
      <c r="J336" s="738"/>
      <c r="K336" s="416"/>
      <c r="N336" s="585"/>
      <c r="O336" s="731"/>
      <c r="P336" s="277"/>
      <c r="Q336" s="729"/>
      <c r="R336" s="729"/>
      <c r="S336" s="276"/>
      <c r="T336" s="729"/>
      <c r="U336" s="729"/>
      <c r="V336" s="275"/>
      <c r="W336" s="730"/>
      <c r="X336" s="274"/>
    </row>
    <row r="337" spans="1:64" s="592" customFormat="1" ht="18.75" customHeight="1" x14ac:dyDescent="0.2">
      <c r="A337" s="400">
        <v>9</v>
      </c>
      <c r="B337" s="406" t="s">
        <v>1019</v>
      </c>
      <c r="G337" s="395"/>
      <c r="I337" s="398"/>
      <c r="K337" s="395"/>
      <c r="N337" s="585"/>
      <c r="O337" s="731"/>
      <c r="P337" s="277"/>
      <c r="Q337" s="729"/>
      <c r="R337" s="729"/>
      <c r="S337" s="276"/>
      <c r="T337" s="1119"/>
      <c r="U337" s="1119"/>
      <c r="V337" s="275"/>
      <c r="W337" s="730"/>
      <c r="X337" s="274"/>
    </row>
    <row r="338" spans="1:64" s="592" customFormat="1" ht="7.5" customHeight="1" x14ac:dyDescent="0.2">
      <c r="A338" s="407"/>
      <c r="B338" s="408"/>
      <c r="F338" s="409"/>
      <c r="G338" s="395"/>
      <c r="I338" s="398"/>
      <c r="K338" s="399"/>
      <c r="N338" s="585"/>
      <c r="O338" s="731"/>
      <c r="P338" s="285"/>
      <c r="Q338" s="730"/>
      <c r="R338" s="730"/>
      <c r="S338" s="730"/>
      <c r="T338" s="730"/>
      <c r="U338" s="730"/>
      <c r="V338" s="730"/>
      <c r="W338" s="729"/>
      <c r="X338" s="274"/>
    </row>
    <row r="339" spans="1:64" s="592" customFormat="1" ht="18.75" customHeight="1" x14ac:dyDescent="0.2">
      <c r="B339" s="1029" t="s">
        <v>162</v>
      </c>
      <c r="C339" s="1030"/>
      <c r="D339" s="1133" t="s">
        <v>361</v>
      </c>
      <c r="E339" s="1134"/>
      <c r="F339" s="1135"/>
      <c r="G339" s="452" t="s">
        <v>360</v>
      </c>
      <c r="H339" s="453"/>
      <c r="I339" s="427" t="s">
        <v>159</v>
      </c>
      <c r="J339" s="735"/>
      <c r="K339" s="426" t="s">
        <v>110</v>
      </c>
      <c r="N339" s="585"/>
      <c r="O339" s="731"/>
      <c r="P339" s="277"/>
      <c r="Q339" s="729"/>
      <c r="R339" s="729"/>
      <c r="S339" s="276"/>
      <c r="T339" s="1119"/>
      <c r="U339" s="1119"/>
      <c r="V339" s="275"/>
      <c r="W339" s="730"/>
      <c r="X339" s="274"/>
    </row>
    <row r="340" spans="1:64" s="592" customFormat="1" ht="18.75" customHeight="1" x14ac:dyDescent="0.2">
      <c r="B340" s="723"/>
      <c r="C340" s="724"/>
      <c r="D340" s="737"/>
      <c r="E340" s="454"/>
      <c r="F340" s="455"/>
      <c r="G340" s="456"/>
      <c r="H340" s="457"/>
      <c r="I340" s="430"/>
      <c r="J340" s="725"/>
      <c r="K340" s="431" t="s">
        <v>2154</v>
      </c>
      <c r="N340" s="585"/>
      <c r="O340" s="731"/>
      <c r="P340" s="277"/>
      <c r="Q340" s="729"/>
      <c r="R340" s="729"/>
      <c r="S340" s="276"/>
      <c r="T340" s="729"/>
      <c r="U340" s="729"/>
      <c r="V340" s="275"/>
      <c r="W340" s="730"/>
      <c r="X340" s="274"/>
    </row>
    <row r="341" spans="1:64" s="592" customFormat="1" ht="12.75" customHeight="1" x14ac:dyDescent="0.2">
      <c r="B341" s="1133">
        <v>1</v>
      </c>
      <c r="C341" s="1030" t="s">
        <v>147</v>
      </c>
      <c r="D341" s="1138" t="s">
        <v>339</v>
      </c>
      <c r="E341" s="1144" t="s">
        <v>334</v>
      </c>
      <c r="F341" s="1145"/>
      <c r="G341" s="459"/>
      <c r="H341" s="728" t="s">
        <v>2157</v>
      </c>
      <c r="I341" s="460">
        <v>0.30299999999999999</v>
      </c>
      <c r="J341" s="735" t="s">
        <v>2158</v>
      </c>
      <c r="K341" s="529">
        <f t="shared" ref="K341:K404" si="22">ROUND(G341*I341,0)</f>
        <v>0</v>
      </c>
      <c r="L341" s="598" t="str">
        <f t="shared" ref="L341:L361" si="23">$N$99&amp;N341&amp;O341&amp;$O$99</f>
        <v>(ｱ)</v>
      </c>
      <c r="N341" s="585" t="s">
        <v>1443</v>
      </c>
      <c r="O341" s="731"/>
      <c r="P341" s="277"/>
      <c r="Q341" s="1142"/>
      <c r="R341" s="1142"/>
      <c r="S341" s="276"/>
      <c r="T341" s="1119"/>
      <c r="U341" s="1119"/>
      <c r="V341" s="278"/>
      <c r="W341" s="729"/>
      <c r="X341" s="274"/>
    </row>
    <row r="342" spans="1:64" s="592" customFormat="1" ht="12.75" customHeight="1" x14ac:dyDescent="0.2">
      <c r="B342" s="1136"/>
      <c r="C342" s="1137"/>
      <c r="D342" s="1139"/>
      <c r="E342" s="1144" t="s">
        <v>332</v>
      </c>
      <c r="F342" s="1145"/>
      <c r="G342" s="459"/>
      <c r="H342" s="728" t="s">
        <v>2157</v>
      </c>
      <c r="I342" s="460">
        <v>0.22800000000000001</v>
      </c>
      <c r="J342" s="735" t="s">
        <v>2158</v>
      </c>
      <c r="K342" s="529">
        <f t="shared" si="22"/>
        <v>0</v>
      </c>
      <c r="L342" s="598" t="str">
        <f t="shared" si="23"/>
        <v>(ｲ)</v>
      </c>
      <c r="N342" s="585" t="s">
        <v>1444</v>
      </c>
      <c r="O342" s="731"/>
      <c r="P342" s="277"/>
      <c r="Q342" s="729"/>
      <c r="R342" s="729"/>
      <c r="S342" s="276"/>
      <c r="T342" s="1119"/>
      <c r="U342" s="1119"/>
      <c r="V342" s="275"/>
      <c r="W342" s="730"/>
      <c r="X342" s="274"/>
    </row>
    <row r="343" spans="1:64" s="592" customFormat="1" ht="12.75" customHeight="1" x14ac:dyDescent="0.2">
      <c r="B343" s="1136"/>
      <c r="C343" s="1137"/>
      <c r="D343" s="1140"/>
      <c r="E343" s="1144" t="s">
        <v>330</v>
      </c>
      <c r="F343" s="1145"/>
      <c r="G343" s="459"/>
      <c r="H343" s="728" t="s">
        <v>2157</v>
      </c>
      <c r="I343" s="460">
        <v>0.17100000000000001</v>
      </c>
      <c r="J343" s="735" t="s">
        <v>2158</v>
      </c>
      <c r="K343" s="529">
        <f t="shared" si="22"/>
        <v>0</v>
      </c>
      <c r="L343" s="598" t="str">
        <f t="shared" si="23"/>
        <v>(ｳ)</v>
      </c>
      <c r="N343" s="585" t="s">
        <v>1445</v>
      </c>
      <c r="O343" s="731"/>
      <c r="P343" s="277"/>
      <c r="Q343" s="729"/>
      <c r="R343" s="729"/>
      <c r="S343" s="276"/>
      <c r="T343" s="1119"/>
      <c r="U343" s="1119"/>
      <c r="V343" s="275"/>
      <c r="W343" s="730"/>
      <c r="X343" s="274"/>
    </row>
    <row r="344" spans="1:64" s="592" customFormat="1" ht="12.75" customHeight="1" x14ac:dyDescent="0.2">
      <c r="B344" s="1133">
        <v>2</v>
      </c>
      <c r="C344" s="1030" t="s">
        <v>146</v>
      </c>
      <c r="D344" s="1138" t="s">
        <v>339</v>
      </c>
      <c r="E344" s="1144" t="s">
        <v>334</v>
      </c>
      <c r="F344" s="1145"/>
      <c r="G344" s="459"/>
      <c r="H344" s="728" t="s">
        <v>2157</v>
      </c>
      <c r="I344" s="460">
        <v>0.28499999999999998</v>
      </c>
      <c r="J344" s="735" t="s">
        <v>2158</v>
      </c>
      <c r="K344" s="529">
        <f t="shared" si="22"/>
        <v>0</v>
      </c>
      <c r="L344" s="598" t="str">
        <f t="shared" si="23"/>
        <v>(ｴ)</v>
      </c>
      <c r="N344" s="585" t="s">
        <v>1446</v>
      </c>
      <c r="O344" s="731"/>
      <c r="P344" s="277"/>
      <c r="Q344" s="1142"/>
      <c r="R344" s="1142"/>
      <c r="S344" s="276"/>
      <c r="T344" s="1119"/>
      <c r="U344" s="1119"/>
      <c r="V344" s="278"/>
      <c r="W344" s="729"/>
      <c r="X344" s="274"/>
    </row>
    <row r="345" spans="1:64" s="592" customFormat="1" ht="12.75" customHeight="1" x14ac:dyDescent="0.2">
      <c r="B345" s="1136"/>
      <c r="C345" s="1137"/>
      <c r="D345" s="1139"/>
      <c r="E345" s="1144" t="s">
        <v>332</v>
      </c>
      <c r="F345" s="1145"/>
      <c r="G345" s="459"/>
      <c r="H345" s="728" t="s">
        <v>2157</v>
      </c>
      <c r="I345" s="460">
        <v>0.214</v>
      </c>
      <c r="J345" s="735" t="s">
        <v>2158</v>
      </c>
      <c r="K345" s="529">
        <f t="shared" si="22"/>
        <v>0</v>
      </c>
      <c r="L345" s="598" t="str">
        <f t="shared" si="23"/>
        <v>(ｵ)</v>
      </c>
      <c r="N345" s="585" t="s">
        <v>1447</v>
      </c>
      <c r="O345" s="731"/>
      <c r="P345" s="277"/>
      <c r="Q345" s="729"/>
      <c r="R345" s="729"/>
      <c r="S345" s="276"/>
      <c r="T345" s="1119"/>
      <c r="U345" s="1119"/>
      <c r="V345" s="275"/>
      <c r="W345" s="730"/>
      <c r="X345" s="274"/>
    </row>
    <row r="346" spans="1:64" ht="12.75" customHeight="1" x14ac:dyDescent="0.2">
      <c r="B346" s="1136"/>
      <c r="C346" s="1137"/>
      <c r="D346" s="1140"/>
      <c r="E346" s="1144" t="s">
        <v>330</v>
      </c>
      <c r="F346" s="1145"/>
      <c r="G346" s="459"/>
      <c r="H346" s="728" t="s">
        <v>2157</v>
      </c>
      <c r="I346" s="460">
        <v>0.16</v>
      </c>
      <c r="J346" s="735" t="s">
        <v>2158</v>
      </c>
      <c r="K346" s="529">
        <f t="shared" si="22"/>
        <v>0</v>
      </c>
      <c r="L346" s="598" t="str">
        <f t="shared" si="23"/>
        <v>(ｶ)</v>
      </c>
      <c r="N346" s="585" t="s">
        <v>1448</v>
      </c>
      <c r="O346" s="731"/>
      <c r="P346" s="277"/>
      <c r="Q346" s="729"/>
      <c r="R346" s="729"/>
      <c r="S346" s="276"/>
      <c r="T346" s="1119"/>
      <c r="U346" s="1119"/>
      <c r="V346" s="275"/>
      <c r="W346" s="730"/>
      <c r="X346" s="274"/>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row>
    <row r="347" spans="1:64" ht="12.75" customHeight="1" x14ac:dyDescent="0.2">
      <c r="B347" s="1146">
        <v>3</v>
      </c>
      <c r="C347" s="1147" t="s">
        <v>787</v>
      </c>
      <c r="D347" s="1148" t="s">
        <v>339</v>
      </c>
      <c r="E347" s="1144" t="s">
        <v>334</v>
      </c>
      <c r="F347" s="1145"/>
      <c r="G347" s="459"/>
      <c r="H347" s="728" t="s">
        <v>2157</v>
      </c>
      <c r="I347" s="460">
        <v>0.28999999999999998</v>
      </c>
      <c r="J347" s="735" t="s">
        <v>2158</v>
      </c>
      <c r="K347" s="529">
        <f t="shared" si="22"/>
        <v>0</v>
      </c>
      <c r="L347" s="598" t="str">
        <f t="shared" si="23"/>
        <v>(ｷ)</v>
      </c>
      <c r="N347" s="585" t="s">
        <v>1449</v>
      </c>
      <c r="O347" s="731"/>
      <c r="P347" s="277"/>
      <c r="Q347" s="1142"/>
      <c r="R347" s="1142"/>
      <c r="S347" s="276"/>
      <c r="T347" s="1119"/>
      <c r="U347" s="1119"/>
      <c r="V347" s="278"/>
      <c r="W347" s="729"/>
      <c r="X347" s="274"/>
    </row>
    <row r="348" spans="1:64" ht="12.75" customHeight="1" x14ac:dyDescent="0.2">
      <c r="B348" s="1146"/>
      <c r="C348" s="1048"/>
      <c r="D348" s="1148"/>
      <c r="E348" s="1144" t="s">
        <v>332</v>
      </c>
      <c r="F348" s="1145"/>
      <c r="G348" s="459"/>
      <c r="H348" s="728" t="s">
        <v>2157</v>
      </c>
      <c r="I348" s="460">
        <v>0.218</v>
      </c>
      <c r="J348" s="735" t="s">
        <v>2158</v>
      </c>
      <c r="K348" s="529">
        <f t="shared" si="22"/>
        <v>0</v>
      </c>
      <c r="L348" s="598" t="str">
        <f t="shared" si="23"/>
        <v>(ｸ)</v>
      </c>
      <c r="N348" s="585" t="s">
        <v>1450</v>
      </c>
      <c r="O348" s="731"/>
      <c r="P348" s="277"/>
      <c r="Q348" s="729"/>
      <c r="R348" s="729"/>
      <c r="S348" s="276"/>
      <c r="T348" s="1119"/>
      <c r="U348" s="1119"/>
      <c r="V348" s="275"/>
      <c r="W348" s="730"/>
      <c r="X348" s="274"/>
    </row>
    <row r="349" spans="1:64" ht="12.75" customHeight="1" x14ac:dyDescent="0.2">
      <c r="B349" s="1146"/>
      <c r="C349" s="1048"/>
      <c r="D349" s="1148"/>
      <c r="E349" s="1144" t="s">
        <v>330</v>
      </c>
      <c r="F349" s="1145"/>
      <c r="G349" s="459"/>
      <c r="H349" s="728" t="s">
        <v>2157</v>
      </c>
      <c r="I349" s="460">
        <v>0.16300000000000001</v>
      </c>
      <c r="J349" s="735" t="s">
        <v>2158</v>
      </c>
      <c r="K349" s="529">
        <f t="shared" si="22"/>
        <v>0</v>
      </c>
      <c r="L349" s="598" t="str">
        <f t="shared" si="23"/>
        <v>(ｹ)</v>
      </c>
      <c r="N349" s="585" t="s">
        <v>1451</v>
      </c>
      <c r="O349" s="731"/>
      <c r="P349" s="277"/>
      <c r="Q349" s="729"/>
      <c r="R349" s="729"/>
      <c r="S349" s="276"/>
      <c r="T349" s="1119"/>
      <c r="U349" s="1119"/>
      <c r="V349" s="275"/>
      <c r="W349" s="730"/>
      <c r="X349" s="274"/>
    </row>
    <row r="350" spans="1:64" ht="12.75" customHeight="1" x14ac:dyDescent="0.2">
      <c r="B350" s="1146">
        <v>4</v>
      </c>
      <c r="C350" s="1147" t="s">
        <v>786</v>
      </c>
      <c r="D350" s="1148" t="s">
        <v>339</v>
      </c>
      <c r="E350" s="1144" t="s">
        <v>334</v>
      </c>
      <c r="F350" s="1145"/>
      <c r="G350" s="459"/>
      <c r="H350" s="728" t="s">
        <v>2157</v>
      </c>
      <c r="I350" s="460">
        <v>0.30099999999999999</v>
      </c>
      <c r="J350" s="735" t="s">
        <v>2158</v>
      </c>
      <c r="K350" s="529">
        <f t="shared" si="22"/>
        <v>0</v>
      </c>
      <c r="L350" s="598" t="str">
        <f t="shared" si="23"/>
        <v>(ｺ)</v>
      </c>
      <c r="N350" s="585" t="s">
        <v>1452</v>
      </c>
      <c r="O350" s="731"/>
      <c r="P350" s="277"/>
      <c r="Q350" s="1142"/>
      <c r="R350" s="1142"/>
      <c r="S350" s="276"/>
      <c r="T350" s="1119"/>
      <c r="U350" s="1119"/>
      <c r="V350" s="278"/>
      <c r="W350" s="729"/>
      <c r="X350" s="274"/>
    </row>
    <row r="351" spans="1:64" ht="12.75" customHeight="1" x14ac:dyDescent="0.2">
      <c r="B351" s="1146"/>
      <c r="C351" s="1048"/>
      <c r="D351" s="1148"/>
      <c r="E351" s="1144" t="s">
        <v>332</v>
      </c>
      <c r="F351" s="1145"/>
      <c r="G351" s="459"/>
      <c r="H351" s="728" t="s">
        <v>2157</v>
      </c>
      <c r="I351" s="460">
        <v>0.22600000000000001</v>
      </c>
      <c r="J351" s="735" t="s">
        <v>2158</v>
      </c>
      <c r="K351" s="529">
        <f t="shared" si="22"/>
        <v>0</v>
      </c>
      <c r="L351" s="598" t="str">
        <f t="shared" si="23"/>
        <v>(ｻ)</v>
      </c>
      <c r="N351" s="585" t="s">
        <v>1453</v>
      </c>
      <c r="O351" s="731"/>
      <c r="P351" s="277"/>
      <c r="Q351" s="729"/>
      <c r="R351" s="729"/>
      <c r="S351" s="276"/>
      <c r="T351" s="1119"/>
      <c r="U351" s="1119"/>
      <c r="V351" s="275"/>
      <c r="W351" s="730"/>
      <c r="X351" s="274"/>
    </row>
    <row r="352" spans="1:64" ht="12.75" customHeight="1" x14ac:dyDescent="0.2">
      <c r="B352" s="1146"/>
      <c r="C352" s="1048"/>
      <c r="D352" s="1148"/>
      <c r="E352" s="1144" t="s">
        <v>330</v>
      </c>
      <c r="F352" s="1145"/>
      <c r="G352" s="459"/>
      <c r="H352" s="728" t="s">
        <v>2157</v>
      </c>
      <c r="I352" s="460">
        <v>0.16900000000000001</v>
      </c>
      <c r="J352" s="735" t="s">
        <v>2158</v>
      </c>
      <c r="K352" s="529">
        <f t="shared" si="22"/>
        <v>0</v>
      </c>
      <c r="L352" s="598" t="str">
        <f t="shared" si="23"/>
        <v>(ｼ)</v>
      </c>
      <c r="N352" s="585" t="s">
        <v>1454</v>
      </c>
      <c r="O352" s="731"/>
      <c r="P352" s="277"/>
      <c r="Q352" s="729"/>
      <c r="R352" s="729"/>
      <c r="S352" s="276"/>
      <c r="T352" s="1119"/>
      <c r="U352" s="1119"/>
      <c r="V352" s="275"/>
      <c r="W352" s="730"/>
      <c r="X352" s="274"/>
    </row>
    <row r="353" spans="1:64" ht="12.75" customHeight="1" x14ac:dyDescent="0.2">
      <c r="B353" s="1146">
        <v>5</v>
      </c>
      <c r="C353" s="1147" t="s">
        <v>785</v>
      </c>
      <c r="D353" s="1148" t="s">
        <v>339</v>
      </c>
      <c r="E353" s="1144" t="s">
        <v>334</v>
      </c>
      <c r="F353" s="1145"/>
      <c r="G353" s="459"/>
      <c r="H353" s="728" t="s">
        <v>2157</v>
      </c>
      <c r="I353" s="460">
        <v>0.30399999999999999</v>
      </c>
      <c r="J353" s="735" t="s">
        <v>2158</v>
      </c>
      <c r="K353" s="529">
        <f t="shared" si="22"/>
        <v>0</v>
      </c>
      <c r="L353" s="598" t="str">
        <f t="shared" si="23"/>
        <v>(ｽ)</v>
      </c>
      <c r="N353" s="585" t="s">
        <v>1455</v>
      </c>
      <c r="O353" s="731"/>
      <c r="P353" s="277"/>
      <c r="Q353" s="1142"/>
      <c r="R353" s="1142"/>
      <c r="S353" s="276"/>
      <c r="T353" s="1119"/>
      <c r="U353" s="1119"/>
      <c r="V353" s="278"/>
      <c r="W353" s="729"/>
      <c r="X353" s="274"/>
    </row>
    <row r="354" spans="1:64" ht="12.75" customHeight="1" x14ac:dyDescent="0.2">
      <c r="B354" s="1146"/>
      <c r="C354" s="1048"/>
      <c r="D354" s="1148"/>
      <c r="E354" s="1144" t="s">
        <v>332</v>
      </c>
      <c r="F354" s="1145"/>
      <c r="G354" s="459"/>
      <c r="H354" s="728" t="s">
        <v>2157</v>
      </c>
      <c r="I354" s="460">
        <v>0.22800000000000001</v>
      </c>
      <c r="J354" s="735" t="s">
        <v>2158</v>
      </c>
      <c r="K354" s="529">
        <f t="shared" si="22"/>
        <v>0</v>
      </c>
      <c r="L354" s="598" t="str">
        <f t="shared" si="23"/>
        <v>(ｾ)</v>
      </c>
      <c r="N354" s="585" t="s">
        <v>1456</v>
      </c>
      <c r="O354" s="731"/>
      <c r="P354" s="277"/>
      <c r="Q354" s="729"/>
      <c r="R354" s="729"/>
      <c r="S354" s="276"/>
      <c r="T354" s="1119"/>
      <c r="U354" s="1119"/>
      <c r="V354" s="275"/>
      <c r="W354" s="730"/>
      <c r="X354" s="274"/>
    </row>
    <row r="355" spans="1:64" ht="12.75" customHeight="1" x14ac:dyDescent="0.2">
      <c r="B355" s="1146"/>
      <c r="C355" s="1048"/>
      <c r="D355" s="1148"/>
      <c r="E355" s="1144" t="s">
        <v>330</v>
      </c>
      <c r="F355" s="1145"/>
      <c r="G355" s="459"/>
      <c r="H355" s="728" t="s">
        <v>2157</v>
      </c>
      <c r="I355" s="460">
        <v>0.17100000000000001</v>
      </c>
      <c r="J355" s="735" t="s">
        <v>2158</v>
      </c>
      <c r="K355" s="529">
        <f t="shared" si="22"/>
        <v>0</v>
      </c>
      <c r="L355" s="598" t="str">
        <f t="shared" si="23"/>
        <v>(ｿ)</v>
      </c>
      <c r="N355" s="585" t="s">
        <v>1457</v>
      </c>
      <c r="O355" s="731"/>
      <c r="P355" s="277"/>
      <c r="Q355" s="729"/>
      <c r="R355" s="729"/>
      <c r="S355" s="276"/>
      <c r="T355" s="1119"/>
      <c r="U355" s="1119"/>
      <c r="V355" s="275"/>
      <c r="W355" s="730"/>
      <c r="X355" s="274"/>
    </row>
    <row r="356" spans="1:64" ht="12.75" customHeight="1" x14ac:dyDescent="0.2">
      <c r="B356" s="1146">
        <v>6</v>
      </c>
      <c r="C356" s="1147" t="s">
        <v>784</v>
      </c>
      <c r="D356" s="1148" t="s">
        <v>339</v>
      </c>
      <c r="E356" s="1144" t="s">
        <v>334</v>
      </c>
      <c r="F356" s="1145"/>
      <c r="G356" s="459"/>
      <c r="H356" s="728" t="s">
        <v>2157</v>
      </c>
      <c r="I356" s="460">
        <v>0.33600000000000002</v>
      </c>
      <c r="J356" s="735" t="s">
        <v>2158</v>
      </c>
      <c r="K356" s="529">
        <f t="shared" si="22"/>
        <v>0</v>
      </c>
      <c r="L356" s="598" t="str">
        <f t="shared" si="23"/>
        <v>(ﾀ)</v>
      </c>
      <c r="N356" s="585" t="s">
        <v>1458</v>
      </c>
      <c r="O356" s="731"/>
      <c r="P356" s="277"/>
      <c r="Q356" s="1142"/>
      <c r="R356" s="1142"/>
      <c r="S356" s="276"/>
      <c r="T356" s="1119"/>
      <c r="U356" s="1119"/>
      <c r="V356" s="278"/>
      <c r="W356" s="729"/>
      <c r="X356" s="274"/>
    </row>
    <row r="357" spans="1:64" ht="12.75" customHeight="1" x14ac:dyDescent="0.2">
      <c r="B357" s="1146"/>
      <c r="C357" s="1048"/>
      <c r="D357" s="1148"/>
      <c r="E357" s="1144" t="s">
        <v>332</v>
      </c>
      <c r="F357" s="1145"/>
      <c r="G357" s="459"/>
      <c r="H357" s="728" t="s">
        <v>2157</v>
      </c>
      <c r="I357" s="460">
        <v>0.252</v>
      </c>
      <c r="J357" s="735" t="s">
        <v>2158</v>
      </c>
      <c r="K357" s="529">
        <f t="shared" si="22"/>
        <v>0</v>
      </c>
      <c r="L357" s="598" t="str">
        <f t="shared" si="23"/>
        <v>(ﾁ)</v>
      </c>
      <c r="N357" s="585" t="s">
        <v>1459</v>
      </c>
      <c r="O357" s="731"/>
      <c r="P357" s="277"/>
      <c r="Q357" s="729"/>
      <c r="R357" s="729"/>
      <c r="S357" s="276"/>
      <c r="T357" s="1119"/>
      <c r="U357" s="1119"/>
      <c r="V357" s="275"/>
      <c r="W357" s="730"/>
      <c r="X357" s="274"/>
    </row>
    <row r="358" spans="1:64" ht="12.75" customHeight="1" x14ac:dyDescent="0.2">
      <c r="B358" s="1146"/>
      <c r="C358" s="1048"/>
      <c r="D358" s="1148"/>
      <c r="E358" s="1144" t="s">
        <v>330</v>
      </c>
      <c r="F358" s="1145"/>
      <c r="G358" s="459"/>
      <c r="H358" s="728" t="s">
        <v>2157</v>
      </c>
      <c r="I358" s="460">
        <v>0.189</v>
      </c>
      <c r="J358" s="735" t="s">
        <v>2158</v>
      </c>
      <c r="K358" s="529">
        <f t="shared" si="22"/>
        <v>0</v>
      </c>
      <c r="L358" s="598" t="str">
        <f t="shared" si="23"/>
        <v>(ﾂ)</v>
      </c>
      <c r="N358" s="585" t="s">
        <v>1460</v>
      </c>
      <c r="O358" s="731"/>
      <c r="P358" s="277"/>
      <c r="Q358" s="729"/>
      <c r="R358" s="729"/>
      <c r="S358" s="276"/>
      <c r="T358" s="1119"/>
      <c r="U358" s="1119"/>
      <c r="V358" s="275"/>
      <c r="W358" s="730"/>
      <c r="X358" s="274"/>
    </row>
    <row r="359" spans="1:64" ht="12.75" customHeight="1" x14ac:dyDescent="0.2">
      <c r="B359" s="1146">
        <v>7</v>
      </c>
      <c r="C359" s="1147" t="s">
        <v>783</v>
      </c>
      <c r="D359" s="1148" t="s">
        <v>339</v>
      </c>
      <c r="E359" s="1144" t="s">
        <v>334</v>
      </c>
      <c r="F359" s="1145"/>
      <c r="G359" s="459"/>
      <c r="H359" s="728" t="s">
        <v>2157</v>
      </c>
      <c r="I359" s="460">
        <v>0.31900000000000001</v>
      </c>
      <c r="J359" s="735" t="s">
        <v>2158</v>
      </c>
      <c r="K359" s="529">
        <f>ROUND(G359*I359,0)</f>
        <v>0</v>
      </c>
      <c r="L359" s="598" t="str">
        <f t="shared" si="23"/>
        <v>(ﾃ)</v>
      </c>
      <c r="M359" s="2"/>
      <c r="N359" s="585" t="s">
        <v>1461</v>
      </c>
      <c r="O359" s="731"/>
      <c r="P359" s="277"/>
      <c r="Q359" s="1142"/>
      <c r="R359" s="1142"/>
      <c r="S359" s="276"/>
      <c r="T359" s="1119"/>
      <c r="U359" s="1119"/>
      <c r="V359" s="278"/>
      <c r="W359" s="729"/>
      <c r="X359" s="274"/>
    </row>
    <row r="360" spans="1:64" ht="12.75" customHeight="1" x14ac:dyDescent="0.2">
      <c r="B360" s="1146"/>
      <c r="C360" s="1048"/>
      <c r="D360" s="1148"/>
      <c r="E360" s="1144" t="s">
        <v>332</v>
      </c>
      <c r="F360" s="1145"/>
      <c r="G360" s="459"/>
      <c r="H360" s="728" t="s">
        <v>2157</v>
      </c>
      <c r="I360" s="460">
        <v>0.23899999999999999</v>
      </c>
      <c r="J360" s="735" t="s">
        <v>2158</v>
      </c>
      <c r="K360" s="529">
        <f>ROUND(G360*I360,0)</f>
        <v>0</v>
      </c>
      <c r="L360" s="598" t="str">
        <f t="shared" si="23"/>
        <v>(ﾄ)</v>
      </c>
      <c r="M360" s="2"/>
      <c r="N360" s="585" t="s">
        <v>1462</v>
      </c>
      <c r="O360" s="731"/>
      <c r="P360" s="277"/>
      <c r="Q360" s="729"/>
      <c r="R360" s="729"/>
      <c r="S360" s="276"/>
      <c r="T360" s="1119"/>
      <c r="U360" s="1119"/>
      <c r="V360" s="275"/>
      <c r="W360" s="730"/>
      <c r="X360" s="274"/>
    </row>
    <row r="361" spans="1:64" ht="12.75" customHeight="1" x14ac:dyDescent="0.2">
      <c r="B361" s="1146"/>
      <c r="C361" s="1048"/>
      <c r="D361" s="1148"/>
      <c r="E361" s="1144" t="s">
        <v>330</v>
      </c>
      <c r="F361" s="1145"/>
      <c r="G361" s="459"/>
      <c r="H361" s="728" t="s">
        <v>2157</v>
      </c>
      <c r="I361" s="460">
        <v>0.18</v>
      </c>
      <c r="J361" s="735" t="s">
        <v>2158</v>
      </c>
      <c r="K361" s="529">
        <f>ROUND(G361*I361,0)</f>
        <v>0</v>
      </c>
      <c r="L361" s="598" t="str">
        <f t="shared" si="23"/>
        <v>(ﾅ)</v>
      </c>
      <c r="M361" s="2"/>
      <c r="N361" s="585" t="s">
        <v>1463</v>
      </c>
      <c r="O361" s="731"/>
      <c r="P361" s="277"/>
      <c r="Q361" s="729"/>
      <c r="R361" s="729"/>
      <c r="S361" s="276"/>
      <c r="T361" s="1119"/>
      <c r="U361" s="1119"/>
      <c r="V361" s="275"/>
      <c r="W361" s="730"/>
      <c r="X361" s="274"/>
    </row>
    <row r="362" spans="1:64" s="7" customFormat="1" ht="12.75" customHeight="1" x14ac:dyDescent="0.2">
      <c r="A362" s="482"/>
      <c r="B362" s="483"/>
      <c r="C362" s="473"/>
      <c r="D362" s="473"/>
      <c r="E362" s="484"/>
      <c r="F362" s="484"/>
      <c r="G362" s="485"/>
      <c r="H362" s="473"/>
      <c r="I362" s="474"/>
      <c r="J362" s="473"/>
      <c r="K362" s="472"/>
      <c r="L362" s="486"/>
      <c r="P362" s="284"/>
      <c r="Q362" s="282"/>
      <c r="R362" s="282"/>
      <c r="S362" s="283"/>
      <c r="T362" s="282"/>
      <c r="U362" s="282"/>
      <c r="V362" s="281"/>
      <c r="W362" s="280"/>
      <c r="X362" s="279"/>
      <c r="Y362" s="482"/>
      <c r="Z362" s="482"/>
      <c r="AA362" s="482"/>
      <c r="AB362" s="482"/>
      <c r="AC362" s="482"/>
      <c r="AD362" s="482"/>
      <c r="AE362" s="482"/>
      <c r="AF362" s="482"/>
      <c r="AG362" s="482"/>
      <c r="AH362" s="482"/>
      <c r="AI362" s="482"/>
      <c r="AJ362" s="482"/>
      <c r="AK362" s="482"/>
      <c r="AL362" s="482"/>
      <c r="AM362" s="482"/>
      <c r="AN362" s="482"/>
      <c r="AO362" s="482"/>
      <c r="AP362" s="482"/>
      <c r="AQ362" s="482"/>
      <c r="AR362" s="482"/>
      <c r="AS362" s="482"/>
      <c r="AT362" s="482"/>
      <c r="AU362" s="482"/>
      <c r="AV362" s="482"/>
      <c r="AW362" s="482"/>
      <c r="AX362" s="482"/>
      <c r="AY362" s="482"/>
      <c r="AZ362" s="482"/>
      <c r="BA362" s="482"/>
      <c r="BB362" s="482"/>
      <c r="BC362" s="482"/>
      <c r="BD362" s="482"/>
      <c r="BE362" s="482"/>
      <c r="BF362" s="482"/>
      <c r="BG362" s="482"/>
      <c r="BH362" s="482"/>
      <c r="BI362" s="482"/>
      <c r="BJ362" s="482"/>
      <c r="BK362" s="482"/>
      <c r="BL362" s="482"/>
    </row>
    <row r="363" spans="1:64" s="7" customFormat="1" ht="12.75" customHeight="1" x14ac:dyDescent="0.2">
      <c r="A363" s="482"/>
      <c r="B363" s="483"/>
      <c r="C363" s="738"/>
      <c r="D363" s="738"/>
      <c r="E363" s="487"/>
      <c r="F363" s="487"/>
      <c r="G363" s="480"/>
      <c r="H363" s="738"/>
      <c r="I363" s="415"/>
      <c r="J363" s="738"/>
      <c r="K363" s="403"/>
      <c r="L363" s="486"/>
      <c r="P363" s="284"/>
      <c r="Q363" s="282"/>
      <c r="R363" s="282"/>
      <c r="S363" s="283"/>
      <c r="T363" s="282"/>
      <c r="U363" s="282"/>
      <c r="V363" s="281"/>
      <c r="W363" s="280"/>
      <c r="X363" s="279"/>
      <c r="Y363" s="482"/>
      <c r="Z363" s="482"/>
      <c r="AA363" s="482"/>
      <c r="AB363" s="482"/>
      <c r="AC363" s="482"/>
      <c r="AD363" s="482"/>
      <c r="AE363" s="482"/>
      <c r="AF363" s="482"/>
      <c r="AG363" s="482"/>
      <c r="AH363" s="482"/>
      <c r="AI363" s="482"/>
      <c r="AJ363" s="482"/>
      <c r="AK363" s="482"/>
      <c r="AL363" s="482"/>
      <c r="AM363" s="482"/>
      <c r="AN363" s="482"/>
      <c r="AO363" s="482"/>
      <c r="AP363" s="482"/>
      <c r="AQ363" s="482"/>
      <c r="AR363" s="482"/>
      <c r="AS363" s="482"/>
      <c r="AT363" s="482"/>
      <c r="AU363" s="482"/>
      <c r="AV363" s="482"/>
      <c r="AW363" s="482"/>
      <c r="AX363" s="482"/>
      <c r="AY363" s="482"/>
      <c r="AZ363" s="482"/>
      <c r="BA363" s="482"/>
      <c r="BB363" s="482"/>
      <c r="BC363" s="482"/>
      <c r="BD363" s="482"/>
      <c r="BE363" s="482"/>
      <c r="BF363" s="482"/>
      <c r="BG363" s="482"/>
      <c r="BH363" s="482"/>
      <c r="BI363" s="482"/>
      <c r="BJ363" s="482"/>
      <c r="BK363" s="482"/>
      <c r="BL363" s="482"/>
    </row>
    <row r="364" spans="1:64" s="7" customFormat="1" ht="12.75" customHeight="1" x14ac:dyDescent="0.2">
      <c r="A364" s="400">
        <v>9</v>
      </c>
      <c r="B364" s="406" t="s">
        <v>1020</v>
      </c>
      <c r="C364" s="592"/>
      <c r="D364" s="738"/>
      <c r="E364" s="487"/>
      <c r="F364" s="487"/>
      <c r="G364" s="480"/>
      <c r="H364" s="738"/>
      <c r="I364" s="415"/>
      <c r="J364" s="738"/>
      <c r="K364" s="403"/>
      <c r="L364" s="486"/>
      <c r="P364" s="284"/>
      <c r="Q364" s="282"/>
      <c r="R364" s="282"/>
      <c r="S364" s="283"/>
      <c r="T364" s="282"/>
      <c r="U364" s="282"/>
      <c r="V364" s="281"/>
      <c r="W364" s="280"/>
      <c r="X364" s="279"/>
      <c r="Y364" s="482"/>
      <c r="Z364" s="482"/>
      <c r="AA364" s="482"/>
      <c r="AB364" s="482"/>
      <c r="AC364" s="482"/>
      <c r="AD364" s="482"/>
      <c r="AE364" s="482"/>
      <c r="AF364" s="482"/>
      <c r="AG364" s="482"/>
      <c r="AH364" s="482"/>
      <c r="AI364" s="482"/>
      <c r="AJ364" s="482"/>
      <c r="AK364" s="482"/>
      <c r="AL364" s="482"/>
      <c r="AM364" s="482"/>
      <c r="AN364" s="482"/>
      <c r="AO364" s="482"/>
      <c r="AP364" s="482"/>
      <c r="AQ364" s="482"/>
      <c r="AR364" s="482"/>
      <c r="AS364" s="482"/>
      <c r="AT364" s="482"/>
      <c r="AU364" s="482"/>
      <c r="AV364" s="482"/>
      <c r="AW364" s="482"/>
      <c r="AX364" s="482"/>
      <c r="AY364" s="482"/>
      <c r="AZ364" s="482"/>
      <c r="BA364" s="482"/>
      <c r="BB364" s="482"/>
      <c r="BC364" s="482"/>
      <c r="BD364" s="482"/>
      <c r="BE364" s="482"/>
      <c r="BF364" s="482"/>
      <c r="BG364" s="482"/>
      <c r="BH364" s="482"/>
      <c r="BI364" s="482"/>
      <c r="BJ364" s="482"/>
      <c r="BK364" s="482"/>
      <c r="BL364" s="482"/>
    </row>
    <row r="365" spans="1:64" s="7" customFormat="1" ht="12.75" customHeight="1" x14ac:dyDescent="0.2">
      <c r="A365" s="482"/>
      <c r="B365" s="488"/>
      <c r="C365" s="469"/>
      <c r="D365" s="469"/>
      <c r="E365" s="489"/>
      <c r="F365" s="489"/>
      <c r="G365" s="490"/>
      <c r="H365" s="469"/>
      <c r="I365" s="491"/>
      <c r="J365" s="738"/>
      <c r="K365" s="403"/>
      <c r="L365" s="486"/>
      <c r="P365" s="284"/>
      <c r="Q365" s="282"/>
      <c r="R365" s="282"/>
      <c r="S365" s="283"/>
      <c r="T365" s="282"/>
      <c r="U365" s="282"/>
      <c r="V365" s="281"/>
      <c r="W365" s="280"/>
      <c r="X365" s="279"/>
      <c r="Y365" s="482"/>
      <c r="Z365" s="482"/>
      <c r="AA365" s="482"/>
      <c r="AB365" s="482"/>
      <c r="AC365" s="482"/>
      <c r="AD365" s="482"/>
      <c r="AE365" s="482"/>
      <c r="AF365" s="482"/>
      <c r="AG365" s="482"/>
      <c r="AH365" s="482"/>
      <c r="AI365" s="482"/>
      <c r="AJ365" s="482"/>
      <c r="AK365" s="482"/>
      <c r="AL365" s="482"/>
      <c r="AM365" s="482"/>
      <c r="AN365" s="482"/>
      <c r="AO365" s="482"/>
      <c r="AP365" s="482"/>
      <c r="AQ365" s="482"/>
      <c r="AR365" s="482"/>
      <c r="AS365" s="482"/>
      <c r="AT365" s="482"/>
      <c r="AU365" s="482"/>
      <c r="AV365" s="482"/>
      <c r="AW365" s="482"/>
      <c r="AX365" s="482"/>
      <c r="AY365" s="482"/>
      <c r="AZ365" s="482"/>
      <c r="BA365" s="482"/>
      <c r="BB365" s="482"/>
      <c r="BC365" s="482"/>
      <c r="BD365" s="482"/>
      <c r="BE365" s="482"/>
      <c r="BF365" s="482"/>
      <c r="BG365" s="482"/>
      <c r="BH365" s="482"/>
      <c r="BI365" s="482"/>
      <c r="BJ365" s="482"/>
      <c r="BK365" s="482"/>
      <c r="BL365" s="482"/>
    </row>
    <row r="366" spans="1:64" ht="12.75" customHeight="1" x14ac:dyDescent="0.2">
      <c r="B366" s="1146">
        <v>8</v>
      </c>
      <c r="C366" s="1147" t="s">
        <v>782</v>
      </c>
      <c r="D366" s="1148" t="s">
        <v>339</v>
      </c>
      <c r="E366" s="1144" t="s">
        <v>334</v>
      </c>
      <c r="F366" s="1145"/>
      <c r="G366" s="459"/>
      <c r="H366" s="728" t="s">
        <v>2157</v>
      </c>
      <c r="I366" s="460">
        <v>0.34899999999999998</v>
      </c>
      <c r="J366" s="735" t="s">
        <v>2158</v>
      </c>
      <c r="K366" s="529">
        <f t="shared" si="22"/>
        <v>0</v>
      </c>
      <c r="L366" s="598" t="str">
        <f t="shared" ref="L366:L422" si="24">$N$99&amp;N366&amp;O366&amp;$O$99</f>
        <v>(ﾆ)</v>
      </c>
      <c r="N366" s="585" t="s">
        <v>1464</v>
      </c>
      <c r="O366" s="731"/>
      <c r="P366" s="277"/>
      <c r="Q366" s="1142"/>
      <c r="R366" s="1142"/>
      <c r="S366" s="276"/>
      <c r="T366" s="1119"/>
      <c r="U366" s="1119"/>
      <c r="V366" s="278"/>
      <c r="W366" s="729"/>
      <c r="X366" s="274"/>
    </row>
    <row r="367" spans="1:64" ht="12.75" customHeight="1" x14ac:dyDescent="0.2">
      <c r="B367" s="1146"/>
      <c r="C367" s="1048"/>
      <c r="D367" s="1148"/>
      <c r="E367" s="1144" t="s">
        <v>332</v>
      </c>
      <c r="F367" s="1145"/>
      <c r="G367" s="459"/>
      <c r="H367" s="728" t="s">
        <v>2157</v>
      </c>
      <c r="I367" s="460">
        <v>0.26200000000000001</v>
      </c>
      <c r="J367" s="735" t="s">
        <v>2158</v>
      </c>
      <c r="K367" s="529">
        <f t="shared" si="22"/>
        <v>0</v>
      </c>
      <c r="L367" s="598" t="str">
        <f t="shared" si="24"/>
        <v>(ﾇ)</v>
      </c>
      <c r="N367" s="585" t="s">
        <v>1419</v>
      </c>
      <c r="O367" s="731"/>
      <c r="P367" s="277"/>
      <c r="Q367" s="729"/>
      <c r="R367" s="729"/>
      <c r="S367" s="276"/>
      <c r="T367" s="1119"/>
      <c r="U367" s="1119"/>
      <c r="V367" s="275"/>
      <c r="W367" s="730"/>
      <c r="X367" s="274"/>
    </row>
    <row r="368" spans="1:64" ht="12.75" customHeight="1" x14ac:dyDescent="0.2">
      <c r="B368" s="1146"/>
      <c r="C368" s="1048"/>
      <c r="D368" s="1148"/>
      <c r="E368" s="1144" t="s">
        <v>330</v>
      </c>
      <c r="F368" s="1145"/>
      <c r="G368" s="459"/>
      <c r="H368" s="728" t="s">
        <v>2157</v>
      </c>
      <c r="I368" s="460">
        <v>0.19600000000000001</v>
      </c>
      <c r="J368" s="735" t="s">
        <v>2158</v>
      </c>
      <c r="K368" s="529">
        <f t="shared" si="22"/>
        <v>0</v>
      </c>
      <c r="L368" s="598" t="str">
        <f t="shared" si="24"/>
        <v>(ﾈ)</v>
      </c>
      <c r="N368" s="585" t="s">
        <v>1420</v>
      </c>
      <c r="O368" s="731"/>
      <c r="P368" s="277"/>
      <c r="Q368" s="729"/>
      <c r="R368" s="729"/>
      <c r="S368" s="276"/>
      <c r="T368" s="1119"/>
      <c r="U368" s="1119"/>
      <c r="V368" s="275"/>
      <c r="W368" s="730"/>
      <c r="X368" s="274"/>
    </row>
    <row r="369" spans="2:24" ht="12.75" customHeight="1" x14ac:dyDescent="0.2">
      <c r="B369" s="1146">
        <v>9</v>
      </c>
      <c r="C369" s="1147" t="s">
        <v>781</v>
      </c>
      <c r="D369" s="1148" t="s">
        <v>339</v>
      </c>
      <c r="E369" s="1144" t="s">
        <v>334</v>
      </c>
      <c r="F369" s="1145"/>
      <c r="G369" s="459"/>
      <c r="H369" s="728" t="s">
        <v>2157</v>
      </c>
      <c r="I369" s="460">
        <v>0.35199999999999998</v>
      </c>
      <c r="J369" s="735" t="s">
        <v>2158</v>
      </c>
      <c r="K369" s="529">
        <f t="shared" si="22"/>
        <v>0</v>
      </c>
      <c r="L369" s="598" t="str">
        <f t="shared" si="24"/>
        <v>(ﾉ)</v>
      </c>
      <c r="M369" s="598"/>
      <c r="N369" s="585" t="s">
        <v>1421</v>
      </c>
      <c r="O369" s="731"/>
      <c r="P369" s="277"/>
      <c r="Q369" s="1142"/>
      <c r="R369" s="1142"/>
      <c r="S369" s="276"/>
      <c r="T369" s="1119"/>
      <c r="U369" s="1119"/>
      <c r="V369" s="278"/>
      <c r="W369" s="729"/>
      <c r="X369" s="274"/>
    </row>
    <row r="370" spans="2:24" ht="12.75" customHeight="1" x14ac:dyDescent="0.2">
      <c r="B370" s="1146"/>
      <c r="C370" s="1048"/>
      <c r="D370" s="1148"/>
      <c r="E370" s="1144" t="s">
        <v>332</v>
      </c>
      <c r="F370" s="1145"/>
      <c r="G370" s="459"/>
      <c r="H370" s="728" t="s">
        <v>2157</v>
      </c>
      <c r="I370" s="460">
        <v>0.26400000000000001</v>
      </c>
      <c r="J370" s="735" t="s">
        <v>2158</v>
      </c>
      <c r="K370" s="529">
        <f t="shared" si="22"/>
        <v>0</v>
      </c>
      <c r="L370" s="598" t="str">
        <f t="shared" si="24"/>
        <v>(ﾊ)</v>
      </c>
      <c r="M370" s="598"/>
      <c r="N370" s="585" t="s">
        <v>1422</v>
      </c>
      <c r="O370" s="731"/>
      <c r="P370" s="277"/>
      <c r="Q370" s="729"/>
      <c r="R370" s="729"/>
      <c r="S370" s="276"/>
      <c r="T370" s="1119"/>
      <c r="U370" s="1119"/>
      <c r="V370" s="275"/>
      <c r="W370" s="730"/>
      <c r="X370" s="274"/>
    </row>
    <row r="371" spans="2:24" ht="12.75" customHeight="1" x14ac:dyDescent="0.2">
      <c r="B371" s="1146"/>
      <c r="C371" s="1048"/>
      <c r="D371" s="1148"/>
      <c r="E371" s="1144" t="s">
        <v>330</v>
      </c>
      <c r="F371" s="1145"/>
      <c r="G371" s="459"/>
      <c r="H371" s="728" t="s">
        <v>2157</v>
      </c>
      <c r="I371" s="460">
        <v>0.19800000000000001</v>
      </c>
      <c r="J371" s="735" t="s">
        <v>2158</v>
      </c>
      <c r="K371" s="529">
        <f t="shared" si="22"/>
        <v>0</v>
      </c>
      <c r="L371" s="598" t="str">
        <f t="shared" si="24"/>
        <v>(ﾋ)</v>
      </c>
      <c r="M371" s="598"/>
      <c r="N371" s="585" t="s">
        <v>1423</v>
      </c>
      <c r="O371" s="731"/>
      <c r="P371" s="277"/>
      <c r="Q371" s="729"/>
      <c r="R371" s="729"/>
      <c r="S371" s="276"/>
      <c r="T371" s="1119"/>
      <c r="U371" s="1119"/>
      <c r="V371" s="275"/>
      <c r="W371" s="730"/>
      <c r="X371" s="274"/>
    </row>
    <row r="372" spans="2:24" s="592" customFormat="1" ht="12.75" customHeight="1" x14ac:dyDescent="0.2">
      <c r="B372" s="1149">
        <v>10</v>
      </c>
      <c r="C372" s="1147" t="s">
        <v>780</v>
      </c>
      <c r="D372" s="1148" t="s">
        <v>339</v>
      </c>
      <c r="E372" s="1144" t="s">
        <v>334</v>
      </c>
      <c r="F372" s="1145"/>
      <c r="G372" s="459"/>
      <c r="H372" s="728" t="s">
        <v>2157</v>
      </c>
      <c r="I372" s="460">
        <v>0.36099999999999999</v>
      </c>
      <c r="J372" s="735" t="s">
        <v>2158</v>
      </c>
      <c r="K372" s="529">
        <f t="shared" si="22"/>
        <v>0</v>
      </c>
      <c r="L372" s="598" t="str">
        <f t="shared" si="24"/>
        <v>(ﾌ)</v>
      </c>
      <c r="M372" s="461"/>
      <c r="N372" s="585" t="s">
        <v>1424</v>
      </c>
      <c r="O372" s="731"/>
      <c r="P372" s="277"/>
      <c r="Q372" s="1142"/>
      <c r="R372" s="1142"/>
      <c r="S372" s="276"/>
      <c r="T372" s="1119"/>
      <c r="U372" s="1119"/>
      <c r="V372" s="278"/>
      <c r="W372" s="729"/>
      <c r="X372" s="274"/>
    </row>
    <row r="373" spans="2:24" s="592" customFormat="1" ht="12.75" customHeight="1" x14ac:dyDescent="0.2">
      <c r="B373" s="1150"/>
      <c r="C373" s="1048"/>
      <c r="D373" s="1148"/>
      <c r="E373" s="1144" t="s">
        <v>332</v>
      </c>
      <c r="F373" s="1145"/>
      <c r="G373" s="459"/>
      <c r="H373" s="728" t="s">
        <v>2157</v>
      </c>
      <c r="I373" s="460">
        <v>0.27100000000000002</v>
      </c>
      <c r="J373" s="735" t="s">
        <v>2158</v>
      </c>
      <c r="K373" s="529">
        <f t="shared" si="22"/>
        <v>0</v>
      </c>
      <c r="L373" s="598" t="str">
        <f t="shared" si="24"/>
        <v>(ﾍ)</v>
      </c>
      <c r="M373" s="461"/>
      <c r="N373" s="585" t="s">
        <v>1425</v>
      </c>
      <c r="O373" s="731"/>
      <c r="P373" s="277"/>
      <c r="Q373" s="729"/>
      <c r="R373" s="729"/>
      <c r="S373" s="276"/>
      <c r="T373" s="1119"/>
      <c r="U373" s="1119"/>
      <c r="V373" s="275"/>
      <c r="W373" s="730"/>
      <c r="X373" s="274"/>
    </row>
    <row r="374" spans="2:24" s="592" customFormat="1" ht="12.75" customHeight="1" x14ac:dyDescent="0.2">
      <c r="B374" s="1150"/>
      <c r="C374" s="1048"/>
      <c r="D374" s="1148"/>
      <c r="E374" s="1144" t="s">
        <v>330</v>
      </c>
      <c r="F374" s="1145"/>
      <c r="G374" s="459"/>
      <c r="H374" s="728" t="s">
        <v>2157</v>
      </c>
      <c r="I374" s="460">
        <v>0.20300000000000001</v>
      </c>
      <c r="J374" s="735" t="s">
        <v>2158</v>
      </c>
      <c r="K374" s="529">
        <f t="shared" si="22"/>
        <v>0</v>
      </c>
      <c r="L374" s="598" t="str">
        <f t="shared" si="24"/>
        <v>(ﾎ)</v>
      </c>
      <c r="M374" s="461"/>
      <c r="N374" s="585" t="s">
        <v>1426</v>
      </c>
      <c r="O374" s="731"/>
      <c r="P374" s="277"/>
      <c r="Q374" s="729"/>
      <c r="R374" s="729"/>
      <c r="S374" s="276"/>
      <c r="T374" s="1119"/>
      <c r="U374" s="1119"/>
      <c r="V374" s="275"/>
      <c r="W374" s="730"/>
      <c r="X374" s="274"/>
    </row>
    <row r="375" spans="2:24" s="592" customFormat="1" ht="12.75" customHeight="1" x14ac:dyDescent="0.2">
      <c r="B375" s="1146">
        <v>11</v>
      </c>
      <c r="C375" s="1147" t="s">
        <v>779</v>
      </c>
      <c r="D375" s="1148" t="s">
        <v>339</v>
      </c>
      <c r="E375" s="1144" t="s">
        <v>334</v>
      </c>
      <c r="F375" s="1145"/>
      <c r="G375" s="459"/>
      <c r="H375" s="728" t="s">
        <v>2157</v>
      </c>
      <c r="I375" s="460">
        <v>0.37</v>
      </c>
      <c r="J375" s="735" t="s">
        <v>2158</v>
      </c>
      <c r="K375" s="529">
        <f t="shared" si="22"/>
        <v>0</v>
      </c>
      <c r="L375" s="598" t="str">
        <f t="shared" si="24"/>
        <v>(ﾏ)</v>
      </c>
      <c r="M375" s="462"/>
      <c r="N375" s="585" t="s">
        <v>1427</v>
      </c>
      <c r="O375" s="731"/>
      <c r="P375" s="277"/>
      <c r="Q375" s="1142"/>
      <c r="R375" s="1142"/>
      <c r="S375" s="276"/>
      <c r="T375" s="1119"/>
      <c r="U375" s="1119"/>
      <c r="V375" s="278"/>
      <c r="W375" s="729"/>
      <c r="X375" s="274"/>
    </row>
    <row r="376" spans="2:24" s="592" customFormat="1" ht="12.75" customHeight="1" x14ac:dyDescent="0.2">
      <c r="B376" s="1146"/>
      <c r="C376" s="1048"/>
      <c r="D376" s="1148"/>
      <c r="E376" s="1144" t="s">
        <v>332</v>
      </c>
      <c r="F376" s="1145"/>
      <c r="G376" s="459"/>
      <c r="H376" s="728" t="s">
        <v>2157</v>
      </c>
      <c r="I376" s="460">
        <v>0.27800000000000002</v>
      </c>
      <c r="J376" s="735" t="s">
        <v>2158</v>
      </c>
      <c r="K376" s="529">
        <f t="shared" si="22"/>
        <v>0</v>
      </c>
      <c r="L376" s="598" t="str">
        <f t="shared" si="24"/>
        <v>(ﾐ)</v>
      </c>
      <c r="M376" s="462"/>
      <c r="N376" s="585" t="s">
        <v>1428</v>
      </c>
      <c r="O376" s="731"/>
      <c r="P376" s="277"/>
      <c r="Q376" s="729"/>
      <c r="R376" s="729"/>
      <c r="S376" s="276"/>
      <c r="T376" s="1119"/>
      <c r="U376" s="1119"/>
      <c r="V376" s="275"/>
      <c r="W376" s="730"/>
      <c r="X376" s="274"/>
    </row>
    <row r="377" spans="2:24" s="592" customFormat="1" ht="12.75" customHeight="1" x14ac:dyDescent="0.2">
      <c r="B377" s="1146"/>
      <c r="C377" s="1048"/>
      <c r="D377" s="1148"/>
      <c r="E377" s="1144" t="s">
        <v>330</v>
      </c>
      <c r="F377" s="1145"/>
      <c r="G377" s="459"/>
      <c r="H377" s="728" t="s">
        <v>2157</v>
      </c>
      <c r="I377" s="460">
        <v>0.20799999999999999</v>
      </c>
      <c r="J377" s="735" t="s">
        <v>2158</v>
      </c>
      <c r="K377" s="529">
        <f t="shared" si="22"/>
        <v>0</v>
      </c>
      <c r="L377" s="598" t="str">
        <f t="shared" si="24"/>
        <v>(ﾑ)</v>
      </c>
      <c r="M377" s="462"/>
      <c r="N377" s="585" t="s">
        <v>1429</v>
      </c>
      <c r="O377" s="731"/>
      <c r="P377" s="277"/>
      <c r="Q377" s="729"/>
      <c r="R377" s="729"/>
      <c r="S377" s="276"/>
      <c r="T377" s="1119"/>
      <c r="U377" s="1119"/>
      <c r="V377" s="275"/>
      <c r="W377" s="730"/>
      <c r="X377" s="274"/>
    </row>
    <row r="378" spans="2:24" s="592" customFormat="1" ht="12.75" customHeight="1" x14ac:dyDescent="0.2">
      <c r="B378" s="1149">
        <v>12</v>
      </c>
      <c r="C378" s="1147" t="s">
        <v>778</v>
      </c>
      <c r="D378" s="1148" t="s">
        <v>339</v>
      </c>
      <c r="E378" s="1144" t="s">
        <v>334</v>
      </c>
      <c r="F378" s="1145"/>
      <c r="G378" s="459"/>
      <c r="H378" s="728" t="s">
        <v>2157</v>
      </c>
      <c r="I378" s="460">
        <v>0.376</v>
      </c>
      <c r="J378" s="735" t="s">
        <v>2158</v>
      </c>
      <c r="K378" s="529">
        <f t="shared" si="22"/>
        <v>0</v>
      </c>
      <c r="L378" s="598" t="str">
        <f t="shared" si="24"/>
        <v>(ﾒ)</v>
      </c>
      <c r="M378" s="462"/>
      <c r="N378" s="585" t="s">
        <v>1430</v>
      </c>
      <c r="O378" s="731"/>
      <c r="P378" s="277"/>
      <c r="Q378" s="1142"/>
      <c r="R378" s="1142"/>
      <c r="S378" s="276"/>
      <c r="T378" s="1119"/>
      <c r="U378" s="1119"/>
      <c r="V378" s="278"/>
      <c r="W378" s="729"/>
      <c r="X378" s="274"/>
    </row>
    <row r="379" spans="2:24" s="592" customFormat="1" ht="12.75" customHeight="1" x14ac:dyDescent="0.2">
      <c r="B379" s="1150"/>
      <c r="C379" s="1048"/>
      <c r="D379" s="1148"/>
      <c r="E379" s="1144" t="s">
        <v>332</v>
      </c>
      <c r="F379" s="1145"/>
      <c r="G379" s="459"/>
      <c r="H379" s="728" t="s">
        <v>2157</v>
      </c>
      <c r="I379" s="460">
        <v>0.28199999999999997</v>
      </c>
      <c r="J379" s="735" t="s">
        <v>2158</v>
      </c>
      <c r="K379" s="529">
        <f t="shared" si="22"/>
        <v>0</v>
      </c>
      <c r="L379" s="598" t="str">
        <f t="shared" si="24"/>
        <v>(ﾓ)</v>
      </c>
      <c r="M379" s="462"/>
      <c r="N379" s="585" t="s">
        <v>1431</v>
      </c>
      <c r="O379" s="731"/>
      <c r="P379" s="277"/>
      <c r="Q379" s="729"/>
      <c r="R379" s="729"/>
      <c r="S379" s="276"/>
      <c r="T379" s="1119"/>
      <c r="U379" s="1119"/>
      <c r="V379" s="275"/>
      <c r="W379" s="730"/>
      <c r="X379" s="274"/>
    </row>
    <row r="380" spans="2:24" s="592" customFormat="1" ht="12.75" customHeight="1" x14ac:dyDescent="0.2">
      <c r="B380" s="1150"/>
      <c r="C380" s="1048"/>
      <c r="D380" s="1148"/>
      <c r="E380" s="1144" t="s">
        <v>330</v>
      </c>
      <c r="F380" s="1145"/>
      <c r="G380" s="459"/>
      <c r="H380" s="728" t="s">
        <v>2157</v>
      </c>
      <c r="I380" s="460">
        <v>0.21199999999999999</v>
      </c>
      <c r="J380" s="735" t="s">
        <v>2158</v>
      </c>
      <c r="K380" s="529">
        <f t="shared" si="22"/>
        <v>0</v>
      </c>
      <c r="L380" s="598" t="str">
        <f t="shared" si="24"/>
        <v>(ﾔ)</v>
      </c>
      <c r="M380" s="462"/>
      <c r="N380" s="585" t="s">
        <v>1432</v>
      </c>
      <c r="O380" s="731"/>
      <c r="P380" s="277"/>
      <c r="Q380" s="729"/>
      <c r="R380" s="729"/>
      <c r="S380" s="276"/>
      <c r="T380" s="1119"/>
      <c r="U380" s="1119"/>
      <c r="V380" s="275"/>
      <c r="W380" s="730"/>
      <c r="X380" s="274"/>
    </row>
    <row r="381" spans="2:24" s="592" customFormat="1" ht="12.75" customHeight="1" x14ac:dyDescent="0.2">
      <c r="B381" s="1146">
        <v>13</v>
      </c>
      <c r="C381" s="1147" t="s">
        <v>777</v>
      </c>
      <c r="D381" s="1148" t="s">
        <v>339</v>
      </c>
      <c r="E381" s="1144" t="s">
        <v>334</v>
      </c>
      <c r="F381" s="1145"/>
      <c r="G381" s="459"/>
      <c r="H381" s="728" t="s">
        <v>2157</v>
      </c>
      <c r="I381" s="460">
        <v>0.38600000000000001</v>
      </c>
      <c r="J381" s="735" t="s">
        <v>2158</v>
      </c>
      <c r="K381" s="529">
        <f t="shared" si="22"/>
        <v>0</v>
      </c>
      <c r="L381" s="598" t="str">
        <f t="shared" si="24"/>
        <v>(ﾕ)</v>
      </c>
      <c r="M381" s="462"/>
      <c r="N381" s="585" t="s">
        <v>1433</v>
      </c>
      <c r="O381" s="585"/>
      <c r="P381" s="277"/>
      <c r="Q381" s="1142"/>
      <c r="R381" s="1142"/>
      <c r="S381" s="276"/>
      <c r="T381" s="1119"/>
      <c r="U381" s="1119"/>
      <c r="V381" s="278"/>
      <c r="W381" s="729"/>
      <c r="X381" s="274"/>
    </row>
    <row r="382" spans="2:24" s="592" customFormat="1" ht="12.75" customHeight="1" x14ac:dyDescent="0.2">
      <c r="B382" s="1146"/>
      <c r="C382" s="1048"/>
      <c r="D382" s="1148"/>
      <c r="E382" s="1144" t="s">
        <v>332</v>
      </c>
      <c r="F382" s="1145"/>
      <c r="G382" s="459"/>
      <c r="H382" s="728" t="s">
        <v>2157</v>
      </c>
      <c r="I382" s="460">
        <v>0.28999999999999998</v>
      </c>
      <c r="J382" s="735" t="s">
        <v>2158</v>
      </c>
      <c r="K382" s="529">
        <f t="shared" si="22"/>
        <v>0</v>
      </c>
      <c r="L382" s="598" t="str">
        <f t="shared" si="24"/>
        <v>(ﾖ)</v>
      </c>
      <c r="M382" s="462"/>
      <c r="N382" s="585" t="s">
        <v>1434</v>
      </c>
      <c r="O382" s="585"/>
      <c r="P382" s="277"/>
      <c r="Q382" s="729"/>
      <c r="R382" s="729"/>
      <c r="S382" s="276"/>
      <c r="T382" s="1119"/>
      <c r="U382" s="1119"/>
      <c r="V382" s="275"/>
      <c r="W382" s="730"/>
      <c r="X382" s="274"/>
    </row>
    <row r="383" spans="2:24" s="592" customFormat="1" ht="12.75" customHeight="1" x14ac:dyDescent="0.2">
      <c r="B383" s="1146"/>
      <c r="C383" s="1048"/>
      <c r="D383" s="1148"/>
      <c r="E383" s="1144" t="s">
        <v>330</v>
      </c>
      <c r="F383" s="1145"/>
      <c r="G383" s="459"/>
      <c r="H383" s="728" t="s">
        <v>2157</v>
      </c>
      <c r="I383" s="460">
        <v>0.217</v>
      </c>
      <c r="J383" s="735" t="s">
        <v>2158</v>
      </c>
      <c r="K383" s="529">
        <f t="shared" si="22"/>
        <v>0</v>
      </c>
      <c r="L383" s="598" t="str">
        <f t="shared" si="24"/>
        <v>(ﾗ)</v>
      </c>
      <c r="M383" s="462"/>
      <c r="N383" s="585" t="s">
        <v>1435</v>
      </c>
      <c r="O383" s="585"/>
      <c r="P383" s="277"/>
      <c r="Q383" s="729"/>
      <c r="R383" s="729"/>
      <c r="S383" s="276"/>
      <c r="T383" s="1119"/>
      <c r="U383" s="1119"/>
      <c r="V383" s="275"/>
      <c r="W383" s="730"/>
      <c r="X383" s="274"/>
    </row>
    <row r="384" spans="2:24" s="592" customFormat="1" ht="12.75" customHeight="1" x14ac:dyDescent="0.2">
      <c r="B384" s="1149">
        <v>14</v>
      </c>
      <c r="C384" s="1147" t="s">
        <v>776</v>
      </c>
      <c r="D384" s="1148" t="s">
        <v>339</v>
      </c>
      <c r="E384" s="1144" t="s">
        <v>334</v>
      </c>
      <c r="F384" s="1145"/>
      <c r="G384" s="459"/>
      <c r="H384" s="728" t="s">
        <v>2157</v>
      </c>
      <c r="I384" s="460">
        <v>0.39</v>
      </c>
      <c r="J384" s="735" t="s">
        <v>2158</v>
      </c>
      <c r="K384" s="529">
        <f t="shared" si="22"/>
        <v>0</v>
      </c>
      <c r="L384" s="598" t="str">
        <f t="shared" si="24"/>
        <v>(ﾘ)</v>
      </c>
      <c r="M384" s="462"/>
      <c r="N384" s="585" t="s">
        <v>1436</v>
      </c>
      <c r="O384" s="585"/>
      <c r="P384" s="277"/>
      <c r="Q384" s="1142"/>
      <c r="R384" s="1142"/>
      <c r="S384" s="276"/>
      <c r="T384" s="1119"/>
      <c r="U384" s="1119"/>
      <c r="V384" s="278"/>
      <c r="W384" s="729"/>
      <c r="X384" s="274"/>
    </row>
    <row r="385" spans="1:64" s="592" customFormat="1" ht="12.75" customHeight="1" x14ac:dyDescent="0.2">
      <c r="B385" s="1150"/>
      <c r="C385" s="1048"/>
      <c r="D385" s="1148"/>
      <c r="E385" s="1144" t="s">
        <v>332</v>
      </c>
      <c r="F385" s="1145"/>
      <c r="G385" s="459"/>
      <c r="H385" s="728" t="s">
        <v>2157</v>
      </c>
      <c r="I385" s="460">
        <v>0.29299999999999998</v>
      </c>
      <c r="J385" s="735" t="s">
        <v>2158</v>
      </c>
      <c r="K385" s="529">
        <f t="shared" si="22"/>
        <v>0</v>
      </c>
      <c r="L385" s="598" t="str">
        <f t="shared" si="24"/>
        <v>(ﾙ)</v>
      </c>
      <c r="M385" s="462"/>
      <c r="N385" s="585" t="s">
        <v>1437</v>
      </c>
      <c r="O385" s="585"/>
      <c r="P385" s="277"/>
      <c r="Q385" s="729"/>
      <c r="R385" s="729"/>
      <c r="S385" s="276"/>
      <c r="T385" s="1119"/>
      <c r="U385" s="1119"/>
      <c r="V385" s="275"/>
      <c r="W385" s="730"/>
      <c r="X385" s="274"/>
    </row>
    <row r="386" spans="1:64" s="592" customFormat="1" ht="12.75" customHeight="1" x14ac:dyDescent="0.2">
      <c r="B386" s="1150"/>
      <c r="C386" s="1048"/>
      <c r="D386" s="1148"/>
      <c r="E386" s="1144" t="s">
        <v>330</v>
      </c>
      <c r="F386" s="1145"/>
      <c r="G386" s="459"/>
      <c r="H386" s="728" t="s">
        <v>2157</v>
      </c>
      <c r="I386" s="460">
        <v>0.219</v>
      </c>
      <c r="J386" s="735" t="s">
        <v>2158</v>
      </c>
      <c r="K386" s="529">
        <f t="shared" si="22"/>
        <v>0</v>
      </c>
      <c r="L386" s="598" t="str">
        <f t="shared" si="24"/>
        <v>(ﾚ)</v>
      </c>
      <c r="M386" s="462"/>
      <c r="N386" s="585" t="s">
        <v>1438</v>
      </c>
      <c r="O386" s="585"/>
      <c r="P386" s="277"/>
      <c r="Q386" s="729"/>
      <c r="R386" s="729"/>
      <c r="S386" s="276"/>
      <c r="T386" s="1119"/>
      <c r="U386" s="1119"/>
      <c r="V386" s="275"/>
      <c r="W386" s="730"/>
      <c r="X386" s="274"/>
    </row>
    <row r="387" spans="1:64" ht="12.75" customHeight="1" x14ac:dyDescent="0.2">
      <c r="A387" s="2"/>
      <c r="B387" s="1146">
        <v>15</v>
      </c>
      <c r="C387" s="1147" t="s">
        <v>871</v>
      </c>
      <c r="D387" s="1148" t="s">
        <v>339</v>
      </c>
      <c r="E387" s="1144" t="s">
        <v>334</v>
      </c>
      <c r="F387" s="1145"/>
      <c r="G387" s="459"/>
      <c r="H387" s="728" t="s">
        <v>2157</v>
      </c>
      <c r="I387" s="460">
        <v>0.39300000000000002</v>
      </c>
      <c r="J387" s="735" t="s">
        <v>2158</v>
      </c>
      <c r="K387" s="529">
        <f t="shared" si="22"/>
        <v>0</v>
      </c>
      <c r="L387" s="598" t="str">
        <f t="shared" si="24"/>
        <v>(ﾛ)</v>
      </c>
      <c r="M387" s="462"/>
      <c r="N387" s="585" t="s">
        <v>1439</v>
      </c>
      <c r="O387" s="585"/>
      <c r="P387" s="277"/>
      <c r="Q387" s="1142"/>
      <c r="R387" s="1142"/>
      <c r="S387" s="276"/>
      <c r="T387" s="1119"/>
      <c r="U387" s="1119"/>
      <c r="V387" s="278"/>
      <c r="W387" s="729"/>
      <c r="X387" s="274"/>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row>
    <row r="388" spans="1:64" ht="12.75" customHeight="1" x14ac:dyDescent="0.2">
      <c r="A388" s="2"/>
      <c r="B388" s="1146"/>
      <c r="C388" s="1048"/>
      <c r="D388" s="1148"/>
      <c r="E388" s="1144" t="s">
        <v>332</v>
      </c>
      <c r="F388" s="1145"/>
      <c r="G388" s="459"/>
      <c r="H388" s="728" t="s">
        <v>2157</v>
      </c>
      <c r="I388" s="460">
        <v>0.29499999999999998</v>
      </c>
      <c r="J388" s="735" t="s">
        <v>2158</v>
      </c>
      <c r="K388" s="529">
        <f t="shared" si="22"/>
        <v>0</v>
      </c>
      <c r="L388" s="598" t="str">
        <f t="shared" si="24"/>
        <v>(ﾜ)</v>
      </c>
      <c r="M388" s="462"/>
      <c r="N388" s="585" t="s">
        <v>1440</v>
      </c>
      <c r="O388" s="585"/>
      <c r="P388" s="277"/>
      <c r="Q388" s="729"/>
      <c r="R388" s="729"/>
      <c r="S388" s="276"/>
      <c r="T388" s="1119"/>
      <c r="U388" s="1119"/>
      <c r="V388" s="275"/>
      <c r="W388" s="730"/>
      <c r="X388" s="274"/>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row>
    <row r="389" spans="1:64" ht="12.75" customHeight="1" x14ac:dyDescent="0.2">
      <c r="A389" s="2"/>
      <c r="B389" s="1146"/>
      <c r="C389" s="1048"/>
      <c r="D389" s="1148"/>
      <c r="E389" s="1144" t="s">
        <v>330</v>
      </c>
      <c r="F389" s="1145"/>
      <c r="G389" s="459"/>
      <c r="H389" s="728" t="s">
        <v>2157</v>
      </c>
      <c r="I389" s="460">
        <v>0.221</v>
      </c>
      <c r="J389" s="735" t="s">
        <v>2158</v>
      </c>
      <c r="K389" s="529">
        <f t="shared" si="22"/>
        <v>0</v>
      </c>
      <c r="L389" s="598" t="str">
        <f t="shared" si="24"/>
        <v>(ｦ)</v>
      </c>
      <c r="M389" s="462"/>
      <c r="N389" s="585" t="s">
        <v>1441</v>
      </c>
      <c r="O389" s="585"/>
      <c r="P389" s="277"/>
      <c r="Q389" s="729"/>
      <c r="R389" s="729"/>
      <c r="S389" s="276"/>
      <c r="T389" s="1119"/>
      <c r="U389" s="1119"/>
      <c r="V389" s="275"/>
      <c r="W389" s="730"/>
      <c r="X389" s="274"/>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row>
    <row r="390" spans="1:64" ht="12.75" customHeight="1" x14ac:dyDescent="0.2">
      <c r="A390" s="2"/>
      <c r="B390" s="1146"/>
      <c r="C390" s="1048"/>
      <c r="D390" s="1148" t="s">
        <v>335</v>
      </c>
      <c r="E390" s="1144" t="s">
        <v>334</v>
      </c>
      <c r="F390" s="1145"/>
      <c r="G390" s="459"/>
      <c r="H390" s="728" t="s">
        <v>2157</v>
      </c>
      <c r="I390" s="460">
        <v>0.1</v>
      </c>
      <c r="J390" s="735" t="s">
        <v>2158</v>
      </c>
      <c r="K390" s="529">
        <f t="shared" si="22"/>
        <v>0</v>
      </c>
      <c r="L390" s="598" t="str">
        <f t="shared" si="24"/>
        <v>(ﾝ)</v>
      </c>
      <c r="M390" s="462"/>
      <c r="N390" s="585" t="s">
        <v>1442</v>
      </c>
      <c r="O390" s="585"/>
      <c r="P390" s="277"/>
      <c r="Q390" s="729"/>
      <c r="R390" s="729"/>
      <c r="S390" s="276"/>
      <c r="T390" s="729"/>
      <c r="U390" s="729"/>
      <c r="V390" s="275"/>
      <c r="W390" s="730"/>
      <c r="X390" s="274"/>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row>
    <row r="391" spans="1:64" ht="12.75" customHeight="1" x14ac:dyDescent="0.2">
      <c r="A391" s="2"/>
      <c r="B391" s="1146"/>
      <c r="C391" s="1048"/>
      <c r="D391" s="1148"/>
      <c r="E391" s="1144" t="s">
        <v>332</v>
      </c>
      <c r="F391" s="1145"/>
      <c r="G391" s="459"/>
      <c r="H391" s="728" t="s">
        <v>2157</v>
      </c>
      <c r="I391" s="460">
        <v>7.4999999999999997E-2</v>
      </c>
      <c r="J391" s="735" t="s">
        <v>2158</v>
      </c>
      <c r="K391" s="529">
        <f t="shared" si="22"/>
        <v>0</v>
      </c>
      <c r="L391" s="598" t="str">
        <f t="shared" si="24"/>
        <v>(ｱｱ)</v>
      </c>
      <c r="M391" s="462"/>
      <c r="N391" s="585" t="s">
        <v>2207</v>
      </c>
      <c r="O391" s="585" t="s">
        <v>1443</v>
      </c>
      <c r="P391" s="277"/>
      <c r="Q391" s="729"/>
      <c r="R391" s="729"/>
      <c r="S391" s="276"/>
      <c r="T391" s="729"/>
      <c r="U391" s="729"/>
      <c r="V391" s="275"/>
      <c r="W391" s="730"/>
      <c r="X391" s="274"/>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row>
    <row r="392" spans="1:64" ht="12.75" customHeight="1" x14ac:dyDescent="0.2">
      <c r="A392" s="2"/>
      <c r="B392" s="1146"/>
      <c r="C392" s="1048"/>
      <c r="D392" s="1148"/>
      <c r="E392" s="1144" t="s">
        <v>330</v>
      </c>
      <c r="F392" s="1145"/>
      <c r="G392" s="459"/>
      <c r="H392" s="728" t="s">
        <v>2174</v>
      </c>
      <c r="I392" s="460">
        <v>5.7000000000000002E-2</v>
      </c>
      <c r="J392" s="735" t="s">
        <v>2175</v>
      </c>
      <c r="K392" s="529">
        <f t="shared" si="22"/>
        <v>0</v>
      </c>
      <c r="L392" s="598" t="str">
        <f t="shared" si="24"/>
        <v>(ｱｲ)</v>
      </c>
      <c r="M392" s="462"/>
      <c r="N392" s="585" t="s">
        <v>2261</v>
      </c>
      <c r="O392" s="585" t="s">
        <v>1444</v>
      </c>
      <c r="P392" s="277"/>
      <c r="Q392" s="729"/>
      <c r="R392" s="729"/>
      <c r="S392" s="276"/>
      <c r="T392" s="729"/>
      <c r="U392" s="729"/>
      <c r="V392" s="275"/>
      <c r="W392" s="730"/>
      <c r="X392" s="274"/>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row>
    <row r="393" spans="1:64" ht="12.75" customHeight="1" x14ac:dyDescent="0.2">
      <c r="A393" s="2"/>
      <c r="B393" s="1149">
        <v>16</v>
      </c>
      <c r="C393" s="1147" t="s">
        <v>872</v>
      </c>
      <c r="D393" s="1148" t="s">
        <v>339</v>
      </c>
      <c r="E393" s="1144" t="s">
        <v>334</v>
      </c>
      <c r="F393" s="1145"/>
      <c r="G393" s="459"/>
      <c r="H393" s="728" t="s">
        <v>1465</v>
      </c>
      <c r="I393" s="460">
        <v>0.4</v>
      </c>
      <c r="J393" s="735" t="s">
        <v>2252</v>
      </c>
      <c r="K393" s="529">
        <f t="shared" si="22"/>
        <v>0</v>
      </c>
      <c r="L393" s="598" t="str">
        <f t="shared" si="24"/>
        <v>(ｱｳ)</v>
      </c>
      <c r="M393" s="462"/>
      <c r="N393" s="585" t="s">
        <v>2261</v>
      </c>
      <c r="O393" s="585" t="s">
        <v>1445</v>
      </c>
      <c r="P393" s="277"/>
      <c r="Q393" s="1142"/>
      <c r="R393" s="1142"/>
      <c r="S393" s="276"/>
      <c r="T393" s="1119"/>
      <c r="U393" s="1119"/>
      <c r="V393" s="278"/>
      <c r="W393" s="729"/>
      <c r="X393" s="274"/>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row>
    <row r="394" spans="1:64" ht="12.75" customHeight="1" x14ac:dyDescent="0.2">
      <c r="A394" s="2"/>
      <c r="B394" s="1150"/>
      <c r="C394" s="1048"/>
      <c r="D394" s="1148"/>
      <c r="E394" s="1144" t="s">
        <v>332</v>
      </c>
      <c r="F394" s="1145"/>
      <c r="G394" s="459"/>
      <c r="H394" s="728" t="s">
        <v>1465</v>
      </c>
      <c r="I394" s="460">
        <v>0.3</v>
      </c>
      <c r="J394" s="735" t="s">
        <v>2252</v>
      </c>
      <c r="K394" s="529">
        <f t="shared" si="22"/>
        <v>0</v>
      </c>
      <c r="L394" s="598" t="str">
        <f t="shared" si="24"/>
        <v>(ｱｴ)</v>
      </c>
      <c r="M394" s="462"/>
      <c r="N394" s="585" t="s">
        <v>2217</v>
      </c>
      <c r="O394" s="585" t="s">
        <v>1446</v>
      </c>
      <c r="P394" s="277"/>
      <c r="Q394" s="729"/>
      <c r="R394" s="729"/>
      <c r="S394" s="276"/>
      <c r="T394" s="1119"/>
      <c r="U394" s="1119"/>
      <c r="V394" s="275"/>
      <c r="W394" s="730"/>
      <c r="X394" s="274"/>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row>
    <row r="395" spans="1:64" ht="12.75" customHeight="1" x14ac:dyDescent="0.2">
      <c r="A395" s="2"/>
      <c r="B395" s="1150"/>
      <c r="C395" s="1048"/>
      <c r="D395" s="1148"/>
      <c r="E395" s="1144" t="s">
        <v>330</v>
      </c>
      <c r="F395" s="1145"/>
      <c r="G395" s="459"/>
      <c r="H395" s="728" t="s">
        <v>2094</v>
      </c>
      <c r="I395" s="460">
        <v>0.22500000000000001</v>
      </c>
      <c r="J395" s="735" t="s">
        <v>2095</v>
      </c>
      <c r="K395" s="529">
        <f t="shared" si="22"/>
        <v>0</v>
      </c>
      <c r="L395" s="598" t="str">
        <f t="shared" si="24"/>
        <v>(ｱｵ)</v>
      </c>
      <c r="M395" s="462"/>
      <c r="N395" s="585" t="s">
        <v>2217</v>
      </c>
      <c r="O395" s="585" t="s">
        <v>1447</v>
      </c>
      <c r="P395" s="277"/>
      <c r="Q395" s="729"/>
      <c r="R395" s="729"/>
      <c r="S395" s="276"/>
      <c r="T395" s="1119"/>
      <c r="U395" s="1119"/>
      <c r="V395" s="275"/>
      <c r="W395" s="730"/>
      <c r="X395" s="274"/>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row>
    <row r="396" spans="1:64" ht="12.75" customHeight="1" x14ac:dyDescent="0.2">
      <c r="A396" s="2"/>
      <c r="B396" s="1150"/>
      <c r="C396" s="1048"/>
      <c r="D396" s="1148" t="s">
        <v>335</v>
      </c>
      <c r="E396" s="1144" t="s">
        <v>334</v>
      </c>
      <c r="F396" s="1145"/>
      <c r="G396" s="459"/>
      <c r="H396" s="728" t="s">
        <v>2094</v>
      </c>
      <c r="I396" s="460">
        <v>0.1</v>
      </c>
      <c r="J396" s="735" t="s">
        <v>2095</v>
      </c>
      <c r="K396" s="529">
        <f t="shared" si="22"/>
        <v>0</v>
      </c>
      <c r="L396" s="598" t="str">
        <f t="shared" si="24"/>
        <v>(ｱｶ)</v>
      </c>
      <c r="M396" s="463"/>
      <c r="N396" s="585" t="s">
        <v>2217</v>
      </c>
      <c r="O396" s="585" t="s">
        <v>1448</v>
      </c>
      <c r="P396" s="277"/>
      <c r="Q396" s="729"/>
      <c r="R396" s="729"/>
      <c r="S396" s="276"/>
      <c r="T396" s="729"/>
      <c r="U396" s="729"/>
      <c r="V396" s="275"/>
      <c r="W396" s="730"/>
      <c r="X396" s="274"/>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row>
    <row r="397" spans="1:64" ht="12.75" customHeight="1" x14ac:dyDescent="0.2">
      <c r="A397" s="2"/>
      <c r="B397" s="1150"/>
      <c r="C397" s="1048"/>
      <c r="D397" s="1148"/>
      <c r="E397" s="1144" t="s">
        <v>332</v>
      </c>
      <c r="F397" s="1145"/>
      <c r="G397" s="459"/>
      <c r="H397" s="728" t="s">
        <v>2094</v>
      </c>
      <c r="I397" s="460">
        <v>7.4999999999999997E-2</v>
      </c>
      <c r="J397" s="735" t="s">
        <v>2095</v>
      </c>
      <c r="K397" s="529">
        <f t="shared" si="22"/>
        <v>0</v>
      </c>
      <c r="L397" s="598" t="str">
        <f t="shared" si="24"/>
        <v>(ｱｷ)</v>
      </c>
      <c r="M397" s="462"/>
      <c r="N397" s="585" t="s">
        <v>2217</v>
      </c>
      <c r="O397" s="585" t="s">
        <v>1449</v>
      </c>
      <c r="P397" s="277"/>
      <c r="Q397" s="729"/>
      <c r="R397" s="729"/>
      <c r="S397" s="276"/>
      <c r="T397" s="729"/>
      <c r="U397" s="729"/>
      <c r="V397" s="275"/>
      <c r="W397" s="730"/>
      <c r="X397" s="274"/>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row>
    <row r="398" spans="1:64" ht="12.75" customHeight="1" x14ac:dyDescent="0.2">
      <c r="A398" s="2"/>
      <c r="B398" s="1151"/>
      <c r="C398" s="1048"/>
      <c r="D398" s="1148"/>
      <c r="E398" s="1144" t="s">
        <v>330</v>
      </c>
      <c r="F398" s="1145"/>
      <c r="G398" s="459"/>
      <c r="H398" s="728" t="s">
        <v>2094</v>
      </c>
      <c r="I398" s="460">
        <v>5.7000000000000002E-2</v>
      </c>
      <c r="J398" s="728" t="s">
        <v>2095</v>
      </c>
      <c r="K398" s="522">
        <f t="shared" si="22"/>
        <v>0</v>
      </c>
      <c r="L398" s="598" t="str">
        <f t="shared" si="24"/>
        <v>(ｱｸ)</v>
      </c>
      <c r="M398" s="462"/>
      <c r="N398" s="585" t="s">
        <v>2217</v>
      </c>
      <c r="O398" s="585" t="s">
        <v>1450</v>
      </c>
      <c r="P398" s="277"/>
      <c r="Q398" s="729"/>
      <c r="R398" s="729"/>
      <c r="S398" s="276"/>
      <c r="T398" s="729"/>
      <c r="U398" s="729"/>
      <c r="V398" s="275"/>
      <c r="W398" s="730"/>
      <c r="X398" s="274"/>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row>
    <row r="399" spans="1:64" ht="12.75" customHeight="1" x14ac:dyDescent="0.2">
      <c r="A399" s="2"/>
      <c r="B399" s="1146">
        <v>17</v>
      </c>
      <c r="C399" s="1147" t="s">
        <v>1058</v>
      </c>
      <c r="D399" s="1148" t="s">
        <v>339</v>
      </c>
      <c r="E399" s="1144" t="s">
        <v>334</v>
      </c>
      <c r="F399" s="1145"/>
      <c r="G399" s="459"/>
      <c r="H399" s="728" t="s">
        <v>2094</v>
      </c>
      <c r="I399" s="460">
        <v>0.4</v>
      </c>
      <c r="J399" s="735" t="s">
        <v>2095</v>
      </c>
      <c r="K399" s="529">
        <f t="shared" si="22"/>
        <v>0</v>
      </c>
      <c r="L399" s="598" t="str">
        <f t="shared" si="24"/>
        <v>(ｱｹ)</v>
      </c>
      <c r="M399" s="462"/>
      <c r="N399" s="585" t="s">
        <v>2217</v>
      </c>
      <c r="O399" s="585" t="s">
        <v>1451</v>
      </c>
      <c r="P399" s="277"/>
      <c r="Q399" s="1142"/>
      <c r="R399" s="1142"/>
      <c r="S399" s="276"/>
      <c r="T399" s="1119"/>
      <c r="U399" s="1119"/>
      <c r="V399" s="278"/>
      <c r="W399" s="729"/>
      <c r="X399" s="274"/>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row>
    <row r="400" spans="1:64" ht="12.75" customHeight="1" x14ac:dyDescent="0.2">
      <c r="A400" s="2"/>
      <c r="B400" s="1146"/>
      <c r="C400" s="1048"/>
      <c r="D400" s="1148"/>
      <c r="E400" s="1144" t="s">
        <v>332</v>
      </c>
      <c r="F400" s="1145"/>
      <c r="G400" s="459"/>
      <c r="H400" s="728" t="s">
        <v>2094</v>
      </c>
      <c r="I400" s="460">
        <v>0.3</v>
      </c>
      <c r="J400" s="735" t="s">
        <v>2095</v>
      </c>
      <c r="K400" s="529">
        <f t="shared" si="22"/>
        <v>0</v>
      </c>
      <c r="L400" s="598" t="str">
        <f t="shared" si="24"/>
        <v>(ｱｺ)</v>
      </c>
      <c r="M400" s="462"/>
      <c r="N400" s="585" t="s">
        <v>2217</v>
      </c>
      <c r="O400" s="585" t="s">
        <v>1452</v>
      </c>
      <c r="P400" s="277"/>
      <c r="Q400" s="729"/>
      <c r="R400" s="729"/>
      <c r="S400" s="276"/>
      <c r="T400" s="1119"/>
      <c r="U400" s="1119"/>
      <c r="V400" s="275"/>
      <c r="W400" s="730"/>
      <c r="X400" s="274"/>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row>
    <row r="401" spans="1:64" ht="12.75" customHeight="1" x14ac:dyDescent="0.2">
      <c r="A401" s="2"/>
      <c r="B401" s="1146"/>
      <c r="C401" s="1048"/>
      <c r="D401" s="1148"/>
      <c r="E401" s="1144" t="s">
        <v>330</v>
      </c>
      <c r="F401" s="1145"/>
      <c r="G401" s="459"/>
      <c r="H401" s="728" t="s">
        <v>2094</v>
      </c>
      <c r="I401" s="460">
        <v>0.22500000000000001</v>
      </c>
      <c r="J401" s="735" t="s">
        <v>2095</v>
      </c>
      <c r="K401" s="529">
        <f t="shared" si="22"/>
        <v>0</v>
      </c>
      <c r="L401" s="598" t="str">
        <f t="shared" si="24"/>
        <v>(ｱｻ)</v>
      </c>
      <c r="M401" s="462"/>
      <c r="N401" s="585" t="s">
        <v>2217</v>
      </c>
      <c r="O401" s="585" t="s">
        <v>1453</v>
      </c>
      <c r="P401" s="277"/>
      <c r="Q401" s="729"/>
      <c r="R401" s="729"/>
      <c r="S401" s="276"/>
      <c r="T401" s="1119"/>
      <c r="U401" s="1119"/>
      <c r="V401" s="275"/>
      <c r="W401" s="730"/>
      <c r="X401" s="274"/>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row>
    <row r="402" spans="1:64" ht="12.75" customHeight="1" x14ac:dyDescent="0.2">
      <c r="A402" s="2"/>
      <c r="B402" s="1146"/>
      <c r="C402" s="1048"/>
      <c r="D402" s="1148" t="s">
        <v>335</v>
      </c>
      <c r="E402" s="1144" t="s">
        <v>334</v>
      </c>
      <c r="F402" s="1145"/>
      <c r="G402" s="459"/>
      <c r="H402" s="728" t="s">
        <v>2094</v>
      </c>
      <c r="I402" s="460">
        <v>0.2</v>
      </c>
      <c r="J402" s="735" t="s">
        <v>2095</v>
      </c>
      <c r="K402" s="529">
        <f t="shared" si="22"/>
        <v>0</v>
      </c>
      <c r="L402" s="598" t="str">
        <f t="shared" si="24"/>
        <v>(ｱｼ)</v>
      </c>
      <c r="M402" s="463"/>
      <c r="N402" s="585" t="s">
        <v>2217</v>
      </c>
      <c r="O402" s="585" t="s">
        <v>1454</v>
      </c>
      <c r="P402" s="277"/>
      <c r="Q402" s="729"/>
      <c r="R402" s="729"/>
      <c r="S402" s="276"/>
      <c r="T402" s="729"/>
      <c r="U402" s="729"/>
      <c r="V402" s="275"/>
      <c r="W402" s="730"/>
      <c r="X402" s="274"/>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row>
    <row r="403" spans="1:64" ht="12.75" customHeight="1" x14ac:dyDescent="0.2">
      <c r="A403" s="2"/>
      <c r="B403" s="1146"/>
      <c r="C403" s="1048"/>
      <c r="D403" s="1148"/>
      <c r="E403" s="1144" t="s">
        <v>332</v>
      </c>
      <c r="F403" s="1145"/>
      <c r="G403" s="459"/>
      <c r="H403" s="728" t="s">
        <v>2094</v>
      </c>
      <c r="I403" s="460">
        <v>0.15</v>
      </c>
      <c r="J403" s="735" t="s">
        <v>2095</v>
      </c>
      <c r="K403" s="529">
        <f t="shared" si="22"/>
        <v>0</v>
      </c>
      <c r="L403" s="598" t="str">
        <f t="shared" si="24"/>
        <v>(ｱｽ)</v>
      </c>
      <c r="M403" s="462"/>
      <c r="N403" s="585" t="s">
        <v>2217</v>
      </c>
      <c r="O403" s="585" t="s">
        <v>1455</v>
      </c>
      <c r="P403" s="277"/>
      <c r="Q403" s="729"/>
      <c r="R403" s="729"/>
      <c r="S403" s="276"/>
      <c r="T403" s="729"/>
      <c r="U403" s="729"/>
      <c r="V403" s="275"/>
      <c r="W403" s="730"/>
      <c r="X403" s="274"/>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row>
    <row r="404" spans="1:64" ht="12.75" customHeight="1" x14ac:dyDescent="0.2">
      <c r="A404" s="2"/>
      <c r="B404" s="1146"/>
      <c r="C404" s="1048"/>
      <c r="D404" s="1148"/>
      <c r="E404" s="1144" t="s">
        <v>330</v>
      </c>
      <c r="F404" s="1145"/>
      <c r="G404" s="459"/>
      <c r="H404" s="728" t="s">
        <v>2094</v>
      </c>
      <c r="I404" s="460">
        <v>0.113</v>
      </c>
      <c r="J404" s="735" t="s">
        <v>2095</v>
      </c>
      <c r="K404" s="529">
        <f t="shared" si="22"/>
        <v>0</v>
      </c>
      <c r="L404" s="598" t="str">
        <f t="shared" si="24"/>
        <v>(ｱｾ)</v>
      </c>
      <c r="M404" s="462"/>
      <c r="N404" s="585" t="s">
        <v>2217</v>
      </c>
      <c r="O404" s="585" t="s">
        <v>1456</v>
      </c>
      <c r="P404" s="277"/>
      <c r="Q404" s="729"/>
      <c r="R404" s="729"/>
      <c r="S404" s="276"/>
      <c r="T404" s="729"/>
      <c r="U404" s="729"/>
      <c r="V404" s="275"/>
      <c r="W404" s="730"/>
      <c r="X404" s="274"/>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row>
    <row r="405" spans="1:64" ht="12.75" customHeight="1" x14ac:dyDescent="0.2">
      <c r="A405" s="2"/>
      <c r="B405" s="1149">
        <v>18</v>
      </c>
      <c r="C405" s="1147" t="s">
        <v>1059</v>
      </c>
      <c r="D405" s="1148" t="s">
        <v>339</v>
      </c>
      <c r="E405" s="1144" t="s">
        <v>334</v>
      </c>
      <c r="F405" s="1145"/>
      <c r="G405" s="459"/>
      <c r="H405" s="728" t="s">
        <v>2094</v>
      </c>
      <c r="I405" s="460">
        <v>0.4</v>
      </c>
      <c r="J405" s="735" t="s">
        <v>2095</v>
      </c>
      <c r="K405" s="529">
        <f t="shared" ref="K405:K422" si="25">ROUND(G405*I405,0)</f>
        <v>0</v>
      </c>
      <c r="L405" s="598" t="str">
        <f t="shared" si="24"/>
        <v>(ｱｿ)</v>
      </c>
      <c r="M405" s="462"/>
      <c r="N405" s="585" t="s">
        <v>2217</v>
      </c>
      <c r="O405" s="585" t="s">
        <v>1457</v>
      </c>
      <c r="P405" s="277"/>
      <c r="Q405" s="1142"/>
      <c r="R405" s="1142"/>
      <c r="S405" s="276"/>
      <c r="T405" s="1119"/>
      <c r="U405" s="1119"/>
      <c r="V405" s="278"/>
      <c r="W405" s="729"/>
      <c r="X405" s="274"/>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row>
    <row r="406" spans="1:64" ht="12.75" customHeight="1" x14ac:dyDescent="0.2">
      <c r="A406" s="2"/>
      <c r="B406" s="1150"/>
      <c r="C406" s="1048"/>
      <c r="D406" s="1148"/>
      <c r="E406" s="1144" t="s">
        <v>332</v>
      </c>
      <c r="F406" s="1145"/>
      <c r="G406" s="459"/>
      <c r="H406" s="728" t="s">
        <v>2094</v>
      </c>
      <c r="I406" s="460">
        <v>0.3</v>
      </c>
      <c r="J406" s="735" t="s">
        <v>2095</v>
      </c>
      <c r="K406" s="529">
        <f t="shared" si="25"/>
        <v>0</v>
      </c>
      <c r="L406" s="598" t="str">
        <f t="shared" si="24"/>
        <v>(ｱﾀ)</v>
      </c>
      <c r="M406" s="462"/>
      <c r="N406" s="585" t="s">
        <v>2217</v>
      </c>
      <c r="O406" s="585" t="s">
        <v>1458</v>
      </c>
      <c r="P406" s="277"/>
      <c r="Q406" s="729"/>
      <c r="R406" s="729"/>
      <c r="S406" s="276"/>
      <c r="T406" s="1119"/>
      <c r="U406" s="1119"/>
      <c r="V406" s="275"/>
      <c r="W406" s="730"/>
      <c r="X406" s="274"/>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row>
    <row r="407" spans="1:64" ht="12.75" customHeight="1" x14ac:dyDescent="0.2">
      <c r="A407" s="2"/>
      <c r="B407" s="1150"/>
      <c r="C407" s="1048"/>
      <c r="D407" s="1148"/>
      <c r="E407" s="1144" t="s">
        <v>330</v>
      </c>
      <c r="F407" s="1145"/>
      <c r="G407" s="459"/>
      <c r="H407" s="728" t="s">
        <v>2094</v>
      </c>
      <c r="I407" s="460">
        <v>0.22500000000000001</v>
      </c>
      <c r="J407" s="735" t="s">
        <v>2095</v>
      </c>
      <c r="K407" s="529">
        <f t="shared" si="25"/>
        <v>0</v>
      </c>
      <c r="L407" s="598" t="str">
        <f t="shared" si="24"/>
        <v>(ｱﾁ)</v>
      </c>
      <c r="M407" s="462"/>
      <c r="N407" s="585" t="s">
        <v>2217</v>
      </c>
      <c r="O407" s="585" t="s">
        <v>1459</v>
      </c>
      <c r="P407" s="277"/>
      <c r="Q407" s="729"/>
      <c r="R407" s="729"/>
      <c r="S407" s="276"/>
      <c r="T407" s="1119"/>
      <c r="U407" s="1119"/>
      <c r="V407" s="275"/>
      <c r="W407" s="730"/>
      <c r="X407" s="274"/>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row>
    <row r="408" spans="1:64" ht="12.75" customHeight="1" x14ac:dyDescent="0.2">
      <c r="A408" s="2"/>
      <c r="B408" s="1150"/>
      <c r="C408" s="1048"/>
      <c r="D408" s="1148" t="s">
        <v>335</v>
      </c>
      <c r="E408" s="1144" t="s">
        <v>334</v>
      </c>
      <c r="F408" s="1145"/>
      <c r="G408" s="459"/>
      <c r="H408" s="728" t="s">
        <v>2094</v>
      </c>
      <c r="I408" s="460">
        <v>0.2</v>
      </c>
      <c r="J408" s="735" t="s">
        <v>2095</v>
      </c>
      <c r="K408" s="529">
        <f t="shared" si="25"/>
        <v>0</v>
      </c>
      <c r="L408" s="598" t="str">
        <f t="shared" si="24"/>
        <v>(ｱﾂ)</v>
      </c>
      <c r="M408" s="463"/>
      <c r="N408" s="585" t="s">
        <v>2217</v>
      </c>
      <c r="O408" s="585" t="s">
        <v>1460</v>
      </c>
      <c r="P408" s="277"/>
      <c r="Q408" s="729"/>
      <c r="R408" s="729"/>
      <c r="S408" s="276"/>
      <c r="T408" s="729"/>
      <c r="U408" s="729"/>
      <c r="V408" s="275"/>
      <c r="W408" s="730"/>
      <c r="X408" s="274"/>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row>
    <row r="409" spans="1:64" ht="12.75" customHeight="1" x14ac:dyDescent="0.2">
      <c r="A409" s="2"/>
      <c r="B409" s="1150"/>
      <c r="C409" s="1048"/>
      <c r="D409" s="1148"/>
      <c r="E409" s="1144" t="s">
        <v>332</v>
      </c>
      <c r="F409" s="1145"/>
      <c r="G409" s="459"/>
      <c r="H409" s="728" t="s">
        <v>2094</v>
      </c>
      <c r="I409" s="460">
        <v>0.15</v>
      </c>
      <c r="J409" s="735" t="s">
        <v>2095</v>
      </c>
      <c r="K409" s="529">
        <f t="shared" si="25"/>
        <v>0</v>
      </c>
      <c r="L409" s="598" t="str">
        <f t="shared" si="24"/>
        <v>(ｱﾃ)</v>
      </c>
      <c r="M409" s="462"/>
      <c r="N409" s="585" t="s">
        <v>2217</v>
      </c>
      <c r="O409" s="585" t="s">
        <v>1461</v>
      </c>
      <c r="P409" s="277"/>
      <c r="Q409" s="729"/>
      <c r="R409" s="729"/>
      <c r="S409" s="276"/>
      <c r="T409" s="729"/>
      <c r="U409" s="729"/>
      <c r="V409" s="275"/>
      <c r="W409" s="730"/>
      <c r="X409" s="274"/>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row>
    <row r="410" spans="1:64" ht="12.75" customHeight="1" x14ac:dyDescent="0.2">
      <c r="A410" s="2"/>
      <c r="B410" s="1151"/>
      <c r="C410" s="1048"/>
      <c r="D410" s="1148"/>
      <c r="E410" s="1144" t="s">
        <v>330</v>
      </c>
      <c r="F410" s="1145"/>
      <c r="G410" s="459"/>
      <c r="H410" s="728" t="s">
        <v>2094</v>
      </c>
      <c r="I410" s="460">
        <v>0.113</v>
      </c>
      <c r="J410" s="728" t="s">
        <v>2095</v>
      </c>
      <c r="K410" s="522">
        <f t="shared" si="25"/>
        <v>0</v>
      </c>
      <c r="L410" s="598" t="str">
        <f t="shared" si="24"/>
        <v>(ｱﾄ)</v>
      </c>
      <c r="M410" s="462"/>
      <c r="N410" s="585" t="s">
        <v>2217</v>
      </c>
      <c r="O410" s="585" t="s">
        <v>1462</v>
      </c>
      <c r="P410" s="277"/>
      <c r="Q410" s="729"/>
      <c r="R410" s="729"/>
      <c r="S410" s="276"/>
      <c r="T410" s="729"/>
      <c r="U410" s="729"/>
      <c r="V410" s="275"/>
      <c r="W410" s="730"/>
      <c r="X410" s="274"/>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row>
    <row r="411" spans="1:64" ht="14.25" customHeight="1" x14ac:dyDescent="0.2">
      <c r="B411" s="1146">
        <v>19</v>
      </c>
      <c r="C411" s="1154" t="s">
        <v>1375</v>
      </c>
      <c r="D411" s="728" t="s">
        <v>2231</v>
      </c>
      <c r="E411" s="1144" t="s">
        <v>330</v>
      </c>
      <c r="F411" s="1145"/>
      <c r="G411" s="459"/>
      <c r="H411" s="728" t="s">
        <v>2094</v>
      </c>
      <c r="I411" s="460">
        <v>0.22500000000000001</v>
      </c>
      <c r="J411" s="735" t="s">
        <v>2095</v>
      </c>
      <c r="K411" s="529">
        <f t="shared" si="25"/>
        <v>0</v>
      </c>
      <c r="L411" s="598" t="str">
        <f t="shared" si="24"/>
        <v>(ｱﾅ)</v>
      </c>
      <c r="M411" s="462"/>
      <c r="N411" s="585" t="s">
        <v>2217</v>
      </c>
      <c r="O411" s="585" t="s">
        <v>1463</v>
      </c>
      <c r="P411" s="277"/>
      <c r="Q411" s="729"/>
      <c r="R411" s="729"/>
      <c r="S411" s="276"/>
      <c r="T411" s="1119"/>
      <c r="U411" s="1119"/>
      <c r="V411" s="275"/>
      <c r="W411" s="730"/>
      <c r="X411" s="274"/>
    </row>
    <row r="412" spans="1:64" ht="14.25" customHeight="1" x14ac:dyDescent="0.2">
      <c r="B412" s="1146"/>
      <c r="C412" s="1176"/>
      <c r="D412" s="728" t="s">
        <v>2232</v>
      </c>
      <c r="E412" s="1144" t="s">
        <v>330</v>
      </c>
      <c r="F412" s="1145"/>
      <c r="G412" s="459"/>
      <c r="H412" s="728" t="s">
        <v>2094</v>
      </c>
      <c r="I412" s="460">
        <v>0.16900000000000001</v>
      </c>
      <c r="J412" s="735" t="s">
        <v>2095</v>
      </c>
      <c r="K412" s="529">
        <f t="shared" si="25"/>
        <v>0</v>
      </c>
      <c r="L412" s="598" t="str">
        <f t="shared" si="24"/>
        <v>(ｱﾆ)</v>
      </c>
      <c r="M412" s="462"/>
      <c r="N412" s="585" t="s">
        <v>2217</v>
      </c>
      <c r="O412" s="585" t="s">
        <v>1464</v>
      </c>
      <c r="P412" s="277"/>
      <c r="Q412" s="729"/>
      <c r="R412" s="729"/>
      <c r="S412" s="276"/>
      <c r="T412" s="729"/>
      <c r="U412" s="729"/>
      <c r="V412" s="275"/>
      <c r="W412" s="730"/>
      <c r="X412" s="274"/>
    </row>
    <row r="413" spans="1:64" ht="14.25" customHeight="1" x14ac:dyDescent="0.2">
      <c r="B413" s="1150">
        <v>20</v>
      </c>
      <c r="C413" s="1147" t="s">
        <v>1376</v>
      </c>
      <c r="D413" s="728" t="s">
        <v>339</v>
      </c>
      <c r="E413" s="1144" t="s">
        <v>330</v>
      </c>
      <c r="F413" s="1145"/>
      <c r="G413" s="459"/>
      <c r="H413" s="728" t="s">
        <v>2094</v>
      </c>
      <c r="I413" s="460">
        <v>0.22500000000000001</v>
      </c>
      <c r="J413" s="735" t="s">
        <v>2095</v>
      </c>
      <c r="K413" s="529">
        <f t="shared" si="25"/>
        <v>0</v>
      </c>
      <c r="L413" s="598" t="str">
        <f t="shared" si="24"/>
        <v>(ｱﾇ)</v>
      </c>
      <c r="M413" s="462"/>
      <c r="N413" s="585" t="s">
        <v>2217</v>
      </c>
      <c r="O413" s="585" t="s">
        <v>1419</v>
      </c>
      <c r="P413" s="277"/>
      <c r="Q413" s="729"/>
      <c r="R413" s="729"/>
      <c r="S413" s="276"/>
      <c r="T413" s="1119"/>
      <c r="U413" s="1119"/>
      <c r="V413" s="275"/>
      <c r="W413" s="730"/>
      <c r="X413" s="274"/>
    </row>
    <row r="414" spans="1:64" ht="14.25" customHeight="1" x14ac:dyDescent="0.2">
      <c r="B414" s="1151"/>
      <c r="C414" s="1048"/>
      <c r="D414" s="728" t="s">
        <v>335</v>
      </c>
      <c r="E414" s="1144" t="s">
        <v>330</v>
      </c>
      <c r="F414" s="1145"/>
      <c r="G414" s="459"/>
      <c r="H414" s="728" t="s">
        <v>2094</v>
      </c>
      <c r="I414" s="460">
        <v>0.16900000000000001</v>
      </c>
      <c r="J414" s="728" t="s">
        <v>2095</v>
      </c>
      <c r="K414" s="522">
        <f t="shared" si="25"/>
        <v>0</v>
      </c>
      <c r="L414" s="598" t="str">
        <f t="shared" si="24"/>
        <v>(ｱﾈ)</v>
      </c>
      <c r="M414" s="462"/>
      <c r="N414" s="585" t="s">
        <v>2217</v>
      </c>
      <c r="O414" s="585" t="s">
        <v>1420</v>
      </c>
      <c r="P414" s="277"/>
      <c r="Q414" s="729"/>
      <c r="R414" s="729"/>
      <c r="S414" s="276"/>
      <c r="T414" s="729"/>
      <c r="U414" s="729"/>
      <c r="V414" s="275"/>
      <c r="W414" s="730"/>
      <c r="X414" s="274"/>
    </row>
    <row r="415" spans="1:64" ht="14.25" customHeight="1" x14ac:dyDescent="0.2">
      <c r="B415" s="1146">
        <v>21</v>
      </c>
      <c r="C415" s="1154" t="s">
        <v>1468</v>
      </c>
      <c r="D415" s="728" t="s">
        <v>2231</v>
      </c>
      <c r="E415" s="1144" t="s">
        <v>330</v>
      </c>
      <c r="F415" s="1145"/>
      <c r="G415" s="459"/>
      <c r="H415" s="728" t="s">
        <v>2094</v>
      </c>
      <c r="I415" s="460">
        <v>0.22500000000000001</v>
      </c>
      <c r="J415" s="735" t="s">
        <v>2095</v>
      </c>
      <c r="K415" s="529">
        <f t="shared" si="25"/>
        <v>0</v>
      </c>
      <c r="L415" s="598" t="str">
        <f t="shared" si="24"/>
        <v>(ｱﾉ)</v>
      </c>
      <c r="M415" s="462"/>
      <c r="N415" s="585" t="s">
        <v>2217</v>
      </c>
      <c r="O415" s="585" t="s">
        <v>1421</v>
      </c>
      <c r="P415" s="277"/>
      <c r="Q415" s="729"/>
      <c r="R415" s="729"/>
      <c r="S415" s="276"/>
      <c r="T415" s="1119"/>
      <c r="U415" s="1119"/>
      <c r="V415" s="275"/>
      <c r="W415" s="730"/>
      <c r="X415" s="274"/>
    </row>
    <row r="416" spans="1:64" ht="14.25" customHeight="1" x14ac:dyDescent="0.2">
      <c r="B416" s="1146"/>
      <c r="C416" s="1176"/>
      <c r="D416" s="728" t="s">
        <v>2232</v>
      </c>
      <c r="E416" s="1144" t="s">
        <v>330</v>
      </c>
      <c r="F416" s="1145"/>
      <c r="G416" s="459"/>
      <c r="H416" s="728" t="s">
        <v>2094</v>
      </c>
      <c r="I416" s="460">
        <v>0.22500000000000001</v>
      </c>
      <c r="J416" s="735" t="s">
        <v>2095</v>
      </c>
      <c r="K416" s="529">
        <f t="shared" si="25"/>
        <v>0</v>
      </c>
      <c r="L416" s="598" t="str">
        <f t="shared" si="24"/>
        <v>(ｱﾊ)</v>
      </c>
      <c r="M416" s="462"/>
      <c r="N416" s="585" t="s">
        <v>2217</v>
      </c>
      <c r="O416" s="585" t="s">
        <v>1422</v>
      </c>
      <c r="P416" s="277"/>
      <c r="Q416" s="729"/>
      <c r="R416" s="729"/>
      <c r="S416" s="276"/>
      <c r="T416" s="729"/>
      <c r="U416" s="729"/>
      <c r="V416" s="275"/>
      <c r="W416" s="730"/>
      <c r="X416" s="274"/>
    </row>
    <row r="417" spans="1:64" ht="14.25" customHeight="1" x14ac:dyDescent="0.2">
      <c r="B417" s="1150">
        <v>22</v>
      </c>
      <c r="C417" s="1147" t="s">
        <v>1469</v>
      </c>
      <c r="D417" s="728" t="s">
        <v>339</v>
      </c>
      <c r="E417" s="1144" t="s">
        <v>330</v>
      </c>
      <c r="F417" s="1145"/>
      <c r="G417" s="459"/>
      <c r="H417" s="728" t="s">
        <v>2094</v>
      </c>
      <c r="I417" s="460">
        <v>0.22500000000000001</v>
      </c>
      <c r="J417" s="735" t="s">
        <v>2095</v>
      </c>
      <c r="K417" s="529">
        <f t="shared" si="25"/>
        <v>0</v>
      </c>
      <c r="L417" s="598" t="str">
        <f t="shared" si="24"/>
        <v>(ｱﾋ)</v>
      </c>
      <c r="M417" s="462"/>
      <c r="N417" s="585" t="s">
        <v>2217</v>
      </c>
      <c r="O417" s="585" t="s">
        <v>1423</v>
      </c>
      <c r="P417" s="277"/>
      <c r="Q417" s="729"/>
      <c r="R417" s="729"/>
      <c r="S417" s="276"/>
      <c r="T417" s="1119"/>
      <c r="U417" s="1119"/>
      <c r="V417" s="275"/>
      <c r="W417" s="730"/>
      <c r="X417" s="274"/>
    </row>
    <row r="418" spans="1:64" ht="14.25" customHeight="1" x14ac:dyDescent="0.2">
      <c r="B418" s="1151"/>
      <c r="C418" s="1048"/>
      <c r="D418" s="728" t="s">
        <v>335</v>
      </c>
      <c r="E418" s="1144" t="s">
        <v>330</v>
      </c>
      <c r="F418" s="1145"/>
      <c r="G418" s="459"/>
      <c r="H418" s="728" t="s">
        <v>2094</v>
      </c>
      <c r="I418" s="460">
        <v>0.22500000000000001</v>
      </c>
      <c r="J418" s="728" t="s">
        <v>2095</v>
      </c>
      <c r="K418" s="522">
        <f t="shared" si="25"/>
        <v>0</v>
      </c>
      <c r="L418" s="598" t="str">
        <f t="shared" si="24"/>
        <v>(ｱﾌ)</v>
      </c>
      <c r="M418" s="462"/>
      <c r="N418" s="585" t="s">
        <v>2217</v>
      </c>
      <c r="O418" s="585" t="s">
        <v>1424</v>
      </c>
      <c r="P418" s="277"/>
      <c r="Q418" s="729"/>
      <c r="R418" s="729"/>
      <c r="S418" s="276"/>
      <c r="T418" s="729"/>
      <c r="U418" s="729"/>
      <c r="V418" s="275"/>
      <c r="W418" s="730"/>
      <c r="X418" s="274"/>
    </row>
    <row r="419" spans="1:64" ht="14.25" customHeight="1" x14ac:dyDescent="0.2">
      <c r="B419" s="1146">
        <v>23</v>
      </c>
      <c r="C419" s="1154" t="s">
        <v>2262</v>
      </c>
      <c r="D419" s="728" t="s">
        <v>2231</v>
      </c>
      <c r="E419" s="1144" t="s">
        <v>330</v>
      </c>
      <c r="F419" s="1145"/>
      <c r="G419" s="459"/>
      <c r="H419" s="728" t="s">
        <v>2094</v>
      </c>
      <c r="I419" s="460">
        <v>0.22500000000000001</v>
      </c>
      <c r="J419" s="735" t="s">
        <v>2095</v>
      </c>
      <c r="K419" s="529">
        <f t="shared" si="25"/>
        <v>0</v>
      </c>
      <c r="L419" s="598" t="str">
        <f t="shared" si="24"/>
        <v>(ｱﾍ)</v>
      </c>
      <c r="M419" s="462"/>
      <c r="N419" s="585" t="s">
        <v>2217</v>
      </c>
      <c r="O419" s="585" t="s">
        <v>2263</v>
      </c>
      <c r="P419" s="277"/>
      <c r="Q419" s="729"/>
      <c r="R419" s="729"/>
      <c r="S419" s="276"/>
      <c r="T419" s="1119"/>
      <c r="U419" s="1119"/>
      <c r="V419" s="275"/>
      <c r="W419" s="730"/>
      <c r="X419" s="274"/>
    </row>
    <row r="420" spans="1:64" ht="14.25" customHeight="1" x14ac:dyDescent="0.2">
      <c r="B420" s="1146"/>
      <c r="C420" s="1176"/>
      <c r="D420" s="728" t="s">
        <v>2232</v>
      </c>
      <c r="E420" s="1144" t="s">
        <v>330</v>
      </c>
      <c r="F420" s="1145"/>
      <c r="G420" s="459"/>
      <c r="H420" s="728" t="s">
        <v>2094</v>
      </c>
      <c r="I420" s="460">
        <v>0.22500000000000001</v>
      </c>
      <c r="J420" s="735" t="s">
        <v>2095</v>
      </c>
      <c r="K420" s="529">
        <f t="shared" si="25"/>
        <v>0</v>
      </c>
      <c r="L420" s="598" t="str">
        <f t="shared" si="24"/>
        <v>(ｱﾎ)</v>
      </c>
      <c r="M420" s="462"/>
      <c r="N420" s="585" t="s">
        <v>2217</v>
      </c>
      <c r="O420" s="585" t="s">
        <v>2264</v>
      </c>
      <c r="P420" s="277"/>
      <c r="Q420" s="729"/>
      <c r="R420" s="729"/>
      <c r="S420" s="276"/>
      <c r="T420" s="729"/>
      <c r="U420" s="729"/>
      <c r="V420" s="275"/>
      <c r="W420" s="730"/>
      <c r="X420" s="274"/>
    </row>
    <row r="421" spans="1:64" ht="14.25" customHeight="1" x14ac:dyDescent="0.2">
      <c r="B421" s="1150">
        <v>23</v>
      </c>
      <c r="C421" s="1147" t="s">
        <v>2265</v>
      </c>
      <c r="D421" s="728" t="s">
        <v>339</v>
      </c>
      <c r="E421" s="1144" t="s">
        <v>330</v>
      </c>
      <c r="F421" s="1145"/>
      <c r="G421" s="459"/>
      <c r="H421" s="728" t="s">
        <v>2094</v>
      </c>
      <c r="I421" s="460">
        <v>0.22500000000000001</v>
      </c>
      <c r="J421" s="735" t="s">
        <v>2095</v>
      </c>
      <c r="K421" s="529">
        <f t="shared" si="25"/>
        <v>0</v>
      </c>
      <c r="L421" s="598" t="str">
        <f t="shared" si="24"/>
        <v>(ｱﾏ)</v>
      </c>
      <c r="M421" s="462"/>
      <c r="N421" s="585" t="s">
        <v>2217</v>
      </c>
      <c r="O421" s="585" t="s">
        <v>2266</v>
      </c>
      <c r="P421" s="277"/>
      <c r="Q421" s="729"/>
      <c r="R421" s="729"/>
      <c r="S421" s="276"/>
      <c r="T421" s="1119"/>
      <c r="U421" s="1119"/>
      <c r="V421" s="275"/>
      <c r="W421" s="730"/>
      <c r="X421" s="274"/>
    </row>
    <row r="422" spans="1:64" ht="14.25" customHeight="1" thickBot="1" x14ac:dyDescent="0.25">
      <c r="B422" s="1151"/>
      <c r="C422" s="1048"/>
      <c r="D422" s="728" t="s">
        <v>335</v>
      </c>
      <c r="E422" s="1144" t="s">
        <v>330</v>
      </c>
      <c r="F422" s="1145"/>
      <c r="G422" s="459"/>
      <c r="H422" s="728" t="s">
        <v>2094</v>
      </c>
      <c r="I422" s="460">
        <v>0.22500000000000001</v>
      </c>
      <c r="J422" s="728" t="s">
        <v>2095</v>
      </c>
      <c r="K422" s="522">
        <f t="shared" si="25"/>
        <v>0</v>
      </c>
      <c r="L422" s="598" t="str">
        <f t="shared" si="24"/>
        <v>(ｱﾐ)</v>
      </c>
      <c r="M422" s="462"/>
      <c r="N422" s="585" t="s">
        <v>2217</v>
      </c>
      <c r="O422" s="585" t="s">
        <v>2237</v>
      </c>
      <c r="P422" s="277"/>
      <c r="Q422" s="729"/>
      <c r="R422" s="729"/>
      <c r="S422" s="276"/>
      <c r="T422" s="729"/>
      <c r="U422" s="729"/>
      <c r="V422" s="275"/>
      <c r="W422" s="730"/>
      <c r="X422" s="274"/>
    </row>
    <row r="423" spans="1:64" ht="14.4" x14ac:dyDescent="0.2">
      <c r="B423" s="464"/>
      <c r="C423" s="402"/>
      <c r="D423" s="402"/>
      <c r="E423" s="475"/>
      <c r="F423" s="492"/>
      <c r="G423" s="403"/>
      <c r="H423" s="738"/>
      <c r="I423" s="1023" t="s">
        <v>2267</v>
      </c>
      <c r="J423" s="1024"/>
      <c r="K423" s="602"/>
      <c r="L423" s="598"/>
      <c r="M423" s="462"/>
      <c r="N423" s="585"/>
      <c r="O423" s="585"/>
      <c r="Q423" s="729"/>
      <c r="R423" s="729"/>
      <c r="S423" s="276"/>
      <c r="T423" s="729"/>
      <c r="U423" s="729"/>
      <c r="V423" s="275"/>
      <c r="W423" s="730"/>
      <c r="X423" s="274"/>
    </row>
    <row r="424" spans="1:64" ht="17.25" customHeight="1" thickBot="1" x14ac:dyDescent="0.25">
      <c r="B424" s="464"/>
      <c r="C424" s="402"/>
      <c r="D424" s="402"/>
      <c r="E424" s="475"/>
      <c r="F424" s="492"/>
      <c r="G424" s="403"/>
      <c r="H424" s="738"/>
      <c r="I424" s="1021" t="s">
        <v>140</v>
      </c>
      <c r="J424" s="1022"/>
      <c r="K424" s="603">
        <f>SUM(K341:K422)</f>
        <v>0</v>
      </c>
      <c r="L424" s="598" t="s">
        <v>2268</v>
      </c>
      <c r="M424" s="592" t="s">
        <v>2251</v>
      </c>
      <c r="N424" s="585"/>
      <c r="O424" s="585"/>
      <c r="P424" s="596"/>
      <c r="Q424" s="729"/>
      <c r="R424" s="729"/>
      <c r="S424" s="276"/>
      <c r="T424" s="729"/>
      <c r="U424" s="729"/>
      <c r="V424" s="275"/>
      <c r="W424" s="730"/>
      <c r="X424" s="274"/>
    </row>
    <row r="425" spans="1:64" s="4" customFormat="1" ht="12" customHeight="1" thickBot="1" x14ac:dyDescent="0.25">
      <c r="A425" s="595"/>
      <c r="B425" s="596"/>
      <c r="C425" s="592"/>
      <c r="D425" s="592"/>
      <c r="E425" s="592"/>
      <c r="F425" s="592"/>
      <c r="G425" s="395"/>
      <c r="H425" s="592"/>
      <c r="I425" s="398"/>
      <c r="J425" s="592"/>
      <c r="K425" s="395"/>
      <c r="L425" s="598"/>
      <c r="M425" s="462"/>
      <c r="N425" s="585"/>
      <c r="O425" s="585"/>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596"/>
      <c r="AL425" s="596"/>
      <c r="AM425" s="596"/>
      <c r="AN425" s="596"/>
      <c r="AO425" s="596"/>
      <c r="AP425" s="596"/>
      <c r="AQ425" s="596"/>
      <c r="AR425" s="596"/>
      <c r="AS425" s="596"/>
      <c r="AT425" s="596"/>
      <c r="AU425" s="596"/>
      <c r="AV425" s="596"/>
      <c r="AW425" s="596"/>
      <c r="AX425" s="596"/>
      <c r="AY425" s="596"/>
      <c r="AZ425" s="596"/>
      <c r="BA425" s="596"/>
      <c r="BB425" s="596"/>
      <c r="BC425" s="596"/>
      <c r="BD425" s="596"/>
      <c r="BE425" s="596"/>
      <c r="BF425" s="596"/>
      <c r="BG425" s="596"/>
      <c r="BH425" s="596"/>
      <c r="BI425" s="596"/>
      <c r="BJ425" s="596"/>
      <c r="BK425" s="596"/>
      <c r="BL425" s="596"/>
    </row>
    <row r="426" spans="1:64" s="4" customFormat="1" ht="14.4" x14ac:dyDescent="0.2">
      <c r="A426" s="493"/>
      <c r="B426" s="482"/>
      <c r="C426" s="494"/>
      <c r="D426" s="494"/>
      <c r="E426" s="494"/>
      <c r="F426" s="494"/>
      <c r="G426" s="495"/>
      <c r="H426" s="494"/>
      <c r="I426" s="1115" t="s">
        <v>2269</v>
      </c>
      <c r="J426" s="1116"/>
      <c r="K426" s="602"/>
      <c r="L426" s="598"/>
      <c r="M426" s="463"/>
      <c r="N426" s="585"/>
      <c r="O426" s="585"/>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596"/>
      <c r="AL426" s="596"/>
      <c r="AM426" s="596"/>
      <c r="AN426" s="596"/>
      <c r="AO426" s="596"/>
      <c r="AP426" s="596"/>
      <c r="AQ426" s="596"/>
      <c r="AR426" s="596"/>
      <c r="AS426" s="596"/>
      <c r="AT426" s="596"/>
      <c r="AU426" s="596"/>
      <c r="AV426" s="596"/>
      <c r="AW426" s="596"/>
      <c r="AX426" s="596"/>
      <c r="AY426" s="596"/>
      <c r="AZ426" s="596"/>
      <c r="BA426" s="596"/>
      <c r="BB426" s="596"/>
      <c r="BC426" s="596"/>
      <c r="BD426" s="596"/>
      <c r="BE426" s="596"/>
      <c r="BF426" s="596"/>
      <c r="BG426" s="596"/>
      <c r="BH426" s="596"/>
      <c r="BI426" s="596"/>
      <c r="BJ426" s="596"/>
      <c r="BK426" s="596"/>
      <c r="BL426" s="596"/>
    </row>
    <row r="427" spans="1:64" s="4" customFormat="1" ht="15" customHeight="1" thickBot="1" x14ac:dyDescent="0.25">
      <c r="A427" s="493"/>
      <c r="B427" s="1152"/>
      <c r="C427" s="1152"/>
      <c r="D427" s="1152"/>
      <c r="E427" s="1152"/>
      <c r="F427" s="1152"/>
      <c r="G427" s="496"/>
      <c r="H427" s="738"/>
      <c r="I427" s="1033" t="s">
        <v>328</v>
      </c>
      <c r="J427" s="1034"/>
      <c r="K427" s="603">
        <f>SUMIF(M6:M424,"*",K6:K424)</f>
        <v>0</v>
      </c>
      <c r="L427" s="598" t="s">
        <v>2270</v>
      </c>
      <c r="M427" s="462"/>
      <c r="N427" s="585"/>
      <c r="O427" s="585"/>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596"/>
      <c r="AL427" s="596"/>
      <c r="AM427" s="596"/>
      <c r="AN427" s="596"/>
      <c r="AO427" s="596"/>
      <c r="AP427" s="596"/>
      <c r="AQ427" s="596"/>
      <c r="AR427" s="596"/>
      <c r="AS427" s="596"/>
      <c r="AT427" s="596"/>
      <c r="AU427" s="596"/>
      <c r="AV427" s="596"/>
      <c r="AW427" s="596"/>
      <c r="AX427" s="596"/>
      <c r="AY427" s="596"/>
      <c r="AZ427" s="596"/>
      <c r="BA427" s="596"/>
      <c r="BB427" s="596"/>
      <c r="BC427" s="596"/>
      <c r="BD427" s="596"/>
      <c r="BE427" s="596"/>
      <c r="BF427" s="596"/>
      <c r="BG427" s="596"/>
      <c r="BH427" s="596"/>
      <c r="BI427" s="596"/>
      <c r="BJ427" s="596"/>
      <c r="BK427" s="596"/>
      <c r="BL427" s="596"/>
    </row>
    <row r="428" spans="1:64" ht="18.75" customHeight="1" x14ac:dyDescent="0.2">
      <c r="M428" s="462"/>
      <c r="N428" s="585"/>
      <c r="O428" s="585"/>
    </row>
    <row r="429" spans="1:64" ht="18.75" customHeight="1" x14ac:dyDescent="0.2">
      <c r="M429" s="462"/>
      <c r="N429" s="585"/>
      <c r="O429" s="585"/>
    </row>
    <row r="430" spans="1:64" ht="18.75" customHeight="1" x14ac:dyDescent="0.2">
      <c r="M430" s="462"/>
    </row>
    <row r="431" spans="1:64" ht="18.75" customHeight="1" x14ac:dyDescent="0.2">
      <c r="M431" s="462"/>
    </row>
    <row r="436" spans="1:64" s="4" customFormat="1" ht="15" customHeight="1" x14ac:dyDescent="0.2">
      <c r="A436" s="596"/>
      <c r="B436" s="405"/>
      <c r="C436" s="402"/>
      <c r="D436" s="402"/>
      <c r="E436" s="402"/>
      <c r="F436" s="405"/>
      <c r="G436" s="403"/>
      <c r="H436" s="738"/>
      <c r="I436" s="1152"/>
      <c r="J436" s="1152"/>
      <c r="K436" s="403"/>
      <c r="L436" s="486"/>
      <c r="M436" s="596"/>
      <c r="N436" s="586"/>
      <c r="O436" s="58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596"/>
      <c r="AL436" s="596"/>
      <c r="AM436" s="596"/>
      <c r="AN436" s="596"/>
      <c r="AO436" s="596"/>
      <c r="AP436" s="596"/>
      <c r="AQ436" s="596"/>
      <c r="AR436" s="596"/>
      <c r="AS436" s="596"/>
      <c r="AT436" s="596"/>
      <c r="AU436" s="596"/>
      <c r="AV436" s="596"/>
      <c r="AW436" s="596"/>
      <c r="AX436" s="596"/>
      <c r="AY436" s="596"/>
      <c r="AZ436" s="596"/>
      <c r="BA436" s="596"/>
      <c r="BB436" s="596"/>
      <c r="BC436" s="596"/>
      <c r="BD436" s="596"/>
      <c r="BE436" s="596"/>
      <c r="BF436" s="596"/>
      <c r="BG436" s="596"/>
      <c r="BH436" s="596"/>
      <c r="BI436" s="596"/>
      <c r="BJ436" s="596"/>
      <c r="BK436" s="596"/>
      <c r="BL436" s="596"/>
    </row>
    <row r="437" spans="1:64" s="4" customFormat="1" ht="15" customHeight="1" x14ac:dyDescent="0.2">
      <c r="A437" s="596"/>
      <c r="B437" s="598"/>
      <c r="C437" s="598"/>
      <c r="D437" s="598"/>
      <c r="E437" s="598"/>
      <c r="F437" s="598"/>
      <c r="G437" s="497"/>
      <c r="H437" s="598"/>
      <c r="I437" s="1152"/>
      <c r="J437" s="1152"/>
      <c r="K437" s="403"/>
      <c r="L437" s="486"/>
      <c r="M437" s="596"/>
      <c r="N437" s="586"/>
      <c r="O437" s="58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596"/>
      <c r="AL437" s="596"/>
      <c r="AM437" s="596"/>
      <c r="AN437" s="596"/>
      <c r="AO437" s="596"/>
      <c r="AP437" s="596"/>
      <c r="AQ437" s="596"/>
      <c r="AR437" s="596"/>
      <c r="AS437" s="596"/>
      <c r="AT437" s="596"/>
      <c r="AU437" s="596"/>
      <c r="AV437" s="596"/>
      <c r="AW437" s="596"/>
      <c r="AX437" s="596"/>
      <c r="AY437" s="596"/>
      <c r="AZ437" s="596"/>
      <c r="BA437" s="596"/>
      <c r="BB437" s="596"/>
      <c r="BC437" s="596"/>
      <c r="BD437" s="596"/>
      <c r="BE437" s="596"/>
      <c r="BF437" s="596"/>
      <c r="BG437" s="596"/>
      <c r="BH437" s="596"/>
      <c r="BI437" s="596"/>
      <c r="BJ437" s="596"/>
      <c r="BK437" s="596"/>
      <c r="BL437" s="596"/>
    </row>
    <row r="438" spans="1:64" s="4" customFormat="1" ht="15" customHeight="1" x14ac:dyDescent="0.2">
      <c r="A438" s="596"/>
      <c r="B438" s="598"/>
      <c r="C438" s="598"/>
      <c r="D438" s="598"/>
      <c r="E438" s="598"/>
      <c r="F438" s="598"/>
      <c r="G438" s="497"/>
      <c r="H438" s="486"/>
      <c r="I438" s="481"/>
      <c r="J438" s="738"/>
      <c r="K438" s="403"/>
      <c r="L438" s="486"/>
      <c r="M438" s="596"/>
      <c r="N438" s="586"/>
      <c r="O438" s="58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596"/>
      <c r="AL438" s="596"/>
      <c r="AM438" s="596"/>
      <c r="AN438" s="596"/>
      <c r="AO438" s="596"/>
      <c r="AP438" s="596"/>
      <c r="AQ438" s="596"/>
      <c r="AR438" s="596"/>
      <c r="AS438" s="596"/>
      <c r="AT438" s="596"/>
      <c r="AU438" s="596"/>
      <c r="AV438" s="596"/>
      <c r="AW438" s="596"/>
      <c r="AX438" s="596"/>
      <c r="AY438" s="596"/>
      <c r="AZ438" s="596"/>
      <c r="BA438" s="596"/>
      <c r="BB438" s="596"/>
      <c r="BC438" s="596"/>
      <c r="BD438" s="596"/>
      <c r="BE438" s="596"/>
      <c r="BF438" s="596"/>
      <c r="BG438" s="596"/>
      <c r="BH438" s="596"/>
      <c r="BI438" s="596"/>
      <c r="BJ438" s="596"/>
      <c r="BK438" s="596"/>
      <c r="BL438" s="596"/>
    </row>
    <row r="439" spans="1:64" s="4" customFormat="1" ht="15" customHeight="1" x14ac:dyDescent="0.2">
      <c r="A439" s="596"/>
      <c r="B439" s="598"/>
      <c r="C439" s="598"/>
      <c r="D439" s="598"/>
      <c r="E439" s="598"/>
      <c r="F439" s="598"/>
      <c r="G439" s="497"/>
      <c r="H439" s="486"/>
      <c r="I439" s="1152"/>
      <c r="J439" s="1152"/>
      <c r="K439" s="403"/>
      <c r="L439" s="486"/>
      <c r="M439" s="596"/>
      <c r="N439" s="586"/>
      <c r="O439" s="58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596"/>
      <c r="AL439" s="596"/>
      <c r="AM439" s="596"/>
      <c r="AN439" s="596"/>
      <c r="AO439" s="596"/>
      <c r="AP439" s="596"/>
      <c r="AQ439" s="596"/>
      <c r="AR439" s="596"/>
      <c r="AS439" s="596"/>
      <c r="AT439" s="596"/>
      <c r="AU439" s="596"/>
      <c r="AV439" s="596"/>
      <c r="AW439" s="596"/>
      <c r="AX439" s="596"/>
      <c r="AY439" s="596"/>
      <c r="AZ439" s="596"/>
      <c r="BA439" s="596"/>
      <c r="BB439" s="596"/>
      <c r="BC439" s="596"/>
      <c r="BD439" s="596"/>
      <c r="BE439" s="596"/>
      <c r="BF439" s="596"/>
      <c r="BG439" s="596"/>
      <c r="BH439" s="596"/>
      <c r="BI439" s="596"/>
      <c r="BJ439" s="596"/>
      <c r="BK439" s="596"/>
      <c r="BL439" s="596"/>
    </row>
    <row r="440" spans="1:64" s="4" customFormat="1" ht="15" customHeight="1" x14ac:dyDescent="0.2">
      <c r="A440" s="596"/>
      <c r="B440" s="598"/>
      <c r="C440" s="598"/>
      <c r="D440" s="598"/>
      <c r="E440" s="598"/>
      <c r="F440" s="598"/>
      <c r="G440" s="497"/>
      <c r="H440" s="486"/>
      <c r="I440" s="1152"/>
      <c r="J440" s="1152"/>
      <c r="K440" s="403"/>
      <c r="L440" s="486"/>
      <c r="M440" s="596"/>
      <c r="N440" s="586"/>
      <c r="O440" s="58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596"/>
      <c r="AL440" s="596"/>
      <c r="AM440" s="596"/>
      <c r="AN440" s="596"/>
      <c r="AO440" s="596"/>
      <c r="AP440" s="596"/>
      <c r="AQ440" s="596"/>
      <c r="AR440" s="596"/>
      <c r="AS440" s="596"/>
      <c r="AT440" s="596"/>
      <c r="AU440" s="596"/>
      <c r="AV440" s="596"/>
      <c r="AW440" s="596"/>
      <c r="AX440" s="596"/>
      <c r="AY440" s="596"/>
      <c r="AZ440" s="596"/>
      <c r="BA440" s="596"/>
      <c r="BB440" s="596"/>
      <c r="BC440" s="596"/>
      <c r="BD440" s="596"/>
      <c r="BE440" s="596"/>
      <c r="BF440" s="596"/>
      <c r="BG440" s="596"/>
      <c r="BH440" s="596"/>
      <c r="BI440" s="596"/>
      <c r="BJ440" s="596"/>
      <c r="BK440" s="596"/>
      <c r="BL440" s="596"/>
    </row>
    <row r="441" spans="1:64" s="8" customFormat="1" ht="15" customHeight="1" x14ac:dyDescent="0.2">
      <c r="A441" s="498"/>
      <c r="B441" s="486"/>
      <c r="C441" s="486"/>
      <c r="D441" s="486"/>
      <c r="E441" s="486"/>
      <c r="F441" s="486"/>
      <c r="G441" s="403"/>
      <c r="H441" s="486"/>
      <c r="I441" s="481"/>
      <c r="J441" s="738"/>
      <c r="K441" s="403"/>
      <c r="L441" s="486"/>
      <c r="M441" s="498"/>
      <c r="N441" s="588"/>
      <c r="O441" s="588"/>
      <c r="P441" s="498"/>
      <c r="Q441" s="498"/>
      <c r="R441" s="498"/>
      <c r="S441" s="498"/>
      <c r="T441" s="498"/>
      <c r="U441" s="498"/>
      <c r="V441" s="498"/>
      <c r="W441" s="498"/>
      <c r="X441" s="498"/>
      <c r="Y441" s="498"/>
      <c r="Z441" s="498"/>
      <c r="AA441" s="498"/>
      <c r="AB441" s="498"/>
      <c r="AC441" s="498"/>
      <c r="AD441" s="498"/>
      <c r="AE441" s="498"/>
      <c r="AF441" s="498"/>
      <c r="AG441" s="498"/>
      <c r="AH441" s="498"/>
      <c r="AI441" s="498"/>
      <c r="AJ441" s="498"/>
      <c r="AK441" s="498"/>
      <c r="AL441" s="498"/>
      <c r="AM441" s="498"/>
      <c r="AN441" s="498"/>
      <c r="AO441" s="498"/>
      <c r="AP441" s="498"/>
      <c r="AQ441" s="498"/>
      <c r="AR441" s="498"/>
      <c r="AS441" s="498"/>
      <c r="AT441" s="498"/>
      <c r="AU441" s="498"/>
      <c r="AV441" s="498"/>
      <c r="AW441" s="498"/>
      <c r="AX441" s="498"/>
      <c r="AY441" s="498"/>
      <c r="AZ441" s="498"/>
      <c r="BA441" s="498"/>
      <c r="BB441" s="498"/>
      <c r="BC441" s="498"/>
      <c r="BD441" s="498"/>
      <c r="BE441" s="498"/>
      <c r="BF441" s="498"/>
      <c r="BG441" s="498"/>
      <c r="BH441" s="498"/>
      <c r="BI441" s="498"/>
      <c r="BJ441" s="498"/>
      <c r="BK441" s="498"/>
      <c r="BL441" s="498"/>
    </row>
    <row r="442" spans="1:64" s="8" customFormat="1" ht="15" customHeight="1" x14ac:dyDescent="0.2">
      <c r="A442" s="498"/>
      <c r="B442" s="486"/>
      <c r="C442" s="486"/>
      <c r="D442" s="486"/>
      <c r="E442" s="486"/>
      <c r="F442" s="486"/>
      <c r="G442" s="403"/>
      <c r="H442" s="486"/>
      <c r="I442" s="481"/>
      <c r="J442" s="738"/>
      <c r="K442" s="403"/>
      <c r="L442" s="486"/>
      <c r="M442" s="498"/>
      <c r="N442" s="588"/>
      <c r="O442" s="588"/>
      <c r="P442" s="498"/>
      <c r="Q442" s="498"/>
      <c r="R442" s="498"/>
      <c r="S442" s="498"/>
      <c r="T442" s="498"/>
      <c r="U442" s="498"/>
      <c r="V442" s="498"/>
      <c r="W442" s="498"/>
      <c r="X442" s="498"/>
      <c r="Y442" s="498"/>
      <c r="Z442" s="498"/>
      <c r="AA442" s="498"/>
      <c r="AB442" s="498"/>
      <c r="AC442" s="498"/>
      <c r="AD442" s="498"/>
      <c r="AE442" s="498"/>
      <c r="AF442" s="498"/>
      <c r="AG442" s="498"/>
      <c r="AH442" s="498"/>
      <c r="AI442" s="498"/>
      <c r="AJ442" s="498"/>
      <c r="AK442" s="498"/>
      <c r="AL442" s="498"/>
      <c r="AM442" s="498"/>
      <c r="AN442" s="498"/>
      <c r="AO442" s="498"/>
      <c r="AP442" s="498"/>
      <c r="AQ442" s="498"/>
      <c r="AR442" s="498"/>
      <c r="AS442" s="498"/>
      <c r="AT442" s="498"/>
      <c r="AU442" s="498"/>
      <c r="AV442" s="498"/>
      <c r="AW442" s="498"/>
      <c r="AX442" s="498"/>
      <c r="AY442" s="498"/>
      <c r="AZ442" s="498"/>
      <c r="BA442" s="498"/>
      <c r="BB442" s="498"/>
      <c r="BC442" s="498"/>
      <c r="BD442" s="498"/>
      <c r="BE442" s="498"/>
      <c r="BF442" s="498"/>
      <c r="BG442" s="498"/>
      <c r="BH442" s="498"/>
      <c r="BI442" s="498"/>
      <c r="BJ442" s="498"/>
      <c r="BK442" s="498"/>
      <c r="BL442" s="498"/>
    </row>
    <row r="443" spans="1:64" s="8" customFormat="1" ht="15" customHeight="1" x14ac:dyDescent="0.2">
      <c r="A443" s="498"/>
      <c r="B443" s="486"/>
      <c r="C443" s="486"/>
      <c r="D443" s="486"/>
      <c r="E443" s="486"/>
      <c r="F443" s="486"/>
      <c r="G443" s="403"/>
      <c r="H443" s="486"/>
      <c r="I443" s="481"/>
      <c r="J443" s="738"/>
      <c r="K443" s="403"/>
      <c r="L443" s="486"/>
      <c r="M443" s="498"/>
      <c r="N443" s="589"/>
      <c r="O443" s="588"/>
      <c r="P443" s="498"/>
      <c r="Q443" s="498"/>
      <c r="R443" s="498"/>
      <c r="S443" s="498"/>
      <c r="T443" s="498"/>
      <c r="U443" s="498"/>
      <c r="V443" s="498"/>
      <c r="W443" s="498"/>
      <c r="X443" s="498"/>
      <c r="Y443" s="498"/>
      <c r="Z443" s="498"/>
      <c r="AA443" s="498"/>
      <c r="AB443" s="498"/>
      <c r="AC443" s="498"/>
      <c r="AD443" s="498"/>
      <c r="AE443" s="498"/>
      <c r="AF443" s="498"/>
      <c r="AG443" s="498"/>
      <c r="AH443" s="498"/>
      <c r="AI443" s="498"/>
      <c r="AJ443" s="498"/>
      <c r="AK443" s="498"/>
      <c r="AL443" s="498"/>
      <c r="AM443" s="498"/>
      <c r="AN443" s="498"/>
      <c r="AO443" s="498"/>
      <c r="AP443" s="498"/>
      <c r="AQ443" s="498"/>
      <c r="AR443" s="498"/>
      <c r="AS443" s="498"/>
      <c r="AT443" s="498"/>
      <c r="AU443" s="498"/>
      <c r="AV443" s="498"/>
      <c r="AW443" s="498"/>
      <c r="AX443" s="498"/>
      <c r="AY443" s="498"/>
      <c r="AZ443" s="498"/>
      <c r="BA443" s="498"/>
      <c r="BB443" s="498"/>
      <c r="BC443" s="498"/>
      <c r="BD443" s="498"/>
      <c r="BE443" s="498"/>
      <c r="BF443" s="498"/>
      <c r="BG443" s="498"/>
      <c r="BH443" s="498"/>
      <c r="BI443" s="498"/>
      <c r="BJ443" s="498"/>
      <c r="BK443" s="498"/>
      <c r="BL443" s="498"/>
    </row>
    <row r="444" spans="1:64" s="8" customFormat="1" ht="15" customHeight="1" x14ac:dyDescent="0.2">
      <c r="A444" s="498"/>
      <c r="B444" s="486"/>
      <c r="C444" s="486"/>
      <c r="D444" s="486"/>
      <c r="E444" s="486"/>
      <c r="F444" s="486"/>
      <c r="G444" s="403"/>
      <c r="H444" s="486"/>
      <c r="I444" s="481"/>
      <c r="J444" s="738"/>
      <c r="K444" s="403"/>
      <c r="L444" s="486"/>
      <c r="M444" s="498"/>
      <c r="N444" s="589"/>
      <c r="O444" s="588"/>
      <c r="P444" s="498"/>
      <c r="Q444" s="498"/>
      <c r="R444" s="498"/>
      <c r="S444" s="498"/>
      <c r="T444" s="498"/>
      <c r="U444" s="498"/>
      <c r="V444" s="498"/>
      <c r="W444" s="498"/>
      <c r="X444" s="498"/>
      <c r="Y444" s="498"/>
      <c r="Z444" s="498"/>
      <c r="AA444" s="498"/>
      <c r="AB444" s="498"/>
      <c r="AC444" s="498"/>
      <c r="AD444" s="498"/>
      <c r="AE444" s="498"/>
      <c r="AF444" s="498"/>
      <c r="AG444" s="498"/>
      <c r="AH444" s="498"/>
      <c r="AI444" s="498"/>
      <c r="AJ444" s="498"/>
      <c r="AK444" s="498"/>
      <c r="AL444" s="498"/>
      <c r="AM444" s="498"/>
      <c r="AN444" s="498"/>
      <c r="AO444" s="498"/>
      <c r="AP444" s="498"/>
      <c r="AQ444" s="498"/>
      <c r="AR444" s="498"/>
      <c r="AS444" s="498"/>
      <c r="AT444" s="498"/>
      <c r="AU444" s="498"/>
      <c r="AV444" s="498"/>
      <c r="AW444" s="498"/>
      <c r="AX444" s="498"/>
      <c r="AY444" s="498"/>
      <c r="AZ444" s="498"/>
      <c r="BA444" s="498"/>
      <c r="BB444" s="498"/>
      <c r="BC444" s="498"/>
      <c r="BD444" s="498"/>
      <c r="BE444" s="498"/>
      <c r="BF444" s="498"/>
      <c r="BG444" s="498"/>
      <c r="BH444" s="498"/>
      <c r="BI444" s="498"/>
      <c r="BJ444" s="498"/>
      <c r="BK444" s="498"/>
      <c r="BL444" s="498"/>
    </row>
    <row r="445" spans="1:64" s="8" customFormat="1" ht="15" customHeight="1" x14ac:dyDescent="0.2">
      <c r="A445" s="498"/>
      <c r="B445" s="486"/>
      <c r="C445" s="486"/>
      <c r="D445" s="486"/>
      <c r="E445" s="486"/>
      <c r="F445" s="486"/>
      <c r="G445" s="403"/>
      <c r="H445" s="486"/>
      <c r="I445" s="481"/>
      <c r="J445" s="738"/>
      <c r="K445" s="403"/>
      <c r="L445" s="486"/>
      <c r="M445" s="498"/>
      <c r="N445" s="589"/>
      <c r="O445" s="588"/>
      <c r="P445" s="498"/>
      <c r="Q445" s="498"/>
      <c r="R445" s="498"/>
      <c r="S445" s="498"/>
      <c r="T445" s="498"/>
      <c r="U445" s="498"/>
      <c r="V445" s="498"/>
      <c r="W445" s="498"/>
      <c r="X445" s="498"/>
      <c r="Y445" s="498"/>
      <c r="Z445" s="498"/>
      <c r="AA445" s="498"/>
      <c r="AB445" s="498"/>
      <c r="AC445" s="498"/>
      <c r="AD445" s="498"/>
      <c r="AE445" s="498"/>
      <c r="AF445" s="498"/>
      <c r="AG445" s="498"/>
      <c r="AH445" s="498"/>
      <c r="AI445" s="498"/>
      <c r="AJ445" s="498"/>
      <c r="AK445" s="498"/>
      <c r="AL445" s="498"/>
      <c r="AM445" s="498"/>
      <c r="AN445" s="498"/>
      <c r="AO445" s="498"/>
      <c r="AP445" s="498"/>
      <c r="AQ445" s="498"/>
      <c r="AR445" s="498"/>
      <c r="AS445" s="498"/>
      <c r="AT445" s="498"/>
      <c r="AU445" s="498"/>
      <c r="AV445" s="498"/>
      <c r="AW445" s="498"/>
      <c r="AX445" s="498"/>
      <c r="AY445" s="498"/>
      <c r="AZ445" s="498"/>
      <c r="BA445" s="498"/>
      <c r="BB445" s="498"/>
      <c r="BC445" s="498"/>
      <c r="BD445" s="498"/>
      <c r="BE445" s="498"/>
      <c r="BF445" s="498"/>
      <c r="BG445" s="498"/>
      <c r="BH445" s="498"/>
      <c r="BI445" s="498"/>
      <c r="BJ445" s="498"/>
      <c r="BK445" s="498"/>
      <c r="BL445" s="498"/>
    </row>
    <row r="446" spans="1:64" s="8" customFormat="1" ht="15" customHeight="1" x14ac:dyDescent="0.2">
      <c r="A446" s="498"/>
      <c r="B446" s="486"/>
      <c r="C446" s="486"/>
      <c r="D446" s="486"/>
      <c r="E446" s="486"/>
      <c r="F446" s="486"/>
      <c r="G446" s="403"/>
      <c r="H446" s="486"/>
      <c r="I446" s="481"/>
      <c r="J446" s="738"/>
      <c r="K446" s="403"/>
      <c r="L446" s="486"/>
      <c r="M446" s="498"/>
      <c r="N446" s="589"/>
      <c r="O446" s="588"/>
      <c r="P446" s="498"/>
      <c r="Q446" s="498"/>
      <c r="R446" s="498"/>
      <c r="S446" s="498"/>
      <c r="T446" s="498"/>
      <c r="U446" s="498"/>
      <c r="V446" s="498"/>
      <c r="W446" s="498"/>
      <c r="X446" s="498"/>
      <c r="Y446" s="498"/>
      <c r="Z446" s="498"/>
      <c r="AA446" s="498"/>
      <c r="AB446" s="498"/>
      <c r="AC446" s="498"/>
      <c r="AD446" s="498"/>
      <c r="AE446" s="498"/>
      <c r="AF446" s="498"/>
      <c r="AG446" s="498"/>
      <c r="AH446" s="498"/>
      <c r="AI446" s="498"/>
      <c r="AJ446" s="498"/>
      <c r="AK446" s="498"/>
      <c r="AL446" s="498"/>
      <c r="AM446" s="498"/>
      <c r="AN446" s="498"/>
      <c r="AO446" s="498"/>
      <c r="AP446" s="498"/>
      <c r="AQ446" s="498"/>
      <c r="AR446" s="498"/>
      <c r="AS446" s="498"/>
      <c r="AT446" s="498"/>
      <c r="AU446" s="498"/>
      <c r="AV446" s="498"/>
      <c r="AW446" s="498"/>
      <c r="AX446" s="498"/>
      <c r="AY446" s="498"/>
      <c r="AZ446" s="498"/>
      <c r="BA446" s="498"/>
      <c r="BB446" s="498"/>
      <c r="BC446" s="498"/>
      <c r="BD446" s="498"/>
      <c r="BE446" s="498"/>
      <c r="BF446" s="498"/>
      <c r="BG446" s="498"/>
      <c r="BH446" s="498"/>
      <c r="BI446" s="498"/>
      <c r="BJ446" s="498"/>
      <c r="BK446" s="498"/>
      <c r="BL446" s="498"/>
    </row>
    <row r="447" spans="1:64" s="8" customFormat="1" ht="15" customHeight="1" x14ac:dyDescent="0.2">
      <c r="A447" s="498"/>
      <c r="B447" s="486"/>
      <c r="C447" s="486"/>
      <c r="D447" s="486"/>
      <c r="E447" s="486"/>
      <c r="F447" s="486"/>
      <c r="G447" s="403"/>
      <c r="H447" s="486"/>
      <c r="I447" s="481"/>
      <c r="J447" s="738"/>
      <c r="K447" s="403"/>
      <c r="L447" s="486"/>
      <c r="M447" s="498"/>
      <c r="N447" s="588"/>
      <c r="O447" s="588"/>
      <c r="P447" s="498"/>
      <c r="Q447" s="498"/>
      <c r="R447" s="498"/>
      <c r="S447" s="498"/>
      <c r="T447" s="498"/>
      <c r="U447" s="498"/>
      <c r="V447" s="498"/>
      <c r="W447" s="498"/>
      <c r="X447" s="498"/>
      <c r="Y447" s="498"/>
      <c r="Z447" s="498"/>
      <c r="AA447" s="498"/>
      <c r="AB447" s="498"/>
      <c r="AC447" s="498"/>
      <c r="AD447" s="498"/>
      <c r="AE447" s="498"/>
      <c r="AF447" s="498"/>
      <c r="AG447" s="498"/>
      <c r="AH447" s="498"/>
      <c r="AI447" s="498"/>
      <c r="AJ447" s="498"/>
      <c r="AK447" s="498"/>
      <c r="AL447" s="498"/>
      <c r="AM447" s="498"/>
      <c r="AN447" s="498"/>
      <c r="AO447" s="498"/>
      <c r="AP447" s="498"/>
      <c r="AQ447" s="498"/>
      <c r="AR447" s="498"/>
      <c r="AS447" s="498"/>
      <c r="AT447" s="498"/>
      <c r="AU447" s="498"/>
      <c r="AV447" s="498"/>
      <c r="AW447" s="498"/>
      <c r="AX447" s="498"/>
      <c r="AY447" s="498"/>
      <c r="AZ447" s="498"/>
      <c r="BA447" s="498"/>
      <c r="BB447" s="498"/>
      <c r="BC447" s="498"/>
      <c r="BD447" s="498"/>
      <c r="BE447" s="498"/>
      <c r="BF447" s="498"/>
      <c r="BG447" s="498"/>
      <c r="BH447" s="498"/>
      <c r="BI447" s="498"/>
      <c r="BJ447" s="498"/>
      <c r="BK447" s="498"/>
      <c r="BL447" s="498"/>
    </row>
    <row r="448" spans="1:64" s="8" customFormat="1" ht="15" customHeight="1" x14ac:dyDescent="0.2">
      <c r="A448" s="498"/>
      <c r="B448" s="486"/>
      <c r="C448" s="486"/>
      <c r="D448" s="486"/>
      <c r="E448" s="486"/>
      <c r="F448" s="486"/>
      <c r="G448" s="403"/>
      <c r="H448" s="486"/>
      <c r="I448" s="481"/>
      <c r="J448" s="738"/>
      <c r="K448" s="403"/>
      <c r="L448" s="486"/>
      <c r="M448" s="498"/>
      <c r="N448" s="588"/>
      <c r="O448" s="588"/>
      <c r="P448" s="498"/>
      <c r="Q448" s="498"/>
      <c r="R448" s="498"/>
      <c r="S448" s="498"/>
      <c r="T448" s="498"/>
      <c r="U448" s="498"/>
      <c r="V448" s="498"/>
      <c r="W448" s="498"/>
      <c r="X448" s="498"/>
      <c r="Y448" s="498"/>
      <c r="Z448" s="498"/>
      <c r="AA448" s="498"/>
      <c r="AB448" s="498"/>
      <c r="AC448" s="498"/>
      <c r="AD448" s="498"/>
      <c r="AE448" s="498"/>
      <c r="AF448" s="498"/>
      <c r="AG448" s="498"/>
      <c r="AH448" s="498"/>
      <c r="AI448" s="498"/>
      <c r="AJ448" s="498"/>
      <c r="AK448" s="498"/>
      <c r="AL448" s="498"/>
      <c r="AM448" s="498"/>
      <c r="AN448" s="498"/>
      <c r="AO448" s="498"/>
      <c r="AP448" s="498"/>
      <c r="AQ448" s="498"/>
      <c r="AR448" s="498"/>
      <c r="AS448" s="498"/>
      <c r="AT448" s="498"/>
      <c r="AU448" s="498"/>
      <c r="AV448" s="498"/>
      <c r="AW448" s="498"/>
      <c r="AX448" s="498"/>
      <c r="AY448" s="498"/>
      <c r="AZ448" s="498"/>
      <c r="BA448" s="498"/>
      <c r="BB448" s="498"/>
      <c r="BC448" s="498"/>
      <c r="BD448" s="498"/>
      <c r="BE448" s="498"/>
      <c r="BF448" s="498"/>
      <c r="BG448" s="498"/>
      <c r="BH448" s="498"/>
      <c r="BI448" s="498"/>
      <c r="BJ448" s="498"/>
      <c r="BK448" s="498"/>
      <c r="BL448" s="498"/>
    </row>
    <row r="449" spans="1:64" s="8" customFormat="1" ht="15" customHeight="1" x14ac:dyDescent="0.2">
      <c r="A449" s="498"/>
      <c r="B449" s="486"/>
      <c r="C449" s="486"/>
      <c r="D449" s="486"/>
      <c r="E449" s="486"/>
      <c r="F449" s="486"/>
      <c r="G449" s="403"/>
      <c r="H449" s="486"/>
      <c r="I449" s="481"/>
      <c r="J449" s="738"/>
      <c r="K449" s="403"/>
      <c r="L449" s="486"/>
      <c r="M449" s="498"/>
      <c r="N449" s="588"/>
      <c r="O449" s="588"/>
      <c r="P449" s="498"/>
      <c r="Q449" s="498"/>
      <c r="R449" s="498"/>
      <c r="S449" s="498"/>
      <c r="T449" s="498"/>
      <c r="U449" s="498"/>
      <c r="V449" s="498"/>
      <c r="W449" s="498"/>
      <c r="X449" s="498"/>
      <c r="Y449" s="498"/>
      <c r="Z449" s="498"/>
      <c r="AA449" s="498"/>
      <c r="AB449" s="498"/>
      <c r="AC449" s="498"/>
      <c r="AD449" s="498"/>
      <c r="AE449" s="498"/>
      <c r="AF449" s="498"/>
      <c r="AG449" s="498"/>
      <c r="AH449" s="498"/>
      <c r="AI449" s="498"/>
      <c r="AJ449" s="498"/>
      <c r="AK449" s="498"/>
      <c r="AL449" s="498"/>
      <c r="AM449" s="498"/>
      <c r="AN449" s="498"/>
      <c r="AO449" s="498"/>
      <c r="AP449" s="498"/>
      <c r="AQ449" s="498"/>
      <c r="AR449" s="498"/>
      <c r="AS449" s="498"/>
      <c r="AT449" s="498"/>
      <c r="AU449" s="498"/>
      <c r="AV449" s="498"/>
      <c r="AW449" s="498"/>
      <c r="AX449" s="498"/>
      <c r="AY449" s="498"/>
      <c r="AZ449" s="498"/>
      <c r="BA449" s="498"/>
      <c r="BB449" s="498"/>
      <c r="BC449" s="498"/>
      <c r="BD449" s="498"/>
      <c r="BE449" s="498"/>
      <c r="BF449" s="498"/>
      <c r="BG449" s="498"/>
      <c r="BH449" s="498"/>
      <c r="BI449" s="498"/>
      <c r="BJ449" s="498"/>
      <c r="BK449" s="498"/>
      <c r="BL449" s="498"/>
    </row>
    <row r="450" spans="1:64" s="8" customFormat="1" ht="15" customHeight="1" x14ac:dyDescent="0.2">
      <c r="A450" s="498"/>
      <c r="B450" s="486"/>
      <c r="C450" s="486"/>
      <c r="D450" s="486"/>
      <c r="E450" s="486"/>
      <c r="F450" s="486"/>
      <c r="G450" s="403"/>
      <c r="H450" s="486"/>
      <c r="I450" s="481"/>
      <c r="J450" s="738"/>
      <c r="K450" s="403"/>
      <c r="L450" s="486"/>
      <c r="M450" s="498"/>
      <c r="N450" s="588"/>
      <c r="O450" s="588"/>
      <c r="P450" s="498"/>
      <c r="Q450" s="498"/>
      <c r="R450" s="498"/>
      <c r="S450" s="498"/>
      <c r="T450" s="498"/>
      <c r="U450" s="498"/>
      <c r="V450" s="498"/>
      <c r="W450" s="498"/>
      <c r="X450" s="498"/>
      <c r="Y450" s="498"/>
      <c r="Z450" s="498"/>
      <c r="AA450" s="498"/>
      <c r="AB450" s="498"/>
      <c r="AC450" s="498"/>
      <c r="AD450" s="498"/>
      <c r="AE450" s="498"/>
      <c r="AF450" s="498"/>
      <c r="AG450" s="498"/>
      <c r="AH450" s="498"/>
      <c r="AI450" s="498"/>
      <c r="AJ450" s="498"/>
      <c r="AK450" s="498"/>
      <c r="AL450" s="498"/>
      <c r="AM450" s="498"/>
      <c r="AN450" s="498"/>
      <c r="AO450" s="498"/>
      <c r="AP450" s="498"/>
      <c r="AQ450" s="498"/>
      <c r="AR450" s="498"/>
      <c r="AS450" s="498"/>
      <c r="AT450" s="498"/>
      <c r="AU450" s="498"/>
      <c r="AV450" s="498"/>
      <c r="AW450" s="498"/>
      <c r="AX450" s="498"/>
      <c r="AY450" s="498"/>
      <c r="AZ450" s="498"/>
      <c r="BA450" s="498"/>
      <c r="BB450" s="498"/>
      <c r="BC450" s="498"/>
      <c r="BD450" s="498"/>
      <c r="BE450" s="498"/>
      <c r="BF450" s="498"/>
      <c r="BG450" s="498"/>
      <c r="BH450" s="498"/>
      <c r="BI450" s="498"/>
      <c r="BJ450" s="498"/>
      <c r="BK450" s="498"/>
      <c r="BL450" s="498"/>
    </row>
    <row r="451" spans="1:64" s="8" customFormat="1" ht="15" customHeight="1" x14ac:dyDescent="0.2">
      <c r="A451" s="498"/>
      <c r="B451" s="486"/>
      <c r="C451" s="486"/>
      <c r="D451" s="486"/>
      <c r="E451" s="486"/>
      <c r="F451" s="486"/>
      <c r="G451" s="403"/>
      <c r="H451" s="486"/>
      <c r="I451" s="481"/>
      <c r="J451" s="738"/>
      <c r="K451" s="403"/>
      <c r="L451" s="486"/>
      <c r="M451" s="498"/>
      <c r="N451" s="588"/>
      <c r="O451" s="588"/>
      <c r="P451" s="498"/>
      <c r="Q451" s="498"/>
      <c r="R451" s="498"/>
      <c r="S451" s="498"/>
      <c r="T451" s="498"/>
      <c r="U451" s="498"/>
      <c r="V451" s="498"/>
      <c r="W451" s="498"/>
      <c r="X451" s="498"/>
      <c r="Y451" s="498"/>
      <c r="Z451" s="498"/>
      <c r="AA451" s="498"/>
      <c r="AB451" s="498"/>
      <c r="AC451" s="498"/>
      <c r="AD451" s="498"/>
      <c r="AE451" s="498"/>
      <c r="AF451" s="498"/>
      <c r="AG451" s="498"/>
      <c r="AH451" s="498"/>
      <c r="AI451" s="498"/>
      <c r="AJ451" s="498"/>
      <c r="AK451" s="498"/>
      <c r="AL451" s="498"/>
      <c r="AM451" s="498"/>
      <c r="AN451" s="498"/>
      <c r="AO451" s="498"/>
      <c r="AP451" s="498"/>
      <c r="AQ451" s="498"/>
      <c r="AR451" s="498"/>
      <c r="AS451" s="498"/>
      <c r="AT451" s="498"/>
      <c r="AU451" s="498"/>
      <c r="AV451" s="498"/>
      <c r="AW451" s="498"/>
      <c r="AX451" s="498"/>
      <c r="AY451" s="498"/>
      <c r="AZ451" s="498"/>
      <c r="BA451" s="498"/>
      <c r="BB451" s="498"/>
      <c r="BC451" s="498"/>
      <c r="BD451" s="498"/>
      <c r="BE451" s="498"/>
      <c r="BF451" s="498"/>
      <c r="BG451" s="498"/>
      <c r="BH451" s="498"/>
      <c r="BI451" s="498"/>
      <c r="BJ451" s="498"/>
      <c r="BK451" s="498"/>
      <c r="BL451" s="498"/>
    </row>
    <row r="452" spans="1:64" s="8" customFormat="1" ht="15" customHeight="1" x14ac:dyDescent="0.2">
      <c r="A452" s="499"/>
      <c r="B452" s="498"/>
      <c r="C452" s="482"/>
      <c r="D452" s="482"/>
      <c r="E452" s="482"/>
      <c r="F452" s="482"/>
      <c r="G452" s="500"/>
      <c r="H452" s="482"/>
      <c r="I452" s="501"/>
      <c r="J452" s="482"/>
      <c r="K452" s="500"/>
      <c r="L452" s="486"/>
      <c r="M452" s="498"/>
      <c r="N452" s="588"/>
      <c r="O452" s="588"/>
      <c r="P452" s="498"/>
      <c r="Q452" s="498"/>
      <c r="R452" s="498"/>
      <c r="S452" s="498"/>
      <c r="T452" s="498"/>
      <c r="U452" s="498"/>
      <c r="V452" s="498"/>
      <c r="W452" s="498"/>
      <c r="X452" s="498"/>
      <c r="Y452" s="498"/>
      <c r="Z452" s="498"/>
      <c r="AA452" s="498"/>
      <c r="AB452" s="498"/>
      <c r="AC452" s="498"/>
      <c r="AD452" s="498"/>
      <c r="AE452" s="498"/>
      <c r="AF452" s="498"/>
      <c r="AG452" s="498"/>
      <c r="AH452" s="498"/>
      <c r="AI452" s="498"/>
      <c r="AJ452" s="498"/>
      <c r="AK452" s="498"/>
      <c r="AL452" s="498"/>
      <c r="AM452" s="498"/>
      <c r="AN452" s="498"/>
      <c r="AO452" s="498"/>
      <c r="AP452" s="498"/>
      <c r="AQ452" s="498"/>
      <c r="AR452" s="498"/>
      <c r="AS452" s="498"/>
      <c r="AT452" s="498"/>
      <c r="AU452" s="498"/>
      <c r="AV452" s="498"/>
      <c r="AW452" s="498"/>
      <c r="AX452" s="498"/>
      <c r="AY452" s="498"/>
      <c r="AZ452" s="498"/>
      <c r="BA452" s="498"/>
      <c r="BB452" s="498"/>
      <c r="BC452" s="498"/>
      <c r="BD452" s="498"/>
      <c r="BE452" s="498"/>
      <c r="BF452" s="498"/>
      <c r="BG452" s="498"/>
      <c r="BH452" s="498"/>
      <c r="BI452" s="498"/>
      <c r="BJ452" s="498"/>
      <c r="BK452" s="498"/>
      <c r="BL452" s="498"/>
    </row>
    <row r="453" spans="1:64" s="8" customFormat="1" ht="14.4" x14ac:dyDescent="0.2">
      <c r="A453" s="493"/>
      <c r="B453" s="482"/>
      <c r="C453" s="482"/>
      <c r="D453" s="482"/>
      <c r="E453" s="482"/>
      <c r="F453" s="482"/>
      <c r="G453" s="500"/>
      <c r="H453" s="482"/>
      <c r="I453" s="501"/>
      <c r="J453" s="482"/>
      <c r="K453" s="500"/>
      <c r="L453" s="482"/>
      <c r="M453" s="498"/>
      <c r="N453" s="588"/>
      <c r="O453" s="588"/>
      <c r="P453" s="498"/>
      <c r="Q453" s="498"/>
      <c r="R453" s="498"/>
      <c r="S453" s="498"/>
      <c r="T453" s="498"/>
      <c r="U453" s="498"/>
      <c r="V453" s="498"/>
      <c r="W453" s="498"/>
      <c r="X453" s="498"/>
      <c r="Y453" s="498"/>
      <c r="Z453" s="498"/>
      <c r="AA453" s="498"/>
      <c r="AB453" s="498"/>
      <c r="AC453" s="498"/>
      <c r="AD453" s="498"/>
      <c r="AE453" s="498"/>
      <c r="AF453" s="498"/>
      <c r="AG453" s="498"/>
      <c r="AH453" s="498"/>
      <c r="AI453" s="498"/>
      <c r="AJ453" s="498"/>
      <c r="AK453" s="498"/>
      <c r="AL453" s="498"/>
      <c r="AM453" s="498"/>
      <c r="AN453" s="498"/>
      <c r="AO453" s="498"/>
      <c r="AP453" s="498"/>
      <c r="AQ453" s="498"/>
      <c r="AR453" s="498"/>
      <c r="AS453" s="498"/>
      <c r="AT453" s="498"/>
      <c r="AU453" s="498"/>
      <c r="AV453" s="498"/>
      <c r="AW453" s="498"/>
      <c r="AX453" s="498"/>
      <c r="AY453" s="498"/>
      <c r="AZ453" s="498"/>
      <c r="BA453" s="498"/>
      <c r="BB453" s="498"/>
      <c r="BC453" s="498"/>
      <c r="BD453" s="498"/>
      <c r="BE453" s="498"/>
      <c r="BF453" s="498"/>
      <c r="BG453" s="498"/>
      <c r="BH453" s="498"/>
      <c r="BI453" s="498"/>
      <c r="BJ453" s="498"/>
      <c r="BK453" s="498"/>
      <c r="BL453" s="498"/>
    </row>
    <row r="454" spans="1:64" s="8" customFormat="1" ht="15" customHeight="1" x14ac:dyDescent="0.2">
      <c r="A454" s="493"/>
      <c r="B454" s="1152"/>
      <c r="C454" s="1152"/>
      <c r="D454" s="738"/>
      <c r="E454" s="738"/>
      <c r="F454" s="738"/>
      <c r="G454" s="496"/>
      <c r="H454" s="738"/>
      <c r="I454" s="481"/>
      <c r="J454" s="738"/>
      <c r="K454" s="496"/>
      <c r="L454" s="482"/>
      <c r="M454" s="498"/>
      <c r="N454" s="588"/>
      <c r="O454" s="588"/>
      <c r="P454" s="498"/>
      <c r="Q454" s="498"/>
      <c r="R454" s="498"/>
      <c r="S454" s="498"/>
      <c r="T454" s="498"/>
      <c r="U454" s="498"/>
      <c r="V454" s="498"/>
      <c r="W454" s="498"/>
      <c r="X454" s="498"/>
      <c r="Y454" s="498"/>
      <c r="Z454" s="498"/>
      <c r="AA454" s="498"/>
      <c r="AB454" s="498"/>
      <c r="AC454" s="498"/>
      <c r="AD454" s="498"/>
      <c r="AE454" s="498"/>
      <c r="AF454" s="498"/>
      <c r="AG454" s="498"/>
      <c r="AH454" s="498"/>
      <c r="AI454" s="498"/>
      <c r="AJ454" s="498"/>
      <c r="AK454" s="498"/>
      <c r="AL454" s="498"/>
      <c r="AM454" s="498"/>
      <c r="AN454" s="498"/>
      <c r="AO454" s="498"/>
      <c r="AP454" s="498"/>
      <c r="AQ454" s="498"/>
      <c r="AR454" s="498"/>
      <c r="AS454" s="498"/>
      <c r="AT454" s="498"/>
      <c r="AU454" s="498"/>
      <c r="AV454" s="498"/>
      <c r="AW454" s="498"/>
      <c r="AX454" s="498"/>
      <c r="AY454" s="498"/>
      <c r="AZ454" s="498"/>
      <c r="BA454" s="498"/>
      <c r="BB454" s="498"/>
      <c r="BC454" s="498"/>
      <c r="BD454" s="498"/>
      <c r="BE454" s="498"/>
      <c r="BF454" s="498"/>
      <c r="BG454" s="498"/>
      <c r="BH454" s="498"/>
      <c r="BI454" s="498"/>
      <c r="BJ454" s="498"/>
      <c r="BK454" s="498"/>
      <c r="BL454" s="498"/>
    </row>
    <row r="455" spans="1:64" s="8" customFormat="1" ht="14.4" x14ac:dyDescent="0.2">
      <c r="A455" s="493"/>
      <c r="B455" s="738"/>
      <c r="C455" s="738"/>
      <c r="D455" s="738"/>
      <c r="E455" s="738"/>
      <c r="F455" s="738"/>
      <c r="G455" s="496"/>
      <c r="H455" s="738"/>
      <c r="I455" s="481"/>
      <c r="J455" s="738"/>
      <c r="K455" s="502"/>
      <c r="L455" s="486"/>
      <c r="M455" s="498"/>
      <c r="N455" s="588"/>
      <c r="O455" s="588"/>
      <c r="P455" s="498"/>
      <c r="Q455" s="498"/>
      <c r="R455" s="498"/>
      <c r="S455" s="498"/>
      <c r="T455" s="498"/>
      <c r="U455" s="498"/>
      <c r="V455" s="498"/>
      <c r="W455" s="498"/>
      <c r="X455" s="498"/>
      <c r="Y455" s="498"/>
      <c r="Z455" s="498"/>
      <c r="AA455" s="498"/>
      <c r="AB455" s="498"/>
      <c r="AC455" s="498"/>
      <c r="AD455" s="498"/>
      <c r="AE455" s="498"/>
      <c r="AF455" s="498"/>
      <c r="AG455" s="498"/>
      <c r="AH455" s="498"/>
      <c r="AI455" s="498"/>
      <c r="AJ455" s="498"/>
      <c r="AK455" s="498"/>
      <c r="AL455" s="498"/>
      <c r="AM455" s="498"/>
      <c r="AN455" s="498"/>
      <c r="AO455" s="498"/>
      <c r="AP455" s="498"/>
      <c r="AQ455" s="498"/>
      <c r="AR455" s="498"/>
      <c r="AS455" s="498"/>
      <c r="AT455" s="498"/>
      <c r="AU455" s="498"/>
      <c r="AV455" s="498"/>
      <c r="AW455" s="498"/>
      <c r="AX455" s="498"/>
      <c r="AY455" s="498"/>
      <c r="AZ455" s="498"/>
      <c r="BA455" s="498"/>
      <c r="BB455" s="498"/>
      <c r="BC455" s="498"/>
      <c r="BD455" s="498"/>
      <c r="BE455" s="498"/>
      <c r="BF455" s="498"/>
      <c r="BG455" s="498"/>
      <c r="BH455" s="498"/>
      <c r="BI455" s="498"/>
      <c r="BJ455" s="498"/>
      <c r="BK455" s="498"/>
      <c r="BL455" s="498"/>
    </row>
    <row r="456" spans="1:64" s="8" customFormat="1" ht="15" customHeight="1" x14ac:dyDescent="0.2">
      <c r="A456" s="498"/>
      <c r="B456" s="503"/>
      <c r="C456" s="486"/>
      <c r="D456" s="486"/>
      <c r="E456" s="486"/>
      <c r="F456" s="486"/>
      <c r="G456" s="403"/>
      <c r="H456" s="738"/>
      <c r="I456" s="415"/>
      <c r="J456" s="738"/>
      <c r="K456" s="403"/>
      <c r="L456" s="486"/>
      <c r="M456" s="498"/>
      <c r="N456" s="588"/>
      <c r="O456" s="588"/>
      <c r="P456" s="498"/>
      <c r="Q456" s="498"/>
      <c r="R456" s="498"/>
      <c r="S456" s="498"/>
      <c r="T456" s="498"/>
      <c r="U456" s="498"/>
      <c r="V456" s="498"/>
      <c r="W456" s="498"/>
      <c r="X456" s="498"/>
      <c r="Y456" s="498"/>
      <c r="Z456" s="498"/>
      <c r="AA456" s="498"/>
      <c r="AB456" s="498"/>
      <c r="AC456" s="498"/>
      <c r="AD456" s="498"/>
      <c r="AE456" s="498"/>
      <c r="AF456" s="498"/>
      <c r="AG456" s="498"/>
      <c r="AH456" s="498"/>
      <c r="AI456" s="498"/>
      <c r="AJ456" s="498"/>
      <c r="AK456" s="498"/>
      <c r="AL456" s="498"/>
      <c r="AM456" s="498"/>
      <c r="AN456" s="498"/>
      <c r="AO456" s="498"/>
      <c r="AP456" s="498"/>
      <c r="AQ456" s="498"/>
      <c r="AR456" s="498"/>
      <c r="AS456" s="498"/>
      <c r="AT456" s="498"/>
      <c r="AU456" s="498"/>
      <c r="AV456" s="498"/>
      <c r="AW456" s="498"/>
      <c r="AX456" s="498"/>
      <c r="AY456" s="498"/>
      <c r="AZ456" s="498"/>
      <c r="BA456" s="498"/>
      <c r="BB456" s="498"/>
      <c r="BC456" s="498"/>
      <c r="BD456" s="498"/>
      <c r="BE456" s="498"/>
      <c r="BF456" s="498"/>
      <c r="BG456" s="498"/>
      <c r="BH456" s="498"/>
      <c r="BI456" s="498"/>
      <c r="BJ456" s="498"/>
      <c r="BK456" s="498"/>
      <c r="BL456" s="498"/>
    </row>
    <row r="457" spans="1:64" s="8" customFormat="1" ht="15" customHeight="1" x14ac:dyDescent="0.2">
      <c r="A457" s="498"/>
      <c r="B457" s="486"/>
      <c r="C457" s="738"/>
      <c r="D457" s="738"/>
      <c r="E457" s="738"/>
      <c r="F457" s="486"/>
      <c r="G457" s="403"/>
      <c r="H457" s="738"/>
      <c r="I457" s="415"/>
      <c r="J457" s="738"/>
      <c r="K457" s="403"/>
      <c r="L457" s="486"/>
      <c r="M457" s="498"/>
      <c r="N457" s="588"/>
      <c r="O457" s="588"/>
      <c r="P457" s="498"/>
      <c r="Q457" s="498"/>
      <c r="R457" s="498"/>
      <c r="S457" s="498"/>
      <c r="T457" s="498"/>
      <c r="U457" s="498"/>
      <c r="V457" s="498"/>
      <c r="W457" s="498"/>
      <c r="X457" s="498"/>
      <c r="Y457" s="498"/>
      <c r="Z457" s="498"/>
      <c r="AA457" s="498"/>
      <c r="AB457" s="498"/>
      <c r="AC457" s="498"/>
      <c r="AD457" s="498"/>
      <c r="AE457" s="498"/>
      <c r="AF457" s="498"/>
      <c r="AG457" s="498"/>
      <c r="AH457" s="498"/>
      <c r="AI457" s="498"/>
      <c r="AJ457" s="498"/>
      <c r="AK457" s="498"/>
      <c r="AL457" s="498"/>
      <c r="AM457" s="498"/>
      <c r="AN457" s="498"/>
      <c r="AO457" s="498"/>
      <c r="AP457" s="498"/>
      <c r="AQ457" s="498"/>
      <c r="AR457" s="498"/>
      <c r="AS457" s="498"/>
      <c r="AT457" s="498"/>
      <c r="AU457" s="498"/>
      <c r="AV457" s="498"/>
      <c r="AW457" s="498"/>
      <c r="AX457" s="498"/>
      <c r="AY457" s="498"/>
      <c r="AZ457" s="498"/>
      <c r="BA457" s="498"/>
      <c r="BB457" s="498"/>
      <c r="BC457" s="498"/>
      <c r="BD457" s="498"/>
      <c r="BE457" s="498"/>
      <c r="BF457" s="498"/>
      <c r="BG457" s="498"/>
      <c r="BH457" s="498"/>
      <c r="BI457" s="498"/>
      <c r="BJ457" s="498"/>
      <c r="BK457" s="498"/>
      <c r="BL457" s="498"/>
    </row>
    <row r="458" spans="1:64" s="8" customFormat="1" ht="15" customHeight="1" x14ac:dyDescent="0.2">
      <c r="A458" s="498"/>
      <c r="B458" s="503"/>
      <c r="C458" s="486"/>
      <c r="D458" s="486"/>
      <c r="E458" s="486"/>
      <c r="F458" s="486"/>
      <c r="G458" s="403"/>
      <c r="H458" s="738"/>
      <c r="I458" s="415"/>
      <c r="J458" s="738"/>
      <c r="K458" s="403"/>
      <c r="L458" s="486"/>
      <c r="M458" s="498"/>
      <c r="N458" s="588"/>
      <c r="O458" s="590"/>
      <c r="P458" s="482"/>
      <c r="Q458" s="498"/>
      <c r="R458" s="498"/>
      <c r="S458" s="498"/>
      <c r="T458" s="498"/>
      <c r="U458" s="498"/>
      <c r="V458" s="498"/>
      <c r="W458" s="498"/>
      <c r="X458" s="498"/>
      <c r="Y458" s="498"/>
      <c r="Z458" s="498"/>
      <c r="AA458" s="498"/>
      <c r="AB458" s="498"/>
      <c r="AC458" s="498"/>
      <c r="AD458" s="498"/>
      <c r="AE458" s="498"/>
      <c r="AF458" s="498"/>
      <c r="AG458" s="498"/>
      <c r="AH458" s="498"/>
      <c r="AI458" s="498"/>
      <c r="AJ458" s="498"/>
      <c r="AK458" s="498"/>
      <c r="AL458" s="498"/>
      <c r="AM458" s="498"/>
      <c r="AN458" s="498"/>
      <c r="AO458" s="498"/>
      <c r="AP458" s="498"/>
      <c r="AQ458" s="498"/>
      <c r="AR458" s="498"/>
      <c r="AS458" s="498"/>
      <c r="AT458" s="498"/>
      <c r="AU458" s="498"/>
      <c r="AV458" s="498"/>
      <c r="AW458" s="498"/>
      <c r="AX458" s="498"/>
      <c r="AY458" s="498"/>
      <c r="AZ458" s="498"/>
      <c r="BA458" s="498"/>
      <c r="BB458" s="498"/>
      <c r="BC458" s="498"/>
      <c r="BD458" s="498"/>
      <c r="BE458" s="498"/>
      <c r="BF458" s="498"/>
      <c r="BG458" s="498"/>
      <c r="BH458" s="498"/>
      <c r="BI458" s="498"/>
      <c r="BJ458" s="498"/>
      <c r="BK458" s="498"/>
      <c r="BL458" s="498"/>
    </row>
    <row r="459" spans="1:64" s="8" customFormat="1" ht="15" customHeight="1" x14ac:dyDescent="0.2">
      <c r="A459" s="498"/>
      <c r="B459" s="486"/>
      <c r="C459" s="738"/>
      <c r="D459" s="738"/>
      <c r="E459" s="738"/>
      <c r="F459" s="486"/>
      <c r="G459" s="403"/>
      <c r="H459" s="738"/>
      <c r="I459" s="415"/>
      <c r="J459" s="738"/>
      <c r="K459" s="403"/>
      <c r="L459" s="486"/>
      <c r="M459" s="498"/>
      <c r="N459" s="588"/>
      <c r="O459" s="590"/>
      <c r="P459" s="482"/>
      <c r="Q459" s="498"/>
      <c r="R459" s="498"/>
      <c r="S459" s="498"/>
      <c r="T459" s="498"/>
      <c r="U459" s="498"/>
      <c r="V459" s="498"/>
      <c r="W459" s="498"/>
      <c r="X459" s="498"/>
      <c r="Y459" s="498"/>
      <c r="Z459" s="498"/>
      <c r="AA459" s="498"/>
      <c r="AB459" s="498"/>
      <c r="AC459" s="498"/>
      <c r="AD459" s="498"/>
      <c r="AE459" s="498"/>
      <c r="AF459" s="498"/>
      <c r="AG459" s="498"/>
      <c r="AH459" s="498"/>
      <c r="AI459" s="498"/>
      <c r="AJ459" s="498"/>
      <c r="AK459" s="498"/>
      <c r="AL459" s="498"/>
      <c r="AM459" s="498"/>
      <c r="AN459" s="498"/>
      <c r="AO459" s="498"/>
      <c r="AP459" s="498"/>
      <c r="AQ459" s="498"/>
      <c r="AR459" s="498"/>
      <c r="AS459" s="498"/>
      <c r="AT459" s="498"/>
      <c r="AU459" s="498"/>
      <c r="AV459" s="498"/>
      <c r="AW459" s="498"/>
      <c r="AX459" s="498"/>
      <c r="AY459" s="498"/>
      <c r="AZ459" s="498"/>
      <c r="BA459" s="498"/>
      <c r="BB459" s="498"/>
      <c r="BC459" s="498"/>
      <c r="BD459" s="498"/>
      <c r="BE459" s="498"/>
      <c r="BF459" s="498"/>
      <c r="BG459" s="498"/>
      <c r="BH459" s="498"/>
      <c r="BI459" s="498"/>
      <c r="BJ459" s="498"/>
      <c r="BK459" s="498"/>
      <c r="BL459" s="498"/>
    </row>
    <row r="460" spans="1:64" s="8" customFormat="1" ht="15" customHeight="1" x14ac:dyDescent="0.2">
      <c r="A460" s="498"/>
      <c r="B460" s="503"/>
      <c r="C460" s="486"/>
      <c r="D460" s="486"/>
      <c r="E460" s="486"/>
      <c r="F460" s="486"/>
      <c r="G460" s="403"/>
      <c r="H460" s="738"/>
      <c r="I460" s="415"/>
      <c r="J460" s="738"/>
      <c r="K460" s="403"/>
      <c r="L460" s="486"/>
      <c r="M460" s="498"/>
      <c r="N460" s="588"/>
      <c r="O460" s="590"/>
      <c r="P460" s="482"/>
      <c r="Q460" s="482"/>
      <c r="R460" s="482"/>
      <c r="S460" s="482"/>
      <c r="T460" s="482"/>
      <c r="U460" s="482"/>
      <c r="V460" s="482"/>
      <c r="W460" s="498"/>
      <c r="X460" s="498"/>
      <c r="Y460" s="498"/>
      <c r="Z460" s="498"/>
      <c r="AA460" s="498"/>
      <c r="AB460" s="498"/>
      <c r="AC460" s="498"/>
      <c r="AD460" s="498"/>
      <c r="AE460" s="498"/>
      <c r="AF460" s="498"/>
      <c r="AG460" s="498"/>
      <c r="AH460" s="498"/>
      <c r="AI460" s="498"/>
      <c r="AJ460" s="498"/>
      <c r="AK460" s="498"/>
      <c r="AL460" s="498"/>
      <c r="AM460" s="498"/>
      <c r="AN460" s="498"/>
      <c r="AO460" s="498"/>
      <c r="AP460" s="498"/>
      <c r="AQ460" s="498"/>
      <c r="AR460" s="498"/>
      <c r="AS460" s="498"/>
      <c r="AT460" s="498"/>
      <c r="AU460" s="498"/>
      <c r="AV460" s="498"/>
      <c r="AW460" s="498"/>
      <c r="AX460" s="498"/>
      <c r="AY460" s="498"/>
      <c r="AZ460" s="498"/>
      <c r="BA460" s="498"/>
      <c r="BB460" s="498"/>
      <c r="BC460" s="498"/>
      <c r="BD460" s="498"/>
      <c r="BE460" s="498"/>
      <c r="BF460" s="498"/>
      <c r="BG460" s="498"/>
      <c r="BH460" s="498"/>
      <c r="BI460" s="498"/>
      <c r="BJ460" s="498"/>
      <c r="BK460" s="498"/>
      <c r="BL460" s="498"/>
    </row>
    <row r="461" spans="1:64" s="8" customFormat="1" ht="15" customHeight="1" x14ac:dyDescent="0.2">
      <c r="A461" s="498"/>
      <c r="B461" s="486"/>
      <c r="C461" s="738"/>
      <c r="D461" s="738"/>
      <c r="E461" s="738"/>
      <c r="F461" s="486"/>
      <c r="G461" s="403"/>
      <c r="H461" s="738"/>
      <c r="I461" s="415"/>
      <c r="J461" s="738"/>
      <c r="K461" s="403"/>
      <c r="L461" s="486"/>
      <c r="M461" s="498"/>
      <c r="N461" s="588"/>
      <c r="O461" s="590"/>
      <c r="P461" s="482"/>
      <c r="Q461" s="482"/>
      <c r="R461" s="482"/>
      <c r="S461" s="482"/>
      <c r="T461" s="482"/>
      <c r="U461" s="482"/>
      <c r="V461" s="482"/>
      <c r="W461" s="498"/>
      <c r="X461" s="498"/>
      <c r="Y461" s="498"/>
      <c r="Z461" s="498"/>
      <c r="AA461" s="498"/>
      <c r="AB461" s="498"/>
      <c r="AC461" s="498"/>
      <c r="AD461" s="498"/>
      <c r="AE461" s="498"/>
      <c r="AF461" s="498"/>
      <c r="AG461" s="498"/>
      <c r="AH461" s="498"/>
      <c r="AI461" s="498"/>
      <c r="AJ461" s="498"/>
      <c r="AK461" s="498"/>
      <c r="AL461" s="498"/>
      <c r="AM461" s="498"/>
      <c r="AN461" s="498"/>
      <c r="AO461" s="498"/>
      <c r="AP461" s="498"/>
      <c r="AQ461" s="498"/>
      <c r="AR461" s="498"/>
      <c r="AS461" s="498"/>
      <c r="AT461" s="498"/>
      <c r="AU461" s="498"/>
      <c r="AV461" s="498"/>
      <c r="AW461" s="498"/>
      <c r="AX461" s="498"/>
      <c r="AY461" s="498"/>
      <c r="AZ461" s="498"/>
      <c r="BA461" s="498"/>
      <c r="BB461" s="498"/>
      <c r="BC461" s="498"/>
      <c r="BD461" s="498"/>
      <c r="BE461" s="498"/>
      <c r="BF461" s="498"/>
      <c r="BG461" s="498"/>
      <c r="BH461" s="498"/>
      <c r="BI461" s="498"/>
      <c r="BJ461" s="498"/>
      <c r="BK461" s="498"/>
      <c r="BL461" s="498"/>
    </row>
    <row r="462" spans="1:64" s="8" customFormat="1" ht="15" customHeight="1" x14ac:dyDescent="0.2">
      <c r="A462" s="498"/>
      <c r="B462" s="503"/>
      <c r="C462" s="486"/>
      <c r="D462" s="486"/>
      <c r="E462" s="486"/>
      <c r="F462" s="486"/>
      <c r="G462" s="403"/>
      <c r="H462" s="738"/>
      <c r="I462" s="415"/>
      <c r="J462" s="738"/>
      <c r="K462" s="403"/>
      <c r="L462" s="486"/>
      <c r="M462" s="498"/>
      <c r="N462" s="588"/>
      <c r="O462" s="588"/>
      <c r="P462" s="498"/>
      <c r="Q462" s="482"/>
      <c r="R462" s="482"/>
      <c r="S462" s="482"/>
      <c r="T462" s="482"/>
      <c r="U462" s="482"/>
      <c r="V462" s="482"/>
      <c r="W462" s="498"/>
      <c r="X462" s="498"/>
      <c r="Y462" s="498"/>
      <c r="Z462" s="498"/>
      <c r="AA462" s="498"/>
      <c r="AB462" s="498"/>
      <c r="AC462" s="498"/>
      <c r="AD462" s="498"/>
      <c r="AE462" s="498"/>
      <c r="AF462" s="498"/>
      <c r="AG462" s="498"/>
      <c r="AH462" s="498"/>
      <c r="AI462" s="498"/>
      <c r="AJ462" s="498"/>
      <c r="AK462" s="498"/>
      <c r="AL462" s="498"/>
      <c r="AM462" s="498"/>
      <c r="AN462" s="498"/>
      <c r="AO462" s="498"/>
      <c r="AP462" s="498"/>
      <c r="AQ462" s="498"/>
      <c r="AR462" s="498"/>
      <c r="AS462" s="498"/>
      <c r="AT462" s="498"/>
      <c r="AU462" s="498"/>
      <c r="AV462" s="498"/>
      <c r="AW462" s="498"/>
      <c r="AX462" s="498"/>
      <c r="AY462" s="498"/>
      <c r="AZ462" s="498"/>
      <c r="BA462" s="498"/>
      <c r="BB462" s="498"/>
      <c r="BC462" s="498"/>
      <c r="BD462" s="498"/>
      <c r="BE462" s="498"/>
      <c r="BF462" s="498"/>
      <c r="BG462" s="498"/>
      <c r="BH462" s="498"/>
      <c r="BI462" s="498"/>
      <c r="BJ462" s="498"/>
      <c r="BK462" s="498"/>
      <c r="BL462" s="498"/>
    </row>
    <row r="463" spans="1:64" s="8" customFormat="1" ht="15" customHeight="1" x14ac:dyDescent="0.2">
      <c r="A463" s="498"/>
      <c r="B463" s="486"/>
      <c r="C463" s="738"/>
      <c r="D463" s="738"/>
      <c r="E463" s="738"/>
      <c r="F463" s="486"/>
      <c r="G463" s="403"/>
      <c r="H463" s="738"/>
      <c r="I463" s="415"/>
      <c r="J463" s="738"/>
      <c r="K463" s="403"/>
      <c r="L463" s="486"/>
      <c r="M463" s="498"/>
      <c r="N463" s="588"/>
      <c r="O463" s="588"/>
      <c r="P463" s="498"/>
      <c r="Q463" s="482"/>
      <c r="R463" s="482"/>
      <c r="S463" s="482"/>
      <c r="T463" s="482"/>
      <c r="U463" s="482"/>
      <c r="V463" s="482"/>
      <c r="W463" s="498"/>
      <c r="X463" s="498"/>
      <c r="Y463" s="498"/>
      <c r="Z463" s="498"/>
      <c r="AA463" s="498"/>
      <c r="AB463" s="498"/>
      <c r="AC463" s="498"/>
      <c r="AD463" s="498"/>
      <c r="AE463" s="498"/>
      <c r="AF463" s="498"/>
      <c r="AG463" s="498"/>
      <c r="AH463" s="498"/>
      <c r="AI463" s="498"/>
      <c r="AJ463" s="498"/>
      <c r="AK463" s="498"/>
      <c r="AL463" s="498"/>
      <c r="AM463" s="498"/>
      <c r="AN463" s="498"/>
      <c r="AO463" s="498"/>
      <c r="AP463" s="498"/>
      <c r="AQ463" s="498"/>
      <c r="AR463" s="498"/>
      <c r="AS463" s="498"/>
      <c r="AT463" s="498"/>
      <c r="AU463" s="498"/>
      <c r="AV463" s="498"/>
      <c r="AW463" s="498"/>
      <c r="AX463" s="498"/>
      <c r="AY463" s="498"/>
      <c r="AZ463" s="498"/>
      <c r="BA463" s="498"/>
      <c r="BB463" s="498"/>
      <c r="BC463" s="498"/>
      <c r="BD463" s="498"/>
      <c r="BE463" s="498"/>
      <c r="BF463" s="498"/>
      <c r="BG463" s="498"/>
      <c r="BH463" s="498"/>
      <c r="BI463" s="498"/>
      <c r="BJ463" s="498"/>
      <c r="BK463" s="498"/>
      <c r="BL463" s="498"/>
    </row>
    <row r="464" spans="1:64" s="8" customFormat="1" ht="18.75" customHeight="1" x14ac:dyDescent="0.2">
      <c r="A464" s="498"/>
      <c r="B464" s="503"/>
      <c r="C464" s="486"/>
      <c r="D464" s="486"/>
      <c r="E464" s="486"/>
      <c r="F464" s="738"/>
      <c r="G464" s="403"/>
      <c r="H464" s="738"/>
      <c r="I464" s="415"/>
      <c r="J464" s="738"/>
      <c r="K464" s="403"/>
      <c r="L464" s="486"/>
      <c r="M464" s="498"/>
      <c r="N464" s="588"/>
      <c r="O464" s="588"/>
      <c r="P464" s="498"/>
      <c r="Q464" s="498"/>
      <c r="R464" s="498"/>
      <c r="S464" s="498"/>
      <c r="T464" s="498"/>
      <c r="U464" s="498"/>
      <c r="V464" s="498"/>
      <c r="W464" s="498"/>
      <c r="X464" s="498"/>
      <c r="Y464" s="498"/>
      <c r="Z464" s="498"/>
      <c r="AA464" s="498"/>
      <c r="AB464" s="498"/>
      <c r="AC464" s="498"/>
      <c r="AD464" s="498"/>
      <c r="AE464" s="498"/>
      <c r="AF464" s="498"/>
      <c r="AG464" s="498"/>
      <c r="AH464" s="498"/>
      <c r="AI464" s="498"/>
      <c r="AJ464" s="498"/>
      <c r="AK464" s="498"/>
      <c r="AL464" s="498"/>
      <c r="AM464" s="498"/>
      <c r="AN464" s="498"/>
      <c r="AO464" s="498"/>
      <c r="AP464" s="498"/>
      <c r="AQ464" s="498"/>
      <c r="AR464" s="498"/>
      <c r="AS464" s="498"/>
      <c r="AT464" s="498"/>
      <c r="AU464" s="498"/>
      <c r="AV464" s="498"/>
      <c r="AW464" s="498"/>
      <c r="AX464" s="498"/>
      <c r="AY464" s="498"/>
      <c r="AZ464" s="498"/>
      <c r="BA464" s="498"/>
      <c r="BB464" s="498"/>
      <c r="BC464" s="498"/>
      <c r="BD464" s="498"/>
      <c r="BE464" s="498"/>
      <c r="BF464" s="498"/>
      <c r="BG464" s="498"/>
      <c r="BH464" s="498"/>
      <c r="BI464" s="498"/>
      <c r="BJ464" s="498"/>
      <c r="BK464" s="498"/>
      <c r="BL464" s="498"/>
    </row>
    <row r="465" spans="1:64" s="8" customFormat="1" ht="18.75" customHeight="1" x14ac:dyDescent="0.2">
      <c r="A465" s="498"/>
      <c r="B465" s="503"/>
      <c r="C465" s="486"/>
      <c r="D465" s="486"/>
      <c r="E465" s="486"/>
      <c r="F465" s="738"/>
      <c r="G465" s="403"/>
      <c r="H465" s="738"/>
      <c r="I465" s="415"/>
      <c r="J465" s="738"/>
      <c r="K465" s="403"/>
      <c r="L465" s="486"/>
      <c r="M465" s="498"/>
      <c r="N465" s="588"/>
      <c r="O465" s="588"/>
      <c r="P465" s="498"/>
      <c r="Q465" s="498"/>
      <c r="R465" s="498"/>
      <c r="S465" s="498"/>
      <c r="T465" s="498"/>
      <c r="U465" s="498"/>
      <c r="V465" s="498"/>
      <c r="W465" s="498"/>
      <c r="X465" s="498"/>
      <c r="Y465" s="498"/>
      <c r="Z465" s="498"/>
      <c r="AA465" s="498"/>
      <c r="AB465" s="498"/>
      <c r="AC465" s="498"/>
      <c r="AD465" s="498"/>
      <c r="AE465" s="498"/>
      <c r="AF465" s="498"/>
      <c r="AG465" s="498"/>
      <c r="AH465" s="498"/>
      <c r="AI465" s="498"/>
      <c r="AJ465" s="498"/>
      <c r="AK465" s="498"/>
      <c r="AL465" s="498"/>
      <c r="AM465" s="498"/>
      <c r="AN465" s="498"/>
      <c r="AO465" s="498"/>
      <c r="AP465" s="498"/>
      <c r="AQ465" s="498"/>
      <c r="AR465" s="498"/>
      <c r="AS465" s="498"/>
      <c r="AT465" s="498"/>
      <c r="AU465" s="498"/>
      <c r="AV465" s="498"/>
      <c r="AW465" s="498"/>
      <c r="AX465" s="498"/>
      <c r="AY465" s="498"/>
      <c r="AZ465" s="498"/>
      <c r="BA465" s="498"/>
      <c r="BB465" s="498"/>
      <c r="BC465" s="498"/>
      <c r="BD465" s="498"/>
      <c r="BE465" s="498"/>
      <c r="BF465" s="498"/>
      <c r="BG465" s="498"/>
      <c r="BH465" s="498"/>
      <c r="BI465" s="498"/>
      <c r="BJ465" s="498"/>
      <c r="BK465" s="498"/>
      <c r="BL465" s="498"/>
    </row>
    <row r="466" spans="1:64" s="8" customFormat="1" ht="18.75" customHeight="1" x14ac:dyDescent="0.2">
      <c r="A466" s="498"/>
      <c r="B466" s="503"/>
      <c r="C466" s="486"/>
      <c r="D466" s="486"/>
      <c r="E466" s="486"/>
      <c r="F466" s="738"/>
      <c r="G466" s="403"/>
      <c r="H466" s="738"/>
      <c r="I466" s="415"/>
      <c r="J466" s="738"/>
      <c r="K466" s="403"/>
      <c r="L466" s="486"/>
      <c r="M466" s="498"/>
      <c r="N466" s="588"/>
      <c r="O466" s="588"/>
      <c r="P466" s="498"/>
      <c r="Q466" s="498"/>
      <c r="R466" s="498"/>
      <c r="S466" s="498"/>
      <c r="T466" s="498"/>
      <c r="U466" s="498"/>
      <c r="V466" s="498"/>
      <c r="W466" s="498"/>
      <c r="X466" s="498"/>
      <c r="Y466" s="498"/>
      <c r="Z466" s="498"/>
      <c r="AA466" s="498"/>
      <c r="AB466" s="498"/>
      <c r="AC466" s="498"/>
      <c r="AD466" s="498"/>
      <c r="AE466" s="498"/>
      <c r="AF466" s="498"/>
      <c r="AG466" s="498"/>
      <c r="AH466" s="498"/>
      <c r="AI466" s="498"/>
      <c r="AJ466" s="498"/>
      <c r="AK466" s="498"/>
      <c r="AL466" s="498"/>
      <c r="AM466" s="498"/>
      <c r="AN466" s="498"/>
      <c r="AO466" s="498"/>
      <c r="AP466" s="498"/>
      <c r="AQ466" s="498"/>
      <c r="AR466" s="498"/>
      <c r="AS466" s="498"/>
      <c r="AT466" s="498"/>
      <c r="AU466" s="498"/>
      <c r="AV466" s="498"/>
      <c r="AW466" s="498"/>
      <c r="AX466" s="498"/>
      <c r="AY466" s="498"/>
      <c r="AZ466" s="498"/>
      <c r="BA466" s="498"/>
      <c r="BB466" s="498"/>
      <c r="BC466" s="498"/>
      <c r="BD466" s="498"/>
      <c r="BE466" s="498"/>
      <c r="BF466" s="498"/>
      <c r="BG466" s="498"/>
      <c r="BH466" s="498"/>
      <c r="BI466" s="498"/>
      <c r="BJ466" s="498"/>
      <c r="BK466" s="498"/>
      <c r="BL466" s="498"/>
    </row>
    <row r="467" spans="1:64" s="8" customFormat="1" ht="18.75" customHeight="1" x14ac:dyDescent="0.2">
      <c r="A467" s="498"/>
      <c r="B467" s="503"/>
      <c r="C467" s="486"/>
      <c r="D467" s="486"/>
      <c r="E467" s="486"/>
      <c r="F467" s="738"/>
      <c r="G467" s="403"/>
      <c r="H467" s="738"/>
      <c r="I467" s="415"/>
      <c r="J467" s="738"/>
      <c r="K467" s="403"/>
      <c r="L467" s="486"/>
      <c r="M467" s="498"/>
      <c r="N467" s="588"/>
      <c r="O467" s="588"/>
      <c r="P467" s="498"/>
      <c r="Q467" s="498"/>
      <c r="R467" s="498"/>
      <c r="S467" s="498"/>
      <c r="T467" s="498"/>
      <c r="U467" s="498"/>
      <c r="V467" s="498"/>
      <c r="W467" s="498"/>
      <c r="X467" s="498"/>
      <c r="Y467" s="498"/>
      <c r="Z467" s="498"/>
      <c r="AA467" s="498"/>
      <c r="AB467" s="498"/>
      <c r="AC467" s="498"/>
      <c r="AD467" s="498"/>
      <c r="AE467" s="498"/>
      <c r="AF467" s="498"/>
      <c r="AG467" s="498"/>
      <c r="AH467" s="498"/>
      <c r="AI467" s="498"/>
      <c r="AJ467" s="498"/>
      <c r="AK467" s="498"/>
      <c r="AL467" s="498"/>
      <c r="AM467" s="498"/>
      <c r="AN467" s="498"/>
      <c r="AO467" s="498"/>
      <c r="AP467" s="498"/>
      <c r="AQ467" s="498"/>
      <c r="AR467" s="498"/>
      <c r="AS467" s="498"/>
      <c r="AT467" s="498"/>
      <c r="AU467" s="498"/>
      <c r="AV467" s="498"/>
      <c r="AW467" s="498"/>
      <c r="AX467" s="498"/>
      <c r="AY467" s="498"/>
      <c r="AZ467" s="498"/>
      <c r="BA467" s="498"/>
      <c r="BB467" s="498"/>
      <c r="BC467" s="498"/>
      <c r="BD467" s="498"/>
      <c r="BE467" s="498"/>
      <c r="BF467" s="498"/>
      <c r="BG467" s="498"/>
      <c r="BH467" s="498"/>
      <c r="BI467" s="498"/>
      <c r="BJ467" s="498"/>
      <c r="BK467" s="498"/>
      <c r="BL467" s="498"/>
    </row>
    <row r="468" spans="1:64" s="8" customFormat="1" ht="18.75" customHeight="1" x14ac:dyDescent="0.2">
      <c r="A468" s="498"/>
      <c r="B468" s="503"/>
      <c r="C468" s="486"/>
      <c r="D468" s="486"/>
      <c r="E468" s="486"/>
      <c r="F468" s="738"/>
      <c r="G468" s="403"/>
      <c r="H468" s="738"/>
      <c r="I468" s="415"/>
      <c r="J468" s="738"/>
      <c r="K468" s="403"/>
      <c r="L468" s="486"/>
      <c r="M468" s="498"/>
      <c r="N468" s="588"/>
      <c r="O468" s="588"/>
      <c r="P468" s="498"/>
      <c r="Q468" s="498"/>
      <c r="R468" s="498"/>
      <c r="S468" s="498"/>
      <c r="T468" s="498"/>
      <c r="U468" s="498"/>
      <c r="V468" s="498"/>
      <c r="W468" s="498"/>
      <c r="X468" s="498"/>
      <c r="Y468" s="498"/>
      <c r="Z468" s="498"/>
      <c r="AA468" s="498"/>
      <c r="AB468" s="498"/>
      <c r="AC468" s="498"/>
      <c r="AD468" s="498"/>
      <c r="AE468" s="498"/>
      <c r="AF468" s="498"/>
      <c r="AG468" s="498"/>
      <c r="AH468" s="498"/>
      <c r="AI468" s="498"/>
      <c r="AJ468" s="498"/>
      <c r="AK468" s="498"/>
      <c r="AL468" s="498"/>
      <c r="AM468" s="498"/>
      <c r="AN468" s="498"/>
      <c r="AO468" s="498"/>
      <c r="AP468" s="498"/>
      <c r="AQ468" s="498"/>
      <c r="AR468" s="498"/>
      <c r="AS468" s="498"/>
      <c r="AT468" s="498"/>
      <c r="AU468" s="498"/>
      <c r="AV468" s="498"/>
      <c r="AW468" s="498"/>
      <c r="AX468" s="498"/>
      <c r="AY468" s="498"/>
      <c r="AZ468" s="498"/>
      <c r="BA468" s="498"/>
      <c r="BB468" s="498"/>
      <c r="BC468" s="498"/>
      <c r="BD468" s="498"/>
      <c r="BE468" s="498"/>
      <c r="BF468" s="498"/>
      <c r="BG468" s="498"/>
      <c r="BH468" s="498"/>
      <c r="BI468" s="498"/>
      <c r="BJ468" s="498"/>
      <c r="BK468" s="498"/>
      <c r="BL468" s="498"/>
    </row>
    <row r="469" spans="1:64" s="8" customFormat="1" ht="18.75" customHeight="1" x14ac:dyDescent="0.2">
      <c r="A469" s="498"/>
      <c r="B469" s="503"/>
      <c r="C469" s="486"/>
      <c r="D469" s="486"/>
      <c r="E469" s="486"/>
      <c r="F469" s="738"/>
      <c r="G469" s="403"/>
      <c r="H469" s="738"/>
      <c r="I469" s="415"/>
      <c r="J469" s="738"/>
      <c r="K469" s="403"/>
      <c r="L469" s="486"/>
      <c r="M469" s="498"/>
      <c r="N469" s="588"/>
      <c r="O469" s="588"/>
      <c r="P469" s="498"/>
      <c r="Q469" s="498"/>
      <c r="R469" s="498"/>
      <c r="S469" s="498"/>
      <c r="T469" s="498"/>
      <c r="U469" s="498"/>
      <c r="V469" s="498"/>
      <c r="W469" s="498"/>
      <c r="X469" s="498"/>
      <c r="Y469" s="498"/>
      <c r="Z469" s="498"/>
      <c r="AA469" s="498"/>
      <c r="AB469" s="498"/>
      <c r="AC469" s="498"/>
      <c r="AD469" s="498"/>
      <c r="AE469" s="498"/>
      <c r="AF469" s="498"/>
      <c r="AG469" s="498"/>
      <c r="AH469" s="498"/>
      <c r="AI469" s="498"/>
      <c r="AJ469" s="498"/>
      <c r="AK469" s="498"/>
      <c r="AL469" s="498"/>
      <c r="AM469" s="498"/>
      <c r="AN469" s="498"/>
      <c r="AO469" s="498"/>
      <c r="AP469" s="498"/>
      <c r="AQ469" s="498"/>
      <c r="AR469" s="498"/>
      <c r="AS469" s="498"/>
      <c r="AT469" s="498"/>
      <c r="AU469" s="498"/>
      <c r="AV469" s="498"/>
      <c r="AW469" s="498"/>
      <c r="AX469" s="498"/>
      <c r="AY469" s="498"/>
      <c r="AZ469" s="498"/>
      <c r="BA469" s="498"/>
      <c r="BB469" s="498"/>
      <c r="BC469" s="498"/>
      <c r="BD469" s="498"/>
      <c r="BE469" s="498"/>
      <c r="BF469" s="498"/>
      <c r="BG469" s="498"/>
      <c r="BH469" s="498"/>
      <c r="BI469" s="498"/>
      <c r="BJ469" s="498"/>
      <c r="BK469" s="498"/>
      <c r="BL469" s="498"/>
    </row>
    <row r="470" spans="1:64" s="8" customFormat="1" ht="18.75" customHeight="1" x14ac:dyDescent="0.2">
      <c r="A470" s="498"/>
      <c r="B470" s="503"/>
      <c r="C470" s="486"/>
      <c r="D470" s="486"/>
      <c r="E470" s="486"/>
      <c r="F470" s="738"/>
      <c r="G470" s="403"/>
      <c r="H470" s="738"/>
      <c r="I470" s="415"/>
      <c r="J470" s="738"/>
      <c r="K470" s="403"/>
      <c r="L470" s="486"/>
      <c r="M470" s="498"/>
      <c r="N470" s="588"/>
      <c r="O470" s="588"/>
      <c r="P470" s="498"/>
      <c r="Q470" s="498"/>
      <c r="R470" s="498"/>
      <c r="S470" s="498"/>
      <c r="T470" s="498"/>
      <c r="U470" s="498"/>
      <c r="V470" s="498"/>
      <c r="W470" s="498"/>
      <c r="X470" s="498"/>
      <c r="Y470" s="498"/>
      <c r="Z470" s="498"/>
      <c r="AA470" s="498"/>
      <c r="AB470" s="498"/>
      <c r="AC470" s="498"/>
      <c r="AD470" s="498"/>
      <c r="AE470" s="498"/>
      <c r="AF470" s="498"/>
      <c r="AG470" s="498"/>
      <c r="AH470" s="498"/>
      <c r="AI470" s="498"/>
      <c r="AJ470" s="498"/>
      <c r="AK470" s="498"/>
      <c r="AL470" s="498"/>
      <c r="AM470" s="498"/>
      <c r="AN470" s="498"/>
      <c r="AO470" s="498"/>
      <c r="AP470" s="498"/>
      <c r="AQ470" s="498"/>
      <c r="AR470" s="498"/>
      <c r="AS470" s="498"/>
      <c r="AT470" s="498"/>
      <c r="AU470" s="498"/>
      <c r="AV470" s="498"/>
      <c r="AW470" s="498"/>
      <c r="AX470" s="498"/>
      <c r="AY470" s="498"/>
      <c r="AZ470" s="498"/>
      <c r="BA470" s="498"/>
      <c r="BB470" s="498"/>
      <c r="BC470" s="498"/>
      <c r="BD470" s="498"/>
      <c r="BE470" s="498"/>
      <c r="BF470" s="498"/>
      <c r="BG470" s="498"/>
      <c r="BH470" s="498"/>
      <c r="BI470" s="498"/>
      <c r="BJ470" s="498"/>
      <c r="BK470" s="498"/>
      <c r="BL470" s="498"/>
    </row>
    <row r="471" spans="1:64" s="8" customFormat="1" ht="18.75" customHeight="1" x14ac:dyDescent="0.2">
      <c r="A471" s="498"/>
      <c r="B471" s="486"/>
      <c r="C471" s="738"/>
      <c r="D471" s="738"/>
      <c r="E471" s="738"/>
      <c r="F471" s="486"/>
      <c r="G471" s="403"/>
      <c r="H471" s="738"/>
      <c r="I471" s="1152"/>
      <c r="J471" s="1152"/>
      <c r="K471" s="403"/>
      <c r="L471" s="486"/>
      <c r="M471" s="498"/>
      <c r="N471" s="588"/>
      <c r="O471" s="588"/>
      <c r="P471" s="498"/>
      <c r="Q471" s="498"/>
      <c r="R471" s="498"/>
      <c r="S471" s="498"/>
      <c r="T471" s="498"/>
      <c r="U471" s="498"/>
      <c r="V471" s="498"/>
      <c r="W471" s="498"/>
      <c r="X471" s="498"/>
      <c r="Y471" s="498"/>
      <c r="Z471" s="498"/>
      <c r="AA471" s="498"/>
      <c r="AB471" s="498"/>
      <c r="AC471" s="498"/>
      <c r="AD471" s="498"/>
      <c r="AE471" s="498"/>
      <c r="AF471" s="498"/>
      <c r="AG471" s="498"/>
      <c r="AH471" s="498"/>
      <c r="AI471" s="498"/>
      <c r="AJ471" s="498"/>
      <c r="AK471" s="498"/>
      <c r="AL471" s="498"/>
      <c r="AM471" s="498"/>
      <c r="AN471" s="498"/>
      <c r="AO471" s="498"/>
      <c r="AP471" s="498"/>
      <c r="AQ471" s="498"/>
      <c r="AR471" s="498"/>
      <c r="AS471" s="498"/>
      <c r="AT471" s="498"/>
      <c r="AU471" s="498"/>
      <c r="AV471" s="498"/>
      <c r="AW471" s="498"/>
      <c r="AX471" s="498"/>
      <c r="AY471" s="498"/>
      <c r="AZ471" s="498"/>
      <c r="BA471" s="498"/>
      <c r="BB471" s="498"/>
      <c r="BC471" s="498"/>
      <c r="BD471" s="498"/>
      <c r="BE471" s="498"/>
      <c r="BF471" s="498"/>
      <c r="BG471" s="498"/>
      <c r="BH471" s="498"/>
      <c r="BI471" s="498"/>
      <c r="BJ471" s="498"/>
      <c r="BK471" s="498"/>
      <c r="BL471" s="498"/>
    </row>
    <row r="472" spans="1:64" s="8" customFormat="1" ht="18.75" customHeight="1" x14ac:dyDescent="0.2">
      <c r="A472" s="498"/>
      <c r="B472" s="486"/>
      <c r="C472" s="486"/>
      <c r="D472" s="486"/>
      <c r="E472" s="486"/>
      <c r="F472" s="486"/>
      <c r="G472" s="403"/>
      <c r="H472" s="486"/>
      <c r="I472" s="1152"/>
      <c r="J472" s="1152"/>
      <c r="K472" s="403"/>
      <c r="L472" s="486"/>
      <c r="M472" s="498"/>
      <c r="N472" s="588"/>
      <c r="O472" s="588"/>
      <c r="P472" s="498"/>
      <c r="Q472" s="498"/>
      <c r="R472" s="498"/>
      <c r="S472" s="498"/>
      <c r="T472" s="498"/>
      <c r="U472" s="498"/>
      <c r="V472" s="498"/>
      <c r="W472" s="498"/>
      <c r="X472" s="498"/>
      <c r="Y472" s="498"/>
      <c r="Z472" s="498"/>
      <c r="AA472" s="498"/>
      <c r="AB472" s="498"/>
      <c r="AC472" s="498"/>
      <c r="AD472" s="498"/>
      <c r="AE472" s="498"/>
      <c r="AF472" s="498"/>
      <c r="AG472" s="498"/>
      <c r="AH472" s="498"/>
      <c r="AI472" s="498"/>
      <c r="AJ472" s="498"/>
      <c r="AK472" s="498"/>
      <c r="AL472" s="498"/>
      <c r="AM472" s="498"/>
      <c r="AN472" s="498"/>
      <c r="AO472" s="498"/>
      <c r="AP472" s="498"/>
      <c r="AQ472" s="498"/>
      <c r="AR472" s="498"/>
      <c r="AS472" s="498"/>
      <c r="AT472" s="498"/>
      <c r="AU472" s="498"/>
      <c r="AV472" s="498"/>
      <c r="AW472" s="498"/>
      <c r="AX472" s="498"/>
      <c r="AY472" s="498"/>
      <c r="AZ472" s="498"/>
      <c r="BA472" s="498"/>
      <c r="BB472" s="498"/>
      <c r="BC472" s="498"/>
      <c r="BD472" s="498"/>
      <c r="BE472" s="498"/>
      <c r="BF472" s="498"/>
      <c r="BG472" s="498"/>
      <c r="BH472" s="498"/>
      <c r="BI472" s="498"/>
      <c r="BJ472" s="498"/>
      <c r="BK472" s="498"/>
      <c r="BL472" s="498"/>
    </row>
    <row r="473" spans="1:64" s="8" customFormat="1" ht="18.75" customHeight="1" x14ac:dyDescent="0.2">
      <c r="A473" s="498"/>
      <c r="B473" s="486"/>
      <c r="C473" s="486"/>
      <c r="D473" s="486"/>
      <c r="E473" s="486"/>
      <c r="F473" s="486"/>
      <c r="G473" s="403"/>
      <c r="H473" s="486"/>
      <c r="I473" s="481"/>
      <c r="J473" s="738"/>
      <c r="K473" s="403"/>
      <c r="L473" s="486"/>
      <c r="M473" s="498"/>
      <c r="N473" s="588"/>
      <c r="O473" s="588"/>
      <c r="P473" s="498"/>
      <c r="Q473" s="498"/>
      <c r="R473" s="498"/>
      <c r="S473" s="498"/>
      <c r="T473" s="498"/>
      <c r="U473" s="498"/>
      <c r="V473" s="498"/>
      <c r="W473" s="498"/>
      <c r="X473" s="498"/>
      <c r="Y473" s="498"/>
      <c r="Z473" s="498"/>
      <c r="AA473" s="498"/>
      <c r="AB473" s="498"/>
      <c r="AC473" s="498"/>
      <c r="AD473" s="498"/>
      <c r="AE473" s="498"/>
      <c r="AF473" s="498"/>
      <c r="AG473" s="498"/>
      <c r="AH473" s="498"/>
      <c r="AI473" s="498"/>
      <c r="AJ473" s="498"/>
      <c r="AK473" s="498"/>
      <c r="AL473" s="498"/>
      <c r="AM473" s="498"/>
      <c r="AN473" s="498"/>
      <c r="AO473" s="498"/>
      <c r="AP473" s="498"/>
      <c r="AQ473" s="498"/>
      <c r="AR473" s="498"/>
      <c r="AS473" s="498"/>
      <c r="AT473" s="498"/>
      <c r="AU473" s="498"/>
      <c r="AV473" s="498"/>
      <c r="AW473" s="498"/>
      <c r="AX473" s="498"/>
      <c r="AY473" s="498"/>
      <c r="AZ473" s="498"/>
      <c r="BA473" s="498"/>
      <c r="BB473" s="498"/>
      <c r="BC473" s="498"/>
      <c r="BD473" s="498"/>
      <c r="BE473" s="498"/>
      <c r="BF473" s="498"/>
      <c r="BG473" s="498"/>
      <c r="BH473" s="498"/>
      <c r="BI473" s="498"/>
      <c r="BJ473" s="498"/>
      <c r="BK473" s="498"/>
      <c r="BL473" s="498"/>
    </row>
    <row r="474" spans="1:64" s="8" customFormat="1" ht="18.75" customHeight="1" x14ac:dyDescent="0.2">
      <c r="A474" s="499"/>
      <c r="B474" s="498"/>
      <c r="C474" s="482"/>
      <c r="D474" s="482"/>
      <c r="E474" s="482"/>
      <c r="F474" s="482"/>
      <c r="G474" s="500"/>
      <c r="H474" s="482"/>
      <c r="I474" s="501"/>
      <c r="J474" s="482"/>
      <c r="K474" s="500"/>
      <c r="L474" s="486"/>
      <c r="M474" s="498"/>
      <c r="N474" s="588"/>
      <c r="O474" s="588"/>
      <c r="P474" s="498"/>
      <c r="Q474" s="498"/>
      <c r="R474" s="498"/>
      <c r="S474" s="498"/>
      <c r="T474" s="498"/>
      <c r="U474" s="498"/>
      <c r="V474" s="498"/>
      <c r="W474" s="498"/>
      <c r="X474" s="498"/>
      <c r="Y474" s="498"/>
      <c r="Z474" s="498"/>
      <c r="AA474" s="498"/>
      <c r="AB474" s="498"/>
      <c r="AC474" s="498"/>
      <c r="AD474" s="498"/>
      <c r="AE474" s="498"/>
      <c r="AF474" s="498"/>
      <c r="AG474" s="498"/>
      <c r="AH474" s="498"/>
      <c r="AI474" s="498"/>
      <c r="AJ474" s="498"/>
      <c r="AK474" s="498"/>
      <c r="AL474" s="498"/>
      <c r="AM474" s="498"/>
      <c r="AN474" s="498"/>
      <c r="AO474" s="498"/>
      <c r="AP474" s="498"/>
      <c r="AQ474" s="498"/>
      <c r="AR474" s="498"/>
      <c r="AS474" s="498"/>
      <c r="AT474" s="498"/>
      <c r="AU474" s="498"/>
      <c r="AV474" s="498"/>
      <c r="AW474" s="498"/>
      <c r="AX474" s="498"/>
      <c r="AY474" s="498"/>
      <c r="AZ474" s="498"/>
      <c r="BA474" s="498"/>
      <c r="BB474" s="498"/>
      <c r="BC474" s="498"/>
      <c r="BD474" s="498"/>
      <c r="BE474" s="498"/>
      <c r="BF474" s="498"/>
      <c r="BG474" s="498"/>
      <c r="BH474" s="498"/>
      <c r="BI474" s="498"/>
      <c r="BJ474" s="498"/>
      <c r="BK474" s="498"/>
      <c r="BL474" s="498"/>
    </row>
    <row r="475" spans="1:64" s="8" customFormat="1" ht="18.75" customHeight="1" x14ac:dyDescent="0.2">
      <c r="A475" s="493"/>
      <c r="B475" s="482"/>
      <c r="C475" s="482"/>
      <c r="D475" s="482"/>
      <c r="E475" s="482"/>
      <c r="F475" s="482"/>
      <c r="G475" s="500"/>
      <c r="H475" s="482"/>
      <c r="I475" s="501"/>
      <c r="J475" s="482"/>
      <c r="K475" s="500"/>
      <c r="L475" s="482"/>
      <c r="M475" s="498"/>
      <c r="N475" s="589"/>
      <c r="O475" s="588"/>
      <c r="P475" s="498"/>
      <c r="Q475" s="498"/>
      <c r="R475" s="498"/>
      <c r="S475" s="498"/>
      <c r="T475" s="498"/>
      <c r="U475" s="498"/>
      <c r="V475" s="498"/>
      <c r="W475" s="498"/>
      <c r="X475" s="498"/>
      <c r="Y475" s="498"/>
      <c r="Z475" s="498"/>
      <c r="AA475" s="498"/>
      <c r="AB475" s="498"/>
      <c r="AC475" s="498"/>
      <c r="AD475" s="498"/>
      <c r="AE475" s="498"/>
      <c r="AF475" s="498"/>
      <c r="AG475" s="498"/>
      <c r="AH475" s="498"/>
      <c r="AI475" s="498"/>
      <c r="AJ475" s="498"/>
      <c r="AK475" s="498"/>
      <c r="AL475" s="498"/>
      <c r="AM475" s="498"/>
      <c r="AN475" s="498"/>
      <c r="AO475" s="498"/>
      <c r="AP475" s="498"/>
      <c r="AQ475" s="498"/>
      <c r="AR475" s="498"/>
      <c r="AS475" s="498"/>
      <c r="AT475" s="498"/>
      <c r="AU475" s="498"/>
      <c r="AV475" s="498"/>
      <c r="AW475" s="498"/>
      <c r="AX475" s="498"/>
      <c r="AY475" s="498"/>
      <c r="AZ475" s="498"/>
      <c r="BA475" s="498"/>
      <c r="BB475" s="498"/>
      <c r="BC475" s="498"/>
      <c r="BD475" s="498"/>
      <c r="BE475" s="498"/>
      <c r="BF475" s="498"/>
      <c r="BG475" s="498"/>
      <c r="BH475" s="498"/>
      <c r="BI475" s="498"/>
      <c r="BJ475" s="498"/>
      <c r="BK475" s="498"/>
      <c r="BL475" s="498"/>
    </row>
    <row r="476" spans="1:64" s="8" customFormat="1" ht="18.75" customHeight="1" x14ac:dyDescent="0.2">
      <c r="A476" s="493"/>
      <c r="B476" s="1152"/>
      <c r="C476" s="1152"/>
      <c r="D476" s="738"/>
      <c r="E476" s="738"/>
      <c r="F476" s="738"/>
      <c r="G476" s="496"/>
      <c r="H476" s="738"/>
      <c r="I476" s="481"/>
      <c r="J476" s="738"/>
      <c r="K476" s="496"/>
      <c r="L476" s="482"/>
      <c r="M476" s="498"/>
      <c r="N476" s="589"/>
      <c r="O476" s="588"/>
      <c r="P476" s="498"/>
      <c r="Q476" s="498"/>
      <c r="R476" s="498"/>
      <c r="S476" s="498"/>
      <c r="T476" s="498"/>
      <c r="U476" s="498"/>
      <c r="V476" s="498"/>
      <c r="W476" s="498"/>
      <c r="X476" s="498"/>
      <c r="Y476" s="498"/>
      <c r="Z476" s="498"/>
      <c r="AA476" s="498"/>
      <c r="AB476" s="498"/>
      <c r="AC476" s="498"/>
      <c r="AD476" s="498"/>
      <c r="AE476" s="498"/>
      <c r="AF476" s="498"/>
      <c r="AG476" s="498"/>
      <c r="AH476" s="498"/>
      <c r="AI476" s="498"/>
      <c r="AJ476" s="498"/>
      <c r="AK476" s="498"/>
      <c r="AL476" s="498"/>
      <c r="AM476" s="498"/>
      <c r="AN476" s="498"/>
      <c r="AO476" s="498"/>
      <c r="AP476" s="498"/>
      <c r="AQ476" s="498"/>
      <c r="AR476" s="498"/>
      <c r="AS476" s="498"/>
      <c r="AT476" s="498"/>
      <c r="AU476" s="498"/>
      <c r="AV476" s="498"/>
      <c r="AW476" s="498"/>
      <c r="AX476" s="498"/>
      <c r="AY476" s="498"/>
      <c r="AZ476" s="498"/>
      <c r="BA476" s="498"/>
      <c r="BB476" s="498"/>
      <c r="BC476" s="498"/>
      <c r="BD476" s="498"/>
      <c r="BE476" s="498"/>
      <c r="BF476" s="498"/>
      <c r="BG476" s="498"/>
      <c r="BH476" s="498"/>
      <c r="BI476" s="498"/>
      <c r="BJ476" s="498"/>
      <c r="BK476" s="498"/>
      <c r="BL476" s="498"/>
    </row>
    <row r="477" spans="1:64" s="8" customFormat="1" ht="18.75" customHeight="1" x14ac:dyDescent="0.2">
      <c r="A477" s="493"/>
      <c r="B477" s="738"/>
      <c r="C477" s="738"/>
      <c r="D477" s="738"/>
      <c r="E477" s="738"/>
      <c r="F477" s="738"/>
      <c r="G477" s="496"/>
      <c r="H477" s="738"/>
      <c r="I477" s="481"/>
      <c r="J477" s="738"/>
      <c r="K477" s="502"/>
      <c r="L477" s="486"/>
      <c r="M477" s="498"/>
      <c r="N477" s="589"/>
      <c r="O477" s="588"/>
      <c r="P477" s="498"/>
      <c r="Q477" s="498"/>
      <c r="R477" s="498"/>
      <c r="S477" s="498"/>
      <c r="T477" s="498"/>
      <c r="U477" s="498"/>
      <c r="V477" s="498"/>
      <c r="W477" s="498"/>
      <c r="X477" s="498"/>
      <c r="Y477" s="498"/>
      <c r="Z477" s="498"/>
      <c r="AA477" s="498"/>
      <c r="AB477" s="498"/>
      <c r="AC477" s="498"/>
      <c r="AD477" s="498"/>
      <c r="AE477" s="498"/>
      <c r="AF477" s="498"/>
      <c r="AG477" s="498"/>
      <c r="AH477" s="498"/>
      <c r="AI477" s="498"/>
      <c r="AJ477" s="498"/>
      <c r="AK477" s="498"/>
      <c r="AL477" s="498"/>
      <c r="AM477" s="498"/>
      <c r="AN477" s="498"/>
      <c r="AO477" s="498"/>
      <c r="AP477" s="498"/>
      <c r="AQ477" s="498"/>
      <c r="AR477" s="498"/>
      <c r="AS477" s="498"/>
      <c r="AT477" s="498"/>
      <c r="AU477" s="498"/>
      <c r="AV477" s="498"/>
      <c r="AW477" s="498"/>
      <c r="AX477" s="498"/>
      <c r="AY477" s="498"/>
      <c r="AZ477" s="498"/>
      <c r="BA477" s="498"/>
      <c r="BB477" s="498"/>
      <c r="BC477" s="498"/>
      <c r="BD477" s="498"/>
      <c r="BE477" s="498"/>
      <c r="BF477" s="498"/>
      <c r="BG477" s="498"/>
      <c r="BH477" s="498"/>
      <c r="BI477" s="498"/>
      <c r="BJ477" s="498"/>
      <c r="BK477" s="498"/>
      <c r="BL477" s="498"/>
    </row>
    <row r="478" spans="1:64" s="7" customFormat="1" ht="18.75" customHeight="1" x14ac:dyDescent="0.2">
      <c r="A478" s="498"/>
      <c r="B478" s="503"/>
      <c r="C478" s="486"/>
      <c r="D478" s="486"/>
      <c r="E478" s="486"/>
      <c r="F478" s="738"/>
      <c r="G478" s="403"/>
      <c r="H478" s="738"/>
      <c r="I478" s="415"/>
      <c r="J478" s="738"/>
      <c r="K478" s="403"/>
      <c r="L478" s="486"/>
      <c r="M478" s="482"/>
      <c r="N478" s="589"/>
      <c r="O478" s="588"/>
      <c r="P478" s="498"/>
      <c r="Q478" s="498"/>
      <c r="R478" s="498"/>
      <c r="S478" s="498"/>
      <c r="T478" s="498"/>
      <c r="U478" s="498"/>
      <c r="V478" s="498"/>
      <c r="W478" s="482"/>
      <c r="X478" s="482"/>
      <c r="Y478" s="482"/>
      <c r="Z478" s="482"/>
      <c r="AA478" s="482"/>
      <c r="AB478" s="482"/>
      <c r="AC478" s="482"/>
      <c r="AD478" s="482"/>
      <c r="AE478" s="482"/>
      <c r="AF478" s="482"/>
      <c r="AG478" s="482"/>
      <c r="AH478" s="482"/>
      <c r="AI478" s="482"/>
      <c r="AJ478" s="482"/>
      <c r="AK478" s="482"/>
      <c r="AL478" s="482"/>
      <c r="AM478" s="482"/>
      <c r="AN478" s="482"/>
      <c r="AO478" s="482"/>
      <c r="AP478" s="482"/>
      <c r="AQ478" s="482"/>
      <c r="AR478" s="482"/>
      <c r="AS478" s="482"/>
      <c r="AT478" s="482"/>
      <c r="AU478" s="482"/>
      <c r="AV478" s="482"/>
      <c r="AW478" s="482"/>
      <c r="AX478" s="482"/>
      <c r="AY478" s="482"/>
      <c r="AZ478" s="482"/>
      <c r="BA478" s="482"/>
      <c r="BB478" s="482"/>
      <c r="BC478" s="482"/>
      <c r="BD478" s="482"/>
      <c r="BE478" s="482"/>
      <c r="BF478" s="482"/>
      <c r="BG478" s="482"/>
      <c r="BH478" s="482"/>
      <c r="BI478" s="482"/>
      <c r="BJ478" s="482"/>
      <c r="BK478" s="482"/>
      <c r="BL478" s="482"/>
    </row>
    <row r="479" spans="1:64" s="7" customFormat="1" ht="11.25" customHeight="1" x14ac:dyDescent="0.2">
      <c r="A479" s="498"/>
      <c r="B479" s="503"/>
      <c r="C479" s="486"/>
      <c r="D479" s="486"/>
      <c r="E479" s="486"/>
      <c r="F479" s="738"/>
      <c r="G479" s="403"/>
      <c r="H479" s="738"/>
      <c r="I479" s="415"/>
      <c r="J479" s="738"/>
      <c r="K479" s="403"/>
      <c r="L479" s="486"/>
      <c r="M479" s="482"/>
      <c r="N479" s="589"/>
      <c r="O479" s="588"/>
      <c r="P479" s="498"/>
      <c r="Q479" s="498"/>
      <c r="R479" s="498"/>
      <c r="S479" s="498"/>
      <c r="T479" s="498"/>
      <c r="U479" s="498"/>
      <c r="V479" s="498"/>
      <c r="W479" s="482"/>
      <c r="X479" s="482"/>
      <c r="Y479" s="482"/>
      <c r="Z479" s="482"/>
      <c r="AA479" s="482"/>
      <c r="AB479" s="482"/>
      <c r="AC479" s="482"/>
      <c r="AD479" s="482"/>
      <c r="AE479" s="482"/>
      <c r="AF479" s="482"/>
      <c r="AG479" s="482"/>
      <c r="AH479" s="482"/>
      <c r="AI479" s="482"/>
      <c r="AJ479" s="482"/>
      <c r="AK479" s="482"/>
      <c r="AL479" s="482"/>
      <c r="AM479" s="482"/>
      <c r="AN479" s="482"/>
      <c r="AO479" s="482"/>
      <c r="AP479" s="482"/>
      <c r="AQ479" s="482"/>
      <c r="AR479" s="482"/>
      <c r="AS479" s="482"/>
      <c r="AT479" s="482"/>
      <c r="AU479" s="482"/>
      <c r="AV479" s="482"/>
      <c r="AW479" s="482"/>
      <c r="AX479" s="482"/>
      <c r="AY479" s="482"/>
      <c r="AZ479" s="482"/>
      <c r="BA479" s="482"/>
      <c r="BB479" s="482"/>
      <c r="BC479" s="482"/>
      <c r="BD479" s="482"/>
      <c r="BE479" s="482"/>
      <c r="BF479" s="482"/>
      <c r="BG479" s="482"/>
      <c r="BH479" s="482"/>
      <c r="BI479" s="482"/>
      <c r="BJ479" s="482"/>
      <c r="BK479" s="482"/>
      <c r="BL479" s="482"/>
    </row>
    <row r="480" spans="1:64" s="7" customFormat="1" ht="18.75" customHeight="1" x14ac:dyDescent="0.2">
      <c r="A480" s="498"/>
      <c r="B480" s="503"/>
      <c r="C480" s="486"/>
      <c r="D480" s="486"/>
      <c r="E480" s="486"/>
      <c r="F480" s="738"/>
      <c r="G480" s="403"/>
      <c r="H480" s="738"/>
      <c r="I480" s="415"/>
      <c r="J480" s="738"/>
      <c r="K480" s="403"/>
      <c r="L480" s="486"/>
      <c r="M480" s="482"/>
      <c r="N480" s="589"/>
      <c r="O480" s="590"/>
      <c r="P480" s="482"/>
      <c r="Q480" s="498"/>
      <c r="R480" s="498"/>
      <c r="S480" s="498"/>
      <c r="T480" s="498"/>
      <c r="U480" s="498"/>
      <c r="V480" s="498"/>
      <c r="W480" s="482"/>
      <c r="X480" s="482"/>
      <c r="Y480" s="482"/>
      <c r="Z480" s="482"/>
      <c r="AA480" s="482"/>
      <c r="AB480" s="482"/>
      <c r="AC480" s="482"/>
      <c r="AD480" s="482"/>
      <c r="AE480" s="482"/>
      <c r="AF480" s="482"/>
      <c r="AG480" s="482"/>
      <c r="AH480" s="482"/>
      <c r="AI480" s="482"/>
      <c r="AJ480" s="482"/>
      <c r="AK480" s="482"/>
      <c r="AL480" s="482"/>
      <c r="AM480" s="482"/>
      <c r="AN480" s="482"/>
      <c r="AO480" s="482"/>
      <c r="AP480" s="482"/>
      <c r="AQ480" s="482"/>
      <c r="AR480" s="482"/>
      <c r="AS480" s="482"/>
      <c r="AT480" s="482"/>
      <c r="AU480" s="482"/>
      <c r="AV480" s="482"/>
      <c r="AW480" s="482"/>
      <c r="AX480" s="482"/>
      <c r="AY480" s="482"/>
      <c r="AZ480" s="482"/>
      <c r="BA480" s="482"/>
      <c r="BB480" s="482"/>
      <c r="BC480" s="482"/>
      <c r="BD480" s="482"/>
      <c r="BE480" s="482"/>
      <c r="BF480" s="482"/>
      <c r="BG480" s="482"/>
      <c r="BH480" s="482"/>
      <c r="BI480" s="482"/>
      <c r="BJ480" s="482"/>
      <c r="BK480" s="482"/>
      <c r="BL480" s="482"/>
    </row>
    <row r="481" spans="1:64" s="7" customFormat="1" ht="15" customHeight="1" x14ac:dyDescent="0.2">
      <c r="A481" s="498"/>
      <c r="B481" s="503"/>
      <c r="C481" s="486"/>
      <c r="D481" s="486"/>
      <c r="E481" s="486"/>
      <c r="F481" s="738"/>
      <c r="G481" s="403"/>
      <c r="H481" s="738"/>
      <c r="I481" s="415"/>
      <c r="J481" s="738"/>
      <c r="K481" s="403"/>
      <c r="L481" s="486"/>
      <c r="M481" s="482"/>
      <c r="N481" s="589"/>
      <c r="O481" s="590"/>
      <c r="P481" s="482"/>
      <c r="Q481" s="498"/>
      <c r="R481" s="498"/>
      <c r="S481" s="498"/>
      <c r="T481" s="498"/>
      <c r="U481" s="498"/>
      <c r="V481" s="498"/>
      <c r="W481" s="482"/>
      <c r="X481" s="482"/>
      <c r="Y481" s="482"/>
      <c r="Z481" s="482"/>
      <c r="AA481" s="482"/>
      <c r="AB481" s="482"/>
      <c r="AC481" s="482"/>
      <c r="AD481" s="482"/>
      <c r="AE481" s="482"/>
      <c r="AF481" s="482"/>
      <c r="AG481" s="482"/>
      <c r="AH481" s="482"/>
      <c r="AI481" s="482"/>
      <c r="AJ481" s="482"/>
      <c r="AK481" s="482"/>
      <c r="AL481" s="482"/>
      <c r="AM481" s="482"/>
      <c r="AN481" s="482"/>
      <c r="AO481" s="482"/>
      <c r="AP481" s="482"/>
      <c r="AQ481" s="482"/>
      <c r="AR481" s="482"/>
      <c r="AS481" s="482"/>
      <c r="AT481" s="482"/>
      <c r="AU481" s="482"/>
      <c r="AV481" s="482"/>
      <c r="AW481" s="482"/>
      <c r="AX481" s="482"/>
      <c r="AY481" s="482"/>
      <c r="AZ481" s="482"/>
      <c r="BA481" s="482"/>
      <c r="BB481" s="482"/>
      <c r="BC481" s="482"/>
      <c r="BD481" s="482"/>
      <c r="BE481" s="482"/>
      <c r="BF481" s="482"/>
      <c r="BG481" s="482"/>
      <c r="BH481" s="482"/>
      <c r="BI481" s="482"/>
      <c r="BJ481" s="482"/>
      <c r="BK481" s="482"/>
      <c r="BL481" s="482"/>
    </row>
    <row r="482" spans="1:64" s="8" customFormat="1" ht="15" customHeight="1" x14ac:dyDescent="0.2">
      <c r="A482" s="498"/>
      <c r="B482" s="503"/>
      <c r="C482" s="486"/>
      <c r="D482" s="486"/>
      <c r="E482" s="486"/>
      <c r="F482" s="738"/>
      <c r="G482" s="403"/>
      <c r="H482" s="738"/>
      <c r="I482" s="415"/>
      <c r="J482" s="738"/>
      <c r="K482" s="403"/>
      <c r="L482" s="486"/>
      <c r="M482" s="498"/>
      <c r="N482" s="589"/>
      <c r="O482" s="590"/>
      <c r="P482" s="482"/>
      <c r="Q482" s="482"/>
      <c r="R482" s="482"/>
      <c r="S482" s="482"/>
      <c r="T482" s="482"/>
      <c r="U482" s="482"/>
      <c r="V482" s="482"/>
      <c r="W482" s="498"/>
      <c r="X482" s="498"/>
      <c r="Y482" s="498"/>
      <c r="Z482" s="498"/>
      <c r="AA482" s="498"/>
      <c r="AB482" s="498"/>
      <c r="AC482" s="498"/>
      <c r="AD482" s="498"/>
      <c r="AE482" s="498"/>
      <c r="AF482" s="498"/>
      <c r="AG482" s="498"/>
      <c r="AH482" s="498"/>
      <c r="AI482" s="498"/>
      <c r="AJ482" s="498"/>
      <c r="AK482" s="498"/>
      <c r="AL482" s="498"/>
      <c r="AM482" s="498"/>
      <c r="AN482" s="498"/>
      <c r="AO482" s="498"/>
      <c r="AP482" s="498"/>
      <c r="AQ482" s="498"/>
      <c r="AR482" s="498"/>
      <c r="AS482" s="498"/>
      <c r="AT482" s="498"/>
      <c r="AU482" s="498"/>
      <c r="AV482" s="498"/>
      <c r="AW482" s="498"/>
      <c r="AX482" s="498"/>
      <c r="AY482" s="498"/>
      <c r="AZ482" s="498"/>
      <c r="BA482" s="498"/>
      <c r="BB482" s="498"/>
      <c r="BC482" s="498"/>
      <c r="BD482" s="498"/>
      <c r="BE482" s="498"/>
      <c r="BF482" s="498"/>
      <c r="BG482" s="498"/>
      <c r="BH482" s="498"/>
      <c r="BI482" s="498"/>
      <c r="BJ482" s="498"/>
      <c r="BK482" s="498"/>
      <c r="BL482" s="498"/>
    </row>
    <row r="483" spans="1:64" s="8" customFormat="1" ht="15" customHeight="1" x14ac:dyDescent="0.2">
      <c r="A483" s="498"/>
      <c r="B483" s="503"/>
      <c r="C483" s="486"/>
      <c r="D483" s="486"/>
      <c r="E483" s="486"/>
      <c r="F483" s="738"/>
      <c r="G483" s="403"/>
      <c r="H483" s="738"/>
      <c r="I483" s="415"/>
      <c r="J483" s="738"/>
      <c r="K483" s="403"/>
      <c r="L483" s="486"/>
      <c r="M483" s="498"/>
      <c r="N483" s="589"/>
      <c r="O483" s="590"/>
      <c r="P483" s="482"/>
      <c r="Q483" s="482"/>
      <c r="R483" s="482"/>
      <c r="S483" s="482"/>
      <c r="T483" s="482"/>
      <c r="U483" s="482"/>
      <c r="V483" s="482"/>
      <c r="W483" s="498"/>
      <c r="X483" s="498"/>
      <c r="Y483" s="498"/>
      <c r="Z483" s="498"/>
      <c r="AA483" s="498"/>
      <c r="AB483" s="498"/>
      <c r="AC483" s="498"/>
      <c r="AD483" s="498"/>
      <c r="AE483" s="498"/>
      <c r="AF483" s="498"/>
      <c r="AG483" s="498"/>
      <c r="AH483" s="498"/>
      <c r="AI483" s="498"/>
      <c r="AJ483" s="498"/>
      <c r="AK483" s="498"/>
      <c r="AL483" s="498"/>
      <c r="AM483" s="498"/>
      <c r="AN483" s="498"/>
      <c r="AO483" s="498"/>
      <c r="AP483" s="498"/>
      <c r="AQ483" s="498"/>
      <c r="AR483" s="498"/>
      <c r="AS483" s="498"/>
      <c r="AT483" s="498"/>
      <c r="AU483" s="498"/>
      <c r="AV483" s="498"/>
      <c r="AW483" s="498"/>
      <c r="AX483" s="498"/>
      <c r="AY483" s="498"/>
      <c r="AZ483" s="498"/>
      <c r="BA483" s="498"/>
      <c r="BB483" s="498"/>
      <c r="BC483" s="498"/>
      <c r="BD483" s="498"/>
      <c r="BE483" s="498"/>
      <c r="BF483" s="498"/>
      <c r="BG483" s="498"/>
      <c r="BH483" s="498"/>
      <c r="BI483" s="498"/>
      <c r="BJ483" s="498"/>
      <c r="BK483" s="498"/>
      <c r="BL483" s="498"/>
    </row>
    <row r="484" spans="1:64" s="8" customFormat="1" ht="15" customHeight="1" x14ac:dyDescent="0.2">
      <c r="A484" s="498"/>
      <c r="B484" s="503"/>
      <c r="C484" s="486"/>
      <c r="D484" s="486"/>
      <c r="E484" s="486"/>
      <c r="F484" s="738"/>
      <c r="G484" s="403"/>
      <c r="H484" s="738"/>
      <c r="I484" s="415"/>
      <c r="J484" s="738"/>
      <c r="K484" s="403"/>
      <c r="L484" s="486"/>
      <c r="M484" s="498"/>
      <c r="N484" s="589"/>
      <c r="O484" s="588"/>
      <c r="P484" s="498"/>
      <c r="Q484" s="482"/>
      <c r="R484" s="482"/>
      <c r="S484" s="482"/>
      <c r="T484" s="482"/>
      <c r="U484" s="482"/>
      <c r="V484" s="482"/>
      <c r="W484" s="498"/>
      <c r="X484" s="498"/>
      <c r="Y484" s="498"/>
      <c r="Z484" s="498"/>
      <c r="AA484" s="498"/>
      <c r="AB484" s="498"/>
      <c r="AC484" s="498"/>
      <c r="AD484" s="498"/>
      <c r="AE484" s="498"/>
      <c r="AF484" s="498"/>
      <c r="AG484" s="498"/>
      <c r="AH484" s="498"/>
      <c r="AI484" s="498"/>
      <c r="AJ484" s="498"/>
      <c r="AK484" s="498"/>
      <c r="AL484" s="498"/>
      <c r="AM484" s="498"/>
      <c r="AN484" s="498"/>
      <c r="AO484" s="498"/>
      <c r="AP484" s="498"/>
      <c r="AQ484" s="498"/>
      <c r="AR484" s="498"/>
      <c r="AS484" s="498"/>
      <c r="AT484" s="498"/>
      <c r="AU484" s="498"/>
      <c r="AV484" s="498"/>
      <c r="AW484" s="498"/>
      <c r="AX484" s="498"/>
      <c r="AY484" s="498"/>
      <c r="AZ484" s="498"/>
      <c r="BA484" s="498"/>
      <c r="BB484" s="498"/>
      <c r="BC484" s="498"/>
      <c r="BD484" s="498"/>
      <c r="BE484" s="498"/>
      <c r="BF484" s="498"/>
      <c r="BG484" s="498"/>
      <c r="BH484" s="498"/>
      <c r="BI484" s="498"/>
      <c r="BJ484" s="498"/>
      <c r="BK484" s="498"/>
      <c r="BL484" s="498"/>
    </row>
    <row r="485" spans="1:64" s="8" customFormat="1" ht="15" customHeight="1" x14ac:dyDescent="0.2">
      <c r="A485" s="498"/>
      <c r="B485" s="486"/>
      <c r="C485" s="738"/>
      <c r="D485" s="738"/>
      <c r="E485" s="738"/>
      <c r="F485" s="486"/>
      <c r="G485" s="403"/>
      <c r="H485" s="738"/>
      <c r="I485" s="1152"/>
      <c r="J485" s="1152"/>
      <c r="K485" s="403"/>
      <c r="L485" s="486"/>
      <c r="M485" s="498"/>
      <c r="N485" s="589"/>
      <c r="O485" s="588"/>
      <c r="P485" s="498"/>
      <c r="Q485" s="482"/>
      <c r="R485" s="482"/>
      <c r="S485" s="482"/>
      <c r="T485" s="482"/>
      <c r="U485" s="482"/>
      <c r="V485" s="482"/>
      <c r="W485" s="498"/>
      <c r="X485" s="498"/>
      <c r="Y485" s="498"/>
      <c r="Z485" s="498"/>
      <c r="AA485" s="498"/>
      <c r="AB485" s="498"/>
      <c r="AC485" s="498"/>
      <c r="AD485" s="498"/>
      <c r="AE485" s="498"/>
      <c r="AF485" s="498"/>
      <c r="AG485" s="498"/>
      <c r="AH485" s="498"/>
      <c r="AI485" s="498"/>
      <c r="AJ485" s="498"/>
      <c r="AK485" s="498"/>
      <c r="AL485" s="498"/>
      <c r="AM485" s="498"/>
      <c r="AN485" s="498"/>
      <c r="AO485" s="498"/>
      <c r="AP485" s="498"/>
      <c r="AQ485" s="498"/>
      <c r="AR485" s="498"/>
      <c r="AS485" s="498"/>
      <c r="AT485" s="498"/>
      <c r="AU485" s="498"/>
      <c r="AV485" s="498"/>
      <c r="AW485" s="498"/>
      <c r="AX485" s="498"/>
      <c r="AY485" s="498"/>
      <c r="AZ485" s="498"/>
      <c r="BA485" s="498"/>
      <c r="BB485" s="498"/>
      <c r="BC485" s="498"/>
      <c r="BD485" s="498"/>
      <c r="BE485" s="498"/>
      <c r="BF485" s="498"/>
      <c r="BG485" s="498"/>
      <c r="BH485" s="498"/>
      <c r="BI485" s="498"/>
      <c r="BJ485" s="498"/>
      <c r="BK485" s="498"/>
      <c r="BL485" s="498"/>
    </row>
    <row r="486" spans="1:64" s="8" customFormat="1" ht="15" customHeight="1" x14ac:dyDescent="0.2">
      <c r="A486" s="498"/>
      <c r="B486" s="486"/>
      <c r="C486" s="486"/>
      <c r="D486" s="486"/>
      <c r="E486" s="486"/>
      <c r="F486" s="486"/>
      <c r="G486" s="403"/>
      <c r="H486" s="486"/>
      <c r="I486" s="1152"/>
      <c r="J486" s="1152"/>
      <c r="K486" s="403"/>
      <c r="L486" s="486"/>
      <c r="M486" s="498"/>
      <c r="N486" s="589"/>
      <c r="O486" s="588"/>
      <c r="P486" s="498"/>
      <c r="Q486" s="498"/>
      <c r="R486" s="498"/>
      <c r="S486" s="498"/>
      <c r="T486" s="498"/>
      <c r="U486" s="498"/>
      <c r="V486" s="498"/>
      <c r="W486" s="498"/>
      <c r="X486" s="498"/>
      <c r="Y486" s="498"/>
      <c r="Z486" s="498"/>
      <c r="AA486" s="498"/>
      <c r="AB486" s="498"/>
      <c r="AC486" s="498"/>
      <c r="AD486" s="498"/>
      <c r="AE486" s="498"/>
      <c r="AF486" s="498"/>
      <c r="AG486" s="498"/>
      <c r="AH486" s="498"/>
      <c r="AI486" s="498"/>
      <c r="AJ486" s="498"/>
      <c r="AK486" s="498"/>
      <c r="AL486" s="498"/>
      <c r="AM486" s="498"/>
      <c r="AN486" s="498"/>
      <c r="AO486" s="498"/>
      <c r="AP486" s="498"/>
      <c r="AQ486" s="498"/>
      <c r="AR486" s="498"/>
      <c r="AS486" s="498"/>
      <c r="AT486" s="498"/>
      <c r="AU486" s="498"/>
      <c r="AV486" s="498"/>
      <c r="AW486" s="498"/>
      <c r="AX486" s="498"/>
      <c r="AY486" s="498"/>
      <c r="AZ486" s="498"/>
      <c r="BA486" s="498"/>
      <c r="BB486" s="498"/>
      <c r="BC486" s="498"/>
      <c r="BD486" s="498"/>
      <c r="BE486" s="498"/>
      <c r="BF486" s="498"/>
      <c r="BG486" s="498"/>
      <c r="BH486" s="498"/>
      <c r="BI486" s="498"/>
      <c r="BJ486" s="498"/>
      <c r="BK486" s="498"/>
      <c r="BL486" s="498"/>
    </row>
    <row r="487" spans="1:64" s="8" customFormat="1" ht="15" customHeight="1" x14ac:dyDescent="0.2">
      <c r="A487" s="498"/>
      <c r="B487" s="486"/>
      <c r="C487" s="486"/>
      <c r="D487" s="486"/>
      <c r="E487" s="486"/>
      <c r="F487" s="486"/>
      <c r="G487" s="403"/>
      <c r="H487" s="486"/>
      <c r="I487" s="481"/>
      <c r="J487" s="738"/>
      <c r="K487" s="403"/>
      <c r="L487" s="486"/>
      <c r="M487" s="498"/>
      <c r="N487" s="589"/>
      <c r="O487" s="588"/>
      <c r="P487" s="498"/>
      <c r="Q487" s="498"/>
      <c r="R487" s="498"/>
      <c r="S487" s="498"/>
      <c r="T487" s="498"/>
      <c r="U487" s="498"/>
      <c r="V487" s="498"/>
      <c r="W487" s="498"/>
      <c r="X487" s="498"/>
      <c r="Y487" s="498"/>
      <c r="Z487" s="498"/>
      <c r="AA487" s="498"/>
      <c r="AB487" s="498"/>
      <c r="AC487" s="498"/>
      <c r="AD487" s="498"/>
      <c r="AE487" s="498"/>
      <c r="AF487" s="498"/>
      <c r="AG487" s="498"/>
      <c r="AH487" s="498"/>
      <c r="AI487" s="498"/>
      <c r="AJ487" s="498"/>
      <c r="AK487" s="498"/>
      <c r="AL487" s="498"/>
      <c r="AM487" s="498"/>
      <c r="AN487" s="498"/>
      <c r="AO487" s="498"/>
      <c r="AP487" s="498"/>
      <c r="AQ487" s="498"/>
      <c r="AR487" s="498"/>
      <c r="AS487" s="498"/>
      <c r="AT487" s="498"/>
      <c r="AU487" s="498"/>
      <c r="AV487" s="498"/>
      <c r="AW487" s="498"/>
      <c r="AX487" s="498"/>
      <c r="AY487" s="498"/>
      <c r="AZ487" s="498"/>
      <c r="BA487" s="498"/>
      <c r="BB487" s="498"/>
      <c r="BC487" s="498"/>
      <c r="BD487" s="498"/>
      <c r="BE487" s="498"/>
      <c r="BF487" s="498"/>
      <c r="BG487" s="498"/>
      <c r="BH487" s="498"/>
      <c r="BI487" s="498"/>
      <c r="BJ487" s="498"/>
      <c r="BK487" s="498"/>
      <c r="BL487" s="498"/>
    </row>
    <row r="488" spans="1:64" s="8" customFormat="1" ht="15" customHeight="1" x14ac:dyDescent="0.2">
      <c r="A488" s="499"/>
      <c r="B488" s="498"/>
      <c r="C488" s="482"/>
      <c r="D488" s="482"/>
      <c r="E488" s="482"/>
      <c r="F488" s="482"/>
      <c r="G488" s="500"/>
      <c r="H488" s="482"/>
      <c r="I488" s="501"/>
      <c r="J488" s="482"/>
      <c r="K488" s="500"/>
      <c r="L488" s="486"/>
      <c r="M488" s="498"/>
      <c r="N488" s="589"/>
      <c r="O488" s="588"/>
      <c r="P488" s="498"/>
      <c r="Q488" s="498"/>
      <c r="R488" s="498"/>
      <c r="S488" s="498"/>
      <c r="T488" s="498"/>
      <c r="U488" s="498"/>
      <c r="V488" s="498"/>
      <c r="W488" s="498"/>
      <c r="X488" s="498"/>
      <c r="Y488" s="498"/>
      <c r="Z488" s="498"/>
      <c r="AA488" s="498"/>
      <c r="AB488" s="498"/>
      <c r="AC488" s="498"/>
      <c r="AD488" s="498"/>
      <c r="AE488" s="498"/>
      <c r="AF488" s="498"/>
      <c r="AG488" s="498"/>
      <c r="AH488" s="498"/>
      <c r="AI488" s="498"/>
      <c r="AJ488" s="498"/>
      <c r="AK488" s="498"/>
      <c r="AL488" s="498"/>
      <c r="AM488" s="498"/>
      <c r="AN488" s="498"/>
      <c r="AO488" s="498"/>
      <c r="AP488" s="498"/>
      <c r="AQ488" s="498"/>
      <c r="AR488" s="498"/>
      <c r="AS488" s="498"/>
      <c r="AT488" s="498"/>
      <c r="AU488" s="498"/>
      <c r="AV488" s="498"/>
      <c r="AW488" s="498"/>
      <c r="AX488" s="498"/>
      <c r="AY488" s="498"/>
      <c r="AZ488" s="498"/>
      <c r="BA488" s="498"/>
      <c r="BB488" s="498"/>
      <c r="BC488" s="498"/>
      <c r="BD488" s="498"/>
      <c r="BE488" s="498"/>
      <c r="BF488" s="498"/>
      <c r="BG488" s="498"/>
      <c r="BH488" s="498"/>
      <c r="BI488" s="498"/>
      <c r="BJ488" s="498"/>
      <c r="BK488" s="498"/>
      <c r="BL488" s="498"/>
    </row>
    <row r="489" spans="1:64" s="8" customFormat="1" ht="15" customHeight="1" x14ac:dyDescent="0.2">
      <c r="A489" s="493"/>
      <c r="B489" s="482"/>
      <c r="C489" s="482"/>
      <c r="D489" s="482"/>
      <c r="E489" s="482"/>
      <c r="F489" s="482"/>
      <c r="G489" s="500"/>
      <c r="H489" s="482"/>
      <c r="I489" s="501"/>
      <c r="J489" s="482"/>
      <c r="K489" s="500"/>
      <c r="L489" s="482"/>
      <c r="M489" s="498"/>
      <c r="N489" s="588"/>
      <c r="O489" s="588"/>
      <c r="P489" s="498"/>
      <c r="Q489" s="498"/>
      <c r="R489" s="498"/>
      <c r="S489" s="498"/>
      <c r="T489" s="498"/>
      <c r="U489" s="498"/>
      <c r="V489" s="498"/>
      <c r="W489" s="498"/>
      <c r="X489" s="498"/>
      <c r="Y489" s="498"/>
      <c r="Z489" s="498"/>
      <c r="AA489" s="498"/>
      <c r="AB489" s="498"/>
      <c r="AC489" s="498"/>
      <c r="AD489" s="498"/>
      <c r="AE489" s="498"/>
      <c r="AF489" s="498"/>
      <c r="AG489" s="498"/>
      <c r="AH489" s="498"/>
      <c r="AI489" s="498"/>
      <c r="AJ489" s="498"/>
      <c r="AK489" s="498"/>
      <c r="AL489" s="498"/>
      <c r="AM489" s="498"/>
      <c r="AN489" s="498"/>
      <c r="AO489" s="498"/>
      <c r="AP489" s="498"/>
      <c r="AQ489" s="498"/>
      <c r="AR489" s="498"/>
      <c r="AS489" s="498"/>
      <c r="AT489" s="498"/>
      <c r="AU489" s="498"/>
      <c r="AV489" s="498"/>
      <c r="AW489" s="498"/>
      <c r="AX489" s="498"/>
      <c r="AY489" s="498"/>
      <c r="AZ489" s="498"/>
      <c r="BA489" s="498"/>
      <c r="BB489" s="498"/>
      <c r="BC489" s="498"/>
      <c r="BD489" s="498"/>
      <c r="BE489" s="498"/>
      <c r="BF489" s="498"/>
      <c r="BG489" s="498"/>
      <c r="BH489" s="498"/>
      <c r="BI489" s="498"/>
      <c r="BJ489" s="498"/>
      <c r="BK489" s="498"/>
      <c r="BL489" s="498"/>
    </row>
    <row r="490" spans="1:64" s="8" customFormat="1" ht="15" customHeight="1" x14ac:dyDescent="0.2">
      <c r="A490" s="493"/>
      <c r="B490" s="1152"/>
      <c r="C490" s="1152"/>
      <c r="D490" s="738"/>
      <c r="E490" s="738"/>
      <c r="F490" s="738"/>
      <c r="G490" s="496"/>
      <c r="H490" s="738"/>
      <c r="I490" s="481"/>
      <c r="J490" s="738"/>
      <c r="K490" s="496"/>
      <c r="L490" s="482"/>
      <c r="M490" s="498"/>
      <c r="N490" s="588"/>
      <c r="O490" s="588"/>
      <c r="P490" s="498"/>
      <c r="Q490" s="498"/>
      <c r="R490" s="498"/>
      <c r="S490" s="498"/>
      <c r="T490" s="498"/>
      <c r="U490" s="498"/>
      <c r="V490" s="498"/>
      <c r="W490" s="498"/>
      <c r="X490" s="498"/>
      <c r="Y490" s="498"/>
      <c r="Z490" s="498"/>
      <c r="AA490" s="498"/>
      <c r="AB490" s="498"/>
      <c r="AC490" s="498"/>
      <c r="AD490" s="498"/>
      <c r="AE490" s="498"/>
      <c r="AF490" s="498"/>
      <c r="AG490" s="498"/>
      <c r="AH490" s="498"/>
      <c r="AI490" s="498"/>
      <c r="AJ490" s="498"/>
      <c r="AK490" s="498"/>
      <c r="AL490" s="498"/>
      <c r="AM490" s="498"/>
      <c r="AN490" s="498"/>
      <c r="AO490" s="498"/>
      <c r="AP490" s="498"/>
      <c r="AQ490" s="498"/>
      <c r="AR490" s="498"/>
      <c r="AS490" s="498"/>
      <c r="AT490" s="498"/>
      <c r="AU490" s="498"/>
      <c r="AV490" s="498"/>
      <c r="AW490" s="498"/>
      <c r="AX490" s="498"/>
      <c r="AY490" s="498"/>
      <c r="AZ490" s="498"/>
      <c r="BA490" s="498"/>
      <c r="BB490" s="498"/>
      <c r="BC490" s="498"/>
      <c r="BD490" s="498"/>
      <c r="BE490" s="498"/>
      <c r="BF490" s="498"/>
      <c r="BG490" s="498"/>
      <c r="BH490" s="498"/>
      <c r="BI490" s="498"/>
      <c r="BJ490" s="498"/>
      <c r="BK490" s="498"/>
      <c r="BL490" s="498"/>
    </row>
    <row r="491" spans="1:64" s="8" customFormat="1" ht="15" customHeight="1" x14ac:dyDescent="0.2">
      <c r="A491" s="493"/>
      <c r="B491" s="738"/>
      <c r="C491" s="738"/>
      <c r="D491" s="738"/>
      <c r="E491" s="738"/>
      <c r="F491" s="738"/>
      <c r="G491" s="496"/>
      <c r="H491" s="738"/>
      <c r="I491" s="481"/>
      <c r="J491" s="738"/>
      <c r="K491" s="502"/>
      <c r="L491" s="486"/>
      <c r="M491" s="498"/>
      <c r="N491" s="588"/>
      <c r="O491" s="588"/>
      <c r="P491" s="498"/>
      <c r="Q491" s="498"/>
      <c r="R491" s="498"/>
      <c r="S491" s="498"/>
      <c r="T491" s="498"/>
      <c r="U491" s="498"/>
      <c r="V491" s="498"/>
      <c r="W491" s="498"/>
      <c r="X491" s="498"/>
      <c r="Y491" s="498"/>
      <c r="Z491" s="498"/>
      <c r="AA491" s="498"/>
      <c r="AB491" s="498"/>
      <c r="AC491" s="498"/>
      <c r="AD491" s="498"/>
      <c r="AE491" s="498"/>
      <c r="AF491" s="498"/>
      <c r="AG491" s="498"/>
      <c r="AH491" s="498"/>
      <c r="AI491" s="498"/>
      <c r="AJ491" s="498"/>
      <c r="AK491" s="498"/>
      <c r="AL491" s="498"/>
      <c r="AM491" s="498"/>
      <c r="AN491" s="498"/>
      <c r="AO491" s="498"/>
      <c r="AP491" s="498"/>
      <c r="AQ491" s="498"/>
      <c r="AR491" s="498"/>
      <c r="AS491" s="498"/>
      <c r="AT491" s="498"/>
      <c r="AU491" s="498"/>
      <c r="AV491" s="498"/>
      <c r="AW491" s="498"/>
      <c r="AX491" s="498"/>
      <c r="AY491" s="498"/>
      <c r="AZ491" s="498"/>
      <c r="BA491" s="498"/>
      <c r="BB491" s="498"/>
      <c r="BC491" s="498"/>
      <c r="BD491" s="498"/>
      <c r="BE491" s="498"/>
      <c r="BF491" s="498"/>
      <c r="BG491" s="498"/>
      <c r="BH491" s="498"/>
      <c r="BI491" s="498"/>
      <c r="BJ491" s="498"/>
      <c r="BK491" s="498"/>
      <c r="BL491" s="498"/>
    </row>
    <row r="492" spans="1:64" s="8" customFormat="1" ht="15" customHeight="1" x14ac:dyDescent="0.2">
      <c r="A492" s="498"/>
      <c r="B492" s="503"/>
      <c r="C492" s="486"/>
      <c r="D492" s="486"/>
      <c r="E492" s="486"/>
      <c r="F492" s="738"/>
      <c r="G492" s="403"/>
      <c r="H492" s="738"/>
      <c r="I492" s="415"/>
      <c r="J492" s="738"/>
      <c r="K492" s="403"/>
      <c r="L492" s="486"/>
      <c r="M492" s="498"/>
      <c r="N492" s="588"/>
      <c r="O492" s="588"/>
      <c r="P492" s="498"/>
      <c r="Q492" s="498"/>
      <c r="R492" s="498"/>
      <c r="S492" s="498"/>
      <c r="T492" s="498"/>
      <c r="U492" s="498"/>
      <c r="V492" s="498"/>
      <c r="W492" s="498"/>
      <c r="X492" s="498"/>
      <c r="Y492" s="498"/>
      <c r="Z492" s="498"/>
      <c r="AA492" s="498"/>
      <c r="AB492" s="498"/>
      <c r="AC492" s="498"/>
      <c r="AD492" s="498"/>
      <c r="AE492" s="498"/>
      <c r="AF492" s="498"/>
      <c r="AG492" s="498"/>
      <c r="AH492" s="498"/>
      <c r="AI492" s="498"/>
      <c r="AJ492" s="498"/>
      <c r="AK492" s="498"/>
      <c r="AL492" s="498"/>
      <c r="AM492" s="498"/>
      <c r="AN492" s="498"/>
      <c r="AO492" s="498"/>
      <c r="AP492" s="498"/>
      <c r="AQ492" s="498"/>
      <c r="AR492" s="498"/>
      <c r="AS492" s="498"/>
      <c r="AT492" s="498"/>
      <c r="AU492" s="498"/>
      <c r="AV492" s="498"/>
      <c r="AW492" s="498"/>
      <c r="AX492" s="498"/>
      <c r="AY492" s="498"/>
      <c r="AZ492" s="498"/>
      <c r="BA492" s="498"/>
      <c r="BB492" s="498"/>
      <c r="BC492" s="498"/>
      <c r="BD492" s="498"/>
      <c r="BE492" s="498"/>
      <c r="BF492" s="498"/>
      <c r="BG492" s="498"/>
      <c r="BH492" s="498"/>
      <c r="BI492" s="498"/>
      <c r="BJ492" s="498"/>
      <c r="BK492" s="498"/>
      <c r="BL492" s="498"/>
    </row>
    <row r="493" spans="1:64" s="8" customFormat="1" ht="15" customHeight="1" x14ac:dyDescent="0.2">
      <c r="A493" s="498"/>
      <c r="B493" s="503"/>
      <c r="C493" s="486"/>
      <c r="D493" s="486"/>
      <c r="E493" s="486"/>
      <c r="F493" s="738"/>
      <c r="G493" s="403"/>
      <c r="H493" s="738"/>
      <c r="I493" s="415"/>
      <c r="J493" s="738"/>
      <c r="K493" s="403"/>
      <c r="L493" s="486"/>
      <c r="M493" s="498"/>
      <c r="N493" s="588"/>
      <c r="O493" s="588"/>
      <c r="P493" s="498"/>
      <c r="Q493" s="498"/>
      <c r="R493" s="498"/>
      <c r="S493" s="498"/>
      <c r="T493" s="498"/>
      <c r="U493" s="498"/>
      <c r="V493" s="498"/>
      <c r="W493" s="498"/>
      <c r="X493" s="498"/>
      <c r="Y493" s="498"/>
      <c r="Z493" s="498"/>
      <c r="AA493" s="498"/>
      <c r="AB493" s="498"/>
      <c r="AC493" s="498"/>
      <c r="AD493" s="498"/>
      <c r="AE493" s="498"/>
      <c r="AF493" s="498"/>
      <c r="AG493" s="498"/>
      <c r="AH493" s="498"/>
      <c r="AI493" s="498"/>
      <c r="AJ493" s="498"/>
      <c r="AK493" s="498"/>
      <c r="AL493" s="498"/>
      <c r="AM493" s="498"/>
      <c r="AN493" s="498"/>
      <c r="AO493" s="498"/>
      <c r="AP493" s="498"/>
      <c r="AQ493" s="498"/>
      <c r="AR493" s="498"/>
      <c r="AS493" s="498"/>
      <c r="AT493" s="498"/>
      <c r="AU493" s="498"/>
      <c r="AV493" s="498"/>
      <c r="AW493" s="498"/>
      <c r="AX493" s="498"/>
      <c r="AY493" s="498"/>
      <c r="AZ493" s="498"/>
      <c r="BA493" s="498"/>
      <c r="BB493" s="498"/>
      <c r="BC493" s="498"/>
      <c r="BD493" s="498"/>
      <c r="BE493" s="498"/>
      <c r="BF493" s="498"/>
      <c r="BG493" s="498"/>
      <c r="BH493" s="498"/>
      <c r="BI493" s="498"/>
      <c r="BJ493" s="498"/>
      <c r="BK493" s="498"/>
      <c r="BL493" s="498"/>
    </row>
    <row r="494" spans="1:64" s="8" customFormat="1" ht="15" customHeight="1" x14ac:dyDescent="0.2">
      <c r="A494" s="498"/>
      <c r="B494" s="503"/>
      <c r="C494" s="486"/>
      <c r="D494" s="486"/>
      <c r="E494" s="486"/>
      <c r="F494" s="738"/>
      <c r="G494" s="403"/>
      <c r="H494" s="738"/>
      <c r="I494" s="415"/>
      <c r="J494" s="738"/>
      <c r="K494" s="403"/>
      <c r="L494" s="486"/>
      <c r="M494" s="498"/>
      <c r="N494" s="588"/>
      <c r="O494" s="590"/>
      <c r="P494" s="482"/>
      <c r="Q494" s="498"/>
      <c r="R494" s="498"/>
      <c r="S494" s="498"/>
      <c r="T494" s="498"/>
      <c r="U494" s="498"/>
      <c r="V494" s="498"/>
      <c r="W494" s="498"/>
      <c r="X494" s="498"/>
      <c r="Y494" s="498"/>
      <c r="Z494" s="498"/>
      <c r="AA494" s="498"/>
      <c r="AB494" s="498"/>
      <c r="AC494" s="498"/>
      <c r="AD494" s="498"/>
      <c r="AE494" s="498"/>
      <c r="AF494" s="498"/>
      <c r="AG494" s="498"/>
      <c r="AH494" s="498"/>
      <c r="AI494" s="498"/>
      <c r="AJ494" s="498"/>
      <c r="AK494" s="498"/>
      <c r="AL494" s="498"/>
      <c r="AM494" s="498"/>
      <c r="AN494" s="498"/>
      <c r="AO494" s="498"/>
      <c r="AP494" s="498"/>
      <c r="AQ494" s="498"/>
      <c r="AR494" s="498"/>
      <c r="AS494" s="498"/>
      <c r="AT494" s="498"/>
      <c r="AU494" s="498"/>
      <c r="AV494" s="498"/>
      <c r="AW494" s="498"/>
      <c r="AX494" s="498"/>
      <c r="AY494" s="498"/>
      <c r="AZ494" s="498"/>
      <c r="BA494" s="498"/>
      <c r="BB494" s="498"/>
      <c r="BC494" s="498"/>
      <c r="BD494" s="498"/>
      <c r="BE494" s="498"/>
      <c r="BF494" s="498"/>
      <c r="BG494" s="498"/>
      <c r="BH494" s="498"/>
      <c r="BI494" s="498"/>
      <c r="BJ494" s="498"/>
      <c r="BK494" s="498"/>
      <c r="BL494" s="498"/>
    </row>
    <row r="495" spans="1:64" s="8" customFormat="1" ht="15" customHeight="1" x14ac:dyDescent="0.2">
      <c r="A495" s="498"/>
      <c r="B495" s="503"/>
      <c r="C495" s="486"/>
      <c r="D495" s="486"/>
      <c r="E495" s="486"/>
      <c r="F495" s="738"/>
      <c r="G495" s="403"/>
      <c r="H495" s="738"/>
      <c r="I495" s="415"/>
      <c r="J495" s="738"/>
      <c r="K495" s="403"/>
      <c r="L495" s="486"/>
      <c r="M495" s="498"/>
      <c r="N495" s="588"/>
      <c r="O495" s="590"/>
      <c r="P495" s="482"/>
      <c r="Q495" s="498"/>
      <c r="R495" s="498"/>
      <c r="S495" s="498"/>
      <c r="T495" s="498"/>
      <c r="U495" s="498"/>
      <c r="V495" s="498"/>
      <c r="W495" s="498"/>
      <c r="X495" s="498"/>
      <c r="Y495" s="498"/>
      <c r="Z495" s="498"/>
      <c r="AA495" s="498"/>
      <c r="AB495" s="498"/>
      <c r="AC495" s="498"/>
      <c r="AD495" s="498"/>
      <c r="AE495" s="498"/>
      <c r="AF495" s="498"/>
      <c r="AG495" s="498"/>
      <c r="AH495" s="498"/>
      <c r="AI495" s="498"/>
      <c r="AJ495" s="498"/>
      <c r="AK495" s="498"/>
      <c r="AL495" s="498"/>
      <c r="AM495" s="498"/>
      <c r="AN495" s="498"/>
      <c r="AO495" s="498"/>
      <c r="AP495" s="498"/>
      <c r="AQ495" s="498"/>
      <c r="AR495" s="498"/>
      <c r="AS495" s="498"/>
      <c r="AT495" s="498"/>
      <c r="AU495" s="498"/>
      <c r="AV495" s="498"/>
      <c r="AW495" s="498"/>
      <c r="AX495" s="498"/>
      <c r="AY495" s="498"/>
      <c r="AZ495" s="498"/>
      <c r="BA495" s="498"/>
      <c r="BB495" s="498"/>
      <c r="BC495" s="498"/>
      <c r="BD495" s="498"/>
      <c r="BE495" s="498"/>
      <c r="BF495" s="498"/>
      <c r="BG495" s="498"/>
      <c r="BH495" s="498"/>
      <c r="BI495" s="498"/>
      <c r="BJ495" s="498"/>
      <c r="BK495" s="498"/>
      <c r="BL495" s="498"/>
    </row>
    <row r="496" spans="1:64" s="8" customFormat="1" ht="15" customHeight="1" x14ac:dyDescent="0.2">
      <c r="A496" s="498"/>
      <c r="B496" s="486"/>
      <c r="C496" s="738"/>
      <c r="D496" s="738"/>
      <c r="E496" s="738"/>
      <c r="F496" s="486"/>
      <c r="G496" s="403"/>
      <c r="H496" s="738"/>
      <c r="I496" s="1152"/>
      <c r="J496" s="1152"/>
      <c r="K496" s="403"/>
      <c r="L496" s="486"/>
      <c r="M496" s="498"/>
      <c r="N496" s="588"/>
      <c r="O496" s="590"/>
      <c r="P496" s="482"/>
      <c r="Q496" s="482"/>
      <c r="R496" s="482"/>
      <c r="S496" s="482"/>
      <c r="T496" s="482"/>
      <c r="U496" s="482"/>
      <c r="V496" s="482"/>
      <c r="W496" s="498"/>
      <c r="X496" s="498"/>
      <c r="Y496" s="498"/>
      <c r="Z496" s="498"/>
      <c r="AA496" s="498"/>
      <c r="AB496" s="498"/>
      <c r="AC496" s="498"/>
      <c r="AD496" s="498"/>
      <c r="AE496" s="498"/>
      <c r="AF496" s="498"/>
      <c r="AG496" s="498"/>
      <c r="AH496" s="498"/>
      <c r="AI496" s="498"/>
      <c r="AJ496" s="498"/>
      <c r="AK496" s="498"/>
      <c r="AL496" s="498"/>
      <c r="AM496" s="498"/>
      <c r="AN496" s="498"/>
      <c r="AO496" s="498"/>
      <c r="AP496" s="498"/>
      <c r="AQ496" s="498"/>
      <c r="AR496" s="498"/>
      <c r="AS496" s="498"/>
      <c r="AT496" s="498"/>
      <c r="AU496" s="498"/>
      <c r="AV496" s="498"/>
      <c r="AW496" s="498"/>
      <c r="AX496" s="498"/>
      <c r="AY496" s="498"/>
      <c r="AZ496" s="498"/>
      <c r="BA496" s="498"/>
      <c r="BB496" s="498"/>
      <c r="BC496" s="498"/>
      <c r="BD496" s="498"/>
      <c r="BE496" s="498"/>
      <c r="BF496" s="498"/>
      <c r="BG496" s="498"/>
      <c r="BH496" s="498"/>
      <c r="BI496" s="498"/>
      <c r="BJ496" s="498"/>
      <c r="BK496" s="498"/>
      <c r="BL496" s="498"/>
    </row>
    <row r="497" spans="1:64" s="8" customFormat="1" ht="15" customHeight="1" x14ac:dyDescent="0.2">
      <c r="A497" s="498"/>
      <c r="B497" s="486"/>
      <c r="C497" s="486"/>
      <c r="D497" s="486"/>
      <c r="E497" s="486"/>
      <c r="F497" s="486"/>
      <c r="G497" s="403"/>
      <c r="H497" s="486"/>
      <c r="I497" s="1152"/>
      <c r="J497" s="1152"/>
      <c r="K497" s="403"/>
      <c r="L497" s="486"/>
      <c r="M497" s="498"/>
      <c r="N497" s="588"/>
      <c r="O497" s="590"/>
      <c r="P497" s="482"/>
      <c r="Q497" s="482"/>
      <c r="R497" s="482"/>
      <c r="S497" s="482"/>
      <c r="T497" s="482"/>
      <c r="U497" s="482"/>
      <c r="V497" s="482"/>
      <c r="W497" s="498"/>
      <c r="X497" s="498"/>
      <c r="Y497" s="498"/>
      <c r="Z497" s="498"/>
      <c r="AA497" s="498"/>
      <c r="AB497" s="498"/>
      <c r="AC497" s="498"/>
      <c r="AD497" s="498"/>
      <c r="AE497" s="498"/>
      <c r="AF497" s="498"/>
      <c r="AG497" s="498"/>
      <c r="AH497" s="498"/>
      <c r="AI497" s="498"/>
      <c r="AJ497" s="498"/>
      <c r="AK497" s="498"/>
      <c r="AL497" s="498"/>
      <c r="AM497" s="498"/>
      <c r="AN497" s="498"/>
      <c r="AO497" s="498"/>
      <c r="AP497" s="498"/>
      <c r="AQ497" s="498"/>
      <c r="AR497" s="498"/>
      <c r="AS497" s="498"/>
      <c r="AT497" s="498"/>
      <c r="AU497" s="498"/>
      <c r="AV497" s="498"/>
      <c r="AW497" s="498"/>
      <c r="AX497" s="498"/>
      <c r="AY497" s="498"/>
      <c r="AZ497" s="498"/>
      <c r="BA497" s="498"/>
      <c r="BB497" s="498"/>
      <c r="BC497" s="498"/>
      <c r="BD497" s="498"/>
      <c r="BE497" s="498"/>
      <c r="BF497" s="498"/>
      <c r="BG497" s="498"/>
      <c r="BH497" s="498"/>
      <c r="BI497" s="498"/>
      <c r="BJ497" s="498"/>
      <c r="BK497" s="498"/>
      <c r="BL497" s="498"/>
    </row>
    <row r="498" spans="1:64" s="8" customFormat="1" ht="15" customHeight="1" x14ac:dyDescent="0.2">
      <c r="A498" s="498"/>
      <c r="B498" s="486"/>
      <c r="C498" s="486"/>
      <c r="D498" s="486"/>
      <c r="E498" s="486"/>
      <c r="F498" s="486"/>
      <c r="G498" s="403"/>
      <c r="H498" s="486"/>
      <c r="I498" s="481"/>
      <c r="J498" s="738"/>
      <c r="K498" s="403"/>
      <c r="L498" s="486"/>
      <c r="M498" s="498"/>
      <c r="N498" s="589"/>
      <c r="O498" s="588"/>
      <c r="P498" s="498"/>
      <c r="Q498" s="482"/>
      <c r="R498" s="482"/>
      <c r="S498" s="482"/>
      <c r="T498" s="482"/>
      <c r="U498" s="482"/>
      <c r="V498" s="482"/>
      <c r="W498" s="498"/>
      <c r="X498" s="498"/>
      <c r="Y498" s="498"/>
      <c r="Z498" s="498"/>
      <c r="AA498" s="498"/>
      <c r="AB498" s="498"/>
      <c r="AC498" s="498"/>
      <c r="AD498" s="498"/>
      <c r="AE498" s="498"/>
      <c r="AF498" s="498"/>
      <c r="AG498" s="498"/>
      <c r="AH498" s="498"/>
      <c r="AI498" s="498"/>
      <c r="AJ498" s="498"/>
      <c r="AK498" s="498"/>
      <c r="AL498" s="498"/>
      <c r="AM498" s="498"/>
      <c r="AN498" s="498"/>
      <c r="AO498" s="498"/>
      <c r="AP498" s="498"/>
      <c r="AQ498" s="498"/>
      <c r="AR498" s="498"/>
      <c r="AS498" s="498"/>
      <c r="AT498" s="498"/>
      <c r="AU498" s="498"/>
      <c r="AV498" s="498"/>
      <c r="AW498" s="498"/>
      <c r="AX498" s="498"/>
      <c r="AY498" s="498"/>
      <c r="AZ498" s="498"/>
      <c r="BA498" s="498"/>
      <c r="BB498" s="498"/>
      <c r="BC498" s="498"/>
      <c r="BD498" s="498"/>
      <c r="BE498" s="498"/>
      <c r="BF498" s="498"/>
      <c r="BG498" s="498"/>
      <c r="BH498" s="498"/>
      <c r="BI498" s="498"/>
      <c r="BJ498" s="498"/>
      <c r="BK498" s="498"/>
      <c r="BL498" s="498"/>
    </row>
    <row r="499" spans="1:64" s="8" customFormat="1" ht="18.75" customHeight="1" x14ac:dyDescent="0.2">
      <c r="A499" s="498"/>
      <c r="B499" s="486"/>
      <c r="C499" s="486"/>
      <c r="D499" s="486"/>
      <c r="E499" s="486"/>
      <c r="F499" s="486"/>
      <c r="G499" s="403"/>
      <c r="H499" s="486"/>
      <c r="I499" s="1177"/>
      <c r="J499" s="1177"/>
      <c r="K499" s="403"/>
      <c r="L499" s="486"/>
      <c r="M499" s="498"/>
      <c r="N499" s="589"/>
      <c r="O499" s="588"/>
      <c r="P499" s="498"/>
      <c r="Q499" s="482"/>
      <c r="R499" s="482"/>
      <c r="S499" s="482"/>
      <c r="T499" s="482"/>
      <c r="U499" s="482"/>
      <c r="V499" s="482"/>
      <c r="W499" s="498"/>
      <c r="X499" s="498"/>
      <c r="Y499" s="498"/>
      <c r="Z499" s="498"/>
      <c r="AA499" s="498"/>
      <c r="AB499" s="498"/>
      <c r="AC499" s="498"/>
      <c r="AD499" s="498"/>
      <c r="AE499" s="498"/>
      <c r="AF499" s="498"/>
      <c r="AG499" s="498"/>
      <c r="AH499" s="498"/>
      <c r="AI499" s="498"/>
      <c r="AJ499" s="498"/>
      <c r="AK499" s="498"/>
      <c r="AL499" s="498"/>
      <c r="AM499" s="498"/>
      <c r="AN499" s="498"/>
      <c r="AO499" s="498"/>
      <c r="AP499" s="498"/>
      <c r="AQ499" s="498"/>
      <c r="AR499" s="498"/>
      <c r="AS499" s="498"/>
      <c r="AT499" s="498"/>
      <c r="AU499" s="498"/>
      <c r="AV499" s="498"/>
      <c r="AW499" s="498"/>
      <c r="AX499" s="498"/>
      <c r="AY499" s="498"/>
      <c r="AZ499" s="498"/>
      <c r="BA499" s="498"/>
      <c r="BB499" s="498"/>
      <c r="BC499" s="498"/>
      <c r="BD499" s="498"/>
      <c r="BE499" s="498"/>
      <c r="BF499" s="498"/>
      <c r="BG499" s="498"/>
      <c r="BH499" s="498"/>
      <c r="BI499" s="498"/>
      <c r="BJ499" s="498"/>
      <c r="BK499" s="498"/>
      <c r="BL499" s="498"/>
    </row>
    <row r="500" spans="1:64" s="7" customFormat="1" ht="18.75" customHeight="1" x14ac:dyDescent="0.2">
      <c r="A500" s="482"/>
      <c r="B500" s="482"/>
      <c r="C500" s="482"/>
      <c r="D500" s="482"/>
      <c r="E500" s="482"/>
      <c r="F500" s="482"/>
      <c r="G500" s="500"/>
      <c r="H500" s="482"/>
      <c r="I500" s="1177"/>
      <c r="J500" s="1177"/>
      <c r="K500" s="403"/>
      <c r="L500" s="486"/>
      <c r="M500" s="482"/>
      <c r="N500" s="589"/>
      <c r="O500" s="588"/>
      <c r="P500" s="498"/>
      <c r="Q500" s="498"/>
      <c r="R500" s="498"/>
      <c r="S500" s="498"/>
      <c r="T500" s="498"/>
      <c r="U500" s="498"/>
      <c r="V500" s="498"/>
      <c r="W500" s="482"/>
      <c r="X500" s="482"/>
      <c r="Y500" s="482"/>
      <c r="Z500" s="482"/>
      <c r="AA500" s="482"/>
      <c r="AB500" s="482"/>
      <c r="AC500" s="482"/>
      <c r="AD500" s="482"/>
      <c r="AE500" s="482"/>
      <c r="AF500" s="482"/>
      <c r="AG500" s="482"/>
      <c r="AH500" s="482"/>
      <c r="AI500" s="482"/>
      <c r="AJ500" s="482"/>
      <c r="AK500" s="482"/>
      <c r="AL500" s="482"/>
      <c r="AM500" s="482"/>
      <c r="AN500" s="482"/>
      <c r="AO500" s="482"/>
      <c r="AP500" s="482"/>
      <c r="AQ500" s="482"/>
      <c r="AR500" s="482"/>
      <c r="AS500" s="482"/>
      <c r="AT500" s="482"/>
      <c r="AU500" s="482"/>
      <c r="AV500" s="482"/>
      <c r="AW500" s="482"/>
      <c r="AX500" s="482"/>
      <c r="AY500" s="482"/>
      <c r="AZ500" s="482"/>
      <c r="BA500" s="482"/>
      <c r="BB500" s="482"/>
      <c r="BC500" s="482"/>
      <c r="BD500" s="482"/>
      <c r="BE500" s="482"/>
      <c r="BF500" s="482"/>
      <c r="BG500" s="482"/>
      <c r="BH500" s="482"/>
      <c r="BI500" s="482"/>
      <c r="BJ500" s="482"/>
      <c r="BK500" s="482"/>
      <c r="BL500" s="482"/>
    </row>
    <row r="501" spans="1:64" s="7" customFormat="1" ht="11.25" customHeight="1" x14ac:dyDescent="0.2">
      <c r="A501" s="482"/>
      <c r="B501" s="482"/>
      <c r="C501" s="482"/>
      <c r="D501" s="482"/>
      <c r="E501" s="482"/>
      <c r="F501" s="482"/>
      <c r="G501" s="500"/>
      <c r="H501" s="482"/>
      <c r="I501" s="501"/>
      <c r="J501" s="482"/>
      <c r="K501" s="500"/>
      <c r="L501" s="486"/>
      <c r="M501" s="482"/>
      <c r="N501" s="590"/>
      <c r="O501" s="588"/>
      <c r="P501" s="498"/>
      <c r="Q501" s="498"/>
      <c r="R501" s="498"/>
      <c r="S501" s="498"/>
      <c r="T501" s="498"/>
      <c r="U501" s="498"/>
      <c r="V501" s="498"/>
      <c r="W501" s="482"/>
      <c r="X501" s="482"/>
      <c r="Y501" s="482"/>
      <c r="Z501" s="482"/>
      <c r="AA501" s="482"/>
      <c r="AB501" s="482"/>
      <c r="AC501" s="482"/>
      <c r="AD501" s="482"/>
      <c r="AE501" s="482"/>
      <c r="AF501" s="482"/>
      <c r="AG501" s="482"/>
      <c r="AH501" s="482"/>
      <c r="AI501" s="482"/>
      <c r="AJ501" s="482"/>
      <c r="AK501" s="482"/>
      <c r="AL501" s="482"/>
      <c r="AM501" s="482"/>
      <c r="AN501" s="482"/>
      <c r="AO501" s="482"/>
      <c r="AP501" s="482"/>
      <c r="AQ501" s="482"/>
      <c r="AR501" s="482"/>
      <c r="AS501" s="482"/>
      <c r="AT501" s="482"/>
      <c r="AU501" s="482"/>
      <c r="AV501" s="482"/>
      <c r="AW501" s="482"/>
      <c r="AX501" s="482"/>
      <c r="AY501" s="482"/>
      <c r="AZ501" s="482"/>
      <c r="BA501" s="482"/>
      <c r="BB501" s="482"/>
      <c r="BC501" s="482"/>
      <c r="BD501" s="482"/>
      <c r="BE501" s="482"/>
      <c r="BF501" s="482"/>
      <c r="BG501" s="482"/>
      <c r="BH501" s="482"/>
      <c r="BI501" s="482"/>
      <c r="BJ501" s="482"/>
      <c r="BK501" s="482"/>
      <c r="BL501" s="482"/>
    </row>
    <row r="502" spans="1:64" s="7" customFormat="1" ht="18.75" customHeight="1" x14ac:dyDescent="0.2">
      <c r="A502" s="482"/>
      <c r="B502" s="482"/>
      <c r="C502" s="482"/>
      <c r="D502" s="482"/>
      <c r="E502" s="482"/>
      <c r="F502" s="482"/>
      <c r="G502" s="500"/>
      <c r="H502" s="482"/>
      <c r="I502" s="501"/>
      <c r="J502" s="482"/>
      <c r="K502" s="500"/>
      <c r="L502" s="482"/>
      <c r="M502" s="482"/>
      <c r="N502" s="588"/>
      <c r="O502" s="588"/>
      <c r="P502" s="498"/>
      <c r="Q502" s="498"/>
      <c r="R502" s="498"/>
      <c r="S502" s="498"/>
      <c r="T502" s="498"/>
      <c r="U502" s="498"/>
      <c r="V502" s="498"/>
      <c r="W502" s="482"/>
      <c r="X502" s="482"/>
      <c r="Y502" s="482"/>
      <c r="Z502" s="482"/>
      <c r="AA502" s="482"/>
      <c r="AB502" s="482"/>
      <c r="AC502" s="482"/>
      <c r="AD502" s="482"/>
      <c r="AE502" s="482"/>
      <c r="AF502" s="482"/>
      <c r="AG502" s="482"/>
      <c r="AH502" s="482"/>
      <c r="AI502" s="482"/>
      <c r="AJ502" s="482"/>
      <c r="AK502" s="482"/>
      <c r="AL502" s="482"/>
      <c r="AM502" s="482"/>
      <c r="AN502" s="482"/>
      <c r="AO502" s="482"/>
      <c r="AP502" s="482"/>
      <c r="AQ502" s="482"/>
      <c r="AR502" s="482"/>
      <c r="AS502" s="482"/>
      <c r="AT502" s="482"/>
      <c r="AU502" s="482"/>
      <c r="AV502" s="482"/>
      <c r="AW502" s="482"/>
      <c r="AX502" s="482"/>
      <c r="AY502" s="482"/>
      <c r="AZ502" s="482"/>
      <c r="BA502" s="482"/>
      <c r="BB502" s="482"/>
      <c r="BC502" s="482"/>
      <c r="BD502" s="482"/>
      <c r="BE502" s="482"/>
      <c r="BF502" s="482"/>
      <c r="BG502" s="482"/>
      <c r="BH502" s="482"/>
      <c r="BI502" s="482"/>
      <c r="BJ502" s="482"/>
      <c r="BK502" s="482"/>
      <c r="BL502" s="482"/>
    </row>
    <row r="503" spans="1:64" s="7" customFormat="1" ht="15" customHeight="1" x14ac:dyDescent="0.2">
      <c r="A503" s="482"/>
      <c r="B503" s="482"/>
      <c r="C503" s="482"/>
      <c r="D503" s="482"/>
      <c r="E503" s="482"/>
      <c r="F503" s="482"/>
      <c r="G503" s="500"/>
      <c r="H503" s="482"/>
      <c r="I503" s="501"/>
      <c r="J503" s="482"/>
      <c r="K503" s="500"/>
      <c r="L503" s="482"/>
      <c r="M503" s="482"/>
      <c r="N503" s="588"/>
      <c r="O503" s="588"/>
      <c r="P503" s="498"/>
      <c r="Q503" s="498"/>
      <c r="R503" s="498"/>
      <c r="S503" s="498"/>
      <c r="T503" s="498"/>
      <c r="U503" s="498"/>
      <c r="V503" s="498"/>
      <c r="W503" s="482"/>
      <c r="X503" s="482"/>
      <c r="Y503" s="482"/>
      <c r="Z503" s="482"/>
      <c r="AA503" s="482"/>
      <c r="AB503" s="482"/>
      <c r="AC503" s="482"/>
      <c r="AD503" s="482"/>
      <c r="AE503" s="482"/>
      <c r="AF503" s="482"/>
      <c r="AG503" s="482"/>
      <c r="AH503" s="482"/>
      <c r="AI503" s="482"/>
      <c r="AJ503" s="482"/>
      <c r="AK503" s="482"/>
      <c r="AL503" s="482"/>
      <c r="AM503" s="482"/>
      <c r="AN503" s="482"/>
      <c r="AO503" s="482"/>
      <c r="AP503" s="482"/>
      <c r="AQ503" s="482"/>
      <c r="AR503" s="482"/>
      <c r="AS503" s="482"/>
      <c r="AT503" s="482"/>
      <c r="AU503" s="482"/>
      <c r="AV503" s="482"/>
      <c r="AW503" s="482"/>
      <c r="AX503" s="482"/>
      <c r="AY503" s="482"/>
      <c r="AZ503" s="482"/>
      <c r="BA503" s="482"/>
      <c r="BB503" s="482"/>
      <c r="BC503" s="482"/>
      <c r="BD503" s="482"/>
      <c r="BE503" s="482"/>
      <c r="BF503" s="482"/>
      <c r="BG503" s="482"/>
      <c r="BH503" s="482"/>
      <c r="BI503" s="482"/>
      <c r="BJ503" s="482"/>
      <c r="BK503" s="482"/>
      <c r="BL503" s="482"/>
    </row>
    <row r="504" spans="1:64" s="8" customFormat="1" ht="15" customHeight="1" x14ac:dyDescent="0.2">
      <c r="A504" s="482"/>
      <c r="B504" s="482"/>
      <c r="C504" s="482"/>
      <c r="D504" s="482"/>
      <c r="E504" s="482"/>
      <c r="F504" s="482"/>
      <c r="G504" s="500"/>
      <c r="H504" s="482"/>
      <c r="I504" s="501"/>
      <c r="J504" s="482"/>
      <c r="K504" s="500"/>
      <c r="L504" s="482"/>
      <c r="M504" s="498"/>
      <c r="N504" s="588"/>
      <c r="O504" s="588"/>
      <c r="P504" s="498"/>
      <c r="Q504" s="498"/>
      <c r="R504" s="498"/>
      <c r="S504" s="498"/>
      <c r="T504" s="498"/>
      <c r="U504" s="498"/>
      <c r="V504" s="498"/>
      <c r="W504" s="498"/>
      <c r="X504" s="498"/>
      <c r="Y504" s="498"/>
      <c r="Z504" s="498"/>
      <c r="AA504" s="498"/>
      <c r="AB504" s="498"/>
      <c r="AC504" s="498"/>
      <c r="AD504" s="498"/>
      <c r="AE504" s="498"/>
      <c r="AF504" s="498"/>
      <c r="AG504" s="498"/>
      <c r="AH504" s="498"/>
      <c r="AI504" s="498"/>
      <c r="AJ504" s="498"/>
      <c r="AK504" s="498"/>
      <c r="AL504" s="498"/>
      <c r="AM504" s="498"/>
      <c r="AN504" s="498"/>
      <c r="AO504" s="498"/>
      <c r="AP504" s="498"/>
      <c r="AQ504" s="498"/>
      <c r="AR504" s="498"/>
      <c r="AS504" s="498"/>
      <c r="AT504" s="498"/>
      <c r="AU504" s="498"/>
      <c r="AV504" s="498"/>
      <c r="AW504" s="498"/>
      <c r="AX504" s="498"/>
      <c r="AY504" s="498"/>
      <c r="AZ504" s="498"/>
      <c r="BA504" s="498"/>
      <c r="BB504" s="498"/>
      <c r="BC504" s="498"/>
      <c r="BD504" s="498"/>
      <c r="BE504" s="498"/>
      <c r="BF504" s="498"/>
      <c r="BG504" s="498"/>
      <c r="BH504" s="498"/>
      <c r="BI504" s="498"/>
      <c r="BJ504" s="498"/>
      <c r="BK504" s="498"/>
      <c r="BL504" s="498"/>
    </row>
    <row r="505" spans="1:64" s="8" customFormat="1" ht="15" customHeight="1" x14ac:dyDescent="0.2">
      <c r="A505" s="482"/>
      <c r="B505" s="482"/>
      <c r="C505" s="482"/>
      <c r="D505" s="482"/>
      <c r="E505" s="482"/>
      <c r="F505" s="482"/>
      <c r="G505" s="500"/>
      <c r="H505" s="482"/>
      <c r="I505" s="501"/>
      <c r="J505" s="482"/>
      <c r="K505" s="500"/>
      <c r="L505" s="482"/>
      <c r="M505" s="498"/>
      <c r="N505" s="588"/>
      <c r="O505" s="588"/>
      <c r="P505" s="498"/>
      <c r="Q505" s="498"/>
      <c r="R505" s="498"/>
      <c r="S505" s="498"/>
      <c r="T505" s="498"/>
      <c r="U505" s="498"/>
      <c r="V505" s="498"/>
      <c r="W505" s="498"/>
      <c r="X505" s="498"/>
      <c r="Y505" s="498"/>
      <c r="Z505" s="498"/>
      <c r="AA505" s="498"/>
      <c r="AB505" s="498"/>
      <c r="AC505" s="498"/>
      <c r="AD505" s="498"/>
      <c r="AE505" s="498"/>
      <c r="AF505" s="498"/>
      <c r="AG505" s="498"/>
      <c r="AH505" s="498"/>
      <c r="AI505" s="498"/>
      <c r="AJ505" s="498"/>
      <c r="AK505" s="498"/>
      <c r="AL505" s="498"/>
      <c r="AM505" s="498"/>
      <c r="AN505" s="498"/>
      <c r="AO505" s="498"/>
      <c r="AP505" s="498"/>
      <c r="AQ505" s="498"/>
      <c r="AR505" s="498"/>
      <c r="AS505" s="498"/>
      <c r="AT505" s="498"/>
      <c r="AU505" s="498"/>
      <c r="AV505" s="498"/>
      <c r="AW505" s="498"/>
      <c r="AX505" s="498"/>
      <c r="AY505" s="498"/>
      <c r="AZ505" s="498"/>
      <c r="BA505" s="498"/>
      <c r="BB505" s="498"/>
      <c r="BC505" s="498"/>
      <c r="BD505" s="498"/>
      <c r="BE505" s="498"/>
      <c r="BF505" s="498"/>
      <c r="BG505" s="498"/>
      <c r="BH505" s="498"/>
      <c r="BI505" s="498"/>
      <c r="BJ505" s="498"/>
      <c r="BK505" s="498"/>
      <c r="BL505" s="498"/>
    </row>
    <row r="506" spans="1:64" s="8" customFormat="1" ht="15" customHeight="1" x14ac:dyDescent="0.2">
      <c r="A506" s="482"/>
      <c r="B506" s="482"/>
      <c r="C506" s="482"/>
      <c r="D506" s="482"/>
      <c r="E506" s="482"/>
      <c r="F506" s="482"/>
      <c r="G506" s="500"/>
      <c r="H506" s="482"/>
      <c r="I506" s="501"/>
      <c r="J506" s="482"/>
      <c r="K506" s="500"/>
      <c r="L506" s="482"/>
      <c r="M506" s="498"/>
      <c r="N506" s="588"/>
      <c r="O506" s="590"/>
      <c r="P506" s="482"/>
      <c r="Q506" s="498"/>
      <c r="R506" s="498"/>
      <c r="S506" s="498"/>
      <c r="T506" s="498"/>
      <c r="U506" s="498"/>
      <c r="V506" s="498"/>
      <c r="W506" s="498"/>
      <c r="X506" s="498"/>
      <c r="Y506" s="498"/>
      <c r="Z506" s="498"/>
      <c r="AA506" s="498"/>
      <c r="AB506" s="498"/>
      <c r="AC506" s="498"/>
      <c r="AD506" s="498"/>
      <c r="AE506" s="498"/>
      <c r="AF506" s="498"/>
      <c r="AG506" s="498"/>
      <c r="AH506" s="498"/>
      <c r="AI506" s="498"/>
      <c r="AJ506" s="498"/>
      <c r="AK506" s="498"/>
      <c r="AL506" s="498"/>
      <c r="AM506" s="498"/>
      <c r="AN506" s="498"/>
      <c r="AO506" s="498"/>
      <c r="AP506" s="498"/>
      <c r="AQ506" s="498"/>
      <c r="AR506" s="498"/>
      <c r="AS506" s="498"/>
      <c r="AT506" s="498"/>
      <c r="AU506" s="498"/>
      <c r="AV506" s="498"/>
      <c r="AW506" s="498"/>
      <c r="AX506" s="498"/>
      <c r="AY506" s="498"/>
      <c r="AZ506" s="498"/>
      <c r="BA506" s="498"/>
      <c r="BB506" s="498"/>
      <c r="BC506" s="498"/>
      <c r="BD506" s="498"/>
      <c r="BE506" s="498"/>
      <c r="BF506" s="498"/>
      <c r="BG506" s="498"/>
      <c r="BH506" s="498"/>
      <c r="BI506" s="498"/>
      <c r="BJ506" s="498"/>
      <c r="BK506" s="498"/>
      <c r="BL506" s="498"/>
    </row>
    <row r="507" spans="1:64" s="8" customFormat="1" ht="15" customHeight="1" x14ac:dyDescent="0.2">
      <c r="A507" s="482"/>
      <c r="B507" s="482"/>
      <c r="C507" s="482"/>
      <c r="D507" s="482"/>
      <c r="E507" s="482"/>
      <c r="F507" s="482"/>
      <c r="G507" s="500"/>
      <c r="H507" s="482"/>
      <c r="I507" s="501"/>
      <c r="J507" s="482"/>
      <c r="K507" s="500"/>
      <c r="L507" s="482"/>
      <c r="M507" s="498"/>
      <c r="N507" s="588"/>
      <c r="O507" s="590"/>
      <c r="P507" s="482"/>
      <c r="Q507" s="498"/>
      <c r="R507" s="498"/>
      <c r="S507" s="498"/>
      <c r="T507" s="498"/>
      <c r="U507" s="498"/>
      <c r="V507" s="498"/>
      <c r="W507" s="498"/>
      <c r="X507" s="498"/>
      <c r="Y507" s="498"/>
      <c r="Z507" s="498"/>
      <c r="AA507" s="498"/>
      <c r="AB507" s="498"/>
      <c r="AC507" s="498"/>
      <c r="AD507" s="498"/>
      <c r="AE507" s="498"/>
      <c r="AF507" s="498"/>
      <c r="AG507" s="498"/>
      <c r="AH507" s="498"/>
      <c r="AI507" s="498"/>
      <c r="AJ507" s="498"/>
      <c r="AK507" s="498"/>
      <c r="AL507" s="498"/>
      <c r="AM507" s="498"/>
      <c r="AN507" s="498"/>
      <c r="AO507" s="498"/>
      <c r="AP507" s="498"/>
      <c r="AQ507" s="498"/>
      <c r="AR507" s="498"/>
      <c r="AS507" s="498"/>
      <c r="AT507" s="498"/>
      <c r="AU507" s="498"/>
      <c r="AV507" s="498"/>
      <c r="AW507" s="498"/>
      <c r="AX507" s="498"/>
      <c r="AY507" s="498"/>
      <c r="AZ507" s="498"/>
      <c r="BA507" s="498"/>
      <c r="BB507" s="498"/>
      <c r="BC507" s="498"/>
      <c r="BD507" s="498"/>
      <c r="BE507" s="498"/>
      <c r="BF507" s="498"/>
      <c r="BG507" s="498"/>
      <c r="BH507" s="498"/>
      <c r="BI507" s="498"/>
      <c r="BJ507" s="498"/>
      <c r="BK507" s="498"/>
      <c r="BL507" s="498"/>
    </row>
    <row r="508" spans="1:64" s="8" customFormat="1" ht="15" customHeight="1" x14ac:dyDescent="0.2">
      <c r="A508" s="482"/>
      <c r="B508" s="482"/>
      <c r="C508" s="482"/>
      <c r="D508" s="482"/>
      <c r="E508" s="482"/>
      <c r="F508" s="482"/>
      <c r="G508" s="500"/>
      <c r="H508" s="482"/>
      <c r="I508" s="501"/>
      <c r="J508" s="482"/>
      <c r="K508" s="500"/>
      <c r="L508" s="482"/>
      <c r="M508" s="498"/>
      <c r="N508" s="588"/>
      <c r="O508" s="590"/>
      <c r="P508" s="482"/>
      <c r="Q508" s="482"/>
      <c r="R508" s="482"/>
      <c r="S508" s="482"/>
      <c r="T508" s="482"/>
      <c r="U508" s="482"/>
      <c r="V508" s="482"/>
      <c r="W508" s="498"/>
      <c r="X508" s="498"/>
      <c r="Y508" s="498"/>
      <c r="Z508" s="498"/>
      <c r="AA508" s="498"/>
      <c r="AB508" s="498"/>
      <c r="AC508" s="498"/>
      <c r="AD508" s="498"/>
      <c r="AE508" s="498"/>
      <c r="AF508" s="498"/>
      <c r="AG508" s="498"/>
      <c r="AH508" s="498"/>
      <c r="AI508" s="498"/>
      <c r="AJ508" s="498"/>
      <c r="AK508" s="498"/>
      <c r="AL508" s="498"/>
      <c r="AM508" s="498"/>
      <c r="AN508" s="498"/>
      <c r="AO508" s="498"/>
      <c r="AP508" s="498"/>
      <c r="AQ508" s="498"/>
      <c r="AR508" s="498"/>
      <c r="AS508" s="498"/>
      <c r="AT508" s="498"/>
      <c r="AU508" s="498"/>
      <c r="AV508" s="498"/>
      <c r="AW508" s="498"/>
      <c r="AX508" s="498"/>
      <c r="AY508" s="498"/>
      <c r="AZ508" s="498"/>
      <c r="BA508" s="498"/>
      <c r="BB508" s="498"/>
      <c r="BC508" s="498"/>
      <c r="BD508" s="498"/>
      <c r="BE508" s="498"/>
      <c r="BF508" s="498"/>
      <c r="BG508" s="498"/>
      <c r="BH508" s="498"/>
      <c r="BI508" s="498"/>
      <c r="BJ508" s="498"/>
      <c r="BK508" s="498"/>
      <c r="BL508" s="498"/>
    </row>
    <row r="509" spans="1:64" s="8" customFormat="1" ht="15" customHeight="1" x14ac:dyDescent="0.2">
      <c r="A509" s="482"/>
      <c r="B509" s="482"/>
      <c r="C509" s="482"/>
      <c r="D509" s="482"/>
      <c r="E509" s="482"/>
      <c r="F509" s="482"/>
      <c r="G509" s="500"/>
      <c r="H509" s="482"/>
      <c r="I509" s="501"/>
      <c r="J509" s="482"/>
      <c r="K509" s="500"/>
      <c r="L509" s="482"/>
      <c r="M509" s="498"/>
      <c r="N509" s="588"/>
      <c r="O509" s="590"/>
      <c r="P509" s="482"/>
      <c r="Q509" s="482"/>
      <c r="R509" s="482"/>
      <c r="S509" s="482"/>
      <c r="T509" s="482"/>
      <c r="U509" s="482"/>
      <c r="V509" s="482"/>
      <c r="W509" s="498"/>
      <c r="X509" s="498"/>
      <c r="Y509" s="498"/>
      <c r="Z509" s="498"/>
      <c r="AA509" s="498"/>
      <c r="AB509" s="498"/>
      <c r="AC509" s="498"/>
      <c r="AD509" s="498"/>
      <c r="AE509" s="498"/>
      <c r="AF509" s="498"/>
      <c r="AG509" s="498"/>
      <c r="AH509" s="498"/>
      <c r="AI509" s="498"/>
      <c r="AJ509" s="498"/>
      <c r="AK509" s="498"/>
      <c r="AL509" s="498"/>
      <c r="AM509" s="498"/>
      <c r="AN509" s="498"/>
      <c r="AO509" s="498"/>
      <c r="AP509" s="498"/>
      <c r="AQ509" s="498"/>
      <c r="AR509" s="498"/>
      <c r="AS509" s="498"/>
      <c r="AT509" s="498"/>
      <c r="AU509" s="498"/>
      <c r="AV509" s="498"/>
      <c r="AW509" s="498"/>
      <c r="AX509" s="498"/>
      <c r="AY509" s="498"/>
      <c r="AZ509" s="498"/>
      <c r="BA509" s="498"/>
      <c r="BB509" s="498"/>
      <c r="BC509" s="498"/>
      <c r="BD509" s="498"/>
      <c r="BE509" s="498"/>
      <c r="BF509" s="498"/>
      <c r="BG509" s="498"/>
      <c r="BH509" s="498"/>
      <c r="BI509" s="498"/>
      <c r="BJ509" s="498"/>
      <c r="BK509" s="498"/>
      <c r="BL509" s="498"/>
    </row>
    <row r="510" spans="1:64" s="8" customFormat="1" ht="15" customHeight="1" x14ac:dyDescent="0.2">
      <c r="A510" s="482"/>
      <c r="B510" s="482"/>
      <c r="C510" s="482"/>
      <c r="D510" s="482"/>
      <c r="E510" s="482"/>
      <c r="F510" s="482"/>
      <c r="G510" s="500"/>
      <c r="H510" s="482"/>
      <c r="I510" s="501"/>
      <c r="J510" s="482"/>
      <c r="K510" s="500"/>
      <c r="L510" s="482"/>
      <c r="M510" s="498"/>
      <c r="N510" s="588"/>
      <c r="O510" s="590"/>
      <c r="P510" s="482"/>
      <c r="Q510" s="482"/>
      <c r="R510" s="482"/>
      <c r="S510" s="482"/>
      <c r="T510" s="482"/>
      <c r="U510" s="482"/>
      <c r="V510" s="482"/>
      <c r="W510" s="498"/>
      <c r="X510" s="498"/>
      <c r="Y510" s="498"/>
      <c r="Z510" s="498"/>
      <c r="AA510" s="498"/>
      <c r="AB510" s="498"/>
      <c r="AC510" s="498"/>
      <c r="AD510" s="498"/>
      <c r="AE510" s="498"/>
      <c r="AF510" s="498"/>
      <c r="AG510" s="498"/>
      <c r="AH510" s="498"/>
      <c r="AI510" s="498"/>
      <c r="AJ510" s="498"/>
      <c r="AK510" s="498"/>
      <c r="AL510" s="498"/>
      <c r="AM510" s="498"/>
      <c r="AN510" s="498"/>
      <c r="AO510" s="498"/>
      <c r="AP510" s="498"/>
      <c r="AQ510" s="498"/>
      <c r="AR510" s="498"/>
      <c r="AS510" s="498"/>
      <c r="AT510" s="498"/>
      <c r="AU510" s="498"/>
      <c r="AV510" s="498"/>
      <c r="AW510" s="498"/>
      <c r="AX510" s="498"/>
      <c r="AY510" s="498"/>
      <c r="AZ510" s="498"/>
      <c r="BA510" s="498"/>
      <c r="BB510" s="498"/>
      <c r="BC510" s="498"/>
      <c r="BD510" s="498"/>
      <c r="BE510" s="498"/>
      <c r="BF510" s="498"/>
      <c r="BG510" s="498"/>
      <c r="BH510" s="498"/>
      <c r="BI510" s="498"/>
      <c r="BJ510" s="498"/>
      <c r="BK510" s="498"/>
      <c r="BL510" s="498"/>
    </row>
    <row r="511" spans="1:64" s="8" customFormat="1" ht="15" customHeight="1" x14ac:dyDescent="0.2">
      <c r="A511" s="482"/>
      <c r="B511" s="482"/>
      <c r="C511" s="482"/>
      <c r="D511" s="482"/>
      <c r="E511" s="482"/>
      <c r="F511" s="482"/>
      <c r="G511" s="500"/>
      <c r="H511" s="482"/>
      <c r="I511" s="501"/>
      <c r="J511" s="482"/>
      <c r="K511" s="500"/>
      <c r="L511" s="482"/>
      <c r="M511" s="498"/>
      <c r="N511" s="588"/>
      <c r="O511" s="590"/>
      <c r="P511" s="482"/>
      <c r="Q511" s="482"/>
      <c r="R511" s="482"/>
      <c r="S511" s="482"/>
      <c r="T511" s="482"/>
      <c r="U511" s="482"/>
      <c r="V511" s="482"/>
      <c r="W511" s="498"/>
      <c r="X511" s="498"/>
      <c r="Y511" s="498"/>
      <c r="Z511" s="498"/>
      <c r="AA511" s="498"/>
      <c r="AB511" s="498"/>
      <c r="AC511" s="498"/>
      <c r="AD511" s="498"/>
      <c r="AE511" s="498"/>
      <c r="AF511" s="498"/>
      <c r="AG511" s="498"/>
      <c r="AH511" s="498"/>
      <c r="AI511" s="498"/>
      <c r="AJ511" s="498"/>
      <c r="AK511" s="498"/>
      <c r="AL511" s="498"/>
      <c r="AM511" s="498"/>
      <c r="AN511" s="498"/>
      <c r="AO511" s="498"/>
      <c r="AP511" s="498"/>
      <c r="AQ511" s="498"/>
      <c r="AR511" s="498"/>
      <c r="AS511" s="498"/>
      <c r="AT511" s="498"/>
      <c r="AU511" s="498"/>
      <c r="AV511" s="498"/>
      <c r="AW511" s="498"/>
      <c r="AX511" s="498"/>
      <c r="AY511" s="498"/>
      <c r="AZ511" s="498"/>
      <c r="BA511" s="498"/>
      <c r="BB511" s="498"/>
      <c r="BC511" s="498"/>
      <c r="BD511" s="498"/>
      <c r="BE511" s="498"/>
      <c r="BF511" s="498"/>
      <c r="BG511" s="498"/>
      <c r="BH511" s="498"/>
      <c r="BI511" s="498"/>
      <c r="BJ511" s="498"/>
      <c r="BK511" s="498"/>
      <c r="BL511" s="498"/>
    </row>
    <row r="512" spans="1:64" s="8" customFormat="1" ht="15" customHeight="1" x14ac:dyDescent="0.2">
      <c r="A512" s="482"/>
      <c r="B512" s="482"/>
      <c r="C512" s="482"/>
      <c r="D512" s="482"/>
      <c r="E512" s="482"/>
      <c r="F512" s="482"/>
      <c r="G512" s="500"/>
      <c r="H512" s="482"/>
      <c r="I512" s="501"/>
      <c r="J512" s="482"/>
      <c r="K512" s="500"/>
      <c r="L512" s="482"/>
      <c r="M512" s="498"/>
      <c r="N512" s="589"/>
      <c r="O512" s="590"/>
      <c r="P512" s="482"/>
      <c r="Q512" s="482"/>
      <c r="R512" s="482"/>
      <c r="S512" s="482"/>
      <c r="T512" s="482"/>
      <c r="U512" s="482"/>
      <c r="V512" s="482"/>
      <c r="W512" s="498"/>
      <c r="X512" s="498"/>
      <c r="Y512" s="498"/>
      <c r="Z512" s="498"/>
      <c r="AA512" s="498"/>
      <c r="AB512" s="498"/>
      <c r="AC512" s="498"/>
      <c r="AD512" s="498"/>
      <c r="AE512" s="498"/>
      <c r="AF512" s="498"/>
      <c r="AG512" s="498"/>
      <c r="AH512" s="498"/>
      <c r="AI512" s="498"/>
      <c r="AJ512" s="498"/>
      <c r="AK512" s="498"/>
      <c r="AL512" s="498"/>
      <c r="AM512" s="498"/>
      <c r="AN512" s="498"/>
      <c r="AO512" s="498"/>
      <c r="AP512" s="498"/>
      <c r="AQ512" s="498"/>
      <c r="AR512" s="498"/>
      <c r="AS512" s="498"/>
      <c r="AT512" s="498"/>
      <c r="AU512" s="498"/>
      <c r="AV512" s="498"/>
      <c r="AW512" s="498"/>
      <c r="AX512" s="498"/>
      <c r="AY512" s="498"/>
      <c r="AZ512" s="498"/>
      <c r="BA512" s="498"/>
      <c r="BB512" s="498"/>
      <c r="BC512" s="498"/>
      <c r="BD512" s="498"/>
      <c r="BE512" s="498"/>
      <c r="BF512" s="498"/>
      <c r="BG512" s="498"/>
      <c r="BH512" s="498"/>
      <c r="BI512" s="498"/>
      <c r="BJ512" s="498"/>
      <c r="BK512" s="498"/>
      <c r="BL512" s="498"/>
    </row>
    <row r="513" spans="1:64" s="8" customFormat="1" ht="18.75" customHeight="1" x14ac:dyDescent="0.2">
      <c r="A513" s="482"/>
      <c r="B513" s="482"/>
      <c r="C513" s="482"/>
      <c r="D513" s="482"/>
      <c r="E513" s="482"/>
      <c r="F513" s="482"/>
      <c r="G513" s="500"/>
      <c r="H513" s="482"/>
      <c r="I513" s="501"/>
      <c r="J513" s="482"/>
      <c r="K513" s="500"/>
      <c r="L513" s="482"/>
      <c r="M513" s="498"/>
      <c r="N513" s="589"/>
      <c r="O513" s="590"/>
      <c r="P513" s="482"/>
      <c r="Q513" s="482"/>
      <c r="R513" s="482"/>
      <c r="S513" s="482"/>
      <c r="T513" s="482"/>
      <c r="U513" s="482"/>
      <c r="V513" s="482"/>
      <c r="W513" s="498"/>
      <c r="X513" s="498"/>
      <c r="Y513" s="498"/>
      <c r="Z513" s="498"/>
      <c r="AA513" s="498"/>
      <c r="AB513" s="498"/>
      <c r="AC513" s="498"/>
      <c r="AD513" s="498"/>
      <c r="AE513" s="498"/>
      <c r="AF513" s="498"/>
      <c r="AG513" s="498"/>
      <c r="AH513" s="498"/>
      <c r="AI513" s="498"/>
      <c r="AJ513" s="498"/>
      <c r="AK513" s="498"/>
      <c r="AL513" s="498"/>
      <c r="AM513" s="498"/>
      <c r="AN513" s="498"/>
      <c r="AO513" s="498"/>
      <c r="AP513" s="498"/>
      <c r="AQ513" s="498"/>
      <c r="AR513" s="498"/>
      <c r="AS513" s="498"/>
      <c r="AT513" s="498"/>
      <c r="AU513" s="498"/>
      <c r="AV513" s="498"/>
      <c r="AW513" s="498"/>
      <c r="AX513" s="498"/>
      <c r="AY513" s="498"/>
      <c r="AZ513" s="498"/>
      <c r="BA513" s="498"/>
      <c r="BB513" s="498"/>
      <c r="BC513" s="498"/>
      <c r="BD513" s="498"/>
      <c r="BE513" s="498"/>
      <c r="BF513" s="498"/>
      <c r="BG513" s="498"/>
      <c r="BH513" s="498"/>
      <c r="BI513" s="498"/>
      <c r="BJ513" s="498"/>
      <c r="BK513" s="498"/>
      <c r="BL513" s="498"/>
    </row>
    <row r="514" spans="1:64" s="7" customFormat="1" ht="18.75" customHeight="1" x14ac:dyDescent="0.2">
      <c r="A514" s="482"/>
      <c r="B514" s="482"/>
      <c r="C514" s="482"/>
      <c r="D514" s="482"/>
      <c r="E514" s="482"/>
      <c r="F514" s="482"/>
      <c r="G514" s="500"/>
      <c r="H514" s="482"/>
      <c r="I514" s="501"/>
      <c r="J514" s="482"/>
      <c r="K514" s="500"/>
      <c r="L514" s="482"/>
      <c r="M514" s="482"/>
      <c r="N514" s="589"/>
      <c r="O514" s="590"/>
      <c r="P514" s="482"/>
      <c r="Q514" s="482"/>
      <c r="R514" s="482"/>
      <c r="S514" s="482"/>
      <c r="T514" s="482"/>
      <c r="U514" s="482"/>
      <c r="V514" s="482"/>
      <c r="W514" s="482"/>
      <c r="X514" s="482"/>
      <c r="Y514" s="482"/>
      <c r="Z514" s="482"/>
      <c r="AA514" s="482"/>
      <c r="AB514" s="482"/>
      <c r="AC514" s="482"/>
      <c r="AD514" s="482"/>
      <c r="AE514" s="482"/>
      <c r="AF514" s="482"/>
      <c r="AG514" s="482"/>
      <c r="AH514" s="482"/>
      <c r="AI514" s="482"/>
      <c r="AJ514" s="482"/>
      <c r="AK514" s="482"/>
      <c r="AL514" s="482"/>
      <c r="AM514" s="482"/>
      <c r="AN514" s="482"/>
      <c r="AO514" s="482"/>
      <c r="AP514" s="482"/>
      <c r="AQ514" s="482"/>
      <c r="AR514" s="482"/>
      <c r="AS514" s="482"/>
      <c r="AT514" s="482"/>
      <c r="AU514" s="482"/>
      <c r="AV514" s="482"/>
      <c r="AW514" s="482"/>
      <c r="AX514" s="482"/>
      <c r="AY514" s="482"/>
      <c r="AZ514" s="482"/>
      <c r="BA514" s="482"/>
      <c r="BB514" s="482"/>
      <c r="BC514" s="482"/>
      <c r="BD514" s="482"/>
      <c r="BE514" s="482"/>
      <c r="BF514" s="482"/>
      <c r="BG514" s="482"/>
      <c r="BH514" s="482"/>
      <c r="BI514" s="482"/>
      <c r="BJ514" s="482"/>
      <c r="BK514" s="482"/>
      <c r="BL514" s="482"/>
    </row>
    <row r="515" spans="1:64" s="7" customFormat="1" ht="11.25" customHeight="1" x14ac:dyDescent="0.2">
      <c r="A515" s="482"/>
      <c r="B515" s="482"/>
      <c r="C515" s="482"/>
      <c r="D515" s="482"/>
      <c r="E515" s="482"/>
      <c r="F515" s="482"/>
      <c r="G515" s="500"/>
      <c r="H515" s="482"/>
      <c r="I515" s="501"/>
      <c r="J515" s="482"/>
      <c r="K515" s="500"/>
      <c r="L515" s="482"/>
      <c r="M515" s="482"/>
      <c r="N515" s="590"/>
      <c r="O515" s="590"/>
      <c r="P515" s="482"/>
      <c r="Q515" s="482"/>
      <c r="R515" s="482"/>
      <c r="S515" s="482"/>
      <c r="T515" s="482"/>
      <c r="U515" s="482"/>
      <c r="V515" s="482"/>
      <c r="W515" s="482"/>
      <c r="X515" s="482"/>
      <c r="Y515" s="482"/>
      <c r="Z515" s="482"/>
      <c r="AA515" s="482"/>
      <c r="AB515" s="482"/>
      <c r="AC515" s="482"/>
      <c r="AD515" s="482"/>
      <c r="AE515" s="482"/>
      <c r="AF515" s="482"/>
      <c r="AG515" s="482"/>
      <c r="AH515" s="482"/>
      <c r="AI515" s="482"/>
      <c r="AJ515" s="482"/>
      <c r="AK515" s="482"/>
      <c r="AL515" s="482"/>
      <c r="AM515" s="482"/>
      <c r="AN515" s="482"/>
      <c r="AO515" s="482"/>
      <c r="AP515" s="482"/>
      <c r="AQ515" s="482"/>
      <c r="AR515" s="482"/>
      <c r="AS515" s="482"/>
      <c r="AT515" s="482"/>
      <c r="AU515" s="482"/>
      <c r="AV515" s="482"/>
      <c r="AW515" s="482"/>
      <c r="AX515" s="482"/>
      <c r="AY515" s="482"/>
      <c r="AZ515" s="482"/>
      <c r="BA515" s="482"/>
      <c r="BB515" s="482"/>
      <c r="BC515" s="482"/>
      <c r="BD515" s="482"/>
      <c r="BE515" s="482"/>
      <c r="BF515" s="482"/>
      <c r="BG515" s="482"/>
      <c r="BH515" s="482"/>
      <c r="BI515" s="482"/>
      <c r="BJ515" s="482"/>
      <c r="BK515" s="482"/>
      <c r="BL515" s="482"/>
    </row>
    <row r="516" spans="1:64" s="7" customFormat="1" ht="18.75" customHeight="1" x14ac:dyDescent="0.2">
      <c r="A516" s="482"/>
      <c r="B516" s="482"/>
      <c r="C516" s="482"/>
      <c r="D516" s="482"/>
      <c r="E516" s="482"/>
      <c r="F516" s="482"/>
      <c r="G516" s="500"/>
      <c r="H516" s="482"/>
      <c r="I516" s="501"/>
      <c r="J516" s="482"/>
      <c r="K516" s="500"/>
      <c r="L516" s="482"/>
      <c r="M516" s="482"/>
      <c r="N516" s="588"/>
      <c r="O516" s="590"/>
      <c r="P516" s="482"/>
      <c r="Q516" s="482"/>
      <c r="R516" s="482"/>
      <c r="S516" s="482"/>
      <c r="T516" s="482"/>
      <c r="U516" s="482"/>
      <c r="V516" s="482"/>
      <c r="W516" s="482"/>
      <c r="X516" s="482"/>
      <c r="Y516" s="482"/>
      <c r="Z516" s="482"/>
      <c r="AA516" s="482"/>
      <c r="AB516" s="482"/>
      <c r="AC516" s="482"/>
      <c r="AD516" s="482"/>
      <c r="AE516" s="482"/>
      <c r="AF516" s="482"/>
      <c r="AG516" s="482"/>
      <c r="AH516" s="482"/>
      <c r="AI516" s="482"/>
      <c r="AJ516" s="482"/>
      <c r="AK516" s="482"/>
      <c r="AL516" s="482"/>
      <c r="AM516" s="482"/>
      <c r="AN516" s="482"/>
      <c r="AO516" s="482"/>
      <c r="AP516" s="482"/>
      <c r="AQ516" s="482"/>
      <c r="AR516" s="482"/>
      <c r="AS516" s="482"/>
      <c r="AT516" s="482"/>
      <c r="AU516" s="482"/>
      <c r="AV516" s="482"/>
      <c r="AW516" s="482"/>
      <c r="AX516" s="482"/>
      <c r="AY516" s="482"/>
      <c r="AZ516" s="482"/>
      <c r="BA516" s="482"/>
      <c r="BB516" s="482"/>
      <c r="BC516" s="482"/>
      <c r="BD516" s="482"/>
      <c r="BE516" s="482"/>
      <c r="BF516" s="482"/>
      <c r="BG516" s="482"/>
      <c r="BH516" s="482"/>
      <c r="BI516" s="482"/>
      <c r="BJ516" s="482"/>
      <c r="BK516" s="482"/>
      <c r="BL516" s="482"/>
    </row>
    <row r="517" spans="1:64" s="7" customFormat="1" ht="15" customHeight="1" x14ac:dyDescent="0.2">
      <c r="A517" s="482"/>
      <c r="B517" s="482"/>
      <c r="C517" s="482"/>
      <c r="D517" s="482"/>
      <c r="E517" s="482"/>
      <c r="F517" s="482"/>
      <c r="G517" s="500"/>
      <c r="H517" s="482"/>
      <c r="I517" s="501"/>
      <c r="J517" s="482"/>
      <c r="K517" s="500"/>
      <c r="L517" s="482"/>
      <c r="M517" s="482"/>
      <c r="N517" s="588"/>
      <c r="O517" s="590"/>
      <c r="P517" s="482"/>
      <c r="Q517" s="482"/>
      <c r="R517" s="482"/>
      <c r="S517" s="482"/>
      <c r="T517" s="482"/>
      <c r="U517" s="482"/>
      <c r="V517" s="482"/>
      <c r="W517" s="482"/>
      <c r="X517" s="482"/>
      <c r="Y517" s="482"/>
      <c r="Z517" s="482"/>
      <c r="AA517" s="482"/>
      <c r="AB517" s="482"/>
      <c r="AC517" s="482"/>
      <c r="AD517" s="482"/>
      <c r="AE517" s="482"/>
      <c r="AF517" s="482"/>
      <c r="AG517" s="482"/>
      <c r="AH517" s="482"/>
      <c r="AI517" s="482"/>
      <c r="AJ517" s="482"/>
      <c r="AK517" s="482"/>
      <c r="AL517" s="482"/>
      <c r="AM517" s="482"/>
      <c r="AN517" s="482"/>
      <c r="AO517" s="482"/>
      <c r="AP517" s="482"/>
      <c r="AQ517" s="482"/>
      <c r="AR517" s="482"/>
      <c r="AS517" s="482"/>
      <c r="AT517" s="482"/>
      <c r="AU517" s="482"/>
      <c r="AV517" s="482"/>
      <c r="AW517" s="482"/>
      <c r="AX517" s="482"/>
      <c r="AY517" s="482"/>
      <c r="AZ517" s="482"/>
      <c r="BA517" s="482"/>
      <c r="BB517" s="482"/>
      <c r="BC517" s="482"/>
      <c r="BD517" s="482"/>
      <c r="BE517" s="482"/>
      <c r="BF517" s="482"/>
      <c r="BG517" s="482"/>
      <c r="BH517" s="482"/>
      <c r="BI517" s="482"/>
      <c r="BJ517" s="482"/>
      <c r="BK517" s="482"/>
      <c r="BL517" s="482"/>
    </row>
    <row r="518" spans="1:64" s="8" customFormat="1" ht="15" customHeight="1" x14ac:dyDescent="0.2">
      <c r="A518" s="482"/>
      <c r="B518" s="482"/>
      <c r="C518" s="482"/>
      <c r="D518" s="482"/>
      <c r="E518" s="482"/>
      <c r="F518" s="482"/>
      <c r="G518" s="500"/>
      <c r="H518" s="482"/>
      <c r="I518" s="501"/>
      <c r="J518" s="482"/>
      <c r="K518" s="500"/>
      <c r="L518" s="482"/>
      <c r="M518" s="498"/>
      <c r="N518" s="588"/>
      <c r="O518" s="590"/>
      <c r="P518" s="482"/>
      <c r="Q518" s="482"/>
      <c r="R518" s="482"/>
      <c r="S518" s="482"/>
      <c r="T518" s="482"/>
      <c r="U518" s="482"/>
      <c r="V518" s="482"/>
      <c r="W518" s="498"/>
      <c r="X518" s="498"/>
      <c r="Y518" s="498"/>
      <c r="Z518" s="498"/>
      <c r="AA518" s="498"/>
      <c r="AB518" s="498"/>
      <c r="AC518" s="498"/>
      <c r="AD518" s="498"/>
      <c r="AE518" s="498"/>
      <c r="AF518" s="498"/>
      <c r="AG518" s="498"/>
      <c r="AH518" s="498"/>
      <c r="AI518" s="498"/>
      <c r="AJ518" s="498"/>
      <c r="AK518" s="498"/>
      <c r="AL518" s="498"/>
      <c r="AM518" s="498"/>
      <c r="AN518" s="498"/>
      <c r="AO518" s="498"/>
      <c r="AP518" s="498"/>
      <c r="AQ518" s="498"/>
      <c r="AR518" s="498"/>
      <c r="AS518" s="498"/>
      <c r="AT518" s="498"/>
      <c r="AU518" s="498"/>
      <c r="AV518" s="498"/>
      <c r="AW518" s="498"/>
      <c r="AX518" s="498"/>
      <c r="AY518" s="498"/>
      <c r="AZ518" s="498"/>
      <c r="BA518" s="498"/>
      <c r="BB518" s="498"/>
      <c r="BC518" s="498"/>
      <c r="BD518" s="498"/>
      <c r="BE518" s="498"/>
      <c r="BF518" s="498"/>
      <c r="BG518" s="498"/>
      <c r="BH518" s="498"/>
      <c r="BI518" s="498"/>
      <c r="BJ518" s="498"/>
      <c r="BK518" s="498"/>
      <c r="BL518" s="498"/>
    </row>
    <row r="519" spans="1:64" s="8" customFormat="1" ht="15" customHeight="1" x14ac:dyDescent="0.2">
      <c r="A519" s="482"/>
      <c r="B519" s="482"/>
      <c r="C519" s="482"/>
      <c r="D519" s="482"/>
      <c r="E519" s="482"/>
      <c r="F519" s="482"/>
      <c r="G519" s="500"/>
      <c r="H519" s="482"/>
      <c r="I519" s="501"/>
      <c r="J519" s="482"/>
      <c r="K519" s="500"/>
      <c r="L519" s="482"/>
      <c r="M519" s="498"/>
      <c r="N519" s="588"/>
      <c r="O519" s="590"/>
      <c r="P519" s="482"/>
      <c r="Q519" s="482"/>
      <c r="R519" s="482"/>
      <c r="S519" s="482"/>
      <c r="T519" s="482"/>
      <c r="U519" s="482"/>
      <c r="V519" s="482"/>
      <c r="W519" s="498"/>
      <c r="X519" s="498"/>
      <c r="Y519" s="498"/>
      <c r="Z519" s="498"/>
      <c r="AA519" s="498"/>
      <c r="AB519" s="498"/>
      <c r="AC519" s="498"/>
      <c r="AD519" s="498"/>
      <c r="AE519" s="498"/>
      <c r="AF519" s="498"/>
      <c r="AG519" s="498"/>
      <c r="AH519" s="498"/>
      <c r="AI519" s="498"/>
      <c r="AJ519" s="498"/>
      <c r="AK519" s="498"/>
      <c r="AL519" s="498"/>
      <c r="AM519" s="498"/>
      <c r="AN519" s="498"/>
      <c r="AO519" s="498"/>
      <c r="AP519" s="498"/>
      <c r="AQ519" s="498"/>
      <c r="AR519" s="498"/>
      <c r="AS519" s="498"/>
      <c r="AT519" s="498"/>
      <c r="AU519" s="498"/>
      <c r="AV519" s="498"/>
      <c r="AW519" s="498"/>
      <c r="AX519" s="498"/>
      <c r="AY519" s="498"/>
      <c r="AZ519" s="498"/>
      <c r="BA519" s="498"/>
      <c r="BB519" s="498"/>
      <c r="BC519" s="498"/>
      <c r="BD519" s="498"/>
      <c r="BE519" s="498"/>
      <c r="BF519" s="498"/>
      <c r="BG519" s="498"/>
      <c r="BH519" s="498"/>
      <c r="BI519" s="498"/>
      <c r="BJ519" s="498"/>
      <c r="BK519" s="498"/>
      <c r="BL519" s="498"/>
    </row>
    <row r="520" spans="1:64" s="8" customFormat="1" ht="15" customHeight="1" x14ac:dyDescent="0.2">
      <c r="A520" s="482"/>
      <c r="B520" s="482"/>
      <c r="C520" s="482"/>
      <c r="D520" s="482"/>
      <c r="E520" s="482"/>
      <c r="F520" s="482"/>
      <c r="G520" s="500"/>
      <c r="H520" s="482"/>
      <c r="I520" s="501"/>
      <c r="J520" s="482"/>
      <c r="K520" s="500"/>
      <c r="L520" s="482"/>
      <c r="M520" s="498"/>
      <c r="N520" s="588"/>
      <c r="O520" s="590"/>
      <c r="P520" s="482"/>
      <c r="Q520" s="482"/>
      <c r="R520" s="482"/>
      <c r="S520" s="482"/>
      <c r="T520" s="482"/>
      <c r="U520" s="482"/>
      <c r="V520" s="482"/>
      <c r="W520" s="498"/>
      <c r="X520" s="498"/>
      <c r="Y520" s="498"/>
      <c r="Z520" s="498"/>
      <c r="AA520" s="498"/>
      <c r="AB520" s="498"/>
      <c r="AC520" s="498"/>
      <c r="AD520" s="498"/>
      <c r="AE520" s="498"/>
      <c r="AF520" s="498"/>
      <c r="AG520" s="498"/>
      <c r="AH520" s="498"/>
      <c r="AI520" s="498"/>
      <c r="AJ520" s="498"/>
      <c r="AK520" s="498"/>
      <c r="AL520" s="498"/>
      <c r="AM520" s="498"/>
      <c r="AN520" s="498"/>
      <c r="AO520" s="498"/>
      <c r="AP520" s="498"/>
      <c r="AQ520" s="498"/>
      <c r="AR520" s="498"/>
      <c r="AS520" s="498"/>
      <c r="AT520" s="498"/>
      <c r="AU520" s="498"/>
      <c r="AV520" s="498"/>
      <c r="AW520" s="498"/>
      <c r="AX520" s="498"/>
      <c r="AY520" s="498"/>
      <c r="AZ520" s="498"/>
      <c r="BA520" s="498"/>
      <c r="BB520" s="498"/>
      <c r="BC520" s="498"/>
      <c r="BD520" s="498"/>
      <c r="BE520" s="498"/>
      <c r="BF520" s="498"/>
      <c r="BG520" s="498"/>
      <c r="BH520" s="498"/>
      <c r="BI520" s="498"/>
      <c r="BJ520" s="498"/>
      <c r="BK520" s="498"/>
      <c r="BL520" s="498"/>
    </row>
    <row r="521" spans="1:64" s="8" customFormat="1" ht="15" customHeight="1" x14ac:dyDescent="0.2">
      <c r="A521" s="482"/>
      <c r="B521" s="482"/>
      <c r="C521" s="482"/>
      <c r="D521" s="482"/>
      <c r="E521" s="482"/>
      <c r="F521" s="482"/>
      <c r="G521" s="500"/>
      <c r="H521" s="482"/>
      <c r="I521" s="501"/>
      <c r="J521" s="482"/>
      <c r="K521" s="500"/>
      <c r="L521" s="482"/>
      <c r="M521" s="498"/>
      <c r="N521" s="588"/>
      <c r="O521" s="590"/>
      <c r="P521" s="482"/>
      <c r="Q521" s="482"/>
      <c r="R521" s="482"/>
      <c r="S521" s="482"/>
      <c r="T521" s="482"/>
      <c r="U521" s="482"/>
      <c r="V521" s="482"/>
      <c r="W521" s="498"/>
      <c r="X521" s="498"/>
      <c r="Y521" s="498"/>
      <c r="Z521" s="498"/>
      <c r="AA521" s="498"/>
      <c r="AB521" s="498"/>
      <c r="AC521" s="498"/>
      <c r="AD521" s="498"/>
      <c r="AE521" s="498"/>
      <c r="AF521" s="498"/>
      <c r="AG521" s="498"/>
      <c r="AH521" s="498"/>
      <c r="AI521" s="498"/>
      <c r="AJ521" s="498"/>
      <c r="AK521" s="498"/>
      <c r="AL521" s="498"/>
      <c r="AM521" s="498"/>
      <c r="AN521" s="498"/>
      <c r="AO521" s="498"/>
      <c r="AP521" s="498"/>
      <c r="AQ521" s="498"/>
      <c r="AR521" s="498"/>
      <c r="AS521" s="498"/>
      <c r="AT521" s="498"/>
      <c r="AU521" s="498"/>
      <c r="AV521" s="498"/>
      <c r="AW521" s="498"/>
      <c r="AX521" s="498"/>
      <c r="AY521" s="498"/>
      <c r="AZ521" s="498"/>
      <c r="BA521" s="498"/>
      <c r="BB521" s="498"/>
      <c r="BC521" s="498"/>
      <c r="BD521" s="498"/>
      <c r="BE521" s="498"/>
      <c r="BF521" s="498"/>
      <c r="BG521" s="498"/>
      <c r="BH521" s="498"/>
      <c r="BI521" s="498"/>
      <c r="BJ521" s="498"/>
      <c r="BK521" s="498"/>
      <c r="BL521" s="498"/>
    </row>
    <row r="522" spans="1:64" s="8" customFormat="1" ht="15" customHeight="1" x14ac:dyDescent="0.2">
      <c r="A522" s="482"/>
      <c r="B522" s="482"/>
      <c r="C522" s="482"/>
      <c r="D522" s="482"/>
      <c r="E522" s="482"/>
      <c r="F522" s="482"/>
      <c r="G522" s="500"/>
      <c r="H522" s="482"/>
      <c r="I522" s="501"/>
      <c r="J522" s="482"/>
      <c r="K522" s="500"/>
      <c r="L522" s="482"/>
      <c r="M522" s="498"/>
      <c r="N522" s="588"/>
      <c r="O522" s="590"/>
      <c r="P522" s="482"/>
      <c r="Q522" s="482"/>
      <c r="R522" s="482"/>
      <c r="S522" s="482"/>
      <c r="T522" s="482"/>
      <c r="U522" s="482"/>
      <c r="V522" s="482"/>
      <c r="W522" s="498"/>
      <c r="X522" s="498"/>
      <c r="Y522" s="498"/>
      <c r="Z522" s="498"/>
      <c r="AA522" s="498"/>
      <c r="AB522" s="498"/>
      <c r="AC522" s="498"/>
      <c r="AD522" s="498"/>
      <c r="AE522" s="498"/>
      <c r="AF522" s="498"/>
      <c r="AG522" s="498"/>
      <c r="AH522" s="498"/>
      <c r="AI522" s="498"/>
      <c r="AJ522" s="498"/>
      <c r="AK522" s="498"/>
      <c r="AL522" s="498"/>
      <c r="AM522" s="498"/>
      <c r="AN522" s="498"/>
      <c r="AO522" s="498"/>
      <c r="AP522" s="498"/>
      <c r="AQ522" s="498"/>
      <c r="AR522" s="498"/>
      <c r="AS522" s="498"/>
      <c r="AT522" s="498"/>
      <c r="AU522" s="498"/>
      <c r="AV522" s="498"/>
      <c r="AW522" s="498"/>
      <c r="AX522" s="498"/>
      <c r="AY522" s="498"/>
      <c r="AZ522" s="498"/>
      <c r="BA522" s="498"/>
      <c r="BB522" s="498"/>
      <c r="BC522" s="498"/>
      <c r="BD522" s="498"/>
      <c r="BE522" s="498"/>
      <c r="BF522" s="498"/>
      <c r="BG522" s="498"/>
      <c r="BH522" s="498"/>
      <c r="BI522" s="498"/>
      <c r="BJ522" s="498"/>
      <c r="BK522" s="498"/>
      <c r="BL522" s="498"/>
    </row>
    <row r="523" spans="1:64" s="8" customFormat="1" ht="15" customHeight="1" x14ac:dyDescent="0.2">
      <c r="A523" s="482"/>
      <c r="B523" s="482"/>
      <c r="C523" s="482"/>
      <c r="D523" s="482"/>
      <c r="E523" s="482"/>
      <c r="F523" s="482"/>
      <c r="G523" s="500"/>
      <c r="H523" s="482"/>
      <c r="I523" s="501"/>
      <c r="J523" s="482"/>
      <c r="K523" s="500"/>
      <c r="L523" s="482"/>
      <c r="M523" s="498"/>
      <c r="N523" s="588"/>
      <c r="O523" s="590"/>
      <c r="P523" s="482"/>
      <c r="Q523" s="482"/>
      <c r="R523" s="482"/>
      <c r="S523" s="482"/>
      <c r="T523" s="482"/>
      <c r="U523" s="482"/>
      <c r="V523" s="482"/>
      <c r="W523" s="498"/>
      <c r="X523" s="498"/>
      <c r="Y523" s="498"/>
      <c r="Z523" s="498"/>
      <c r="AA523" s="498"/>
      <c r="AB523" s="498"/>
      <c r="AC523" s="498"/>
      <c r="AD523" s="498"/>
      <c r="AE523" s="498"/>
      <c r="AF523" s="498"/>
      <c r="AG523" s="498"/>
      <c r="AH523" s="498"/>
      <c r="AI523" s="498"/>
      <c r="AJ523" s="498"/>
      <c r="AK523" s="498"/>
      <c r="AL523" s="498"/>
      <c r="AM523" s="498"/>
      <c r="AN523" s="498"/>
      <c r="AO523" s="498"/>
      <c r="AP523" s="498"/>
      <c r="AQ523" s="498"/>
      <c r="AR523" s="498"/>
      <c r="AS523" s="498"/>
      <c r="AT523" s="498"/>
      <c r="AU523" s="498"/>
      <c r="AV523" s="498"/>
      <c r="AW523" s="498"/>
      <c r="AX523" s="498"/>
      <c r="AY523" s="498"/>
      <c r="AZ523" s="498"/>
      <c r="BA523" s="498"/>
      <c r="BB523" s="498"/>
      <c r="BC523" s="498"/>
      <c r="BD523" s="498"/>
      <c r="BE523" s="498"/>
      <c r="BF523" s="498"/>
      <c r="BG523" s="498"/>
      <c r="BH523" s="498"/>
      <c r="BI523" s="498"/>
      <c r="BJ523" s="498"/>
      <c r="BK523" s="498"/>
      <c r="BL523" s="498"/>
    </row>
    <row r="524" spans="1:64" s="8" customFormat="1" ht="18.75" customHeight="1" x14ac:dyDescent="0.2">
      <c r="A524" s="482"/>
      <c r="B524" s="482"/>
      <c r="C524" s="482"/>
      <c r="D524" s="482"/>
      <c r="E524" s="482"/>
      <c r="F524" s="482"/>
      <c r="G524" s="500"/>
      <c r="H524" s="482"/>
      <c r="I524" s="501"/>
      <c r="J524" s="482"/>
      <c r="K524" s="500"/>
      <c r="L524" s="482"/>
      <c r="M524" s="498"/>
      <c r="N524" s="590"/>
      <c r="O524" s="590"/>
      <c r="P524" s="482"/>
      <c r="Q524" s="482"/>
      <c r="R524" s="482"/>
      <c r="S524" s="482"/>
      <c r="T524" s="482"/>
      <c r="U524" s="482"/>
      <c r="V524" s="482"/>
      <c r="W524" s="498"/>
      <c r="X524" s="498"/>
      <c r="Y524" s="498"/>
      <c r="Z524" s="498"/>
      <c r="AA524" s="498"/>
      <c r="AB524" s="498"/>
      <c r="AC524" s="498"/>
      <c r="AD524" s="498"/>
      <c r="AE524" s="498"/>
      <c r="AF524" s="498"/>
      <c r="AG524" s="498"/>
      <c r="AH524" s="498"/>
      <c r="AI524" s="498"/>
      <c r="AJ524" s="498"/>
      <c r="AK524" s="498"/>
      <c r="AL524" s="498"/>
      <c r="AM524" s="498"/>
      <c r="AN524" s="498"/>
      <c r="AO524" s="498"/>
      <c r="AP524" s="498"/>
      <c r="AQ524" s="498"/>
      <c r="AR524" s="498"/>
      <c r="AS524" s="498"/>
      <c r="AT524" s="498"/>
      <c r="AU524" s="498"/>
      <c r="AV524" s="498"/>
      <c r="AW524" s="498"/>
      <c r="AX524" s="498"/>
      <c r="AY524" s="498"/>
      <c r="AZ524" s="498"/>
      <c r="BA524" s="498"/>
      <c r="BB524" s="498"/>
      <c r="BC524" s="498"/>
      <c r="BD524" s="498"/>
      <c r="BE524" s="498"/>
      <c r="BF524" s="498"/>
      <c r="BG524" s="498"/>
      <c r="BH524" s="498"/>
      <c r="BI524" s="498"/>
      <c r="BJ524" s="498"/>
      <c r="BK524" s="498"/>
      <c r="BL524" s="498"/>
    </row>
    <row r="525" spans="1:64" s="8" customFormat="1" ht="18.75" customHeight="1" x14ac:dyDescent="0.2">
      <c r="A525" s="482"/>
      <c r="B525" s="482"/>
      <c r="C525" s="482"/>
      <c r="D525" s="482"/>
      <c r="E525" s="482"/>
      <c r="F525" s="482"/>
      <c r="G525" s="500"/>
      <c r="H525" s="482"/>
      <c r="I525" s="501"/>
      <c r="J525" s="482"/>
      <c r="K525" s="500"/>
      <c r="L525" s="482"/>
      <c r="M525" s="498"/>
      <c r="N525" s="590"/>
      <c r="O525" s="590"/>
      <c r="P525" s="482"/>
      <c r="Q525" s="482"/>
      <c r="R525" s="482"/>
      <c r="S525" s="482"/>
      <c r="T525" s="482"/>
      <c r="U525" s="482"/>
      <c r="V525" s="482"/>
      <c r="W525" s="498"/>
      <c r="X525" s="498"/>
      <c r="Y525" s="498"/>
      <c r="Z525" s="498"/>
      <c r="AA525" s="498"/>
      <c r="AB525" s="498"/>
      <c r="AC525" s="498"/>
      <c r="AD525" s="498"/>
      <c r="AE525" s="498"/>
      <c r="AF525" s="498"/>
      <c r="AG525" s="498"/>
      <c r="AH525" s="498"/>
      <c r="AI525" s="498"/>
      <c r="AJ525" s="498"/>
      <c r="AK525" s="498"/>
      <c r="AL525" s="498"/>
      <c r="AM525" s="498"/>
      <c r="AN525" s="498"/>
      <c r="AO525" s="498"/>
      <c r="AP525" s="498"/>
      <c r="AQ525" s="498"/>
      <c r="AR525" s="498"/>
      <c r="AS525" s="498"/>
      <c r="AT525" s="498"/>
      <c r="AU525" s="498"/>
      <c r="AV525" s="498"/>
      <c r="AW525" s="498"/>
      <c r="AX525" s="498"/>
      <c r="AY525" s="498"/>
      <c r="AZ525" s="498"/>
      <c r="BA525" s="498"/>
      <c r="BB525" s="498"/>
      <c r="BC525" s="498"/>
      <c r="BD525" s="498"/>
      <c r="BE525" s="498"/>
      <c r="BF525" s="498"/>
      <c r="BG525" s="498"/>
      <c r="BH525" s="498"/>
      <c r="BI525" s="498"/>
      <c r="BJ525" s="498"/>
      <c r="BK525" s="498"/>
      <c r="BL525" s="498"/>
    </row>
    <row r="526" spans="1:64" s="7" customFormat="1" ht="18.75" customHeight="1" x14ac:dyDescent="0.2">
      <c r="A526" s="482"/>
      <c r="B526" s="482"/>
      <c r="C526" s="482"/>
      <c r="D526" s="482"/>
      <c r="E526" s="482"/>
      <c r="F526" s="482"/>
      <c r="G526" s="500"/>
      <c r="H526" s="482"/>
      <c r="I526" s="501"/>
      <c r="J526" s="482"/>
      <c r="K526" s="500"/>
      <c r="L526" s="482"/>
      <c r="M526" s="482"/>
      <c r="N526" s="590"/>
      <c r="O526" s="590"/>
      <c r="P526" s="482"/>
      <c r="Q526" s="482"/>
      <c r="R526" s="482"/>
      <c r="S526" s="482"/>
      <c r="T526" s="482"/>
      <c r="U526" s="482"/>
      <c r="V526" s="482"/>
      <c r="W526" s="482"/>
      <c r="X526" s="482"/>
      <c r="Y526" s="482"/>
      <c r="Z526" s="482"/>
      <c r="AA526" s="482"/>
      <c r="AB526" s="482"/>
      <c r="AC526" s="482"/>
      <c r="AD526" s="482"/>
      <c r="AE526" s="482"/>
      <c r="AF526" s="482"/>
      <c r="AG526" s="482"/>
      <c r="AH526" s="482"/>
      <c r="AI526" s="482"/>
      <c r="AJ526" s="482"/>
      <c r="AK526" s="482"/>
      <c r="AL526" s="482"/>
      <c r="AM526" s="482"/>
      <c r="AN526" s="482"/>
      <c r="AO526" s="482"/>
      <c r="AP526" s="482"/>
      <c r="AQ526" s="482"/>
      <c r="AR526" s="482"/>
      <c r="AS526" s="482"/>
      <c r="AT526" s="482"/>
      <c r="AU526" s="482"/>
      <c r="AV526" s="482"/>
      <c r="AW526" s="482"/>
      <c r="AX526" s="482"/>
      <c r="AY526" s="482"/>
      <c r="AZ526" s="482"/>
      <c r="BA526" s="482"/>
      <c r="BB526" s="482"/>
      <c r="BC526" s="482"/>
      <c r="BD526" s="482"/>
      <c r="BE526" s="482"/>
      <c r="BF526" s="482"/>
      <c r="BG526" s="482"/>
      <c r="BH526" s="482"/>
      <c r="BI526" s="482"/>
      <c r="BJ526" s="482"/>
      <c r="BK526" s="482"/>
      <c r="BL526" s="482"/>
    </row>
    <row r="527" spans="1:64" s="7" customFormat="1" ht="18.75" customHeight="1" x14ac:dyDescent="0.2">
      <c r="A527" s="482"/>
      <c r="B527" s="482"/>
      <c r="C527" s="482"/>
      <c r="D527" s="482"/>
      <c r="E527" s="482"/>
      <c r="F527" s="482"/>
      <c r="G527" s="500"/>
      <c r="H527" s="482"/>
      <c r="I527" s="501"/>
      <c r="J527" s="482"/>
      <c r="K527" s="500"/>
      <c r="L527" s="482"/>
      <c r="M527" s="482"/>
      <c r="N527" s="590"/>
      <c r="O527" s="590"/>
      <c r="P527" s="482"/>
      <c r="Q527" s="482"/>
      <c r="R527" s="482"/>
      <c r="S527" s="482"/>
      <c r="T527" s="482"/>
      <c r="U527" s="482"/>
      <c r="V527" s="482"/>
      <c r="W527" s="482"/>
      <c r="X527" s="482"/>
      <c r="Y527" s="482"/>
      <c r="Z527" s="482"/>
      <c r="AA527" s="482"/>
      <c r="AB527" s="482"/>
      <c r="AC527" s="482"/>
      <c r="AD527" s="482"/>
      <c r="AE527" s="482"/>
      <c r="AF527" s="482"/>
      <c r="AG527" s="482"/>
      <c r="AH527" s="482"/>
      <c r="AI527" s="482"/>
      <c r="AJ527" s="482"/>
      <c r="AK527" s="482"/>
      <c r="AL527" s="482"/>
      <c r="AM527" s="482"/>
      <c r="AN527" s="482"/>
      <c r="AO527" s="482"/>
      <c r="AP527" s="482"/>
      <c r="AQ527" s="482"/>
      <c r="AR527" s="482"/>
      <c r="AS527" s="482"/>
      <c r="AT527" s="482"/>
      <c r="AU527" s="482"/>
      <c r="AV527" s="482"/>
      <c r="AW527" s="482"/>
      <c r="AX527" s="482"/>
      <c r="AY527" s="482"/>
      <c r="AZ527" s="482"/>
      <c r="BA527" s="482"/>
      <c r="BB527" s="482"/>
      <c r="BC527" s="482"/>
      <c r="BD527" s="482"/>
      <c r="BE527" s="482"/>
      <c r="BF527" s="482"/>
      <c r="BG527" s="482"/>
      <c r="BH527" s="482"/>
      <c r="BI527" s="482"/>
      <c r="BJ527" s="482"/>
      <c r="BK527" s="482"/>
      <c r="BL527" s="482"/>
    </row>
    <row r="528" spans="1:64" s="7" customFormat="1" ht="18.75" customHeight="1" x14ac:dyDescent="0.2">
      <c r="A528" s="482"/>
      <c r="B528" s="482"/>
      <c r="C528" s="482"/>
      <c r="D528" s="482"/>
      <c r="E528" s="482"/>
      <c r="F528" s="482"/>
      <c r="G528" s="500"/>
      <c r="H528" s="482"/>
      <c r="I528" s="501"/>
      <c r="J528" s="482"/>
      <c r="K528" s="500"/>
      <c r="L528" s="482"/>
      <c r="M528" s="482"/>
      <c r="N528" s="590"/>
      <c r="O528" s="590"/>
      <c r="P528" s="482"/>
      <c r="Q528" s="482"/>
      <c r="R528" s="482"/>
      <c r="S528" s="482"/>
      <c r="T528" s="482"/>
      <c r="U528" s="482"/>
      <c r="V528" s="482"/>
      <c r="W528" s="482"/>
      <c r="X528" s="482"/>
      <c r="Y528" s="482"/>
      <c r="Z528" s="482"/>
      <c r="AA528" s="482"/>
      <c r="AB528" s="482"/>
      <c r="AC528" s="482"/>
      <c r="AD528" s="482"/>
      <c r="AE528" s="482"/>
      <c r="AF528" s="482"/>
      <c r="AG528" s="482"/>
      <c r="AH528" s="482"/>
      <c r="AI528" s="482"/>
      <c r="AJ528" s="482"/>
      <c r="AK528" s="482"/>
      <c r="AL528" s="482"/>
      <c r="AM528" s="482"/>
      <c r="AN528" s="482"/>
      <c r="AO528" s="482"/>
      <c r="AP528" s="482"/>
      <c r="AQ528" s="482"/>
      <c r="AR528" s="482"/>
      <c r="AS528" s="482"/>
      <c r="AT528" s="482"/>
      <c r="AU528" s="482"/>
      <c r="AV528" s="482"/>
      <c r="AW528" s="482"/>
      <c r="AX528" s="482"/>
      <c r="AY528" s="482"/>
      <c r="AZ528" s="482"/>
      <c r="BA528" s="482"/>
      <c r="BB528" s="482"/>
      <c r="BC528" s="482"/>
      <c r="BD528" s="482"/>
      <c r="BE528" s="482"/>
      <c r="BF528" s="482"/>
      <c r="BG528" s="482"/>
      <c r="BH528" s="482"/>
      <c r="BI528" s="482"/>
      <c r="BJ528" s="482"/>
      <c r="BK528" s="482"/>
      <c r="BL528" s="482"/>
    </row>
    <row r="529" spans="1:64" s="7" customFormat="1" ht="18.75" customHeight="1" x14ac:dyDescent="0.2">
      <c r="A529" s="482"/>
      <c r="B529" s="482"/>
      <c r="C529" s="482"/>
      <c r="D529" s="482"/>
      <c r="E529" s="482"/>
      <c r="F529" s="482"/>
      <c r="G529" s="500"/>
      <c r="H529" s="482"/>
      <c r="I529" s="501"/>
      <c r="J529" s="482"/>
      <c r="K529" s="500"/>
      <c r="L529" s="482"/>
      <c r="M529" s="482"/>
      <c r="N529" s="590"/>
      <c r="O529" s="590"/>
      <c r="P529" s="482"/>
      <c r="Q529" s="482"/>
      <c r="R529" s="482"/>
      <c r="S529" s="482"/>
      <c r="T529" s="482"/>
      <c r="U529" s="482"/>
      <c r="V529" s="482"/>
      <c r="W529" s="482"/>
      <c r="X529" s="482"/>
      <c r="Y529" s="482"/>
      <c r="Z529" s="482"/>
      <c r="AA529" s="482"/>
      <c r="AB529" s="482"/>
      <c r="AC529" s="482"/>
      <c r="AD529" s="482"/>
      <c r="AE529" s="482"/>
      <c r="AF529" s="482"/>
      <c r="AG529" s="482"/>
      <c r="AH529" s="482"/>
      <c r="AI529" s="482"/>
      <c r="AJ529" s="482"/>
      <c r="AK529" s="482"/>
      <c r="AL529" s="482"/>
      <c r="AM529" s="482"/>
      <c r="AN529" s="482"/>
      <c r="AO529" s="482"/>
      <c r="AP529" s="482"/>
      <c r="AQ529" s="482"/>
      <c r="AR529" s="482"/>
      <c r="AS529" s="482"/>
      <c r="AT529" s="482"/>
      <c r="AU529" s="482"/>
      <c r="AV529" s="482"/>
      <c r="AW529" s="482"/>
      <c r="AX529" s="482"/>
      <c r="AY529" s="482"/>
      <c r="AZ529" s="482"/>
      <c r="BA529" s="482"/>
      <c r="BB529" s="482"/>
      <c r="BC529" s="482"/>
      <c r="BD529" s="482"/>
      <c r="BE529" s="482"/>
      <c r="BF529" s="482"/>
      <c r="BG529" s="482"/>
      <c r="BH529" s="482"/>
      <c r="BI529" s="482"/>
      <c r="BJ529" s="482"/>
      <c r="BK529" s="482"/>
      <c r="BL529" s="482"/>
    </row>
    <row r="530" spans="1:64" s="7" customFormat="1" ht="18.75" customHeight="1" x14ac:dyDescent="0.2">
      <c r="A530" s="482"/>
      <c r="B530" s="482"/>
      <c r="C530" s="482"/>
      <c r="D530" s="482"/>
      <c r="E530" s="482"/>
      <c r="F530" s="482"/>
      <c r="G530" s="500"/>
      <c r="H530" s="482"/>
      <c r="I530" s="501"/>
      <c r="J530" s="482"/>
      <c r="K530" s="500"/>
      <c r="L530" s="482"/>
      <c r="M530" s="482"/>
      <c r="N530" s="590"/>
      <c r="O530" s="590"/>
      <c r="P530" s="482"/>
      <c r="Q530" s="482"/>
      <c r="R530" s="482"/>
      <c r="S530" s="482"/>
      <c r="T530" s="482"/>
      <c r="U530" s="482"/>
      <c r="V530" s="482"/>
      <c r="W530" s="482"/>
      <c r="X530" s="482"/>
      <c r="Y530" s="482"/>
      <c r="Z530" s="482"/>
      <c r="AA530" s="482"/>
      <c r="AB530" s="482"/>
      <c r="AC530" s="482"/>
      <c r="AD530" s="482"/>
      <c r="AE530" s="482"/>
      <c r="AF530" s="482"/>
      <c r="AG530" s="482"/>
      <c r="AH530" s="482"/>
      <c r="AI530" s="482"/>
      <c r="AJ530" s="482"/>
      <c r="AK530" s="482"/>
      <c r="AL530" s="482"/>
      <c r="AM530" s="482"/>
      <c r="AN530" s="482"/>
      <c r="AO530" s="482"/>
      <c r="AP530" s="482"/>
      <c r="AQ530" s="482"/>
      <c r="AR530" s="482"/>
      <c r="AS530" s="482"/>
      <c r="AT530" s="482"/>
      <c r="AU530" s="482"/>
      <c r="AV530" s="482"/>
      <c r="AW530" s="482"/>
      <c r="AX530" s="482"/>
      <c r="AY530" s="482"/>
      <c r="AZ530" s="482"/>
      <c r="BA530" s="482"/>
      <c r="BB530" s="482"/>
      <c r="BC530" s="482"/>
      <c r="BD530" s="482"/>
      <c r="BE530" s="482"/>
      <c r="BF530" s="482"/>
      <c r="BG530" s="482"/>
      <c r="BH530" s="482"/>
      <c r="BI530" s="482"/>
      <c r="BJ530" s="482"/>
      <c r="BK530" s="482"/>
      <c r="BL530" s="482"/>
    </row>
    <row r="531" spans="1:64" s="7" customFormat="1" ht="18.75" customHeight="1" x14ac:dyDescent="0.2">
      <c r="A531" s="482"/>
      <c r="B531" s="482"/>
      <c r="C531" s="482"/>
      <c r="D531" s="482"/>
      <c r="E531" s="482"/>
      <c r="F531" s="482"/>
      <c r="G531" s="500"/>
      <c r="H531" s="482"/>
      <c r="I531" s="501"/>
      <c r="J531" s="482"/>
      <c r="K531" s="500"/>
      <c r="L531" s="482"/>
      <c r="M531" s="482"/>
      <c r="N531" s="590"/>
      <c r="O531" s="590"/>
      <c r="P531" s="482"/>
      <c r="Q531" s="482"/>
      <c r="R531" s="482"/>
      <c r="S531" s="482"/>
      <c r="T531" s="482"/>
      <c r="U531" s="482"/>
      <c r="V531" s="482"/>
      <c r="W531" s="482"/>
      <c r="X531" s="482"/>
      <c r="Y531" s="482"/>
      <c r="Z531" s="482"/>
      <c r="AA531" s="482"/>
      <c r="AB531" s="482"/>
      <c r="AC531" s="482"/>
      <c r="AD531" s="482"/>
      <c r="AE531" s="482"/>
      <c r="AF531" s="482"/>
      <c r="AG531" s="482"/>
      <c r="AH531" s="482"/>
      <c r="AI531" s="482"/>
      <c r="AJ531" s="482"/>
      <c r="AK531" s="482"/>
      <c r="AL531" s="482"/>
      <c r="AM531" s="482"/>
      <c r="AN531" s="482"/>
      <c r="AO531" s="482"/>
      <c r="AP531" s="482"/>
      <c r="AQ531" s="482"/>
      <c r="AR531" s="482"/>
      <c r="AS531" s="482"/>
      <c r="AT531" s="482"/>
      <c r="AU531" s="482"/>
      <c r="AV531" s="482"/>
      <c r="AW531" s="482"/>
      <c r="AX531" s="482"/>
      <c r="AY531" s="482"/>
      <c r="AZ531" s="482"/>
      <c r="BA531" s="482"/>
      <c r="BB531" s="482"/>
      <c r="BC531" s="482"/>
      <c r="BD531" s="482"/>
      <c r="BE531" s="482"/>
      <c r="BF531" s="482"/>
      <c r="BG531" s="482"/>
      <c r="BH531" s="482"/>
      <c r="BI531" s="482"/>
      <c r="BJ531" s="482"/>
      <c r="BK531" s="482"/>
      <c r="BL531" s="482"/>
    </row>
    <row r="532" spans="1:64" s="7" customFormat="1" ht="18.75" customHeight="1" x14ac:dyDescent="0.2">
      <c r="A532" s="482"/>
      <c r="B532" s="482"/>
      <c r="C532" s="482"/>
      <c r="D532" s="482"/>
      <c r="E532" s="482"/>
      <c r="F532" s="482"/>
      <c r="G532" s="500"/>
      <c r="H532" s="482"/>
      <c r="I532" s="501"/>
      <c r="J532" s="482"/>
      <c r="K532" s="500"/>
      <c r="L532" s="482"/>
      <c r="M532" s="482"/>
      <c r="N532" s="590"/>
      <c r="O532" s="590"/>
      <c r="P532" s="482"/>
      <c r="Q532" s="482"/>
      <c r="R532" s="482"/>
      <c r="S532" s="482"/>
      <c r="T532" s="482"/>
      <c r="U532" s="482"/>
      <c r="V532" s="482"/>
      <c r="W532" s="482"/>
      <c r="X532" s="482"/>
      <c r="Y532" s="482"/>
      <c r="Z532" s="482"/>
      <c r="AA532" s="482"/>
      <c r="AB532" s="482"/>
      <c r="AC532" s="482"/>
      <c r="AD532" s="482"/>
      <c r="AE532" s="482"/>
      <c r="AF532" s="482"/>
      <c r="AG532" s="482"/>
      <c r="AH532" s="482"/>
      <c r="AI532" s="482"/>
      <c r="AJ532" s="482"/>
      <c r="AK532" s="482"/>
      <c r="AL532" s="482"/>
      <c r="AM532" s="482"/>
      <c r="AN532" s="482"/>
      <c r="AO532" s="482"/>
      <c r="AP532" s="482"/>
      <c r="AQ532" s="482"/>
      <c r="AR532" s="482"/>
      <c r="AS532" s="482"/>
      <c r="AT532" s="482"/>
      <c r="AU532" s="482"/>
      <c r="AV532" s="482"/>
      <c r="AW532" s="482"/>
      <c r="AX532" s="482"/>
      <c r="AY532" s="482"/>
      <c r="AZ532" s="482"/>
      <c r="BA532" s="482"/>
      <c r="BB532" s="482"/>
      <c r="BC532" s="482"/>
      <c r="BD532" s="482"/>
      <c r="BE532" s="482"/>
      <c r="BF532" s="482"/>
      <c r="BG532" s="482"/>
      <c r="BH532" s="482"/>
      <c r="BI532" s="482"/>
      <c r="BJ532" s="482"/>
      <c r="BK532" s="482"/>
      <c r="BL532" s="482"/>
    </row>
    <row r="533" spans="1:64" s="7" customFormat="1" ht="18.75" customHeight="1" x14ac:dyDescent="0.2">
      <c r="A533" s="482"/>
      <c r="B533" s="482"/>
      <c r="C533" s="482"/>
      <c r="D533" s="482"/>
      <c r="E533" s="482"/>
      <c r="F533" s="482"/>
      <c r="G533" s="500"/>
      <c r="H533" s="482"/>
      <c r="I533" s="501"/>
      <c r="J533" s="482"/>
      <c r="K533" s="500"/>
      <c r="L533" s="482"/>
      <c r="M533" s="482"/>
      <c r="N533" s="590"/>
      <c r="O533" s="590"/>
      <c r="P533" s="482"/>
      <c r="Q533" s="482"/>
      <c r="R533" s="482"/>
      <c r="S533" s="482"/>
      <c r="T533" s="482"/>
      <c r="U533" s="482"/>
      <c r="V533" s="482"/>
      <c r="W533" s="482"/>
      <c r="X533" s="482"/>
      <c r="Y533" s="482"/>
      <c r="Z533" s="482"/>
      <c r="AA533" s="482"/>
      <c r="AB533" s="482"/>
      <c r="AC533" s="482"/>
      <c r="AD533" s="482"/>
      <c r="AE533" s="482"/>
      <c r="AF533" s="482"/>
      <c r="AG533" s="482"/>
      <c r="AH533" s="482"/>
      <c r="AI533" s="482"/>
      <c r="AJ533" s="482"/>
      <c r="AK533" s="482"/>
      <c r="AL533" s="482"/>
      <c r="AM533" s="482"/>
      <c r="AN533" s="482"/>
      <c r="AO533" s="482"/>
      <c r="AP533" s="482"/>
      <c r="AQ533" s="482"/>
      <c r="AR533" s="482"/>
      <c r="AS533" s="482"/>
      <c r="AT533" s="482"/>
      <c r="AU533" s="482"/>
      <c r="AV533" s="482"/>
      <c r="AW533" s="482"/>
      <c r="AX533" s="482"/>
      <c r="AY533" s="482"/>
      <c r="AZ533" s="482"/>
      <c r="BA533" s="482"/>
      <c r="BB533" s="482"/>
      <c r="BC533" s="482"/>
      <c r="BD533" s="482"/>
      <c r="BE533" s="482"/>
      <c r="BF533" s="482"/>
      <c r="BG533" s="482"/>
      <c r="BH533" s="482"/>
      <c r="BI533" s="482"/>
      <c r="BJ533" s="482"/>
      <c r="BK533" s="482"/>
      <c r="BL533" s="482"/>
    </row>
    <row r="534" spans="1:64" s="7" customFormat="1" ht="18.75" customHeight="1" x14ac:dyDescent="0.2">
      <c r="A534" s="482"/>
      <c r="B534" s="482"/>
      <c r="C534" s="482"/>
      <c r="D534" s="482"/>
      <c r="E534" s="482"/>
      <c r="F534" s="482"/>
      <c r="G534" s="500"/>
      <c r="H534" s="482"/>
      <c r="I534" s="501"/>
      <c r="J534" s="482"/>
      <c r="K534" s="500"/>
      <c r="L534" s="482"/>
      <c r="M534" s="482"/>
      <c r="N534" s="590"/>
      <c r="O534" s="590"/>
      <c r="P534" s="482"/>
      <c r="Q534" s="482"/>
      <c r="R534" s="482"/>
      <c r="S534" s="482"/>
      <c r="T534" s="482"/>
      <c r="U534" s="482"/>
      <c r="V534" s="482"/>
      <c r="W534" s="482"/>
      <c r="X534" s="482"/>
      <c r="Y534" s="482"/>
      <c r="Z534" s="482"/>
      <c r="AA534" s="482"/>
      <c r="AB534" s="482"/>
      <c r="AC534" s="482"/>
      <c r="AD534" s="482"/>
      <c r="AE534" s="482"/>
      <c r="AF534" s="482"/>
      <c r="AG534" s="482"/>
      <c r="AH534" s="482"/>
      <c r="AI534" s="482"/>
      <c r="AJ534" s="482"/>
      <c r="AK534" s="482"/>
      <c r="AL534" s="482"/>
      <c r="AM534" s="482"/>
      <c r="AN534" s="482"/>
      <c r="AO534" s="482"/>
      <c r="AP534" s="482"/>
      <c r="AQ534" s="482"/>
      <c r="AR534" s="482"/>
      <c r="AS534" s="482"/>
      <c r="AT534" s="482"/>
      <c r="AU534" s="482"/>
      <c r="AV534" s="482"/>
      <c r="AW534" s="482"/>
      <c r="AX534" s="482"/>
      <c r="AY534" s="482"/>
      <c r="AZ534" s="482"/>
      <c r="BA534" s="482"/>
      <c r="BB534" s="482"/>
      <c r="BC534" s="482"/>
      <c r="BD534" s="482"/>
      <c r="BE534" s="482"/>
      <c r="BF534" s="482"/>
      <c r="BG534" s="482"/>
      <c r="BH534" s="482"/>
      <c r="BI534" s="482"/>
      <c r="BJ534" s="482"/>
      <c r="BK534" s="482"/>
      <c r="BL534" s="482"/>
    </row>
    <row r="535" spans="1:64" s="7" customFormat="1" ht="18.75" customHeight="1" x14ac:dyDescent="0.2">
      <c r="A535" s="482"/>
      <c r="B535" s="482"/>
      <c r="C535" s="482"/>
      <c r="D535" s="482"/>
      <c r="E535" s="482"/>
      <c r="F535" s="482"/>
      <c r="G535" s="500"/>
      <c r="H535" s="482"/>
      <c r="I535" s="501"/>
      <c r="J535" s="482"/>
      <c r="K535" s="500"/>
      <c r="L535" s="482"/>
      <c r="M535" s="482"/>
      <c r="N535" s="590"/>
      <c r="O535" s="590"/>
      <c r="P535" s="482"/>
      <c r="Q535" s="482"/>
      <c r="R535" s="482"/>
      <c r="S535" s="482"/>
      <c r="T535" s="482"/>
      <c r="U535" s="482"/>
      <c r="V535" s="482"/>
      <c r="W535" s="482"/>
      <c r="X535" s="482"/>
      <c r="Y535" s="482"/>
      <c r="Z535" s="482"/>
      <c r="AA535" s="482"/>
      <c r="AB535" s="482"/>
      <c r="AC535" s="482"/>
      <c r="AD535" s="482"/>
      <c r="AE535" s="482"/>
      <c r="AF535" s="482"/>
      <c r="AG535" s="482"/>
      <c r="AH535" s="482"/>
      <c r="AI535" s="482"/>
      <c r="AJ535" s="482"/>
      <c r="AK535" s="482"/>
      <c r="AL535" s="482"/>
      <c r="AM535" s="482"/>
      <c r="AN535" s="482"/>
      <c r="AO535" s="482"/>
      <c r="AP535" s="482"/>
      <c r="AQ535" s="482"/>
      <c r="AR535" s="482"/>
      <c r="AS535" s="482"/>
      <c r="AT535" s="482"/>
      <c r="AU535" s="482"/>
      <c r="AV535" s="482"/>
      <c r="AW535" s="482"/>
      <c r="AX535" s="482"/>
      <c r="AY535" s="482"/>
      <c r="AZ535" s="482"/>
      <c r="BA535" s="482"/>
      <c r="BB535" s="482"/>
      <c r="BC535" s="482"/>
      <c r="BD535" s="482"/>
      <c r="BE535" s="482"/>
      <c r="BF535" s="482"/>
      <c r="BG535" s="482"/>
      <c r="BH535" s="482"/>
      <c r="BI535" s="482"/>
      <c r="BJ535" s="482"/>
      <c r="BK535" s="482"/>
      <c r="BL535" s="482"/>
    </row>
    <row r="536" spans="1:64" s="7" customFormat="1" ht="18.75" customHeight="1" x14ac:dyDescent="0.2">
      <c r="A536" s="482"/>
      <c r="B536" s="482"/>
      <c r="C536" s="482"/>
      <c r="D536" s="482"/>
      <c r="E536" s="482"/>
      <c r="F536" s="482"/>
      <c r="G536" s="500"/>
      <c r="H536" s="482"/>
      <c r="I536" s="501"/>
      <c r="J536" s="482"/>
      <c r="K536" s="500"/>
      <c r="L536" s="482"/>
      <c r="M536" s="482"/>
      <c r="N536" s="590"/>
      <c r="O536" s="590"/>
      <c r="P536" s="482"/>
      <c r="Q536" s="482"/>
      <c r="R536" s="482"/>
      <c r="S536" s="482"/>
      <c r="T536" s="482"/>
      <c r="U536" s="482"/>
      <c r="V536" s="482"/>
      <c r="W536" s="482"/>
      <c r="X536" s="482"/>
      <c r="Y536" s="482"/>
      <c r="Z536" s="482"/>
      <c r="AA536" s="482"/>
      <c r="AB536" s="482"/>
      <c r="AC536" s="482"/>
      <c r="AD536" s="482"/>
      <c r="AE536" s="482"/>
      <c r="AF536" s="482"/>
      <c r="AG536" s="482"/>
      <c r="AH536" s="482"/>
      <c r="AI536" s="482"/>
      <c r="AJ536" s="482"/>
      <c r="AK536" s="482"/>
      <c r="AL536" s="482"/>
      <c r="AM536" s="482"/>
      <c r="AN536" s="482"/>
      <c r="AO536" s="482"/>
      <c r="AP536" s="482"/>
      <c r="AQ536" s="482"/>
      <c r="AR536" s="482"/>
      <c r="AS536" s="482"/>
      <c r="AT536" s="482"/>
      <c r="AU536" s="482"/>
      <c r="AV536" s="482"/>
      <c r="AW536" s="482"/>
      <c r="AX536" s="482"/>
      <c r="AY536" s="482"/>
      <c r="AZ536" s="482"/>
      <c r="BA536" s="482"/>
      <c r="BB536" s="482"/>
      <c r="BC536" s="482"/>
      <c r="BD536" s="482"/>
      <c r="BE536" s="482"/>
      <c r="BF536" s="482"/>
      <c r="BG536" s="482"/>
      <c r="BH536" s="482"/>
      <c r="BI536" s="482"/>
      <c r="BJ536" s="482"/>
      <c r="BK536" s="482"/>
      <c r="BL536" s="482"/>
    </row>
    <row r="537" spans="1:64" s="7" customFormat="1" ht="18.75" customHeight="1" x14ac:dyDescent="0.2">
      <c r="A537" s="482"/>
      <c r="B537" s="482"/>
      <c r="C537" s="482"/>
      <c r="D537" s="482"/>
      <c r="E537" s="482"/>
      <c r="F537" s="482"/>
      <c r="G537" s="500"/>
      <c r="H537" s="482"/>
      <c r="I537" s="501"/>
      <c r="J537" s="482"/>
      <c r="K537" s="500"/>
      <c r="L537" s="482"/>
      <c r="M537" s="482"/>
      <c r="N537" s="590"/>
      <c r="O537" s="590"/>
      <c r="P537" s="482"/>
      <c r="Q537" s="482"/>
      <c r="R537" s="482"/>
      <c r="S537" s="482"/>
      <c r="T537" s="482"/>
      <c r="U537" s="482"/>
      <c r="V537" s="482"/>
      <c r="W537" s="482"/>
      <c r="X537" s="482"/>
      <c r="Y537" s="482"/>
      <c r="Z537" s="482"/>
      <c r="AA537" s="482"/>
      <c r="AB537" s="482"/>
      <c r="AC537" s="482"/>
      <c r="AD537" s="482"/>
      <c r="AE537" s="482"/>
      <c r="AF537" s="482"/>
      <c r="AG537" s="482"/>
      <c r="AH537" s="482"/>
      <c r="AI537" s="482"/>
      <c r="AJ537" s="482"/>
      <c r="AK537" s="482"/>
      <c r="AL537" s="482"/>
      <c r="AM537" s="482"/>
      <c r="AN537" s="482"/>
      <c r="AO537" s="482"/>
      <c r="AP537" s="482"/>
      <c r="AQ537" s="482"/>
      <c r="AR537" s="482"/>
      <c r="AS537" s="482"/>
      <c r="AT537" s="482"/>
      <c r="AU537" s="482"/>
      <c r="AV537" s="482"/>
      <c r="AW537" s="482"/>
      <c r="AX537" s="482"/>
      <c r="AY537" s="482"/>
      <c r="AZ537" s="482"/>
      <c r="BA537" s="482"/>
      <c r="BB537" s="482"/>
      <c r="BC537" s="482"/>
      <c r="BD537" s="482"/>
      <c r="BE537" s="482"/>
      <c r="BF537" s="482"/>
      <c r="BG537" s="482"/>
      <c r="BH537" s="482"/>
      <c r="BI537" s="482"/>
      <c r="BJ537" s="482"/>
      <c r="BK537" s="482"/>
      <c r="BL537" s="482"/>
    </row>
    <row r="538" spans="1:64" s="7" customFormat="1" ht="18.75" customHeight="1" x14ac:dyDescent="0.2">
      <c r="A538" s="482"/>
      <c r="B538" s="482"/>
      <c r="C538" s="482"/>
      <c r="D538" s="482"/>
      <c r="E538" s="482"/>
      <c r="F538" s="482"/>
      <c r="G538" s="500"/>
      <c r="H538" s="482"/>
      <c r="I538" s="501"/>
      <c r="J538" s="482"/>
      <c r="K538" s="500"/>
      <c r="L538" s="482"/>
      <c r="M538" s="482"/>
      <c r="N538" s="590"/>
      <c r="O538" s="590"/>
      <c r="P538" s="482"/>
      <c r="Q538" s="482"/>
      <c r="R538" s="482"/>
      <c r="S538" s="482"/>
      <c r="T538" s="482"/>
      <c r="U538" s="482"/>
      <c r="V538" s="482"/>
      <c r="W538" s="482"/>
      <c r="X538" s="482"/>
      <c r="Y538" s="482"/>
      <c r="Z538" s="482"/>
      <c r="AA538" s="482"/>
      <c r="AB538" s="482"/>
      <c r="AC538" s="482"/>
      <c r="AD538" s="482"/>
      <c r="AE538" s="482"/>
      <c r="AF538" s="482"/>
      <c r="AG538" s="482"/>
      <c r="AH538" s="482"/>
      <c r="AI538" s="482"/>
      <c r="AJ538" s="482"/>
      <c r="AK538" s="482"/>
      <c r="AL538" s="482"/>
      <c r="AM538" s="482"/>
      <c r="AN538" s="482"/>
      <c r="AO538" s="482"/>
      <c r="AP538" s="482"/>
      <c r="AQ538" s="482"/>
      <c r="AR538" s="482"/>
      <c r="AS538" s="482"/>
      <c r="AT538" s="482"/>
      <c r="AU538" s="482"/>
      <c r="AV538" s="482"/>
      <c r="AW538" s="482"/>
      <c r="AX538" s="482"/>
      <c r="AY538" s="482"/>
      <c r="AZ538" s="482"/>
      <c r="BA538" s="482"/>
      <c r="BB538" s="482"/>
      <c r="BC538" s="482"/>
      <c r="BD538" s="482"/>
      <c r="BE538" s="482"/>
      <c r="BF538" s="482"/>
      <c r="BG538" s="482"/>
      <c r="BH538" s="482"/>
      <c r="BI538" s="482"/>
      <c r="BJ538" s="482"/>
      <c r="BK538" s="482"/>
      <c r="BL538" s="482"/>
    </row>
    <row r="539" spans="1:64" s="7" customFormat="1" ht="18.75" customHeight="1" x14ac:dyDescent="0.2">
      <c r="A539" s="482"/>
      <c r="B539" s="482"/>
      <c r="C539" s="482"/>
      <c r="D539" s="482"/>
      <c r="E539" s="482"/>
      <c r="F539" s="482"/>
      <c r="G539" s="500"/>
      <c r="H539" s="482"/>
      <c r="I539" s="501"/>
      <c r="J539" s="482"/>
      <c r="K539" s="500"/>
      <c r="L539" s="482"/>
      <c r="M539" s="482"/>
      <c r="N539" s="590"/>
      <c r="O539" s="590"/>
      <c r="P539" s="482"/>
      <c r="Q539" s="482"/>
      <c r="R539" s="482"/>
      <c r="S539" s="482"/>
      <c r="T539" s="482"/>
      <c r="U539" s="482"/>
      <c r="V539" s="482"/>
      <c r="W539" s="482"/>
      <c r="X539" s="482"/>
      <c r="Y539" s="482"/>
      <c r="Z539" s="482"/>
      <c r="AA539" s="482"/>
      <c r="AB539" s="482"/>
      <c r="AC539" s="482"/>
      <c r="AD539" s="482"/>
      <c r="AE539" s="482"/>
      <c r="AF539" s="482"/>
      <c r="AG539" s="482"/>
      <c r="AH539" s="482"/>
      <c r="AI539" s="482"/>
      <c r="AJ539" s="482"/>
      <c r="AK539" s="482"/>
      <c r="AL539" s="482"/>
      <c r="AM539" s="482"/>
      <c r="AN539" s="482"/>
      <c r="AO539" s="482"/>
      <c r="AP539" s="482"/>
      <c r="AQ539" s="482"/>
      <c r="AR539" s="482"/>
      <c r="AS539" s="482"/>
      <c r="AT539" s="482"/>
      <c r="AU539" s="482"/>
      <c r="AV539" s="482"/>
      <c r="AW539" s="482"/>
      <c r="AX539" s="482"/>
      <c r="AY539" s="482"/>
      <c r="AZ539" s="482"/>
      <c r="BA539" s="482"/>
      <c r="BB539" s="482"/>
      <c r="BC539" s="482"/>
      <c r="BD539" s="482"/>
      <c r="BE539" s="482"/>
      <c r="BF539" s="482"/>
      <c r="BG539" s="482"/>
      <c r="BH539" s="482"/>
      <c r="BI539" s="482"/>
      <c r="BJ539" s="482"/>
      <c r="BK539" s="482"/>
      <c r="BL539" s="482"/>
    </row>
    <row r="540" spans="1:64" s="7" customFormat="1" ht="18.75" customHeight="1" x14ac:dyDescent="0.2">
      <c r="A540" s="482"/>
      <c r="B540" s="482"/>
      <c r="C540" s="482"/>
      <c r="D540" s="482"/>
      <c r="E540" s="482"/>
      <c r="F540" s="482"/>
      <c r="G540" s="500"/>
      <c r="H540" s="482"/>
      <c r="I540" s="501"/>
      <c r="J540" s="482"/>
      <c r="K540" s="500"/>
      <c r="L540" s="482"/>
      <c r="M540" s="482"/>
      <c r="N540" s="590"/>
      <c r="O540" s="590"/>
      <c r="P540" s="482"/>
      <c r="Q540" s="482"/>
      <c r="R540" s="482"/>
      <c r="S540" s="482"/>
      <c r="T540" s="482"/>
      <c r="U540" s="482"/>
      <c r="V540" s="482"/>
      <c r="W540" s="482"/>
      <c r="X540" s="482"/>
      <c r="Y540" s="482"/>
      <c r="Z540" s="482"/>
      <c r="AA540" s="482"/>
      <c r="AB540" s="482"/>
      <c r="AC540" s="482"/>
      <c r="AD540" s="482"/>
      <c r="AE540" s="482"/>
      <c r="AF540" s="482"/>
      <c r="AG540" s="482"/>
      <c r="AH540" s="482"/>
      <c r="AI540" s="482"/>
      <c r="AJ540" s="482"/>
      <c r="AK540" s="482"/>
      <c r="AL540" s="482"/>
      <c r="AM540" s="482"/>
      <c r="AN540" s="482"/>
      <c r="AO540" s="482"/>
      <c r="AP540" s="482"/>
      <c r="AQ540" s="482"/>
      <c r="AR540" s="482"/>
      <c r="AS540" s="482"/>
      <c r="AT540" s="482"/>
      <c r="AU540" s="482"/>
      <c r="AV540" s="482"/>
      <c r="AW540" s="482"/>
      <c r="AX540" s="482"/>
      <c r="AY540" s="482"/>
      <c r="AZ540" s="482"/>
      <c r="BA540" s="482"/>
      <c r="BB540" s="482"/>
      <c r="BC540" s="482"/>
      <c r="BD540" s="482"/>
      <c r="BE540" s="482"/>
      <c r="BF540" s="482"/>
      <c r="BG540" s="482"/>
      <c r="BH540" s="482"/>
      <c r="BI540" s="482"/>
      <c r="BJ540" s="482"/>
      <c r="BK540" s="482"/>
      <c r="BL540" s="482"/>
    </row>
    <row r="541" spans="1:64" s="7" customFormat="1" ht="18.75" customHeight="1" x14ac:dyDescent="0.2">
      <c r="A541" s="482"/>
      <c r="B541" s="482"/>
      <c r="C541" s="482"/>
      <c r="D541" s="482"/>
      <c r="E541" s="482"/>
      <c r="F541" s="482"/>
      <c r="G541" s="500"/>
      <c r="H541" s="482"/>
      <c r="I541" s="501"/>
      <c r="J541" s="482"/>
      <c r="K541" s="500"/>
      <c r="L541" s="482"/>
      <c r="M541" s="482"/>
      <c r="N541" s="590"/>
      <c r="O541" s="590"/>
      <c r="P541" s="482"/>
      <c r="Q541" s="482"/>
      <c r="R541" s="482"/>
      <c r="S541" s="482"/>
      <c r="T541" s="482"/>
      <c r="U541" s="482"/>
      <c r="V541" s="482"/>
      <c r="W541" s="482"/>
      <c r="X541" s="482"/>
      <c r="Y541" s="482"/>
      <c r="Z541" s="482"/>
      <c r="AA541" s="482"/>
      <c r="AB541" s="482"/>
      <c r="AC541" s="482"/>
      <c r="AD541" s="482"/>
      <c r="AE541" s="482"/>
      <c r="AF541" s="482"/>
      <c r="AG541" s="482"/>
      <c r="AH541" s="482"/>
      <c r="AI541" s="482"/>
      <c r="AJ541" s="482"/>
      <c r="AK541" s="482"/>
      <c r="AL541" s="482"/>
      <c r="AM541" s="482"/>
      <c r="AN541" s="482"/>
      <c r="AO541" s="482"/>
      <c r="AP541" s="482"/>
      <c r="AQ541" s="482"/>
      <c r="AR541" s="482"/>
      <c r="AS541" s="482"/>
      <c r="AT541" s="482"/>
      <c r="AU541" s="482"/>
      <c r="AV541" s="482"/>
      <c r="AW541" s="482"/>
      <c r="AX541" s="482"/>
      <c r="AY541" s="482"/>
      <c r="AZ541" s="482"/>
      <c r="BA541" s="482"/>
      <c r="BB541" s="482"/>
      <c r="BC541" s="482"/>
      <c r="BD541" s="482"/>
      <c r="BE541" s="482"/>
      <c r="BF541" s="482"/>
      <c r="BG541" s="482"/>
      <c r="BH541" s="482"/>
      <c r="BI541" s="482"/>
      <c r="BJ541" s="482"/>
      <c r="BK541" s="482"/>
      <c r="BL541" s="482"/>
    </row>
    <row r="542" spans="1:64" s="7" customFormat="1" ht="18.75" customHeight="1" x14ac:dyDescent="0.2">
      <c r="A542" s="482"/>
      <c r="B542" s="482"/>
      <c r="C542" s="482"/>
      <c r="D542" s="482"/>
      <c r="E542" s="482"/>
      <c r="F542" s="482"/>
      <c r="G542" s="500"/>
      <c r="H542" s="482"/>
      <c r="I542" s="501"/>
      <c r="J542" s="482"/>
      <c r="K542" s="500"/>
      <c r="L542" s="482"/>
      <c r="M542" s="482"/>
      <c r="N542" s="590"/>
      <c r="O542" s="590"/>
      <c r="P542" s="482"/>
      <c r="Q542" s="482"/>
      <c r="R542" s="482"/>
      <c r="S542" s="482"/>
      <c r="T542" s="482"/>
      <c r="U542" s="482"/>
      <c r="V542" s="482"/>
      <c r="W542" s="482"/>
      <c r="X542" s="482"/>
      <c r="Y542" s="482"/>
      <c r="Z542" s="482"/>
      <c r="AA542" s="482"/>
      <c r="AB542" s="482"/>
      <c r="AC542" s="482"/>
      <c r="AD542" s="482"/>
      <c r="AE542" s="482"/>
      <c r="AF542" s="482"/>
      <c r="AG542" s="482"/>
      <c r="AH542" s="482"/>
      <c r="AI542" s="482"/>
      <c r="AJ542" s="482"/>
      <c r="AK542" s="482"/>
      <c r="AL542" s="482"/>
      <c r="AM542" s="482"/>
      <c r="AN542" s="482"/>
      <c r="AO542" s="482"/>
      <c r="AP542" s="482"/>
      <c r="AQ542" s="482"/>
      <c r="AR542" s="482"/>
      <c r="AS542" s="482"/>
      <c r="AT542" s="482"/>
      <c r="AU542" s="482"/>
      <c r="AV542" s="482"/>
      <c r="AW542" s="482"/>
      <c r="AX542" s="482"/>
      <c r="AY542" s="482"/>
      <c r="AZ542" s="482"/>
      <c r="BA542" s="482"/>
      <c r="BB542" s="482"/>
      <c r="BC542" s="482"/>
      <c r="BD542" s="482"/>
      <c r="BE542" s="482"/>
      <c r="BF542" s="482"/>
      <c r="BG542" s="482"/>
      <c r="BH542" s="482"/>
      <c r="BI542" s="482"/>
      <c r="BJ542" s="482"/>
      <c r="BK542" s="482"/>
      <c r="BL542" s="482"/>
    </row>
    <row r="543" spans="1:64" s="7" customFormat="1" ht="18.75" customHeight="1" x14ac:dyDescent="0.2">
      <c r="A543" s="482"/>
      <c r="B543" s="482"/>
      <c r="C543" s="482"/>
      <c r="D543" s="482"/>
      <c r="E543" s="482"/>
      <c r="F543" s="482"/>
      <c r="G543" s="500"/>
      <c r="H543" s="482"/>
      <c r="I543" s="501"/>
      <c r="J543" s="482"/>
      <c r="K543" s="500"/>
      <c r="L543" s="482"/>
      <c r="M543" s="482"/>
      <c r="N543" s="590"/>
      <c r="O543" s="590"/>
      <c r="P543" s="482"/>
      <c r="Q543" s="482"/>
      <c r="R543" s="482"/>
      <c r="S543" s="482"/>
      <c r="T543" s="482"/>
      <c r="U543" s="482"/>
      <c r="V543" s="482"/>
      <c r="W543" s="482"/>
      <c r="X543" s="482"/>
      <c r="Y543" s="482"/>
      <c r="Z543" s="482"/>
      <c r="AA543" s="482"/>
      <c r="AB543" s="482"/>
      <c r="AC543" s="482"/>
      <c r="AD543" s="482"/>
      <c r="AE543" s="482"/>
      <c r="AF543" s="482"/>
      <c r="AG543" s="482"/>
      <c r="AH543" s="482"/>
      <c r="AI543" s="482"/>
      <c r="AJ543" s="482"/>
      <c r="AK543" s="482"/>
      <c r="AL543" s="482"/>
      <c r="AM543" s="482"/>
      <c r="AN543" s="482"/>
      <c r="AO543" s="482"/>
      <c r="AP543" s="482"/>
      <c r="AQ543" s="482"/>
      <c r="AR543" s="482"/>
      <c r="AS543" s="482"/>
      <c r="AT543" s="482"/>
      <c r="AU543" s="482"/>
      <c r="AV543" s="482"/>
      <c r="AW543" s="482"/>
      <c r="AX543" s="482"/>
      <c r="AY543" s="482"/>
      <c r="AZ543" s="482"/>
      <c r="BA543" s="482"/>
      <c r="BB543" s="482"/>
      <c r="BC543" s="482"/>
      <c r="BD543" s="482"/>
      <c r="BE543" s="482"/>
      <c r="BF543" s="482"/>
      <c r="BG543" s="482"/>
      <c r="BH543" s="482"/>
      <c r="BI543" s="482"/>
      <c r="BJ543" s="482"/>
      <c r="BK543" s="482"/>
      <c r="BL543" s="482"/>
    </row>
    <row r="544" spans="1:64" s="7" customFormat="1" ht="18.75" customHeight="1" x14ac:dyDescent="0.2">
      <c r="A544" s="482"/>
      <c r="B544" s="482"/>
      <c r="C544" s="482"/>
      <c r="D544" s="482"/>
      <c r="E544" s="482"/>
      <c r="F544" s="482"/>
      <c r="G544" s="500"/>
      <c r="H544" s="482"/>
      <c r="I544" s="501"/>
      <c r="J544" s="482"/>
      <c r="K544" s="500"/>
      <c r="L544" s="482"/>
      <c r="M544" s="482"/>
      <c r="N544" s="590"/>
      <c r="O544" s="590"/>
      <c r="P544" s="482"/>
      <c r="Q544" s="482"/>
      <c r="R544" s="482"/>
      <c r="S544" s="482"/>
      <c r="T544" s="482"/>
      <c r="U544" s="482"/>
      <c r="V544" s="482"/>
      <c r="W544" s="482"/>
      <c r="X544" s="482"/>
      <c r="Y544" s="482"/>
      <c r="Z544" s="482"/>
      <c r="AA544" s="482"/>
      <c r="AB544" s="482"/>
      <c r="AC544" s="482"/>
      <c r="AD544" s="482"/>
      <c r="AE544" s="482"/>
      <c r="AF544" s="482"/>
      <c r="AG544" s="482"/>
      <c r="AH544" s="482"/>
      <c r="AI544" s="482"/>
      <c r="AJ544" s="482"/>
      <c r="AK544" s="482"/>
      <c r="AL544" s="482"/>
      <c r="AM544" s="482"/>
      <c r="AN544" s="482"/>
      <c r="AO544" s="482"/>
      <c r="AP544" s="482"/>
      <c r="AQ544" s="482"/>
      <c r="AR544" s="482"/>
      <c r="AS544" s="482"/>
      <c r="AT544" s="482"/>
      <c r="AU544" s="482"/>
      <c r="AV544" s="482"/>
      <c r="AW544" s="482"/>
      <c r="AX544" s="482"/>
      <c r="AY544" s="482"/>
      <c r="AZ544" s="482"/>
      <c r="BA544" s="482"/>
      <c r="BB544" s="482"/>
      <c r="BC544" s="482"/>
      <c r="BD544" s="482"/>
      <c r="BE544" s="482"/>
      <c r="BF544" s="482"/>
      <c r="BG544" s="482"/>
      <c r="BH544" s="482"/>
      <c r="BI544" s="482"/>
      <c r="BJ544" s="482"/>
      <c r="BK544" s="482"/>
      <c r="BL544" s="482"/>
    </row>
    <row r="545" spans="1:64" s="7" customFormat="1" ht="18.75" customHeight="1" x14ac:dyDescent="0.2">
      <c r="A545" s="482"/>
      <c r="B545" s="482"/>
      <c r="C545" s="482"/>
      <c r="D545" s="482"/>
      <c r="E545" s="482"/>
      <c r="F545" s="482"/>
      <c r="G545" s="500"/>
      <c r="H545" s="482"/>
      <c r="I545" s="501"/>
      <c r="J545" s="482"/>
      <c r="K545" s="500"/>
      <c r="L545" s="482"/>
      <c r="M545" s="482"/>
      <c r="N545" s="590"/>
      <c r="O545" s="590"/>
      <c r="P545" s="482"/>
      <c r="Q545" s="482"/>
      <c r="R545" s="482"/>
      <c r="S545" s="482"/>
      <c r="T545" s="482"/>
      <c r="U545" s="482"/>
      <c r="V545" s="482"/>
      <c r="W545" s="482"/>
      <c r="X545" s="482"/>
      <c r="Y545" s="482"/>
      <c r="Z545" s="482"/>
      <c r="AA545" s="482"/>
      <c r="AB545" s="482"/>
      <c r="AC545" s="482"/>
      <c r="AD545" s="482"/>
      <c r="AE545" s="482"/>
      <c r="AF545" s="482"/>
      <c r="AG545" s="482"/>
      <c r="AH545" s="482"/>
      <c r="AI545" s="482"/>
      <c r="AJ545" s="482"/>
      <c r="AK545" s="482"/>
      <c r="AL545" s="482"/>
      <c r="AM545" s="482"/>
      <c r="AN545" s="482"/>
      <c r="AO545" s="482"/>
      <c r="AP545" s="482"/>
      <c r="AQ545" s="482"/>
      <c r="AR545" s="482"/>
      <c r="AS545" s="482"/>
      <c r="AT545" s="482"/>
      <c r="AU545" s="482"/>
      <c r="AV545" s="482"/>
      <c r="AW545" s="482"/>
      <c r="AX545" s="482"/>
      <c r="AY545" s="482"/>
      <c r="AZ545" s="482"/>
      <c r="BA545" s="482"/>
      <c r="BB545" s="482"/>
      <c r="BC545" s="482"/>
      <c r="BD545" s="482"/>
      <c r="BE545" s="482"/>
      <c r="BF545" s="482"/>
      <c r="BG545" s="482"/>
      <c r="BH545" s="482"/>
      <c r="BI545" s="482"/>
      <c r="BJ545" s="482"/>
      <c r="BK545" s="482"/>
      <c r="BL545" s="482"/>
    </row>
    <row r="546" spans="1:64" s="7" customFormat="1" ht="18.75" customHeight="1" x14ac:dyDescent="0.2">
      <c r="A546" s="482"/>
      <c r="B546" s="482"/>
      <c r="C546" s="482"/>
      <c r="D546" s="482"/>
      <c r="E546" s="482"/>
      <c r="F546" s="482"/>
      <c r="G546" s="500"/>
      <c r="H546" s="482"/>
      <c r="I546" s="501"/>
      <c r="J546" s="482"/>
      <c r="K546" s="500"/>
      <c r="L546" s="482"/>
      <c r="M546" s="482"/>
      <c r="N546" s="590"/>
      <c r="O546" s="590"/>
      <c r="P546" s="482"/>
      <c r="Q546" s="482"/>
      <c r="R546" s="482"/>
      <c r="S546" s="482"/>
      <c r="T546" s="482"/>
      <c r="U546" s="482"/>
      <c r="V546" s="482"/>
      <c r="W546" s="482"/>
      <c r="X546" s="482"/>
      <c r="Y546" s="482"/>
      <c r="Z546" s="482"/>
      <c r="AA546" s="482"/>
      <c r="AB546" s="482"/>
      <c r="AC546" s="482"/>
      <c r="AD546" s="482"/>
      <c r="AE546" s="482"/>
      <c r="AF546" s="482"/>
      <c r="AG546" s="482"/>
      <c r="AH546" s="482"/>
      <c r="AI546" s="482"/>
      <c r="AJ546" s="482"/>
      <c r="AK546" s="482"/>
      <c r="AL546" s="482"/>
      <c r="AM546" s="482"/>
      <c r="AN546" s="482"/>
      <c r="AO546" s="482"/>
      <c r="AP546" s="482"/>
      <c r="AQ546" s="482"/>
      <c r="AR546" s="482"/>
      <c r="AS546" s="482"/>
      <c r="AT546" s="482"/>
      <c r="AU546" s="482"/>
      <c r="AV546" s="482"/>
      <c r="AW546" s="482"/>
      <c r="AX546" s="482"/>
      <c r="AY546" s="482"/>
      <c r="AZ546" s="482"/>
      <c r="BA546" s="482"/>
      <c r="BB546" s="482"/>
      <c r="BC546" s="482"/>
      <c r="BD546" s="482"/>
      <c r="BE546" s="482"/>
      <c r="BF546" s="482"/>
      <c r="BG546" s="482"/>
      <c r="BH546" s="482"/>
      <c r="BI546" s="482"/>
      <c r="BJ546" s="482"/>
      <c r="BK546" s="482"/>
      <c r="BL546" s="482"/>
    </row>
    <row r="547" spans="1:64" s="7" customFormat="1" ht="18.75" customHeight="1" x14ac:dyDescent="0.2">
      <c r="A547" s="482"/>
      <c r="B547" s="482"/>
      <c r="C547" s="482"/>
      <c r="D547" s="482"/>
      <c r="E547" s="482"/>
      <c r="F547" s="482"/>
      <c r="G547" s="500"/>
      <c r="H547" s="482"/>
      <c r="I547" s="501"/>
      <c r="J547" s="482"/>
      <c r="K547" s="500"/>
      <c r="L547" s="482"/>
      <c r="M547" s="482"/>
      <c r="N547" s="590"/>
      <c r="O547" s="590"/>
      <c r="P547" s="482"/>
      <c r="Q547" s="482"/>
      <c r="R547" s="482"/>
      <c r="S547" s="482"/>
      <c r="T547" s="482"/>
      <c r="U547" s="482"/>
      <c r="V547" s="482"/>
      <c r="W547" s="482"/>
      <c r="X547" s="482"/>
      <c r="Y547" s="482"/>
      <c r="Z547" s="482"/>
      <c r="AA547" s="482"/>
      <c r="AB547" s="482"/>
      <c r="AC547" s="482"/>
      <c r="AD547" s="482"/>
      <c r="AE547" s="482"/>
      <c r="AF547" s="482"/>
      <c r="AG547" s="482"/>
      <c r="AH547" s="482"/>
      <c r="AI547" s="482"/>
      <c r="AJ547" s="482"/>
      <c r="AK547" s="482"/>
      <c r="AL547" s="482"/>
      <c r="AM547" s="482"/>
      <c r="AN547" s="482"/>
      <c r="AO547" s="482"/>
      <c r="AP547" s="482"/>
      <c r="AQ547" s="482"/>
      <c r="AR547" s="482"/>
      <c r="AS547" s="482"/>
      <c r="AT547" s="482"/>
      <c r="AU547" s="482"/>
      <c r="AV547" s="482"/>
      <c r="AW547" s="482"/>
      <c r="AX547" s="482"/>
      <c r="AY547" s="482"/>
      <c r="AZ547" s="482"/>
      <c r="BA547" s="482"/>
      <c r="BB547" s="482"/>
      <c r="BC547" s="482"/>
      <c r="BD547" s="482"/>
      <c r="BE547" s="482"/>
      <c r="BF547" s="482"/>
      <c r="BG547" s="482"/>
      <c r="BH547" s="482"/>
      <c r="BI547" s="482"/>
      <c r="BJ547" s="482"/>
      <c r="BK547" s="482"/>
      <c r="BL547" s="482"/>
    </row>
    <row r="548" spans="1:64" s="7" customFormat="1" ht="18.75" customHeight="1" x14ac:dyDescent="0.2">
      <c r="A548" s="482"/>
      <c r="B548" s="482"/>
      <c r="C548" s="482"/>
      <c r="D548" s="482"/>
      <c r="E548" s="482"/>
      <c r="F548" s="482"/>
      <c r="G548" s="500"/>
      <c r="H548" s="482"/>
      <c r="I548" s="501"/>
      <c r="J548" s="482"/>
      <c r="K548" s="500"/>
      <c r="L548" s="482"/>
      <c r="M548" s="482"/>
      <c r="N548" s="590"/>
      <c r="O548" s="590"/>
      <c r="P548" s="482"/>
      <c r="Q548" s="482"/>
      <c r="R548" s="482"/>
      <c r="S548" s="482"/>
      <c r="T548" s="482"/>
      <c r="U548" s="482"/>
      <c r="V548" s="482"/>
      <c r="W548" s="482"/>
      <c r="X548" s="482"/>
      <c r="Y548" s="482"/>
      <c r="Z548" s="482"/>
      <c r="AA548" s="482"/>
      <c r="AB548" s="482"/>
      <c r="AC548" s="482"/>
      <c r="AD548" s="482"/>
      <c r="AE548" s="482"/>
      <c r="AF548" s="482"/>
      <c r="AG548" s="482"/>
      <c r="AH548" s="482"/>
      <c r="AI548" s="482"/>
      <c r="AJ548" s="482"/>
      <c r="AK548" s="482"/>
      <c r="AL548" s="482"/>
      <c r="AM548" s="482"/>
      <c r="AN548" s="482"/>
      <c r="AO548" s="482"/>
      <c r="AP548" s="482"/>
      <c r="AQ548" s="482"/>
      <c r="AR548" s="482"/>
      <c r="AS548" s="482"/>
      <c r="AT548" s="482"/>
      <c r="AU548" s="482"/>
      <c r="AV548" s="482"/>
      <c r="AW548" s="482"/>
      <c r="AX548" s="482"/>
      <c r="AY548" s="482"/>
      <c r="AZ548" s="482"/>
      <c r="BA548" s="482"/>
      <c r="BB548" s="482"/>
      <c r="BC548" s="482"/>
      <c r="BD548" s="482"/>
      <c r="BE548" s="482"/>
      <c r="BF548" s="482"/>
      <c r="BG548" s="482"/>
      <c r="BH548" s="482"/>
      <c r="BI548" s="482"/>
      <c r="BJ548" s="482"/>
      <c r="BK548" s="482"/>
      <c r="BL548" s="482"/>
    </row>
    <row r="549" spans="1:64" s="7" customFormat="1" ht="18.75" customHeight="1" x14ac:dyDescent="0.2">
      <c r="A549" s="482"/>
      <c r="B549" s="482"/>
      <c r="C549" s="482"/>
      <c r="D549" s="482"/>
      <c r="E549" s="482"/>
      <c r="F549" s="482"/>
      <c r="G549" s="500"/>
      <c r="H549" s="482"/>
      <c r="I549" s="501"/>
      <c r="J549" s="482"/>
      <c r="K549" s="500"/>
      <c r="L549" s="482"/>
      <c r="M549" s="482"/>
      <c r="N549" s="590"/>
      <c r="O549" s="590"/>
      <c r="P549" s="482"/>
      <c r="Q549" s="482"/>
      <c r="R549" s="482"/>
      <c r="S549" s="482"/>
      <c r="T549" s="482"/>
      <c r="U549" s="482"/>
      <c r="V549" s="482"/>
      <c r="W549" s="482"/>
      <c r="X549" s="482"/>
      <c r="Y549" s="482"/>
      <c r="Z549" s="482"/>
      <c r="AA549" s="482"/>
      <c r="AB549" s="482"/>
      <c r="AC549" s="482"/>
      <c r="AD549" s="482"/>
      <c r="AE549" s="482"/>
      <c r="AF549" s="482"/>
      <c r="AG549" s="482"/>
      <c r="AH549" s="482"/>
      <c r="AI549" s="482"/>
      <c r="AJ549" s="482"/>
      <c r="AK549" s="482"/>
      <c r="AL549" s="482"/>
      <c r="AM549" s="482"/>
      <c r="AN549" s="482"/>
      <c r="AO549" s="482"/>
      <c r="AP549" s="482"/>
      <c r="AQ549" s="482"/>
      <c r="AR549" s="482"/>
      <c r="AS549" s="482"/>
      <c r="AT549" s="482"/>
      <c r="AU549" s="482"/>
      <c r="AV549" s="482"/>
      <c r="AW549" s="482"/>
      <c r="AX549" s="482"/>
      <c r="AY549" s="482"/>
      <c r="AZ549" s="482"/>
      <c r="BA549" s="482"/>
      <c r="BB549" s="482"/>
      <c r="BC549" s="482"/>
      <c r="BD549" s="482"/>
      <c r="BE549" s="482"/>
      <c r="BF549" s="482"/>
      <c r="BG549" s="482"/>
      <c r="BH549" s="482"/>
      <c r="BI549" s="482"/>
      <c r="BJ549" s="482"/>
      <c r="BK549" s="482"/>
      <c r="BL549" s="482"/>
    </row>
    <row r="550" spans="1:64" s="7" customFormat="1" ht="18.75" customHeight="1" x14ac:dyDescent="0.2">
      <c r="A550" s="482"/>
      <c r="B550" s="482"/>
      <c r="C550" s="482"/>
      <c r="D550" s="482"/>
      <c r="E550" s="482"/>
      <c r="F550" s="482"/>
      <c r="G550" s="500"/>
      <c r="H550" s="482"/>
      <c r="I550" s="501"/>
      <c r="J550" s="482"/>
      <c r="K550" s="500"/>
      <c r="L550" s="482"/>
      <c r="M550" s="482"/>
      <c r="N550" s="590"/>
      <c r="O550" s="590"/>
      <c r="P550" s="482"/>
      <c r="Q550" s="482"/>
      <c r="R550" s="482"/>
      <c r="S550" s="482"/>
      <c r="T550" s="482"/>
      <c r="U550" s="482"/>
      <c r="V550" s="482"/>
      <c r="W550" s="482"/>
      <c r="X550" s="482"/>
      <c r="Y550" s="482"/>
      <c r="Z550" s="482"/>
      <c r="AA550" s="482"/>
      <c r="AB550" s="482"/>
      <c r="AC550" s="482"/>
      <c r="AD550" s="482"/>
      <c r="AE550" s="482"/>
      <c r="AF550" s="482"/>
      <c r="AG550" s="482"/>
      <c r="AH550" s="482"/>
      <c r="AI550" s="482"/>
      <c r="AJ550" s="482"/>
      <c r="AK550" s="482"/>
      <c r="AL550" s="482"/>
      <c r="AM550" s="482"/>
      <c r="AN550" s="482"/>
      <c r="AO550" s="482"/>
      <c r="AP550" s="482"/>
      <c r="AQ550" s="482"/>
      <c r="AR550" s="482"/>
      <c r="AS550" s="482"/>
      <c r="AT550" s="482"/>
      <c r="AU550" s="482"/>
      <c r="AV550" s="482"/>
      <c r="AW550" s="482"/>
      <c r="AX550" s="482"/>
      <c r="AY550" s="482"/>
      <c r="AZ550" s="482"/>
      <c r="BA550" s="482"/>
      <c r="BB550" s="482"/>
      <c r="BC550" s="482"/>
      <c r="BD550" s="482"/>
      <c r="BE550" s="482"/>
      <c r="BF550" s="482"/>
      <c r="BG550" s="482"/>
      <c r="BH550" s="482"/>
      <c r="BI550" s="482"/>
      <c r="BJ550" s="482"/>
      <c r="BK550" s="482"/>
      <c r="BL550" s="482"/>
    </row>
    <row r="551" spans="1:64" s="7" customFormat="1" ht="18.75" customHeight="1" x14ac:dyDescent="0.2">
      <c r="A551" s="482"/>
      <c r="B551" s="482"/>
      <c r="C551" s="482"/>
      <c r="D551" s="482"/>
      <c r="E551" s="482"/>
      <c r="F551" s="482"/>
      <c r="G551" s="500"/>
      <c r="H551" s="482"/>
      <c r="I551" s="501"/>
      <c r="J551" s="482"/>
      <c r="K551" s="500"/>
      <c r="L551" s="482"/>
      <c r="M551" s="482"/>
      <c r="N551" s="590"/>
      <c r="O551" s="590"/>
      <c r="P551" s="482"/>
      <c r="Q551" s="482"/>
      <c r="R551" s="482"/>
      <c r="S551" s="482"/>
      <c r="T551" s="482"/>
      <c r="U551" s="482"/>
      <c r="V551" s="482"/>
      <c r="W551" s="482"/>
      <c r="X551" s="482"/>
      <c r="Y551" s="482"/>
      <c r="Z551" s="482"/>
      <c r="AA551" s="482"/>
      <c r="AB551" s="482"/>
      <c r="AC551" s="482"/>
      <c r="AD551" s="482"/>
      <c r="AE551" s="482"/>
      <c r="AF551" s="482"/>
      <c r="AG551" s="482"/>
      <c r="AH551" s="482"/>
      <c r="AI551" s="482"/>
      <c r="AJ551" s="482"/>
      <c r="AK551" s="482"/>
      <c r="AL551" s="482"/>
      <c r="AM551" s="482"/>
      <c r="AN551" s="482"/>
      <c r="AO551" s="482"/>
      <c r="AP551" s="482"/>
      <c r="AQ551" s="482"/>
      <c r="AR551" s="482"/>
      <c r="AS551" s="482"/>
      <c r="AT551" s="482"/>
      <c r="AU551" s="482"/>
      <c r="AV551" s="482"/>
      <c r="AW551" s="482"/>
      <c r="AX551" s="482"/>
      <c r="AY551" s="482"/>
      <c r="AZ551" s="482"/>
      <c r="BA551" s="482"/>
      <c r="BB551" s="482"/>
      <c r="BC551" s="482"/>
      <c r="BD551" s="482"/>
      <c r="BE551" s="482"/>
      <c r="BF551" s="482"/>
      <c r="BG551" s="482"/>
      <c r="BH551" s="482"/>
      <c r="BI551" s="482"/>
      <c r="BJ551" s="482"/>
      <c r="BK551" s="482"/>
      <c r="BL551" s="482"/>
    </row>
    <row r="552" spans="1:64" s="7" customFormat="1" ht="18.75" customHeight="1" x14ac:dyDescent="0.2">
      <c r="A552" s="482"/>
      <c r="B552" s="482"/>
      <c r="C552" s="482"/>
      <c r="D552" s="482"/>
      <c r="E552" s="482"/>
      <c r="F552" s="482"/>
      <c r="G552" s="500"/>
      <c r="H552" s="482"/>
      <c r="I552" s="501"/>
      <c r="J552" s="482"/>
      <c r="K552" s="500"/>
      <c r="L552" s="482"/>
      <c r="M552" s="482"/>
      <c r="N552" s="590"/>
      <c r="O552" s="590"/>
      <c r="P552" s="482"/>
      <c r="Q552" s="482"/>
      <c r="R552" s="482"/>
      <c r="S552" s="482"/>
      <c r="T552" s="482"/>
      <c r="U552" s="482"/>
      <c r="V552" s="482"/>
      <c r="W552" s="482"/>
      <c r="X552" s="482"/>
      <c r="Y552" s="482"/>
      <c r="Z552" s="482"/>
      <c r="AA552" s="482"/>
      <c r="AB552" s="482"/>
      <c r="AC552" s="482"/>
      <c r="AD552" s="482"/>
      <c r="AE552" s="482"/>
      <c r="AF552" s="482"/>
      <c r="AG552" s="482"/>
      <c r="AH552" s="482"/>
      <c r="AI552" s="482"/>
      <c r="AJ552" s="482"/>
      <c r="AK552" s="482"/>
      <c r="AL552" s="482"/>
      <c r="AM552" s="482"/>
      <c r="AN552" s="482"/>
      <c r="AO552" s="482"/>
      <c r="AP552" s="482"/>
      <c r="AQ552" s="482"/>
      <c r="AR552" s="482"/>
      <c r="AS552" s="482"/>
      <c r="AT552" s="482"/>
      <c r="AU552" s="482"/>
      <c r="AV552" s="482"/>
      <c r="AW552" s="482"/>
      <c r="AX552" s="482"/>
      <c r="AY552" s="482"/>
      <c r="AZ552" s="482"/>
      <c r="BA552" s="482"/>
      <c r="BB552" s="482"/>
      <c r="BC552" s="482"/>
      <c r="BD552" s="482"/>
      <c r="BE552" s="482"/>
      <c r="BF552" s="482"/>
      <c r="BG552" s="482"/>
      <c r="BH552" s="482"/>
      <c r="BI552" s="482"/>
      <c r="BJ552" s="482"/>
      <c r="BK552" s="482"/>
      <c r="BL552" s="482"/>
    </row>
    <row r="553" spans="1:64" s="7" customFormat="1" ht="18.75" customHeight="1" x14ac:dyDescent="0.2">
      <c r="A553" s="482"/>
      <c r="B553" s="482"/>
      <c r="C553" s="482"/>
      <c r="D553" s="482"/>
      <c r="E553" s="482"/>
      <c r="F553" s="482"/>
      <c r="G553" s="500"/>
      <c r="H553" s="482"/>
      <c r="I553" s="501"/>
      <c r="J553" s="482"/>
      <c r="K553" s="500"/>
      <c r="L553" s="482"/>
      <c r="M553" s="482"/>
      <c r="N553" s="590"/>
      <c r="O553" s="590"/>
      <c r="P553" s="482"/>
      <c r="Q553" s="482"/>
      <c r="R553" s="482"/>
      <c r="S553" s="482"/>
      <c r="T553" s="482"/>
      <c r="U553" s="482"/>
      <c r="V553" s="482"/>
      <c r="W553" s="482"/>
      <c r="X553" s="482"/>
      <c r="Y553" s="482"/>
      <c r="Z553" s="482"/>
      <c r="AA553" s="482"/>
      <c r="AB553" s="482"/>
      <c r="AC553" s="482"/>
      <c r="AD553" s="482"/>
      <c r="AE553" s="482"/>
      <c r="AF553" s="482"/>
      <c r="AG553" s="482"/>
      <c r="AH553" s="482"/>
      <c r="AI553" s="482"/>
      <c r="AJ553" s="482"/>
      <c r="AK553" s="482"/>
      <c r="AL553" s="482"/>
      <c r="AM553" s="482"/>
      <c r="AN553" s="482"/>
      <c r="AO553" s="482"/>
      <c r="AP553" s="482"/>
      <c r="AQ553" s="482"/>
      <c r="AR553" s="482"/>
      <c r="AS553" s="482"/>
      <c r="AT553" s="482"/>
      <c r="AU553" s="482"/>
      <c r="AV553" s="482"/>
      <c r="AW553" s="482"/>
      <c r="AX553" s="482"/>
      <c r="AY553" s="482"/>
      <c r="AZ553" s="482"/>
      <c r="BA553" s="482"/>
      <c r="BB553" s="482"/>
      <c r="BC553" s="482"/>
      <c r="BD553" s="482"/>
      <c r="BE553" s="482"/>
      <c r="BF553" s="482"/>
      <c r="BG553" s="482"/>
      <c r="BH553" s="482"/>
      <c r="BI553" s="482"/>
      <c r="BJ553" s="482"/>
      <c r="BK553" s="482"/>
      <c r="BL553" s="482"/>
    </row>
    <row r="554" spans="1:64" s="7" customFormat="1" ht="18.75" customHeight="1" x14ac:dyDescent="0.2">
      <c r="A554" s="482"/>
      <c r="B554" s="482"/>
      <c r="C554" s="482"/>
      <c r="D554" s="482"/>
      <c r="E554" s="482"/>
      <c r="F554" s="482"/>
      <c r="G554" s="500"/>
      <c r="H554" s="482"/>
      <c r="I554" s="501"/>
      <c r="J554" s="482"/>
      <c r="K554" s="500"/>
      <c r="L554" s="482"/>
      <c r="M554" s="482"/>
      <c r="N554" s="590"/>
      <c r="O554" s="590"/>
      <c r="P554" s="482"/>
      <c r="Q554" s="482"/>
      <c r="R554" s="482"/>
      <c r="S554" s="482"/>
      <c r="T554" s="482"/>
      <c r="U554" s="482"/>
      <c r="V554" s="482"/>
      <c r="W554" s="482"/>
      <c r="X554" s="482"/>
      <c r="Y554" s="482"/>
      <c r="Z554" s="482"/>
      <c r="AA554" s="482"/>
      <c r="AB554" s="482"/>
      <c r="AC554" s="482"/>
      <c r="AD554" s="482"/>
      <c r="AE554" s="482"/>
      <c r="AF554" s="482"/>
      <c r="AG554" s="482"/>
      <c r="AH554" s="482"/>
      <c r="AI554" s="482"/>
      <c r="AJ554" s="482"/>
      <c r="AK554" s="482"/>
      <c r="AL554" s="482"/>
      <c r="AM554" s="482"/>
      <c r="AN554" s="482"/>
      <c r="AO554" s="482"/>
      <c r="AP554" s="482"/>
      <c r="AQ554" s="482"/>
      <c r="AR554" s="482"/>
      <c r="AS554" s="482"/>
      <c r="AT554" s="482"/>
      <c r="AU554" s="482"/>
      <c r="AV554" s="482"/>
      <c r="AW554" s="482"/>
      <c r="AX554" s="482"/>
      <c r="AY554" s="482"/>
      <c r="AZ554" s="482"/>
      <c r="BA554" s="482"/>
      <c r="BB554" s="482"/>
      <c r="BC554" s="482"/>
      <c r="BD554" s="482"/>
      <c r="BE554" s="482"/>
      <c r="BF554" s="482"/>
      <c r="BG554" s="482"/>
      <c r="BH554" s="482"/>
      <c r="BI554" s="482"/>
      <c r="BJ554" s="482"/>
      <c r="BK554" s="482"/>
      <c r="BL554" s="482"/>
    </row>
    <row r="555" spans="1:64" s="7" customFormat="1" ht="18.75" customHeight="1" x14ac:dyDescent="0.2">
      <c r="A555" s="482"/>
      <c r="B555" s="482"/>
      <c r="C555" s="482"/>
      <c r="D555" s="482"/>
      <c r="E555" s="482"/>
      <c r="F555" s="482"/>
      <c r="G555" s="500"/>
      <c r="H555" s="482"/>
      <c r="I555" s="501"/>
      <c r="J555" s="482"/>
      <c r="K555" s="500"/>
      <c r="L555" s="482"/>
      <c r="M555" s="482"/>
      <c r="N555" s="590"/>
      <c r="O555" s="590"/>
      <c r="P555" s="482"/>
      <c r="Q555" s="482"/>
      <c r="R555" s="482"/>
      <c r="S555" s="482"/>
      <c r="T555" s="482"/>
      <c r="U555" s="482"/>
      <c r="V555" s="482"/>
      <c r="W555" s="482"/>
      <c r="X555" s="482"/>
      <c r="Y555" s="482"/>
      <c r="Z555" s="482"/>
      <c r="AA555" s="482"/>
      <c r="AB555" s="482"/>
      <c r="AC555" s="482"/>
      <c r="AD555" s="482"/>
      <c r="AE555" s="482"/>
      <c r="AF555" s="482"/>
      <c r="AG555" s="482"/>
      <c r="AH555" s="482"/>
      <c r="AI555" s="482"/>
      <c r="AJ555" s="482"/>
      <c r="AK555" s="482"/>
      <c r="AL555" s="482"/>
      <c r="AM555" s="482"/>
      <c r="AN555" s="482"/>
      <c r="AO555" s="482"/>
      <c r="AP555" s="482"/>
      <c r="AQ555" s="482"/>
      <c r="AR555" s="482"/>
      <c r="AS555" s="482"/>
      <c r="AT555" s="482"/>
      <c r="AU555" s="482"/>
      <c r="AV555" s="482"/>
      <c r="AW555" s="482"/>
      <c r="AX555" s="482"/>
      <c r="AY555" s="482"/>
      <c r="AZ555" s="482"/>
      <c r="BA555" s="482"/>
      <c r="BB555" s="482"/>
      <c r="BC555" s="482"/>
      <c r="BD555" s="482"/>
      <c r="BE555" s="482"/>
      <c r="BF555" s="482"/>
      <c r="BG555" s="482"/>
      <c r="BH555" s="482"/>
      <c r="BI555" s="482"/>
      <c r="BJ555" s="482"/>
      <c r="BK555" s="482"/>
      <c r="BL555" s="482"/>
    </row>
    <row r="556" spans="1:64" s="7" customFormat="1" ht="18.75" customHeight="1" x14ac:dyDescent="0.2">
      <c r="A556" s="482"/>
      <c r="B556" s="482"/>
      <c r="C556" s="482"/>
      <c r="D556" s="482"/>
      <c r="E556" s="482"/>
      <c r="F556" s="482"/>
      <c r="G556" s="500"/>
      <c r="H556" s="482"/>
      <c r="I556" s="501"/>
      <c r="J556" s="482"/>
      <c r="K556" s="500"/>
      <c r="L556" s="482"/>
      <c r="M556" s="482"/>
      <c r="N556" s="590"/>
      <c r="O556" s="590"/>
      <c r="P556" s="482"/>
      <c r="Q556" s="482"/>
      <c r="R556" s="482"/>
      <c r="S556" s="482"/>
      <c r="T556" s="482"/>
      <c r="U556" s="482"/>
      <c r="V556" s="482"/>
      <c r="W556" s="482"/>
      <c r="X556" s="482"/>
      <c r="Y556" s="482"/>
      <c r="Z556" s="482"/>
      <c r="AA556" s="482"/>
      <c r="AB556" s="482"/>
      <c r="AC556" s="482"/>
      <c r="AD556" s="482"/>
      <c r="AE556" s="482"/>
      <c r="AF556" s="482"/>
      <c r="AG556" s="482"/>
      <c r="AH556" s="482"/>
      <c r="AI556" s="482"/>
      <c r="AJ556" s="482"/>
      <c r="AK556" s="482"/>
      <c r="AL556" s="482"/>
      <c r="AM556" s="482"/>
      <c r="AN556" s="482"/>
      <c r="AO556" s="482"/>
      <c r="AP556" s="482"/>
      <c r="AQ556" s="482"/>
      <c r="AR556" s="482"/>
      <c r="AS556" s="482"/>
      <c r="AT556" s="482"/>
      <c r="AU556" s="482"/>
      <c r="AV556" s="482"/>
      <c r="AW556" s="482"/>
      <c r="AX556" s="482"/>
      <c r="AY556" s="482"/>
      <c r="AZ556" s="482"/>
      <c r="BA556" s="482"/>
      <c r="BB556" s="482"/>
      <c r="BC556" s="482"/>
      <c r="BD556" s="482"/>
      <c r="BE556" s="482"/>
      <c r="BF556" s="482"/>
      <c r="BG556" s="482"/>
      <c r="BH556" s="482"/>
      <c r="BI556" s="482"/>
      <c r="BJ556" s="482"/>
      <c r="BK556" s="482"/>
      <c r="BL556" s="482"/>
    </row>
    <row r="557" spans="1:64" s="7" customFormat="1" ht="18.75" customHeight="1" x14ac:dyDescent="0.2">
      <c r="A557" s="482"/>
      <c r="B557" s="482"/>
      <c r="C557" s="482"/>
      <c r="D557" s="482"/>
      <c r="E557" s="482"/>
      <c r="F557" s="482"/>
      <c r="G557" s="500"/>
      <c r="H557" s="482"/>
      <c r="I557" s="501"/>
      <c r="J557" s="482"/>
      <c r="K557" s="500"/>
      <c r="L557" s="482"/>
      <c r="M557" s="482"/>
      <c r="N557" s="590"/>
      <c r="O557" s="590"/>
      <c r="P557" s="482"/>
      <c r="Q557" s="482"/>
      <c r="R557" s="482"/>
      <c r="S557" s="482"/>
      <c r="T557" s="482"/>
      <c r="U557" s="482"/>
      <c r="V557" s="482"/>
      <c r="W557" s="482"/>
      <c r="X557" s="482"/>
      <c r="Y557" s="482"/>
      <c r="Z557" s="482"/>
      <c r="AA557" s="482"/>
      <c r="AB557" s="482"/>
      <c r="AC557" s="482"/>
      <c r="AD557" s="482"/>
      <c r="AE557" s="482"/>
      <c r="AF557" s="482"/>
      <c r="AG557" s="482"/>
      <c r="AH557" s="482"/>
      <c r="AI557" s="482"/>
      <c r="AJ557" s="482"/>
      <c r="AK557" s="482"/>
      <c r="AL557" s="482"/>
      <c r="AM557" s="482"/>
      <c r="AN557" s="482"/>
      <c r="AO557" s="482"/>
      <c r="AP557" s="482"/>
      <c r="AQ557" s="482"/>
      <c r="AR557" s="482"/>
      <c r="AS557" s="482"/>
      <c r="AT557" s="482"/>
      <c r="AU557" s="482"/>
      <c r="AV557" s="482"/>
      <c r="AW557" s="482"/>
      <c r="AX557" s="482"/>
      <c r="AY557" s="482"/>
      <c r="AZ557" s="482"/>
      <c r="BA557" s="482"/>
      <c r="BB557" s="482"/>
      <c r="BC557" s="482"/>
      <c r="BD557" s="482"/>
      <c r="BE557" s="482"/>
      <c r="BF557" s="482"/>
      <c r="BG557" s="482"/>
      <c r="BH557" s="482"/>
      <c r="BI557" s="482"/>
      <c r="BJ557" s="482"/>
      <c r="BK557" s="482"/>
      <c r="BL557" s="482"/>
    </row>
    <row r="558" spans="1:64" s="7" customFormat="1" ht="18.75" customHeight="1" x14ac:dyDescent="0.2">
      <c r="A558" s="482"/>
      <c r="B558" s="482"/>
      <c r="C558" s="482"/>
      <c r="D558" s="482"/>
      <c r="E558" s="482"/>
      <c r="F558" s="482"/>
      <c r="G558" s="500"/>
      <c r="H558" s="482"/>
      <c r="I558" s="501"/>
      <c r="J558" s="482"/>
      <c r="K558" s="500"/>
      <c r="L558" s="482"/>
      <c r="M558" s="482"/>
      <c r="N558" s="590"/>
      <c r="O558" s="590"/>
      <c r="P558" s="482"/>
      <c r="Q558" s="482"/>
      <c r="R558" s="482"/>
      <c r="S558" s="482"/>
      <c r="T558" s="482"/>
      <c r="U558" s="482"/>
      <c r="V558" s="482"/>
      <c r="W558" s="482"/>
      <c r="X558" s="482"/>
      <c r="Y558" s="482"/>
      <c r="Z558" s="482"/>
      <c r="AA558" s="482"/>
      <c r="AB558" s="482"/>
      <c r="AC558" s="482"/>
      <c r="AD558" s="482"/>
      <c r="AE558" s="482"/>
      <c r="AF558" s="482"/>
      <c r="AG558" s="482"/>
      <c r="AH558" s="482"/>
      <c r="AI558" s="482"/>
      <c r="AJ558" s="482"/>
      <c r="AK558" s="482"/>
      <c r="AL558" s="482"/>
      <c r="AM558" s="482"/>
      <c r="AN558" s="482"/>
      <c r="AO558" s="482"/>
      <c r="AP558" s="482"/>
      <c r="AQ558" s="482"/>
      <c r="AR558" s="482"/>
      <c r="AS558" s="482"/>
      <c r="AT558" s="482"/>
      <c r="AU558" s="482"/>
      <c r="AV558" s="482"/>
      <c r="AW558" s="482"/>
      <c r="AX558" s="482"/>
      <c r="AY558" s="482"/>
      <c r="AZ558" s="482"/>
      <c r="BA558" s="482"/>
      <c r="BB558" s="482"/>
      <c r="BC558" s="482"/>
      <c r="BD558" s="482"/>
      <c r="BE558" s="482"/>
      <c r="BF558" s="482"/>
      <c r="BG558" s="482"/>
      <c r="BH558" s="482"/>
      <c r="BI558" s="482"/>
      <c r="BJ558" s="482"/>
      <c r="BK558" s="482"/>
      <c r="BL558" s="482"/>
    </row>
    <row r="559" spans="1:64" s="7" customFormat="1" ht="18.75" customHeight="1" x14ac:dyDescent="0.2">
      <c r="A559" s="482"/>
      <c r="B559" s="482"/>
      <c r="C559" s="482"/>
      <c r="D559" s="482"/>
      <c r="E559" s="482"/>
      <c r="F559" s="482"/>
      <c r="G559" s="500"/>
      <c r="H559" s="482"/>
      <c r="I559" s="501"/>
      <c r="J559" s="482"/>
      <c r="K559" s="500"/>
      <c r="L559" s="482"/>
      <c r="M559" s="482"/>
      <c r="N559" s="590"/>
      <c r="O559" s="590"/>
      <c r="P559" s="482"/>
      <c r="Q559" s="482"/>
      <c r="R559" s="482"/>
      <c r="S559" s="482"/>
      <c r="T559" s="482"/>
      <c r="U559" s="482"/>
      <c r="V559" s="482"/>
      <c r="W559" s="482"/>
      <c r="X559" s="482"/>
      <c r="Y559" s="482"/>
      <c r="Z559" s="482"/>
      <c r="AA559" s="482"/>
      <c r="AB559" s="482"/>
      <c r="AC559" s="482"/>
      <c r="AD559" s="482"/>
      <c r="AE559" s="482"/>
      <c r="AF559" s="482"/>
      <c r="AG559" s="482"/>
      <c r="AH559" s="482"/>
      <c r="AI559" s="482"/>
      <c r="AJ559" s="482"/>
      <c r="AK559" s="482"/>
      <c r="AL559" s="482"/>
      <c r="AM559" s="482"/>
      <c r="AN559" s="482"/>
      <c r="AO559" s="482"/>
      <c r="AP559" s="482"/>
      <c r="AQ559" s="482"/>
      <c r="AR559" s="482"/>
      <c r="AS559" s="482"/>
      <c r="AT559" s="482"/>
      <c r="AU559" s="482"/>
      <c r="AV559" s="482"/>
      <c r="AW559" s="482"/>
      <c r="AX559" s="482"/>
      <c r="AY559" s="482"/>
      <c r="AZ559" s="482"/>
      <c r="BA559" s="482"/>
      <c r="BB559" s="482"/>
      <c r="BC559" s="482"/>
      <c r="BD559" s="482"/>
      <c r="BE559" s="482"/>
      <c r="BF559" s="482"/>
      <c r="BG559" s="482"/>
      <c r="BH559" s="482"/>
      <c r="BI559" s="482"/>
      <c r="BJ559" s="482"/>
      <c r="BK559" s="482"/>
      <c r="BL559" s="482"/>
    </row>
    <row r="560" spans="1:64" s="7" customFormat="1" ht="18.75" customHeight="1" x14ac:dyDescent="0.2">
      <c r="A560" s="482"/>
      <c r="B560" s="482"/>
      <c r="C560" s="482"/>
      <c r="D560" s="482"/>
      <c r="E560" s="482"/>
      <c r="F560" s="482"/>
      <c r="G560" s="500"/>
      <c r="H560" s="482"/>
      <c r="I560" s="501"/>
      <c r="J560" s="482"/>
      <c r="K560" s="500"/>
      <c r="L560" s="482"/>
      <c r="M560" s="482"/>
      <c r="N560" s="590"/>
      <c r="O560" s="590"/>
      <c r="P560" s="482"/>
      <c r="Q560" s="482"/>
      <c r="R560" s="482"/>
      <c r="S560" s="482"/>
      <c r="T560" s="482"/>
      <c r="U560" s="482"/>
      <c r="V560" s="482"/>
      <c r="W560" s="482"/>
      <c r="X560" s="482"/>
      <c r="Y560" s="482"/>
      <c r="Z560" s="482"/>
      <c r="AA560" s="482"/>
      <c r="AB560" s="482"/>
      <c r="AC560" s="482"/>
      <c r="AD560" s="482"/>
      <c r="AE560" s="482"/>
      <c r="AF560" s="482"/>
      <c r="AG560" s="482"/>
      <c r="AH560" s="482"/>
      <c r="AI560" s="482"/>
      <c r="AJ560" s="482"/>
      <c r="AK560" s="482"/>
      <c r="AL560" s="482"/>
      <c r="AM560" s="482"/>
      <c r="AN560" s="482"/>
      <c r="AO560" s="482"/>
      <c r="AP560" s="482"/>
      <c r="AQ560" s="482"/>
      <c r="AR560" s="482"/>
      <c r="AS560" s="482"/>
      <c r="AT560" s="482"/>
      <c r="AU560" s="482"/>
      <c r="AV560" s="482"/>
      <c r="AW560" s="482"/>
      <c r="AX560" s="482"/>
      <c r="AY560" s="482"/>
      <c r="AZ560" s="482"/>
      <c r="BA560" s="482"/>
      <c r="BB560" s="482"/>
      <c r="BC560" s="482"/>
      <c r="BD560" s="482"/>
      <c r="BE560" s="482"/>
      <c r="BF560" s="482"/>
      <c r="BG560" s="482"/>
      <c r="BH560" s="482"/>
      <c r="BI560" s="482"/>
      <c r="BJ560" s="482"/>
      <c r="BK560" s="482"/>
      <c r="BL560" s="482"/>
    </row>
    <row r="561" spans="1:64" s="7" customFormat="1" ht="18.75" customHeight="1" x14ac:dyDescent="0.2">
      <c r="A561" s="482"/>
      <c r="B561" s="482"/>
      <c r="C561" s="482"/>
      <c r="D561" s="482"/>
      <c r="E561" s="482"/>
      <c r="F561" s="482"/>
      <c r="G561" s="500"/>
      <c r="H561" s="482"/>
      <c r="I561" s="501"/>
      <c r="J561" s="482"/>
      <c r="K561" s="500"/>
      <c r="L561" s="482"/>
      <c r="M561" s="482"/>
      <c r="N561" s="590"/>
      <c r="O561" s="590"/>
      <c r="P561" s="482"/>
      <c r="Q561" s="482"/>
      <c r="R561" s="482"/>
      <c r="S561" s="482"/>
      <c r="T561" s="482"/>
      <c r="U561" s="482"/>
      <c r="V561" s="482"/>
      <c r="W561" s="482"/>
      <c r="X561" s="482"/>
      <c r="Y561" s="482"/>
      <c r="Z561" s="482"/>
      <c r="AA561" s="482"/>
      <c r="AB561" s="482"/>
      <c r="AC561" s="482"/>
      <c r="AD561" s="482"/>
      <c r="AE561" s="482"/>
      <c r="AF561" s="482"/>
      <c r="AG561" s="482"/>
      <c r="AH561" s="482"/>
      <c r="AI561" s="482"/>
      <c r="AJ561" s="482"/>
      <c r="AK561" s="482"/>
      <c r="AL561" s="482"/>
      <c r="AM561" s="482"/>
      <c r="AN561" s="482"/>
      <c r="AO561" s="482"/>
      <c r="AP561" s="482"/>
      <c r="AQ561" s="482"/>
      <c r="AR561" s="482"/>
      <c r="AS561" s="482"/>
      <c r="AT561" s="482"/>
      <c r="AU561" s="482"/>
      <c r="AV561" s="482"/>
      <c r="AW561" s="482"/>
      <c r="AX561" s="482"/>
      <c r="AY561" s="482"/>
      <c r="AZ561" s="482"/>
      <c r="BA561" s="482"/>
      <c r="BB561" s="482"/>
      <c r="BC561" s="482"/>
      <c r="BD561" s="482"/>
      <c r="BE561" s="482"/>
      <c r="BF561" s="482"/>
      <c r="BG561" s="482"/>
      <c r="BH561" s="482"/>
      <c r="BI561" s="482"/>
      <c r="BJ561" s="482"/>
      <c r="BK561" s="482"/>
      <c r="BL561" s="482"/>
    </row>
    <row r="562" spans="1:64" s="7" customFormat="1" ht="18.75" customHeight="1" x14ac:dyDescent="0.2">
      <c r="A562" s="482"/>
      <c r="B562" s="482"/>
      <c r="C562" s="482"/>
      <c r="D562" s="482"/>
      <c r="E562" s="482"/>
      <c r="F562" s="482"/>
      <c r="G562" s="500"/>
      <c r="H562" s="482"/>
      <c r="I562" s="501"/>
      <c r="J562" s="482"/>
      <c r="K562" s="500"/>
      <c r="L562" s="482"/>
      <c r="M562" s="482"/>
      <c r="N562" s="590"/>
      <c r="O562" s="590"/>
      <c r="P562" s="482"/>
      <c r="Q562" s="482"/>
      <c r="R562" s="482"/>
      <c r="S562" s="482"/>
      <c r="T562" s="482"/>
      <c r="U562" s="482"/>
      <c r="V562" s="482"/>
      <c r="W562" s="482"/>
      <c r="X562" s="482"/>
      <c r="Y562" s="482"/>
      <c r="Z562" s="482"/>
      <c r="AA562" s="482"/>
      <c r="AB562" s="482"/>
      <c r="AC562" s="482"/>
      <c r="AD562" s="482"/>
      <c r="AE562" s="482"/>
      <c r="AF562" s="482"/>
      <c r="AG562" s="482"/>
      <c r="AH562" s="482"/>
      <c r="AI562" s="482"/>
      <c r="AJ562" s="482"/>
      <c r="AK562" s="482"/>
      <c r="AL562" s="482"/>
      <c r="AM562" s="482"/>
      <c r="AN562" s="482"/>
      <c r="AO562" s="482"/>
      <c r="AP562" s="482"/>
      <c r="AQ562" s="482"/>
      <c r="AR562" s="482"/>
      <c r="AS562" s="482"/>
      <c r="AT562" s="482"/>
      <c r="AU562" s="482"/>
      <c r="AV562" s="482"/>
      <c r="AW562" s="482"/>
      <c r="AX562" s="482"/>
      <c r="AY562" s="482"/>
      <c r="AZ562" s="482"/>
      <c r="BA562" s="482"/>
      <c r="BB562" s="482"/>
      <c r="BC562" s="482"/>
      <c r="BD562" s="482"/>
      <c r="BE562" s="482"/>
      <c r="BF562" s="482"/>
      <c r="BG562" s="482"/>
      <c r="BH562" s="482"/>
      <c r="BI562" s="482"/>
      <c r="BJ562" s="482"/>
      <c r="BK562" s="482"/>
      <c r="BL562" s="482"/>
    </row>
    <row r="563" spans="1:64" s="7" customFormat="1" ht="18.75" customHeight="1" x14ac:dyDescent="0.2">
      <c r="A563" s="482"/>
      <c r="B563" s="482"/>
      <c r="C563" s="482"/>
      <c r="D563" s="482"/>
      <c r="E563" s="482"/>
      <c r="F563" s="482"/>
      <c r="G563" s="500"/>
      <c r="H563" s="482"/>
      <c r="I563" s="501"/>
      <c r="J563" s="482"/>
      <c r="K563" s="500"/>
      <c r="L563" s="482"/>
      <c r="M563" s="482"/>
      <c r="N563" s="590"/>
      <c r="O563" s="590"/>
      <c r="P563" s="482"/>
      <c r="Q563" s="482"/>
      <c r="R563" s="482"/>
      <c r="S563" s="482"/>
      <c r="T563" s="482"/>
      <c r="U563" s="482"/>
      <c r="V563" s="482"/>
      <c r="W563" s="482"/>
      <c r="X563" s="482"/>
      <c r="Y563" s="482"/>
      <c r="Z563" s="482"/>
      <c r="AA563" s="482"/>
      <c r="AB563" s="482"/>
      <c r="AC563" s="482"/>
      <c r="AD563" s="482"/>
      <c r="AE563" s="482"/>
      <c r="AF563" s="482"/>
      <c r="AG563" s="482"/>
      <c r="AH563" s="482"/>
      <c r="AI563" s="482"/>
      <c r="AJ563" s="482"/>
      <c r="AK563" s="482"/>
      <c r="AL563" s="482"/>
      <c r="AM563" s="482"/>
      <c r="AN563" s="482"/>
      <c r="AO563" s="482"/>
      <c r="AP563" s="482"/>
      <c r="AQ563" s="482"/>
      <c r="AR563" s="482"/>
      <c r="AS563" s="482"/>
      <c r="AT563" s="482"/>
      <c r="AU563" s="482"/>
      <c r="AV563" s="482"/>
      <c r="AW563" s="482"/>
      <c r="AX563" s="482"/>
      <c r="AY563" s="482"/>
      <c r="AZ563" s="482"/>
      <c r="BA563" s="482"/>
      <c r="BB563" s="482"/>
      <c r="BC563" s="482"/>
      <c r="BD563" s="482"/>
      <c r="BE563" s="482"/>
      <c r="BF563" s="482"/>
      <c r="BG563" s="482"/>
      <c r="BH563" s="482"/>
      <c r="BI563" s="482"/>
      <c r="BJ563" s="482"/>
      <c r="BK563" s="482"/>
      <c r="BL563" s="482"/>
    </row>
    <row r="564" spans="1:64" s="7" customFormat="1" ht="18.75" customHeight="1" x14ac:dyDescent="0.2">
      <c r="A564" s="482"/>
      <c r="B564" s="482"/>
      <c r="C564" s="482"/>
      <c r="D564" s="482"/>
      <c r="E564" s="482"/>
      <c r="F564" s="482"/>
      <c r="G564" s="500"/>
      <c r="H564" s="482"/>
      <c r="I564" s="501"/>
      <c r="J564" s="482"/>
      <c r="K564" s="500"/>
      <c r="L564" s="482"/>
      <c r="M564" s="482"/>
      <c r="N564" s="590"/>
      <c r="O564" s="590"/>
      <c r="P564" s="482"/>
      <c r="Q564" s="482"/>
      <c r="R564" s="482"/>
      <c r="S564" s="482"/>
      <c r="T564" s="482"/>
      <c r="U564" s="482"/>
      <c r="V564" s="482"/>
      <c r="W564" s="482"/>
      <c r="X564" s="482"/>
      <c r="Y564" s="482"/>
      <c r="Z564" s="482"/>
      <c r="AA564" s="482"/>
      <c r="AB564" s="482"/>
      <c r="AC564" s="482"/>
      <c r="AD564" s="482"/>
      <c r="AE564" s="482"/>
      <c r="AF564" s="482"/>
      <c r="AG564" s="482"/>
      <c r="AH564" s="482"/>
      <c r="AI564" s="482"/>
      <c r="AJ564" s="482"/>
      <c r="AK564" s="482"/>
      <c r="AL564" s="482"/>
      <c r="AM564" s="482"/>
      <c r="AN564" s="482"/>
      <c r="AO564" s="482"/>
      <c r="AP564" s="482"/>
      <c r="AQ564" s="482"/>
      <c r="AR564" s="482"/>
      <c r="AS564" s="482"/>
      <c r="AT564" s="482"/>
      <c r="AU564" s="482"/>
      <c r="AV564" s="482"/>
      <c r="AW564" s="482"/>
      <c r="AX564" s="482"/>
      <c r="AY564" s="482"/>
      <c r="AZ564" s="482"/>
      <c r="BA564" s="482"/>
      <c r="BB564" s="482"/>
      <c r="BC564" s="482"/>
      <c r="BD564" s="482"/>
      <c r="BE564" s="482"/>
      <c r="BF564" s="482"/>
      <c r="BG564" s="482"/>
      <c r="BH564" s="482"/>
      <c r="BI564" s="482"/>
      <c r="BJ564" s="482"/>
      <c r="BK564" s="482"/>
      <c r="BL564" s="482"/>
    </row>
    <row r="565" spans="1:64" s="7" customFormat="1" ht="18.75" customHeight="1" x14ac:dyDescent="0.2">
      <c r="A565" s="482"/>
      <c r="B565" s="482"/>
      <c r="C565" s="482"/>
      <c r="D565" s="482"/>
      <c r="E565" s="482"/>
      <c r="F565" s="482"/>
      <c r="G565" s="500"/>
      <c r="H565" s="482"/>
      <c r="I565" s="501"/>
      <c r="J565" s="482"/>
      <c r="K565" s="500"/>
      <c r="L565" s="482"/>
      <c r="M565" s="482"/>
      <c r="N565" s="590"/>
      <c r="O565" s="590"/>
      <c r="P565" s="482"/>
      <c r="Q565" s="482"/>
      <c r="R565" s="482"/>
      <c r="S565" s="482"/>
      <c r="T565" s="482"/>
      <c r="U565" s="482"/>
      <c r="V565" s="482"/>
      <c r="W565" s="482"/>
      <c r="X565" s="482"/>
      <c r="Y565" s="482"/>
      <c r="Z565" s="482"/>
      <c r="AA565" s="482"/>
      <c r="AB565" s="482"/>
      <c r="AC565" s="482"/>
      <c r="AD565" s="482"/>
      <c r="AE565" s="482"/>
      <c r="AF565" s="482"/>
      <c r="AG565" s="482"/>
      <c r="AH565" s="482"/>
      <c r="AI565" s="482"/>
      <c r="AJ565" s="482"/>
      <c r="AK565" s="482"/>
      <c r="AL565" s="482"/>
      <c r="AM565" s="482"/>
      <c r="AN565" s="482"/>
      <c r="AO565" s="482"/>
      <c r="AP565" s="482"/>
      <c r="AQ565" s="482"/>
      <c r="AR565" s="482"/>
      <c r="AS565" s="482"/>
      <c r="AT565" s="482"/>
      <c r="AU565" s="482"/>
      <c r="AV565" s="482"/>
      <c r="AW565" s="482"/>
      <c r="AX565" s="482"/>
      <c r="AY565" s="482"/>
      <c r="AZ565" s="482"/>
      <c r="BA565" s="482"/>
      <c r="BB565" s="482"/>
      <c r="BC565" s="482"/>
      <c r="BD565" s="482"/>
      <c r="BE565" s="482"/>
      <c r="BF565" s="482"/>
      <c r="BG565" s="482"/>
      <c r="BH565" s="482"/>
      <c r="BI565" s="482"/>
      <c r="BJ565" s="482"/>
      <c r="BK565" s="482"/>
      <c r="BL565" s="482"/>
    </row>
    <row r="566" spans="1:64" s="7" customFormat="1" ht="18.75" customHeight="1" x14ac:dyDescent="0.2">
      <c r="A566" s="482"/>
      <c r="B566" s="482"/>
      <c r="C566" s="482"/>
      <c r="D566" s="482"/>
      <c r="E566" s="482"/>
      <c r="F566" s="482"/>
      <c r="G566" s="500"/>
      <c r="H566" s="482"/>
      <c r="I566" s="501"/>
      <c r="J566" s="482"/>
      <c r="K566" s="500"/>
      <c r="L566" s="482"/>
      <c r="M566" s="482"/>
      <c r="N566" s="590"/>
      <c r="O566" s="590"/>
      <c r="P566" s="482"/>
      <c r="Q566" s="482"/>
      <c r="R566" s="482"/>
      <c r="S566" s="482"/>
      <c r="T566" s="482"/>
      <c r="U566" s="482"/>
      <c r="V566" s="482"/>
      <c r="W566" s="482"/>
      <c r="X566" s="482"/>
      <c r="Y566" s="482"/>
      <c r="Z566" s="482"/>
      <c r="AA566" s="482"/>
      <c r="AB566" s="482"/>
      <c r="AC566" s="482"/>
      <c r="AD566" s="482"/>
      <c r="AE566" s="482"/>
      <c r="AF566" s="482"/>
      <c r="AG566" s="482"/>
      <c r="AH566" s="482"/>
      <c r="AI566" s="482"/>
      <c r="AJ566" s="482"/>
      <c r="AK566" s="482"/>
      <c r="AL566" s="482"/>
      <c r="AM566" s="482"/>
      <c r="AN566" s="482"/>
      <c r="AO566" s="482"/>
      <c r="AP566" s="482"/>
      <c r="AQ566" s="482"/>
      <c r="AR566" s="482"/>
      <c r="AS566" s="482"/>
      <c r="AT566" s="482"/>
      <c r="AU566" s="482"/>
      <c r="AV566" s="482"/>
      <c r="AW566" s="482"/>
      <c r="AX566" s="482"/>
      <c r="AY566" s="482"/>
      <c r="AZ566" s="482"/>
      <c r="BA566" s="482"/>
      <c r="BB566" s="482"/>
      <c r="BC566" s="482"/>
      <c r="BD566" s="482"/>
      <c r="BE566" s="482"/>
      <c r="BF566" s="482"/>
      <c r="BG566" s="482"/>
      <c r="BH566" s="482"/>
      <c r="BI566" s="482"/>
      <c r="BJ566" s="482"/>
      <c r="BK566" s="482"/>
      <c r="BL566" s="482"/>
    </row>
    <row r="567" spans="1:64" s="7" customFormat="1" ht="18.75" customHeight="1" x14ac:dyDescent="0.2">
      <c r="A567" s="482"/>
      <c r="B567" s="482"/>
      <c r="C567" s="482"/>
      <c r="D567" s="482"/>
      <c r="E567" s="482"/>
      <c r="F567" s="482"/>
      <c r="G567" s="500"/>
      <c r="H567" s="482"/>
      <c r="I567" s="501"/>
      <c r="J567" s="482"/>
      <c r="K567" s="500"/>
      <c r="L567" s="482"/>
      <c r="M567" s="482"/>
      <c r="N567" s="590"/>
      <c r="O567" s="590"/>
      <c r="P567" s="482"/>
      <c r="Q567" s="482"/>
      <c r="R567" s="482"/>
      <c r="S567" s="482"/>
      <c r="T567" s="482"/>
      <c r="U567" s="482"/>
      <c r="V567" s="482"/>
      <c r="W567" s="482"/>
      <c r="X567" s="482"/>
      <c r="Y567" s="482"/>
      <c r="Z567" s="482"/>
      <c r="AA567" s="482"/>
      <c r="AB567" s="482"/>
      <c r="AC567" s="482"/>
      <c r="AD567" s="482"/>
      <c r="AE567" s="482"/>
      <c r="AF567" s="482"/>
      <c r="AG567" s="482"/>
      <c r="AH567" s="482"/>
      <c r="AI567" s="482"/>
      <c r="AJ567" s="482"/>
      <c r="AK567" s="482"/>
      <c r="AL567" s="482"/>
      <c r="AM567" s="482"/>
      <c r="AN567" s="482"/>
      <c r="AO567" s="482"/>
      <c r="AP567" s="482"/>
      <c r="AQ567" s="482"/>
      <c r="AR567" s="482"/>
      <c r="AS567" s="482"/>
      <c r="AT567" s="482"/>
      <c r="AU567" s="482"/>
      <c r="AV567" s="482"/>
      <c r="AW567" s="482"/>
      <c r="AX567" s="482"/>
      <c r="AY567" s="482"/>
      <c r="AZ567" s="482"/>
      <c r="BA567" s="482"/>
      <c r="BB567" s="482"/>
      <c r="BC567" s="482"/>
      <c r="BD567" s="482"/>
      <c r="BE567" s="482"/>
      <c r="BF567" s="482"/>
      <c r="BG567" s="482"/>
      <c r="BH567" s="482"/>
      <c r="BI567" s="482"/>
      <c r="BJ567" s="482"/>
      <c r="BK567" s="482"/>
      <c r="BL567" s="482"/>
    </row>
    <row r="568" spans="1:64" s="7" customFormat="1" ht="18.75" customHeight="1" x14ac:dyDescent="0.2">
      <c r="A568" s="482"/>
      <c r="B568" s="482"/>
      <c r="C568" s="482"/>
      <c r="D568" s="482"/>
      <c r="E568" s="482"/>
      <c r="F568" s="482"/>
      <c r="G568" s="500"/>
      <c r="H568" s="482"/>
      <c r="I568" s="501"/>
      <c r="J568" s="482"/>
      <c r="K568" s="500"/>
      <c r="L568" s="482"/>
      <c r="M568" s="482"/>
      <c r="N568" s="590"/>
      <c r="O568" s="590"/>
      <c r="P568" s="482"/>
      <c r="Q568" s="482"/>
      <c r="R568" s="482"/>
      <c r="S568" s="482"/>
      <c r="T568" s="482"/>
      <c r="U568" s="482"/>
      <c r="V568" s="482"/>
      <c r="W568" s="482"/>
      <c r="X568" s="482"/>
      <c r="Y568" s="482"/>
      <c r="Z568" s="482"/>
      <c r="AA568" s="482"/>
      <c r="AB568" s="482"/>
      <c r="AC568" s="482"/>
      <c r="AD568" s="482"/>
      <c r="AE568" s="482"/>
      <c r="AF568" s="482"/>
      <c r="AG568" s="482"/>
      <c r="AH568" s="482"/>
      <c r="AI568" s="482"/>
      <c r="AJ568" s="482"/>
      <c r="AK568" s="482"/>
      <c r="AL568" s="482"/>
      <c r="AM568" s="482"/>
      <c r="AN568" s="482"/>
      <c r="AO568" s="482"/>
      <c r="AP568" s="482"/>
      <c r="AQ568" s="482"/>
      <c r="AR568" s="482"/>
      <c r="AS568" s="482"/>
      <c r="AT568" s="482"/>
      <c r="AU568" s="482"/>
      <c r="AV568" s="482"/>
      <c r="AW568" s="482"/>
      <c r="AX568" s="482"/>
      <c r="AY568" s="482"/>
      <c r="AZ568" s="482"/>
      <c r="BA568" s="482"/>
      <c r="BB568" s="482"/>
      <c r="BC568" s="482"/>
      <c r="BD568" s="482"/>
      <c r="BE568" s="482"/>
      <c r="BF568" s="482"/>
      <c r="BG568" s="482"/>
      <c r="BH568" s="482"/>
      <c r="BI568" s="482"/>
      <c r="BJ568" s="482"/>
      <c r="BK568" s="482"/>
      <c r="BL568" s="482"/>
    </row>
    <row r="569" spans="1:64" s="7" customFormat="1" ht="18.75" customHeight="1" x14ac:dyDescent="0.2">
      <c r="A569" s="482"/>
      <c r="B569" s="482"/>
      <c r="C569" s="482"/>
      <c r="D569" s="482"/>
      <c r="E569" s="482"/>
      <c r="F569" s="482"/>
      <c r="G569" s="500"/>
      <c r="H569" s="482"/>
      <c r="I569" s="501"/>
      <c r="J569" s="482"/>
      <c r="K569" s="500"/>
      <c r="L569" s="482"/>
      <c r="M569" s="482"/>
      <c r="N569" s="590"/>
      <c r="O569" s="590"/>
      <c r="P569" s="482"/>
      <c r="Q569" s="482"/>
      <c r="R569" s="482"/>
      <c r="S569" s="482"/>
      <c r="T569" s="482"/>
      <c r="U569" s="482"/>
      <c r="V569" s="482"/>
      <c r="W569" s="482"/>
      <c r="X569" s="482"/>
      <c r="Y569" s="482"/>
      <c r="Z569" s="482"/>
      <c r="AA569" s="482"/>
      <c r="AB569" s="482"/>
      <c r="AC569" s="482"/>
      <c r="AD569" s="482"/>
      <c r="AE569" s="482"/>
      <c r="AF569" s="482"/>
      <c r="AG569" s="482"/>
      <c r="AH569" s="482"/>
      <c r="AI569" s="482"/>
      <c r="AJ569" s="482"/>
      <c r="AK569" s="482"/>
      <c r="AL569" s="482"/>
      <c r="AM569" s="482"/>
      <c r="AN569" s="482"/>
      <c r="AO569" s="482"/>
      <c r="AP569" s="482"/>
      <c r="AQ569" s="482"/>
      <c r="AR569" s="482"/>
      <c r="AS569" s="482"/>
      <c r="AT569" s="482"/>
      <c r="AU569" s="482"/>
      <c r="AV569" s="482"/>
      <c r="AW569" s="482"/>
      <c r="AX569" s="482"/>
      <c r="AY569" s="482"/>
      <c r="AZ569" s="482"/>
      <c r="BA569" s="482"/>
      <c r="BB569" s="482"/>
      <c r="BC569" s="482"/>
      <c r="BD569" s="482"/>
      <c r="BE569" s="482"/>
      <c r="BF569" s="482"/>
      <c r="BG569" s="482"/>
      <c r="BH569" s="482"/>
      <c r="BI569" s="482"/>
      <c r="BJ569" s="482"/>
      <c r="BK569" s="482"/>
      <c r="BL569" s="482"/>
    </row>
    <row r="570" spans="1:64" s="7" customFormat="1" ht="18.75" customHeight="1" x14ac:dyDescent="0.2">
      <c r="A570" s="482"/>
      <c r="B570" s="482"/>
      <c r="C570" s="482"/>
      <c r="D570" s="482"/>
      <c r="E570" s="482"/>
      <c r="F570" s="482"/>
      <c r="G570" s="500"/>
      <c r="H570" s="482"/>
      <c r="I570" s="501"/>
      <c r="J570" s="482"/>
      <c r="K570" s="500"/>
      <c r="L570" s="482"/>
      <c r="M570" s="482"/>
      <c r="N570" s="590"/>
      <c r="O570" s="590"/>
      <c r="P570" s="482"/>
      <c r="Q570" s="482"/>
      <c r="R570" s="482"/>
      <c r="S570" s="482"/>
      <c r="T570" s="482"/>
      <c r="U570" s="482"/>
      <c r="V570" s="482"/>
      <c r="W570" s="482"/>
      <c r="X570" s="482"/>
      <c r="Y570" s="482"/>
      <c r="Z570" s="482"/>
      <c r="AA570" s="482"/>
      <c r="AB570" s="482"/>
      <c r="AC570" s="482"/>
      <c r="AD570" s="482"/>
      <c r="AE570" s="482"/>
      <c r="AF570" s="482"/>
      <c r="AG570" s="482"/>
      <c r="AH570" s="482"/>
      <c r="AI570" s="482"/>
      <c r="AJ570" s="482"/>
      <c r="AK570" s="482"/>
      <c r="AL570" s="482"/>
      <c r="AM570" s="482"/>
      <c r="AN570" s="482"/>
      <c r="AO570" s="482"/>
      <c r="AP570" s="482"/>
      <c r="AQ570" s="482"/>
      <c r="AR570" s="482"/>
      <c r="AS570" s="482"/>
      <c r="AT570" s="482"/>
      <c r="AU570" s="482"/>
      <c r="AV570" s="482"/>
      <c r="AW570" s="482"/>
      <c r="AX570" s="482"/>
      <c r="AY570" s="482"/>
      <c r="AZ570" s="482"/>
      <c r="BA570" s="482"/>
      <c r="BB570" s="482"/>
      <c r="BC570" s="482"/>
      <c r="BD570" s="482"/>
      <c r="BE570" s="482"/>
      <c r="BF570" s="482"/>
      <c r="BG570" s="482"/>
      <c r="BH570" s="482"/>
      <c r="BI570" s="482"/>
      <c r="BJ570" s="482"/>
      <c r="BK570" s="482"/>
      <c r="BL570" s="482"/>
    </row>
    <row r="571" spans="1:64" s="7" customFormat="1" ht="18.75" customHeight="1" x14ac:dyDescent="0.2">
      <c r="A571" s="482"/>
      <c r="B571" s="482"/>
      <c r="C571" s="482"/>
      <c r="D571" s="482"/>
      <c r="E571" s="482"/>
      <c r="F571" s="482"/>
      <c r="G571" s="500"/>
      <c r="H571" s="482"/>
      <c r="I571" s="501"/>
      <c r="J571" s="482"/>
      <c r="K571" s="500"/>
      <c r="L571" s="482"/>
      <c r="M571" s="482"/>
      <c r="N571" s="590"/>
      <c r="O571" s="590"/>
      <c r="P571" s="482"/>
      <c r="Q571" s="482"/>
      <c r="R571" s="482"/>
      <c r="S571" s="482"/>
      <c r="T571" s="482"/>
      <c r="U571" s="482"/>
      <c r="V571" s="482"/>
      <c r="W571" s="482"/>
      <c r="X571" s="482"/>
      <c r="Y571" s="482"/>
      <c r="Z571" s="482"/>
      <c r="AA571" s="482"/>
      <c r="AB571" s="482"/>
      <c r="AC571" s="482"/>
      <c r="AD571" s="482"/>
      <c r="AE571" s="482"/>
      <c r="AF571" s="482"/>
      <c r="AG571" s="482"/>
      <c r="AH571" s="482"/>
      <c r="AI571" s="482"/>
      <c r="AJ571" s="482"/>
      <c r="AK571" s="482"/>
      <c r="AL571" s="482"/>
      <c r="AM571" s="482"/>
      <c r="AN571" s="482"/>
      <c r="AO571" s="482"/>
      <c r="AP571" s="482"/>
      <c r="AQ571" s="482"/>
      <c r="AR571" s="482"/>
      <c r="AS571" s="482"/>
      <c r="AT571" s="482"/>
      <c r="AU571" s="482"/>
      <c r="AV571" s="482"/>
      <c r="AW571" s="482"/>
      <c r="AX571" s="482"/>
      <c r="AY571" s="482"/>
      <c r="AZ571" s="482"/>
      <c r="BA571" s="482"/>
      <c r="BB571" s="482"/>
      <c r="BC571" s="482"/>
      <c r="BD571" s="482"/>
      <c r="BE571" s="482"/>
      <c r="BF571" s="482"/>
      <c r="BG571" s="482"/>
      <c r="BH571" s="482"/>
      <c r="BI571" s="482"/>
      <c r="BJ571" s="482"/>
      <c r="BK571" s="482"/>
      <c r="BL571" s="482"/>
    </row>
    <row r="572" spans="1:64" s="7" customFormat="1" ht="18.75" customHeight="1" x14ac:dyDescent="0.2">
      <c r="A572" s="482"/>
      <c r="B572" s="482"/>
      <c r="C572" s="482"/>
      <c r="D572" s="482"/>
      <c r="E572" s="482"/>
      <c r="F572" s="482"/>
      <c r="G572" s="500"/>
      <c r="H572" s="482"/>
      <c r="I572" s="501"/>
      <c r="J572" s="482"/>
      <c r="K572" s="500"/>
      <c r="L572" s="482"/>
      <c r="M572" s="482"/>
      <c r="N572" s="590"/>
      <c r="O572" s="590"/>
      <c r="P572" s="482"/>
      <c r="Q572" s="482"/>
      <c r="R572" s="482"/>
      <c r="S572" s="482"/>
      <c r="T572" s="482"/>
      <c r="U572" s="482"/>
      <c r="V572" s="482"/>
      <c r="W572" s="482"/>
      <c r="X572" s="482"/>
      <c r="Y572" s="482"/>
      <c r="Z572" s="482"/>
      <c r="AA572" s="482"/>
      <c r="AB572" s="482"/>
      <c r="AC572" s="482"/>
      <c r="AD572" s="482"/>
      <c r="AE572" s="482"/>
      <c r="AF572" s="482"/>
      <c r="AG572" s="482"/>
      <c r="AH572" s="482"/>
      <c r="AI572" s="482"/>
      <c r="AJ572" s="482"/>
      <c r="AK572" s="482"/>
      <c r="AL572" s="482"/>
      <c r="AM572" s="482"/>
      <c r="AN572" s="482"/>
      <c r="AO572" s="482"/>
      <c r="AP572" s="482"/>
      <c r="AQ572" s="482"/>
      <c r="AR572" s="482"/>
      <c r="AS572" s="482"/>
      <c r="AT572" s="482"/>
      <c r="AU572" s="482"/>
      <c r="AV572" s="482"/>
      <c r="AW572" s="482"/>
      <c r="AX572" s="482"/>
      <c r="AY572" s="482"/>
      <c r="AZ572" s="482"/>
      <c r="BA572" s="482"/>
      <c r="BB572" s="482"/>
      <c r="BC572" s="482"/>
      <c r="BD572" s="482"/>
      <c r="BE572" s="482"/>
      <c r="BF572" s="482"/>
      <c r="BG572" s="482"/>
      <c r="BH572" s="482"/>
      <c r="BI572" s="482"/>
      <c r="BJ572" s="482"/>
      <c r="BK572" s="482"/>
      <c r="BL572" s="482"/>
    </row>
    <row r="573" spans="1:64" s="7" customFormat="1" ht="18.75" customHeight="1" x14ac:dyDescent="0.2">
      <c r="A573" s="482"/>
      <c r="B573" s="482"/>
      <c r="C573" s="482"/>
      <c r="D573" s="482"/>
      <c r="E573" s="482"/>
      <c r="F573" s="482"/>
      <c r="G573" s="500"/>
      <c r="H573" s="482"/>
      <c r="I573" s="501"/>
      <c r="J573" s="482"/>
      <c r="K573" s="500"/>
      <c r="L573" s="482"/>
      <c r="M573" s="482"/>
      <c r="N573" s="590"/>
      <c r="O573" s="590"/>
      <c r="P573" s="482"/>
      <c r="Q573" s="482"/>
      <c r="R573" s="482"/>
      <c r="S573" s="482"/>
      <c r="T573" s="482"/>
      <c r="U573" s="482"/>
      <c r="V573" s="482"/>
      <c r="W573" s="482"/>
      <c r="X573" s="482"/>
      <c r="Y573" s="482"/>
      <c r="Z573" s="482"/>
      <c r="AA573" s="482"/>
      <c r="AB573" s="482"/>
      <c r="AC573" s="482"/>
      <c r="AD573" s="482"/>
      <c r="AE573" s="482"/>
      <c r="AF573" s="482"/>
      <c r="AG573" s="482"/>
      <c r="AH573" s="482"/>
      <c r="AI573" s="482"/>
      <c r="AJ573" s="482"/>
      <c r="AK573" s="482"/>
      <c r="AL573" s="482"/>
      <c r="AM573" s="482"/>
      <c r="AN573" s="482"/>
      <c r="AO573" s="482"/>
      <c r="AP573" s="482"/>
      <c r="AQ573" s="482"/>
      <c r="AR573" s="482"/>
      <c r="AS573" s="482"/>
      <c r="AT573" s="482"/>
      <c r="AU573" s="482"/>
      <c r="AV573" s="482"/>
      <c r="AW573" s="482"/>
      <c r="AX573" s="482"/>
      <c r="AY573" s="482"/>
      <c r="AZ573" s="482"/>
      <c r="BA573" s="482"/>
      <c r="BB573" s="482"/>
      <c r="BC573" s="482"/>
      <c r="BD573" s="482"/>
      <c r="BE573" s="482"/>
      <c r="BF573" s="482"/>
      <c r="BG573" s="482"/>
      <c r="BH573" s="482"/>
      <c r="BI573" s="482"/>
      <c r="BJ573" s="482"/>
      <c r="BK573" s="482"/>
      <c r="BL573" s="482"/>
    </row>
    <row r="574" spans="1:64" s="7" customFormat="1" ht="18.75" customHeight="1" x14ac:dyDescent="0.2">
      <c r="A574" s="482"/>
      <c r="B574" s="482"/>
      <c r="C574" s="482"/>
      <c r="D574" s="482"/>
      <c r="E574" s="482"/>
      <c r="F574" s="482"/>
      <c r="G574" s="500"/>
      <c r="H574" s="482"/>
      <c r="I574" s="501"/>
      <c r="J574" s="482"/>
      <c r="K574" s="500"/>
      <c r="L574" s="482"/>
      <c r="M574" s="482"/>
      <c r="N574" s="590"/>
      <c r="O574" s="590"/>
      <c r="P574" s="482"/>
      <c r="Q574" s="482"/>
      <c r="R574" s="482"/>
      <c r="S574" s="482"/>
      <c r="T574" s="482"/>
      <c r="U574" s="482"/>
      <c r="V574" s="482"/>
      <c r="W574" s="482"/>
      <c r="X574" s="482"/>
      <c r="Y574" s="482"/>
      <c r="Z574" s="482"/>
      <c r="AA574" s="482"/>
      <c r="AB574" s="482"/>
      <c r="AC574" s="482"/>
      <c r="AD574" s="482"/>
      <c r="AE574" s="482"/>
      <c r="AF574" s="482"/>
      <c r="AG574" s="482"/>
      <c r="AH574" s="482"/>
      <c r="AI574" s="482"/>
      <c r="AJ574" s="482"/>
      <c r="AK574" s="482"/>
      <c r="AL574" s="482"/>
      <c r="AM574" s="482"/>
      <c r="AN574" s="482"/>
      <c r="AO574" s="482"/>
      <c r="AP574" s="482"/>
      <c r="AQ574" s="482"/>
      <c r="AR574" s="482"/>
      <c r="AS574" s="482"/>
      <c r="AT574" s="482"/>
      <c r="AU574" s="482"/>
      <c r="AV574" s="482"/>
      <c r="AW574" s="482"/>
      <c r="AX574" s="482"/>
      <c r="AY574" s="482"/>
      <c r="AZ574" s="482"/>
      <c r="BA574" s="482"/>
      <c r="BB574" s="482"/>
      <c r="BC574" s="482"/>
      <c r="BD574" s="482"/>
      <c r="BE574" s="482"/>
      <c r="BF574" s="482"/>
      <c r="BG574" s="482"/>
      <c r="BH574" s="482"/>
      <c r="BI574" s="482"/>
      <c r="BJ574" s="482"/>
      <c r="BK574" s="482"/>
      <c r="BL574" s="482"/>
    </row>
    <row r="575" spans="1:64" s="7" customFormat="1" ht="18.75" customHeight="1" x14ac:dyDescent="0.2">
      <c r="A575" s="482"/>
      <c r="B575" s="482"/>
      <c r="C575" s="482"/>
      <c r="D575" s="482"/>
      <c r="E575" s="482"/>
      <c r="F575" s="482"/>
      <c r="G575" s="500"/>
      <c r="H575" s="482"/>
      <c r="I575" s="501"/>
      <c r="J575" s="482"/>
      <c r="K575" s="500"/>
      <c r="L575" s="482"/>
      <c r="M575" s="482"/>
      <c r="N575" s="590"/>
      <c r="O575" s="590"/>
      <c r="P575" s="482"/>
      <c r="Q575" s="482"/>
      <c r="R575" s="482"/>
      <c r="S575" s="482"/>
      <c r="T575" s="482"/>
      <c r="U575" s="482"/>
      <c r="V575" s="482"/>
      <c r="W575" s="482"/>
      <c r="X575" s="482"/>
      <c r="Y575" s="482"/>
      <c r="Z575" s="482"/>
      <c r="AA575" s="482"/>
      <c r="AB575" s="482"/>
      <c r="AC575" s="482"/>
      <c r="AD575" s="482"/>
      <c r="AE575" s="482"/>
      <c r="AF575" s="482"/>
      <c r="AG575" s="482"/>
      <c r="AH575" s="482"/>
      <c r="AI575" s="482"/>
      <c r="AJ575" s="482"/>
      <c r="AK575" s="482"/>
      <c r="AL575" s="482"/>
      <c r="AM575" s="482"/>
      <c r="AN575" s="482"/>
      <c r="AO575" s="482"/>
      <c r="AP575" s="482"/>
      <c r="AQ575" s="482"/>
      <c r="AR575" s="482"/>
      <c r="AS575" s="482"/>
      <c r="AT575" s="482"/>
      <c r="AU575" s="482"/>
      <c r="AV575" s="482"/>
      <c r="AW575" s="482"/>
      <c r="AX575" s="482"/>
      <c r="AY575" s="482"/>
      <c r="AZ575" s="482"/>
      <c r="BA575" s="482"/>
      <c r="BB575" s="482"/>
      <c r="BC575" s="482"/>
      <c r="BD575" s="482"/>
      <c r="BE575" s="482"/>
      <c r="BF575" s="482"/>
      <c r="BG575" s="482"/>
      <c r="BH575" s="482"/>
      <c r="BI575" s="482"/>
      <c r="BJ575" s="482"/>
      <c r="BK575" s="482"/>
      <c r="BL575" s="482"/>
    </row>
    <row r="576" spans="1:64" s="7" customFormat="1" ht="18.75" customHeight="1" x14ac:dyDescent="0.2">
      <c r="A576" s="482"/>
      <c r="B576" s="482"/>
      <c r="C576" s="482"/>
      <c r="D576" s="482"/>
      <c r="E576" s="482"/>
      <c r="F576" s="482"/>
      <c r="G576" s="500"/>
      <c r="H576" s="482"/>
      <c r="I576" s="501"/>
      <c r="J576" s="482"/>
      <c r="K576" s="500"/>
      <c r="L576" s="482"/>
      <c r="M576" s="482"/>
      <c r="N576" s="590"/>
      <c r="O576" s="590"/>
      <c r="P576" s="482"/>
      <c r="Q576" s="482"/>
      <c r="R576" s="482"/>
      <c r="S576" s="482"/>
      <c r="T576" s="482"/>
      <c r="U576" s="482"/>
      <c r="V576" s="482"/>
      <c r="W576" s="482"/>
      <c r="X576" s="482"/>
      <c r="Y576" s="482"/>
      <c r="Z576" s="482"/>
      <c r="AA576" s="482"/>
      <c r="AB576" s="482"/>
      <c r="AC576" s="482"/>
      <c r="AD576" s="482"/>
      <c r="AE576" s="482"/>
      <c r="AF576" s="482"/>
      <c r="AG576" s="482"/>
      <c r="AH576" s="482"/>
      <c r="AI576" s="482"/>
      <c r="AJ576" s="482"/>
      <c r="AK576" s="482"/>
      <c r="AL576" s="482"/>
      <c r="AM576" s="482"/>
      <c r="AN576" s="482"/>
      <c r="AO576" s="482"/>
      <c r="AP576" s="482"/>
      <c r="AQ576" s="482"/>
      <c r="AR576" s="482"/>
      <c r="AS576" s="482"/>
      <c r="AT576" s="482"/>
      <c r="AU576" s="482"/>
      <c r="AV576" s="482"/>
      <c r="AW576" s="482"/>
      <c r="AX576" s="482"/>
      <c r="AY576" s="482"/>
      <c r="AZ576" s="482"/>
      <c r="BA576" s="482"/>
      <c r="BB576" s="482"/>
      <c r="BC576" s="482"/>
      <c r="BD576" s="482"/>
      <c r="BE576" s="482"/>
      <c r="BF576" s="482"/>
      <c r="BG576" s="482"/>
      <c r="BH576" s="482"/>
      <c r="BI576" s="482"/>
      <c r="BJ576" s="482"/>
      <c r="BK576" s="482"/>
      <c r="BL576" s="482"/>
    </row>
    <row r="577" spans="1:64" s="7" customFormat="1" ht="18.75" customHeight="1" x14ac:dyDescent="0.2">
      <c r="A577" s="482"/>
      <c r="B577" s="482"/>
      <c r="C577" s="482"/>
      <c r="D577" s="482"/>
      <c r="E577" s="482"/>
      <c r="F577" s="482"/>
      <c r="G577" s="500"/>
      <c r="H577" s="482"/>
      <c r="I577" s="501"/>
      <c r="J577" s="482"/>
      <c r="K577" s="500"/>
      <c r="L577" s="482"/>
      <c r="M577" s="482"/>
      <c r="N577" s="590"/>
      <c r="O577" s="590"/>
      <c r="P577" s="482"/>
      <c r="Q577" s="482"/>
      <c r="R577" s="482"/>
      <c r="S577" s="482"/>
      <c r="T577" s="482"/>
      <c r="U577" s="482"/>
      <c r="V577" s="482"/>
      <c r="W577" s="482"/>
      <c r="X577" s="482"/>
      <c r="Y577" s="482"/>
      <c r="Z577" s="482"/>
      <c r="AA577" s="482"/>
      <c r="AB577" s="482"/>
      <c r="AC577" s="482"/>
      <c r="AD577" s="482"/>
      <c r="AE577" s="482"/>
      <c r="AF577" s="482"/>
      <c r="AG577" s="482"/>
      <c r="AH577" s="482"/>
      <c r="AI577" s="482"/>
      <c r="AJ577" s="482"/>
      <c r="AK577" s="482"/>
      <c r="AL577" s="482"/>
      <c r="AM577" s="482"/>
      <c r="AN577" s="482"/>
      <c r="AO577" s="482"/>
      <c r="AP577" s="482"/>
      <c r="AQ577" s="482"/>
      <c r="AR577" s="482"/>
      <c r="AS577" s="482"/>
      <c r="AT577" s="482"/>
      <c r="AU577" s="482"/>
      <c r="AV577" s="482"/>
      <c r="AW577" s="482"/>
      <c r="AX577" s="482"/>
      <c r="AY577" s="482"/>
      <c r="AZ577" s="482"/>
      <c r="BA577" s="482"/>
      <c r="BB577" s="482"/>
      <c r="BC577" s="482"/>
      <c r="BD577" s="482"/>
      <c r="BE577" s="482"/>
      <c r="BF577" s="482"/>
      <c r="BG577" s="482"/>
      <c r="BH577" s="482"/>
      <c r="BI577" s="482"/>
      <c r="BJ577" s="482"/>
      <c r="BK577" s="482"/>
      <c r="BL577" s="482"/>
    </row>
    <row r="578" spans="1:64" s="7" customFormat="1" ht="18.75" customHeight="1" x14ac:dyDescent="0.2">
      <c r="A578" s="482"/>
      <c r="B578" s="482"/>
      <c r="C578" s="482"/>
      <c r="D578" s="482"/>
      <c r="E578" s="482"/>
      <c r="F578" s="482"/>
      <c r="G578" s="500"/>
      <c r="H578" s="482"/>
      <c r="I578" s="501"/>
      <c r="J578" s="482"/>
      <c r="K578" s="500"/>
      <c r="L578" s="482"/>
      <c r="M578" s="482"/>
      <c r="N578" s="590"/>
      <c r="O578" s="590"/>
      <c r="P578" s="482"/>
      <c r="Q578" s="482"/>
      <c r="R578" s="482"/>
      <c r="S578" s="482"/>
      <c r="T578" s="482"/>
      <c r="U578" s="482"/>
      <c r="V578" s="482"/>
      <c r="W578" s="482"/>
      <c r="X578" s="482"/>
      <c r="Y578" s="482"/>
      <c r="Z578" s="482"/>
      <c r="AA578" s="482"/>
      <c r="AB578" s="482"/>
      <c r="AC578" s="482"/>
      <c r="AD578" s="482"/>
      <c r="AE578" s="482"/>
      <c r="AF578" s="482"/>
      <c r="AG578" s="482"/>
      <c r="AH578" s="482"/>
      <c r="AI578" s="482"/>
      <c r="AJ578" s="482"/>
      <c r="AK578" s="482"/>
      <c r="AL578" s="482"/>
      <c r="AM578" s="482"/>
      <c r="AN578" s="482"/>
      <c r="AO578" s="482"/>
      <c r="AP578" s="482"/>
      <c r="AQ578" s="482"/>
      <c r="AR578" s="482"/>
      <c r="AS578" s="482"/>
      <c r="AT578" s="482"/>
      <c r="AU578" s="482"/>
      <c r="AV578" s="482"/>
      <c r="AW578" s="482"/>
      <c r="AX578" s="482"/>
      <c r="AY578" s="482"/>
      <c r="AZ578" s="482"/>
      <c r="BA578" s="482"/>
      <c r="BB578" s="482"/>
      <c r="BC578" s="482"/>
      <c r="BD578" s="482"/>
      <c r="BE578" s="482"/>
      <c r="BF578" s="482"/>
      <c r="BG578" s="482"/>
      <c r="BH578" s="482"/>
      <c r="BI578" s="482"/>
      <c r="BJ578" s="482"/>
      <c r="BK578" s="482"/>
      <c r="BL578" s="482"/>
    </row>
    <row r="579" spans="1:64" s="7" customFormat="1" ht="18.75" customHeight="1" x14ac:dyDescent="0.2">
      <c r="A579" s="482"/>
      <c r="B579" s="482"/>
      <c r="C579" s="482"/>
      <c r="D579" s="482"/>
      <c r="E579" s="482"/>
      <c r="F579" s="482"/>
      <c r="G579" s="500"/>
      <c r="H579" s="482"/>
      <c r="I579" s="501"/>
      <c r="J579" s="482"/>
      <c r="K579" s="500"/>
      <c r="L579" s="482"/>
      <c r="M579" s="482"/>
      <c r="N579" s="590"/>
      <c r="O579" s="590"/>
      <c r="P579" s="482"/>
      <c r="Q579" s="482"/>
      <c r="R579" s="482"/>
      <c r="S579" s="482"/>
      <c r="T579" s="482"/>
      <c r="U579" s="482"/>
      <c r="V579" s="482"/>
      <c r="W579" s="482"/>
      <c r="X579" s="482"/>
      <c r="Y579" s="482"/>
      <c r="Z579" s="482"/>
      <c r="AA579" s="482"/>
      <c r="AB579" s="482"/>
      <c r="AC579" s="482"/>
      <c r="AD579" s="482"/>
      <c r="AE579" s="482"/>
      <c r="AF579" s="482"/>
      <c r="AG579" s="482"/>
      <c r="AH579" s="482"/>
      <c r="AI579" s="482"/>
      <c r="AJ579" s="482"/>
      <c r="AK579" s="482"/>
      <c r="AL579" s="482"/>
      <c r="AM579" s="482"/>
      <c r="AN579" s="482"/>
      <c r="AO579" s="482"/>
      <c r="AP579" s="482"/>
      <c r="AQ579" s="482"/>
      <c r="AR579" s="482"/>
      <c r="AS579" s="482"/>
      <c r="AT579" s="482"/>
      <c r="AU579" s="482"/>
      <c r="AV579" s="482"/>
      <c r="AW579" s="482"/>
      <c r="AX579" s="482"/>
      <c r="AY579" s="482"/>
      <c r="AZ579" s="482"/>
      <c r="BA579" s="482"/>
      <c r="BB579" s="482"/>
      <c r="BC579" s="482"/>
      <c r="BD579" s="482"/>
      <c r="BE579" s="482"/>
      <c r="BF579" s="482"/>
      <c r="BG579" s="482"/>
      <c r="BH579" s="482"/>
      <c r="BI579" s="482"/>
      <c r="BJ579" s="482"/>
      <c r="BK579" s="482"/>
      <c r="BL579" s="482"/>
    </row>
    <row r="580" spans="1:64" s="7" customFormat="1" ht="18.75" customHeight="1" x14ac:dyDescent="0.2">
      <c r="A580" s="482"/>
      <c r="B580" s="482"/>
      <c r="C580" s="482"/>
      <c r="D580" s="482"/>
      <c r="E580" s="482"/>
      <c r="F580" s="482"/>
      <c r="G580" s="500"/>
      <c r="H580" s="482"/>
      <c r="I580" s="501"/>
      <c r="J580" s="482"/>
      <c r="K580" s="500"/>
      <c r="L580" s="482"/>
      <c r="M580" s="482"/>
      <c r="N580" s="590"/>
      <c r="O580" s="590"/>
      <c r="P580" s="482"/>
      <c r="Q580" s="482"/>
      <c r="R580" s="482"/>
      <c r="S580" s="482"/>
      <c r="T580" s="482"/>
      <c r="U580" s="482"/>
      <c r="V580" s="482"/>
      <c r="W580" s="482"/>
      <c r="X580" s="482"/>
      <c r="Y580" s="482"/>
      <c r="Z580" s="482"/>
      <c r="AA580" s="482"/>
      <c r="AB580" s="482"/>
      <c r="AC580" s="482"/>
      <c r="AD580" s="482"/>
      <c r="AE580" s="482"/>
      <c r="AF580" s="482"/>
      <c r="AG580" s="482"/>
      <c r="AH580" s="482"/>
      <c r="AI580" s="482"/>
      <c r="AJ580" s="482"/>
      <c r="AK580" s="482"/>
      <c r="AL580" s="482"/>
      <c r="AM580" s="482"/>
      <c r="AN580" s="482"/>
      <c r="AO580" s="482"/>
      <c r="AP580" s="482"/>
      <c r="AQ580" s="482"/>
      <c r="AR580" s="482"/>
      <c r="AS580" s="482"/>
      <c r="AT580" s="482"/>
      <c r="AU580" s="482"/>
      <c r="AV580" s="482"/>
      <c r="AW580" s="482"/>
      <c r="AX580" s="482"/>
      <c r="AY580" s="482"/>
      <c r="AZ580" s="482"/>
      <c r="BA580" s="482"/>
      <c r="BB580" s="482"/>
      <c r="BC580" s="482"/>
      <c r="BD580" s="482"/>
      <c r="BE580" s="482"/>
      <c r="BF580" s="482"/>
      <c r="BG580" s="482"/>
      <c r="BH580" s="482"/>
      <c r="BI580" s="482"/>
      <c r="BJ580" s="482"/>
      <c r="BK580" s="482"/>
      <c r="BL580" s="482"/>
    </row>
    <row r="581" spans="1:64" s="7" customFormat="1" ht="18.75" customHeight="1" x14ac:dyDescent="0.2">
      <c r="A581" s="482"/>
      <c r="B581" s="482"/>
      <c r="C581" s="482"/>
      <c r="D581" s="482"/>
      <c r="E581" s="482"/>
      <c r="F581" s="482"/>
      <c r="G581" s="500"/>
      <c r="H581" s="482"/>
      <c r="I581" s="501"/>
      <c r="J581" s="482"/>
      <c r="K581" s="500"/>
      <c r="L581" s="482"/>
      <c r="M581" s="482"/>
      <c r="N581" s="590"/>
      <c r="O581" s="590"/>
      <c r="P581" s="482"/>
      <c r="Q581" s="482"/>
      <c r="R581" s="482"/>
      <c r="S581" s="482"/>
      <c r="T581" s="482"/>
      <c r="U581" s="482"/>
      <c r="V581" s="482"/>
      <c r="W581" s="482"/>
      <c r="X581" s="482"/>
      <c r="Y581" s="482"/>
      <c r="Z581" s="482"/>
      <c r="AA581" s="482"/>
      <c r="AB581" s="482"/>
      <c r="AC581" s="482"/>
      <c r="AD581" s="482"/>
      <c r="AE581" s="482"/>
      <c r="AF581" s="482"/>
      <c r="AG581" s="482"/>
      <c r="AH581" s="482"/>
      <c r="AI581" s="482"/>
      <c r="AJ581" s="482"/>
      <c r="AK581" s="482"/>
      <c r="AL581" s="482"/>
      <c r="AM581" s="482"/>
      <c r="AN581" s="482"/>
      <c r="AO581" s="482"/>
      <c r="AP581" s="482"/>
      <c r="AQ581" s="482"/>
      <c r="AR581" s="482"/>
      <c r="AS581" s="482"/>
      <c r="AT581" s="482"/>
      <c r="AU581" s="482"/>
      <c r="AV581" s="482"/>
      <c r="AW581" s="482"/>
      <c r="AX581" s="482"/>
      <c r="AY581" s="482"/>
      <c r="AZ581" s="482"/>
      <c r="BA581" s="482"/>
      <c r="BB581" s="482"/>
      <c r="BC581" s="482"/>
      <c r="BD581" s="482"/>
      <c r="BE581" s="482"/>
      <c r="BF581" s="482"/>
      <c r="BG581" s="482"/>
      <c r="BH581" s="482"/>
      <c r="BI581" s="482"/>
      <c r="BJ581" s="482"/>
      <c r="BK581" s="482"/>
      <c r="BL581" s="482"/>
    </row>
    <row r="582" spans="1:64" s="7" customFormat="1" ht="18.75" customHeight="1" x14ac:dyDescent="0.2">
      <c r="A582" s="482"/>
      <c r="B582" s="482"/>
      <c r="C582" s="482"/>
      <c r="D582" s="482"/>
      <c r="E582" s="482"/>
      <c r="F582" s="482"/>
      <c r="G582" s="500"/>
      <c r="H582" s="482"/>
      <c r="I582" s="501"/>
      <c r="J582" s="482"/>
      <c r="K582" s="500"/>
      <c r="L582" s="482"/>
      <c r="M582" s="482"/>
      <c r="N582" s="590"/>
      <c r="O582" s="590"/>
      <c r="P582" s="482"/>
      <c r="Q582" s="482"/>
      <c r="R582" s="482"/>
      <c r="S582" s="482"/>
      <c r="T582" s="482"/>
      <c r="U582" s="482"/>
      <c r="V582" s="482"/>
      <c r="W582" s="482"/>
      <c r="X582" s="482"/>
      <c r="Y582" s="482"/>
      <c r="Z582" s="482"/>
      <c r="AA582" s="482"/>
      <c r="AB582" s="482"/>
      <c r="AC582" s="482"/>
      <c r="AD582" s="482"/>
      <c r="AE582" s="482"/>
      <c r="AF582" s="482"/>
      <c r="AG582" s="482"/>
      <c r="AH582" s="482"/>
      <c r="AI582" s="482"/>
      <c r="AJ582" s="482"/>
      <c r="AK582" s="482"/>
      <c r="AL582" s="482"/>
      <c r="AM582" s="482"/>
      <c r="AN582" s="482"/>
      <c r="AO582" s="482"/>
      <c r="AP582" s="482"/>
      <c r="AQ582" s="482"/>
      <c r="AR582" s="482"/>
      <c r="AS582" s="482"/>
      <c r="AT582" s="482"/>
      <c r="AU582" s="482"/>
      <c r="AV582" s="482"/>
      <c r="AW582" s="482"/>
      <c r="AX582" s="482"/>
      <c r="AY582" s="482"/>
      <c r="AZ582" s="482"/>
      <c r="BA582" s="482"/>
      <c r="BB582" s="482"/>
      <c r="BC582" s="482"/>
      <c r="BD582" s="482"/>
      <c r="BE582" s="482"/>
      <c r="BF582" s="482"/>
      <c r="BG582" s="482"/>
      <c r="BH582" s="482"/>
      <c r="BI582" s="482"/>
      <c r="BJ582" s="482"/>
      <c r="BK582" s="482"/>
      <c r="BL582" s="482"/>
    </row>
    <row r="583" spans="1:64" s="7" customFormat="1" ht="18.75" customHeight="1" x14ac:dyDescent="0.2">
      <c r="A583" s="482"/>
      <c r="B583" s="482"/>
      <c r="C583" s="482"/>
      <c r="D583" s="482"/>
      <c r="E583" s="482"/>
      <c r="F583" s="482"/>
      <c r="G583" s="500"/>
      <c r="H583" s="482"/>
      <c r="I583" s="501"/>
      <c r="J583" s="482"/>
      <c r="K583" s="500"/>
      <c r="L583" s="482"/>
      <c r="M583" s="482"/>
      <c r="N583" s="590"/>
      <c r="O583" s="590"/>
      <c r="P583" s="482"/>
      <c r="Q583" s="482"/>
      <c r="R583" s="482"/>
      <c r="S583" s="482"/>
      <c r="T583" s="482"/>
      <c r="U583" s="482"/>
      <c r="V583" s="482"/>
      <c r="W583" s="482"/>
      <c r="X583" s="482"/>
      <c r="Y583" s="482"/>
      <c r="Z583" s="482"/>
      <c r="AA583" s="482"/>
      <c r="AB583" s="482"/>
      <c r="AC583" s="482"/>
      <c r="AD583" s="482"/>
      <c r="AE583" s="482"/>
      <c r="AF583" s="482"/>
      <c r="AG583" s="482"/>
      <c r="AH583" s="482"/>
      <c r="AI583" s="482"/>
      <c r="AJ583" s="482"/>
      <c r="AK583" s="482"/>
      <c r="AL583" s="482"/>
      <c r="AM583" s="482"/>
      <c r="AN583" s="482"/>
      <c r="AO583" s="482"/>
      <c r="AP583" s="482"/>
      <c r="AQ583" s="482"/>
      <c r="AR583" s="482"/>
      <c r="AS583" s="482"/>
      <c r="AT583" s="482"/>
      <c r="AU583" s="482"/>
      <c r="AV583" s="482"/>
      <c r="AW583" s="482"/>
      <c r="AX583" s="482"/>
      <c r="AY583" s="482"/>
      <c r="AZ583" s="482"/>
      <c r="BA583" s="482"/>
      <c r="BB583" s="482"/>
      <c r="BC583" s="482"/>
      <c r="BD583" s="482"/>
      <c r="BE583" s="482"/>
      <c r="BF583" s="482"/>
      <c r="BG583" s="482"/>
      <c r="BH583" s="482"/>
      <c r="BI583" s="482"/>
      <c r="BJ583" s="482"/>
      <c r="BK583" s="482"/>
      <c r="BL583" s="482"/>
    </row>
    <row r="584" spans="1:64" s="7" customFormat="1" ht="18.75" customHeight="1" x14ac:dyDescent="0.2">
      <c r="A584" s="482"/>
      <c r="B584" s="482"/>
      <c r="C584" s="482"/>
      <c r="D584" s="482"/>
      <c r="E584" s="482"/>
      <c r="F584" s="482"/>
      <c r="G584" s="500"/>
      <c r="H584" s="482"/>
      <c r="I584" s="501"/>
      <c r="J584" s="482"/>
      <c r="K584" s="500"/>
      <c r="L584" s="482"/>
      <c r="M584" s="482"/>
      <c r="N584" s="590"/>
      <c r="O584" s="590"/>
      <c r="P584" s="482"/>
      <c r="Q584" s="482"/>
      <c r="R584" s="482"/>
      <c r="S584" s="482"/>
      <c r="T584" s="482"/>
      <c r="U584" s="482"/>
      <c r="V584" s="482"/>
      <c r="W584" s="482"/>
      <c r="X584" s="482"/>
      <c r="Y584" s="482"/>
      <c r="Z584" s="482"/>
      <c r="AA584" s="482"/>
      <c r="AB584" s="482"/>
      <c r="AC584" s="482"/>
      <c r="AD584" s="482"/>
      <c r="AE584" s="482"/>
      <c r="AF584" s="482"/>
      <c r="AG584" s="482"/>
      <c r="AH584" s="482"/>
      <c r="AI584" s="482"/>
      <c r="AJ584" s="482"/>
      <c r="AK584" s="482"/>
      <c r="AL584" s="482"/>
      <c r="AM584" s="482"/>
      <c r="AN584" s="482"/>
      <c r="AO584" s="482"/>
      <c r="AP584" s="482"/>
      <c r="AQ584" s="482"/>
      <c r="AR584" s="482"/>
      <c r="AS584" s="482"/>
      <c r="AT584" s="482"/>
      <c r="AU584" s="482"/>
      <c r="AV584" s="482"/>
      <c r="AW584" s="482"/>
      <c r="AX584" s="482"/>
      <c r="AY584" s="482"/>
      <c r="AZ584" s="482"/>
      <c r="BA584" s="482"/>
      <c r="BB584" s="482"/>
      <c r="BC584" s="482"/>
      <c r="BD584" s="482"/>
      <c r="BE584" s="482"/>
      <c r="BF584" s="482"/>
      <c r="BG584" s="482"/>
      <c r="BH584" s="482"/>
      <c r="BI584" s="482"/>
      <c r="BJ584" s="482"/>
      <c r="BK584" s="482"/>
      <c r="BL584" s="482"/>
    </row>
    <row r="585" spans="1:64" s="7" customFormat="1" ht="18.75" customHeight="1" x14ac:dyDescent="0.2">
      <c r="A585" s="482"/>
      <c r="B585" s="482"/>
      <c r="C585" s="482"/>
      <c r="D585" s="482"/>
      <c r="E585" s="482"/>
      <c r="F585" s="482"/>
      <c r="G585" s="500"/>
      <c r="H585" s="482"/>
      <c r="I585" s="501"/>
      <c r="J585" s="482"/>
      <c r="K585" s="500"/>
      <c r="L585" s="482"/>
      <c r="M585" s="482"/>
      <c r="N585" s="590"/>
      <c r="O585" s="590"/>
      <c r="P585" s="482"/>
      <c r="Q585" s="482"/>
      <c r="R585" s="482"/>
      <c r="S585" s="482"/>
      <c r="T585" s="482"/>
      <c r="U585" s="482"/>
      <c r="V585" s="482"/>
      <c r="W585" s="482"/>
      <c r="X585" s="482"/>
      <c r="Y585" s="482"/>
      <c r="Z585" s="482"/>
      <c r="AA585" s="482"/>
      <c r="AB585" s="482"/>
      <c r="AC585" s="482"/>
      <c r="AD585" s="482"/>
      <c r="AE585" s="482"/>
      <c r="AF585" s="482"/>
      <c r="AG585" s="482"/>
      <c r="AH585" s="482"/>
      <c r="AI585" s="482"/>
      <c r="AJ585" s="482"/>
      <c r="AK585" s="482"/>
      <c r="AL585" s="482"/>
      <c r="AM585" s="482"/>
      <c r="AN585" s="482"/>
      <c r="AO585" s="482"/>
      <c r="AP585" s="482"/>
      <c r="AQ585" s="482"/>
      <c r="AR585" s="482"/>
      <c r="AS585" s="482"/>
      <c r="AT585" s="482"/>
      <c r="AU585" s="482"/>
      <c r="AV585" s="482"/>
      <c r="AW585" s="482"/>
      <c r="AX585" s="482"/>
      <c r="AY585" s="482"/>
      <c r="AZ585" s="482"/>
      <c r="BA585" s="482"/>
      <c r="BB585" s="482"/>
      <c r="BC585" s="482"/>
      <c r="BD585" s="482"/>
      <c r="BE585" s="482"/>
      <c r="BF585" s="482"/>
      <c r="BG585" s="482"/>
      <c r="BH585" s="482"/>
      <c r="BI585" s="482"/>
      <c r="BJ585" s="482"/>
      <c r="BK585" s="482"/>
      <c r="BL585" s="482"/>
    </row>
    <row r="586" spans="1:64" s="7" customFormat="1" ht="18.75" customHeight="1" x14ac:dyDescent="0.2">
      <c r="A586" s="482"/>
      <c r="B586" s="482"/>
      <c r="C586" s="482"/>
      <c r="D586" s="482"/>
      <c r="E586" s="482"/>
      <c r="F586" s="482"/>
      <c r="G586" s="500"/>
      <c r="H586" s="482"/>
      <c r="I586" s="501"/>
      <c r="J586" s="482"/>
      <c r="K586" s="500"/>
      <c r="L586" s="482"/>
      <c r="M586" s="482"/>
      <c r="N586" s="590"/>
      <c r="O586" s="590"/>
      <c r="P586" s="482"/>
      <c r="Q586" s="482"/>
      <c r="R586" s="482"/>
      <c r="S586" s="482"/>
      <c r="T586" s="482"/>
      <c r="U586" s="482"/>
      <c r="V586" s="482"/>
      <c r="W586" s="482"/>
      <c r="X586" s="482"/>
      <c r="Y586" s="482"/>
      <c r="Z586" s="482"/>
      <c r="AA586" s="482"/>
      <c r="AB586" s="482"/>
      <c r="AC586" s="482"/>
      <c r="AD586" s="482"/>
      <c r="AE586" s="482"/>
      <c r="AF586" s="482"/>
      <c r="AG586" s="482"/>
      <c r="AH586" s="482"/>
      <c r="AI586" s="482"/>
      <c r="AJ586" s="482"/>
      <c r="AK586" s="482"/>
      <c r="AL586" s="482"/>
      <c r="AM586" s="482"/>
      <c r="AN586" s="482"/>
      <c r="AO586" s="482"/>
      <c r="AP586" s="482"/>
      <c r="AQ586" s="482"/>
      <c r="AR586" s="482"/>
      <c r="AS586" s="482"/>
      <c r="AT586" s="482"/>
      <c r="AU586" s="482"/>
      <c r="AV586" s="482"/>
      <c r="AW586" s="482"/>
      <c r="AX586" s="482"/>
      <c r="AY586" s="482"/>
      <c r="AZ586" s="482"/>
      <c r="BA586" s="482"/>
      <c r="BB586" s="482"/>
      <c r="BC586" s="482"/>
      <c r="BD586" s="482"/>
      <c r="BE586" s="482"/>
      <c r="BF586" s="482"/>
      <c r="BG586" s="482"/>
      <c r="BH586" s="482"/>
      <c r="BI586" s="482"/>
      <c r="BJ586" s="482"/>
      <c r="BK586" s="482"/>
      <c r="BL586" s="482"/>
    </row>
    <row r="587" spans="1:64" s="7" customFormat="1" ht="18.75" customHeight="1" x14ac:dyDescent="0.2">
      <c r="A587" s="482"/>
      <c r="B587" s="482"/>
      <c r="C587" s="482"/>
      <c r="D587" s="482"/>
      <c r="E587" s="482"/>
      <c r="F587" s="482"/>
      <c r="G587" s="500"/>
      <c r="H587" s="482"/>
      <c r="I587" s="501"/>
      <c r="J587" s="482"/>
      <c r="K587" s="500"/>
      <c r="L587" s="482"/>
      <c r="M587" s="482"/>
      <c r="N587" s="590"/>
      <c r="O587" s="590"/>
      <c r="P587" s="482"/>
      <c r="Q587" s="482"/>
      <c r="R587" s="482"/>
      <c r="S587" s="482"/>
      <c r="T587" s="482"/>
      <c r="U587" s="482"/>
      <c r="V587" s="482"/>
      <c r="W587" s="482"/>
      <c r="X587" s="482"/>
      <c r="Y587" s="482"/>
      <c r="Z587" s="482"/>
      <c r="AA587" s="482"/>
      <c r="AB587" s="482"/>
      <c r="AC587" s="482"/>
      <c r="AD587" s="482"/>
      <c r="AE587" s="482"/>
      <c r="AF587" s="482"/>
      <c r="AG587" s="482"/>
      <c r="AH587" s="482"/>
      <c r="AI587" s="482"/>
      <c r="AJ587" s="482"/>
      <c r="AK587" s="482"/>
      <c r="AL587" s="482"/>
      <c r="AM587" s="482"/>
      <c r="AN587" s="482"/>
      <c r="AO587" s="482"/>
      <c r="AP587" s="482"/>
      <c r="AQ587" s="482"/>
      <c r="AR587" s="482"/>
      <c r="AS587" s="482"/>
      <c r="AT587" s="482"/>
      <c r="AU587" s="482"/>
      <c r="AV587" s="482"/>
      <c r="AW587" s="482"/>
      <c r="AX587" s="482"/>
      <c r="AY587" s="482"/>
      <c r="AZ587" s="482"/>
      <c r="BA587" s="482"/>
      <c r="BB587" s="482"/>
      <c r="BC587" s="482"/>
      <c r="BD587" s="482"/>
      <c r="BE587" s="482"/>
      <c r="BF587" s="482"/>
      <c r="BG587" s="482"/>
      <c r="BH587" s="482"/>
      <c r="BI587" s="482"/>
      <c r="BJ587" s="482"/>
      <c r="BK587" s="482"/>
      <c r="BL587" s="482"/>
    </row>
    <row r="588" spans="1:64" s="7" customFormat="1" ht="18.75" customHeight="1" x14ac:dyDescent="0.2">
      <c r="A588" s="482"/>
      <c r="B588" s="482"/>
      <c r="C588" s="482"/>
      <c r="D588" s="482"/>
      <c r="E588" s="482"/>
      <c r="F588" s="482"/>
      <c r="G588" s="500"/>
      <c r="H588" s="482"/>
      <c r="I588" s="501"/>
      <c r="J588" s="482"/>
      <c r="K588" s="500"/>
      <c r="L588" s="482"/>
      <c r="M588" s="482"/>
      <c r="N588" s="590"/>
      <c r="O588" s="590"/>
      <c r="P588" s="482"/>
      <c r="Q588" s="482"/>
      <c r="R588" s="482"/>
      <c r="S588" s="482"/>
      <c r="T588" s="482"/>
      <c r="U588" s="482"/>
      <c r="V588" s="482"/>
      <c r="W588" s="482"/>
      <c r="X588" s="482"/>
      <c r="Y588" s="482"/>
      <c r="Z588" s="482"/>
      <c r="AA588" s="482"/>
      <c r="AB588" s="482"/>
      <c r="AC588" s="482"/>
      <c r="AD588" s="482"/>
      <c r="AE588" s="482"/>
      <c r="AF588" s="482"/>
      <c r="AG588" s="482"/>
      <c r="AH588" s="482"/>
      <c r="AI588" s="482"/>
      <c r="AJ588" s="482"/>
      <c r="AK588" s="482"/>
      <c r="AL588" s="482"/>
      <c r="AM588" s="482"/>
      <c r="AN588" s="482"/>
      <c r="AO588" s="482"/>
      <c r="AP588" s="482"/>
      <c r="AQ588" s="482"/>
      <c r="AR588" s="482"/>
      <c r="AS588" s="482"/>
      <c r="AT588" s="482"/>
      <c r="AU588" s="482"/>
      <c r="AV588" s="482"/>
      <c r="AW588" s="482"/>
      <c r="AX588" s="482"/>
      <c r="AY588" s="482"/>
      <c r="AZ588" s="482"/>
      <c r="BA588" s="482"/>
      <c r="BB588" s="482"/>
      <c r="BC588" s="482"/>
      <c r="BD588" s="482"/>
      <c r="BE588" s="482"/>
      <c r="BF588" s="482"/>
      <c r="BG588" s="482"/>
      <c r="BH588" s="482"/>
      <c r="BI588" s="482"/>
      <c r="BJ588" s="482"/>
      <c r="BK588" s="482"/>
      <c r="BL588" s="482"/>
    </row>
    <row r="589" spans="1:64" s="7" customFormat="1" ht="18.75" customHeight="1" x14ac:dyDescent="0.2">
      <c r="A589" s="482"/>
      <c r="B589" s="482"/>
      <c r="C589" s="482"/>
      <c r="D589" s="482"/>
      <c r="E589" s="482"/>
      <c r="F589" s="482"/>
      <c r="G589" s="500"/>
      <c r="H589" s="482"/>
      <c r="I589" s="501"/>
      <c r="J589" s="482"/>
      <c r="K589" s="500"/>
      <c r="L589" s="482"/>
      <c r="M589" s="482"/>
      <c r="N589" s="590"/>
      <c r="O589" s="590"/>
      <c r="P589" s="482"/>
      <c r="Q589" s="482"/>
      <c r="R589" s="482"/>
      <c r="S589" s="482"/>
      <c r="T589" s="482"/>
      <c r="U589" s="482"/>
      <c r="V589" s="482"/>
      <c r="W589" s="482"/>
      <c r="X589" s="482"/>
      <c r="Y589" s="482"/>
      <c r="Z589" s="482"/>
      <c r="AA589" s="482"/>
      <c r="AB589" s="482"/>
      <c r="AC589" s="482"/>
      <c r="AD589" s="482"/>
      <c r="AE589" s="482"/>
      <c r="AF589" s="482"/>
      <c r="AG589" s="482"/>
      <c r="AH589" s="482"/>
      <c r="AI589" s="482"/>
      <c r="AJ589" s="482"/>
      <c r="AK589" s="482"/>
      <c r="AL589" s="482"/>
      <c r="AM589" s="482"/>
      <c r="AN589" s="482"/>
      <c r="AO589" s="482"/>
      <c r="AP589" s="482"/>
      <c r="AQ589" s="482"/>
      <c r="AR589" s="482"/>
      <c r="AS589" s="482"/>
      <c r="AT589" s="482"/>
      <c r="AU589" s="482"/>
      <c r="AV589" s="482"/>
      <c r="AW589" s="482"/>
      <c r="AX589" s="482"/>
      <c r="AY589" s="482"/>
      <c r="AZ589" s="482"/>
      <c r="BA589" s="482"/>
      <c r="BB589" s="482"/>
      <c r="BC589" s="482"/>
      <c r="BD589" s="482"/>
      <c r="BE589" s="482"/>
      <c r="BF589" s="482"/>
      <c r="BG589" s="482"/>
      <c r="BH589" s="482"/>
      <c r="BI589" s="482"/>
      <c r="BJ589" s="482"/>
      <c r="BK589" s="482"/>
      <c r="BL589" s="482"/>
    </row>
    <row r="590" spans="1:64" s="7" customFormat="1" ht="18.75" customHeight="1" x14ac:dyDescent="0.2">
      <c r="A590" s="482"/>
      <c r="B590" s="482"/>
      <c r="C590" s="482"/>
      <c r="D590" s="482"/>
      <c r="E590" s="482"/>
      <c r="F590" s="482"/>
      <c r="G590" s="500"/>
      <c r="H590" s="482"/>
      <c r="I590" s="501"/>
      <c r="J590" s="482"/>
      <c r="K590" s="500"/>
      <c r="L590" s="482"/>
      <c r="M590" s="482"/>
      <c r="N590" s="590"/>
      <c r="O590" s="590"/>
      <c r="P590" s="482"/>
      <c r="Q590" s="482"/>
      <c r="R590" s="482"/>
      <c r="S590" s="482"/>
      <c r="T590" s="482"/>
      <c r="U590" s="482"/>
      <c r="V590" s="482"/>
      <c r="W590" s="482"/>
      <c r="X590" s="482"/>
      <c r="Y590" s="482"/>
      <c r="Z590" s="482"/>
      <c r="AA590" s="482"/>
      <c r="AB590" s="482"/>
      <c r="AC590" s="482"/>
      <c r="AD590" s="482"/>
      <c r="AE590" s="482"/>
      <c r="AF590" s="482"/>
      <c r="AG590" s="482"/>
      <c r="AH590" s="482"/>
      <c r="AI590" s="482"/>
      <c r="AJ590" s="482"/>
      <c r="AK590" s="482"/>
      <c r="AL590" s="482"/>
      <c r="AM590" s="482"/>
      <c r="AN590" s="482"/>
      <c r="AO590" s="482"/>
      <c r="AP590" s="482"/>
      <c r="AQ590" s="482"/>
      <c r="AR590" s="482"/>
      <c r="AS590" s="482"/>
      <c r="AT590" s="482"/>
      <c r="AU590" s="482"/>
      <c r="AV590" s="482"/>
      <c r="AW590" s="482"/>
      <c r="AX590" s="482"/>
      <c r="AY590" s="482"/>
      <c r="AZ590" s="482"/>
      <c r="BA590" s="482"/>
      <c r="BB590" s="482"/>
      <c r="BC590" s="482"/>
      <c r="BD590" s="482"/>
      <c r="BE590" s="482"/>
      <c r="BF590" s="482"/>
      <c r="BG590" s="482"/>
      <c r="BH590" s="482"/>
      <c r="BI590" s="482"/>
      <c r="BJ590" s="482"/>
      <c r="BK590" s="482"/>
      <c r="BL590" s="482"/>
    </row>
    <row r="591" spans="1:64" s="7" customFormat="1" ht="18.75" customHeight="1" x14ac:dyDescent="0.2">
      <c r="A591" s="482"/>
      <c r="B591" s="482"/>
      <c r="C591" s="482"/>
      <c r="D591" s="482"/>
      <c r="E591" s="482"/>
      <c r="F591" s="482"/>
      <c r="G591" s="500"/>
      <c r="H591" s="482"/>
      <c r="I591" s="501"/>
      <c r="J591" s="482"/>
      <c r="K591" s="500"/>
      <c r="L591" s="482"/>
      <c r="M591" s="482"/>
      <c r="N591" s="590"/>
      <c r="O591" s="590"/>
      <c r="P591" s="482"/>
      <c r="Q591" s="482"/>
      <c r="R591" s="482"/>
      <c r="S591" s="482"/>
      <c r="T591" s="482"/>
      <c r="U591" s="482"/>
      <c r="V591" s="482"/>
      <c r="W591" s="482"/>
      <c r="X591" s="482"/>
      <c r="Y591" s="482"/>
      <c r="Z591" s="482"/>
      <c r="AA591" s="482"/>
      <c r="AB591" s="482"/>
      <c r="AC591" s="482"/>
      <c r="AD591" s="482"/>
      <c r="AE591" s="482"/>
      <c r="AF591" s="482"/>
      <c r="AG591" s="482"/>
      <c r="AH591" s="482"/>
      <c r="AI591" s="482"/>
      <c r="AJ591" s="482"/>
      <c r="AK591" s="482"/>
      <c r="AL591" s="482"/>
      <c r="AM591" s="482"/>
      <c r="AN591" s="482"/>
      <c r="AO591" s="482"/>
      <c r="AP591" s="482"/>
      <c r="AQ591" s="482"/>
      <c r="AR591" s="482"/>
      <c r="AS591" s="482"/>
      <c r="AT591" s="482"/>
      <c r="AU591" s="482"/>
      <c r="AV591" s="482"/>
      <c r="AW591" s="482"/>
      <c r="AX591" s="482"/>
      <c r="AY591" s="482"/>
      <c r="AZ591" s="482"/>
      <c r="BA591" s="482"/>
      <c r="BB591" s="482"/>
      <c r="BC591" s="482"/>
      <c r="BD591" s="482"/>
      <c r="BE591" s="482"/>
      <c r="BF591" s="482"/>
      <c r="BG591" s="482"/>
      <c r="BH591" s="482"/>
      <c r="BI591" s="482"/>
      <c r="BJ591" s="482"/>
      <c r="BK591" s="482"/>
      <c r="BL591" s="482"/>
    </row>
    <row r="592" spans="1:64" s="7" customFormat="1" ht="18.75" customHeight="1" x14ac:dyDescent="0.2">
      <c r="A592" s="482"/>
      <c r="B592" s="482"/>
      <c r="C592" s="482"/>
      <c r="D592" s="482"/>
      <c r="E592" s="482"/>
      <c r="F592" s="482"/>
      <c r="G592" s="500"/>
      <c r="H592" s="482"/>
      <c r="I592" s="501"/>
      <c r="J592" s="482"/>
      <c r="K592" s="500"/>
      <c r="L592" s="482"/>
      <c r="M592" s="482"/>
      <c r="N592" s="590"/>
      <c r="O592" s="590"/>
      <c r="P592" s="482"/>
      <c r="Q592" s="482"/>
      <c r="R592" s="482"/>
      <c r="S592" s="482"/>
      <c r="T592" s="482"/>
      <c r="U592" s="482"/>
      <c r="V592" s="482"/>
      <c r="W592" s="482"/>
      <c r="X592" s="482"/>
      <c r="Y592" s="482"/>
      <c r="Z592" s="482"/>
      <c r="AA592" s="482"/>
      <c r="AB592" s="482"/>
      <c r="AC592" s="482"/>
      <c r="AD592" s="482"/>
      <c r="AE592" s="482"/>
      <c r="AF592" s="482"/>
      <c r="AG592" s="482"/>
      <c r="AH592" s="482"/>
      <c r="AI592" s="482"/>
      <c r="AJ592" s="482"/>
      <c r="AK592" s="482"/>
      <c r="AL592" s="482"/>
      <c r="AM592" s="482"/>
      <c r="AN592" s="482"/>
      <c r="AO592" s="482"/>
      <c r="AP592" s="482"/>
      <c r="AQ592" s="482"/>
      <c r="AR592" s="482"/>
      <c r="AS592" s="482"/>
      <c r="AT592" s="482"/>
      <c r="AU592" s="482"/>
      <c r="AV592" s="482"/>
      <c r="AW592" s="482"/>
      <c r="AX592" s="482"/>
      <c r="AY592" s="482"/>
      <c r="AZ592" s="482"/>
      <c r="BA592" s="482"/>
      <c r="BB592" s="482"/>
      <c r="BC592" s="482"/>
      <c r="BD592" s="482"/>
      <c r="BE592" s="482"/>
      <c r="BF592" s="482"/>
      <c r="BG592" s="482"/>
      <c r="BH592" s="482"/>
      <c r="BI592" s="482"/>
      <c r="BJ592" s="482"/>
      <c r="BK592" s="482"/>
      <c r="BL592" s="482"/>
    </row>
    <row r="593" spans="1:64" s="7" customFormat="1" ht="18.75" customHeight="1" x14ac:dyDescent="0.2">
      <c r="A593" s="482"/>
      <c r="B593" s="482"/>
      <c r="C593" s="482"/>
      <c r="D593" s="482"/>
      <c r="E593" s="482"/>
      <c r="F593" s="482"/>
      <c r="G593" s="500"/>
      <c r="H593" s="482"/>
      <c r="I593" s="501"/>
      <c r="J593" s="482"/>
      <c r="K593" s="500"/>
      <c r="L593" s="482"/>
      <c r="M593" s="482"/>
      <c r="N593" s="590"/>
      <c r="O593" s="590"/>
      <c r="P593" s="482"/>
      <c r="Q593" s="482"/>
      <c r="R593" s="482"/>
      <c r="S593" s="482"/>
      <c r="T593" s="482"/>
      <c r="U593" s="482"/>
      <c r="V593" s="482"/>
      <c r="W593" s="482"/>
      <c r="X593" s="482"/>
      <c r="Y593" s="482"/>
      <c r="Z593" s="482"/>
      <c r="AA593" s="482"/>
      <c r="AB593" s="482"/>
      <c r="AC593" s="482"/>
      <c r="AD593" s="482"/>
      <c r="AE593" s="482"/>
      <c r="AF593" s="482"/>
      <c r="AG593" s="482"/>
      <c r="AH593" s="482"/>
      <c r="AI593" s="482"/>
      <c r="AJ593" s="482"/>
      <c r="AK593" s="482"/>
      <c r="AL593" s="482"/>
      <c r="AM593" s="482"/>
      <c r="AN593" s="482"/>
      <c r="AO593" s="482"/>
      <c r="AP593" s="482"/>
      <c r="AQ593" s="482"/>
      <c r="AR593" s="482"/>
      <c r="AS593" s="482"/>
      <c r="AT593" s="482"/>
      <c r="AU593" s="482"/>
      <c r="AV593" s="482"/>
      <c r="AW593" s="482"/>
      <c r="AX593" s="482"/>
      <c r="AY593" s="482"/>
      <c r="AZ593" s="482"/>
      <c r="BA593" s="482"/>
      <c r="BB593" s="482"/>
      <c r="BC593" s="482"/>
      <c r="BD593" s="482"/>
      <c r="BE593" s="482"/>
      <c r="BF593" s="482"/>
      <c r="BG593" s="482"/>
      <c r="BH593" s="482"/>
      <c r="BI593" s="482"/>
      <c r="BJ593" s="482"/>
      <c r="BK593" s="482"/>
      <c r="BL593" s="482"/>
    </row>
    <row r="594" spans="1:64" s="7" customFormat="1" ht="18.75" customHeight="1" x14ac:dyDescent="0.2">
      <c r="A594" s="482"/>
      <c r="B594" s="482"/>
      <c r="C594" s="482"/>
      <c r="D594" s="482"/>
      <c r="E594" s="482"/>
      <c r="F594" s="482"/>
      <c r="G594" s="500"/>
      <c r="H594" s="482"/>
      <c r="I594" s="501"/>
      <c r="J594" s="482"/>
      <c r="K594" s="500"/>
      <c r="L594" s="482"/>
      <c r="M594" s="482"/>
      <c r="N594" s="590"/>
      <c r="O594" s="590"/>
      <c r="P594" s="482"/>
      <c r="Q594" s="482"/>
      <c r="R594" s="482"/>
      <c r="S594" s="482"/>
      <c r="T594" s="482"/>
      <c r="U594" s="482"/>
      <c r="V594" s="482"/>
      <c r="W594" s="482"/>
      <c r="X594" s="482"/>
      <c r="Y594" s="482"/>
      <c r="Z594" s="482"/>
      <c r="AA594" s="482"/>
      <c r="AB594" s="482"/>
      <c r="AC594" s="482"/>
      <c r="AD594" s="482"/>
      <c r="AE594" s="482"/>
      <c r="AF594" s="482"/>
      <c r="AG594" s="482"/>
      <c r="AH594" s="482"/>
      <c r="AI594" s="482"/>
      <c r="AJ594" s="482"/>
      <c r="AK594" s="482"/>
      <c r="AL594" s="482"/>
      <c r="AM594" s="482"/>
      <c r="AN594" s="482"/>
      <c r="AO594" s="482"/>
      <c r="AP594" s="482"/>
      <c r="AQ594" s="482"/>
      <c r="AR594" s="482"/>
      <c r="AS594" s="482"/>
      <c r="AT594" s="482"/>
      <c r="AU594" s="482"/>
      <c r="AV594" s="482"/>
      <c r="AW594" s="482"/>
      <c r="AX594" s="482"/>
      <c r="AY594" s="482"/>
      <c r="AZ594" s="482"/>
      <c r="BA594" s="482"/>
      <c r="BB594" s="482"/>
      <c r="BC594" s="482"/>
      <c r="BD594" s="482"/>
      <c r="BE594" s="482"/>
      <c r="BF594" s="482"/>
      <c r="BG594" s="482"/>
      <c r="BH594" s="482"/>
      <c r="BI594" s="482"/>
      <c r="BJ594" s="482"/>
      <c r="BK594" s="482"/>
      <c r="BL594" s="482"/>
    </row>
    <row r="595" spans="1:64" s="7" customFormat="1" ht="18.75" customHeight="1" x14ac:dyDescent="0.2">
      <c r="A595" s="482"/>
      <c r="B595" s="482"/>
      <c r="C595" s="482"/>
      <c r="D595" s="482"/>
      <c r="E595" s="482"/>
      <c r="F595" s="482"/>
      <c r="G595" s="500"/>
      <c r="H595" s="482"/>
      <c r="I595" s="501"/>
      <c r="J595" s="482"/>
      <c r="K595" s="500"/>
      <c r="L595" s="482"/>
      <c r="M595" s="482"/>
      <c r="N595" s="590"/>
      <c r="O595" s="590"/>
      <c r="P595" s="482"/>
      <c r="Q595" s="482"/>
      <c r="R595" s="482"/>
      <c r="S595" s="482"/>
      <c r="T595" s="482"/>
      <c r="U595" s="482"/>
      <c r="V595" s="482"/>
      <c r="W595" s="482"/>
      <c r="X595" s="482"/>
      <c r="Y595" s="482"/>
      <c r="Z595" s="482"/>
      <c r="AA595" s="482"/>
      <c r="AB595" s="482"/>
      <c r="AC595" s="482"/>
      <c r="AD595" s="482"/>
      <c r="AE595" s="482"/>
      <c r="AF595" s="482"/>
      <c r="AG595" s="482"/>
      <c r="AH595" s="482"/>
      <c r="AI595" s="482"/>
      <c r="AJ595" s="482"/>
      <c r="AK595" s="482"/>
      <c r="AL595" s="482"/>
      <c r="AM595" s="482"/>
      <c r="AN595" s="482"/>
      <c r="AO595" s="482"/>
      <c r="AP595" s="482"/>
      <c r="AQ595" s="482"/>
      <c r="AR595" s="482"/>
      <c r="AS595" s="482"/>
      <c r="AT595" s="482"/>
      <c r="AU595" s="482"/>
      <c r="AV595" s="482"/>
      <c r="AW595" s="482"/>
      <c r="AX595" s="482"/>
      <c r="AY595" s="482"/>
      <c r="AZ595" s="482"/>
      <c r="BA595" s="482"/>
      <c r="BB595" s="482"/>
      <c r="BC595" s="482"/>
      <c r="BD595" s="482"/>
      <c r="BE595" s="482"/>
      <c r="BF595" s="482"/>
      <c r="BG595" s="482"/>
      <c r="BH595" s="482"/>
      <c r="BI595" s="482"/>
      <c r="BJ595" s="482"/>
      <c r="BK595" s="482"/>
      <c r="BL595" s="482"/>
    </row>
    <row r="596" spans="1:64" s="7" customFormat="1" ht="18.75" customHeight="1" x14ac:dyDescent="0.2">
      <c r="A596" s="482"/>
      <c r="B596" s="482"/>
      <c r="C596" s="482"/>
      <c r="D596" s="482"/>
      <c r="E596" s="482"/>
      <c r="F596" s="482"/>
      <c r="G596" s="500"/>
      <c r="H596" s="482"/>
      <c r="I596" s="501"/>
      <c r="J596" s="482"/>
      <c r="K596" s="500"/>
      <c r="L596" s="482"/>
      <c r="M596" s="482"/>
      <c r="N596" s="590"/>
      <c r="O596" s="590"/>
      <c r="P596" s="482"/>
      <c r="Q596" s="482"/>
      <c r="R596" s="482"/>
      <c r="S596" s="482"/>
      <c r="T596" s="482"/>
      <c r="U596" s="482"/>
      <c r="V596" s="482"/>
      <c r="W596" s="482"/>
      <c r="X596" s="482"/>
      <c r="Y596" s="482"/>
      <c r="Z596" s="482"/>
      <c r="AA596" s="482"/>
      <c r="AB596" s="482"/>
      <c r="AC596" s="482"/>
      <c r="AD596" s="482"/>
      <c r="AE596" s="482"/>
      <c r="AF596" s="482"/>
      <c r="AG596" s="482"/>
      <c r="AH596" s="482"/>
      <c r="AI596" s="482"/>
      <c r="AJ596" s="482"/>
      <c r="AK596" s="482"/>
      <c r="AL596" s="482"/>
      <c r="AM596" s="482"/>
      <c r="AN596" s="482"/>
      <c r="AO596" s="482"/>
      <c r="AP596" s="482"/>
      <c r="AQ596" s="482"/>
      <c r="AR596" s="482"/>
      <c r="AS596" s="482"/>
      <c r="AT596" s="482"/>
      <c r="AU596" s="482"/>
      <c r="AV596" s="482"/>
      <c r="AW596" s="482"/>
      <c r="AX596" s="482"/>
      <c r="AY596" s="482"/>
      <c r="AZ596" s="482"/>
      <c r="BA596" s="482"/>
      <c r="BB596" s="482"/>
      <c r="BC596" s="482"/>
      <c r="BD596" s="482"/>
      <c r="BE596" s="482"/>
      <c r="BF596" s="482"/>
      <c r="BG596" s="482"/>
      <c r="BH596" s="482"/>
      <c r="BI596" s="482"/>
      <c r="BJ596" s="482"/>
      <c r="BK596" s="482"/>
      <c r="BL596" s="482"/>
    </row>
    <row r="597" spans="1:64" s="7" customFormat="1" ht="18.75" customHeight="1" x14ac:dyDescent="0.2">
      <c r="A597" s="482"/>
      <c r="B597" s="482"/>
      <c r="C597" s="482"/>
      <c r="D597" s="482"/>
      <c r="E597" s="482"/>
      <c r="F597" s="482"/>
      <c r="G597" s="500"/>
      <c r="H597" s="482"/>
      <c r="I597" s="501"/>
      <c r="J597" s="482"/>
      <c r="K597" s="500"/>
      <c r="L597" s="482"/>
      <c r="M597" s="482"/>
      <c r="N597" s="590"/>
      <c r="O597" s="590"/>
      <c r="P597" s="482"/>
      <c r="Q597" s="482"/>
      <c r="R597" s="482"/>
      <c r="S597" s="482"/>
      <c r="T597" s="482"/>
      <c r="U597" s="482"/>
      <c r="V597" s="482"/>
      <c r="W597" s="482"/>
      <c r="X597" s="482"/>
      <c r="Y597" s="482"/>
      <c r="Z597" s="482"/>
      <c r="AA597" s="482"/>
      <c r="AB597" s="482"/>
      <c r="AC597" s="482"/>
      <c r="AD597" s="482"/>
      <c r="AE597" s="482"/>
      <c r="AF597" s="482"/>
      <c r="AG597" s="482"/>
      <c r="AH597" s="482"/>
      <c r="AI597" s="482"/>
      <c r="AJ597" s="482"/>
      <c r="AK597" s="482"/>
      <c r="AL597" s="482"/>
      <c r="AM597" s="482"/>
      <c r="AN597" s="482"/>
      <c r="AO597" s="482"/>
      <c r="AP597" s="482"/>
      <c r="AQ597" s="482"/>
      <c r="AR597" s="482"/>
      <c r="AS597" s="482"/>
      <c r="AT597" s="482"/>
      <c r="AU597" s="482"/>
      <c r="AV597" s="482"/>
      <c r="AW597" s="482"/>
      <c r="AX597" s="482"/>
      <c r="AY597" s="482"/>
      <c r="AZ597" s="482"/>
      <c r="BA597" s="482"/>
      <c r="BB597" s="482"/>
      <c r="BC597" s="482"/>
      <c r="BD597" s="482"/>
      <c r="BE597" s="482"/>
      <c r="BF597" s="482"/>
      <c r="BG597" s="482"/>
      <c r="BH597" s="482"/>
      <c r="BI597" s="482"/>
      <c r="BJ597" s="482"/>
      <c r="BK597" s="482"/>
      <c r="BL597" s="482"/>
    </row>
    <row r="598" spans="1:64" s="7" customFormat="1" ht="18.75" customHeight="1" x14ac:dyDescent="0.2">
      <c r="A598" s="482"/>
      <c r="B598" s="482"/>
      <c r="C598" s="482"/>
      <c r="D598" s="482"/>
      <c r="E598" s="482"/>
      <c r="F598" s="482"/>
      <c r="G598" s="500"/>
      <c r="H598" s="482"/>
      <c r="I598" s="501"/>
      <c r="J598" s="482"/>
      <c r="K598" s="500"/>
      <c r="L598" s="482"/>
      <c r="M598" s="482"/>
      <c r="N598" s="590"/>
      <c r="O598" s="590"/>
      <c r="P598" s="482"/>
      <c r="Q598" s="482"/>
      <c r="R598" s="482"/>
      <c r="S598" s="482"/>
      <c r="T598" s="482"/>
      <c r="U598" s="482"/>
      <c r="V598" s="482"/>
      <c r="W598" s="482"/>
      <c r="X598" s="482"/>
      <c r="Y598" s="482"/>
      <c r="Z598" s="482"/>
      <c r="AA598" s="482"/>
      <c r="AB598" s="482"/>
      <c r="AC598" s="482"/>
      <c r="AD598" s="482"/>
      <c r="AE598" s="482"/>
      <c r="AF598" s="482"/>
      <c r="AG598" s="482"/>
      <c r="AH598" s="482"/>
      <c r="AI598" s="482"/>
      <c r="AJ598" s="482"/>
      <c r="AK598" s="482"/>
      <c r="AL598" s="482"/>
      <c r="AM598" s="482"/>
      <c r="AN598" s="482"/>
      <c r="AO598" s="482"/>
      <c r="AP598" s="482"/>
      <c r="AQ598" s="482"/>
      <c r="AR598" s="482"/>
      <c r="AS598" s="482"/>
      <c r="AT598" s="482"/>
      <c r="AU598" s="482"/>
      <c r="AV598" s="482"/>
      <c r="AW598" s="482"/>
      <c r="AX598" s="482"/>
      <c r="AY598" s="482"/>
      <c r="AZ598" s="482"/>
      <c r="BA598" s="482"/>
      <c r="BB598" s="482"/>
      <c r="BC598" s="482"/>
      <c r="BD598" s="482"/>
      <c r="BE598" s="482"/>
      <c r="BF598" s="482"/>
      <c r="BG598" s="482"/>
      <c r="BH598" s="482"/>
      <c r="BI598" s="482"/>
      <c r="BJ598" s="482"/>
      <c r="BK598" s="482"/>
      <c r="BL598" s="482"/>
    </row>
    <row r="599" spans="1:64" s="7" customFormat="1" ht="18.75" customHeight="1" x14ac:dyDescent="0.2">
      <c r="A599" s="482"/>
      <c r="B599" s="482"/>
      <c r="C599" s="482"/>
      <c r="D599" s="482"/>
      <c r="E599" s="482"/>
      <c r="F599" s="482"/>
      <c r="G599" s="500"/>
      <c r="H599" s="482"/>
      <c r="I599" s="501"/>
      <c r="J599" s="482"/>
      <c r="K599" s="500"/>
      <c r="L599" s="482"/>
      <c r="M599" s="482"/>
      <c r="N599" s="590"/>
      <c r="O599" s="590"/>
      <c r="P599" s="482"/>
      <c r="Q599" s="482"/>
      <c r="R599" s="482"/>
      <c r="S599" s="482"/>
      <c r="T599" s="482"/>
      <c r="U599" s="482"/>
      <c r="V599" s="482"/>
      <c r="W599" s="482"/>
      <c r="X599" s="482"/>
      <c r="Y599" s="482"/>
      <c r="Z599" s="482"/>
      <c r="AA599" s="482"/>
      <c r="AB599" s="482"/>
      <c r="AC599" s="482"/>
      <c r="AD599" s="482"/>
      <c r="AE599" s="482"/>
      <c r="AF599" s="482"/>
      <c r="AG599" s="482"/>
      <c r="AH599" s="482"/>
      <c r="AI599" s="482"/>
      <c r="AJ599" s="482"/>
      <c r="AK599" s="482"/>
      <c r="AL599" s="482"/>
      <c r="AM599" s="482"/>
      <c r="AN599" s="482"/>
      <c r="AO599" s="482"/>
      <c r="AP599" s="482"/>
      <c r="AQ599" s="482"/>
      <c r="AR599" s="482"/>
      <c r="AS599" s="482"/>
      <c r="AT599" s="482"/>
      <c r="AU599" s="482"/>
      <c r="AV599" s="482"/>
      <c r="AW599" s="482"/>
      <c r="AX599" s="482"/>
      <c r="AY599" s="482"/>
      <c r="AZ599" s="482"/>
      <c r="BA599" s="482"/>
      <c r="BB599" s="482"/>
      <c r="BC599" s="482"/>
      <c r="BD599" s="482"/>
      <c r="BE599" s="482"/>
      <c r="BF599" s="482"/>
      <c r="BG599" s="482"/>
      <c r="BH599" s="482"/>
      <c r="BI599" s="482"/>
      <c r="BJ599" s="482"/>
      <c r="BK599" s="482"/>
      <c r="BL599" s="482"/>
    </row>
    <row r="600" spans="1:64" s="7" customFormat="1" ht="18.75" customHeight="1" x14ac:dyDescent="0.2">
      <c r="A600" s="482"/>
      <c r="B600" s="482"/>
      <c r="C600" s="482"/>
      <c r="D600" s="482"/>
      <c r="E600" s="482"/>
      <c r="F600" s="482"/>
      <c r="G600" s="500"/>
      <c r="H600" s="482"/>
      <c r="I600" s="501"/>
      <c r="J600" s="482"/>
      <c r="K600" s="500"/>
      <c r="L600" s="482"/>
      <c r="M600" s="482"/>
      <c r="N600" s="590"/>
      <c r="O600" s="590"/>
      <c r="P600" s="482"/>
      <c r="Q600" s="482"/>
      <c r="R600" s="482"/>
      <c r="S600" s="482"/>
      <c r="T600" s="482"/>
      <c r="U600" s="482"/>
      <c r="V600" s="482"/>
      <c r="W600" s="482"/>
      <c r="X600" s="482"/>
      <c r="Y600" s="482"/>
      <c r="Z600" s="482"/>
      <c r="AA600" s="482"/>
      <c r="AB600" s="482"/>
      <c r="AC600" s="482"/>
      <c r="AD600" s="482"/>
      <c r="AE600" s="482"/>
      <c r="AF600" s="482"/>
      <c r="AG600" s="482"/>
      <c r="AH600" s="482"/>
      <c r="AI600" s="482"/>
      <c r="AJ600" s="482"/>
      <c r="AK600" s="482"/>
      <c r="AL600" s="482"/>
      <c r="AM600" s="482"/>
      <c r="AN600" s="482"/>
      <c r="AO600" s="482"/>
      <c r="AP600" s="482"/>
      <c r="AQ600" s="482"/>
      <c r="AR600" s="482"/>
      <c r="AS600" s="482"/>
      <c r="AT600" s="482"/>
      <c r="AU600" s="482"/>
      <c r="AV600" s="482"/>
      <c r="AW600" s="482"/>
      <c r="AX600" s="482"/>
      <c r="AY600" s="482"/>
      <c r="AZ600" s="482"/>
      <c r="BA600" s="482"/>
      <c r="BB600" s="482"/>
      <c r="BC600" s="482"/>
      <c r="BD600" s="482"/>
      <c r="BE600" s="482"/>
      <c r="BF600" s="482"/>
      <c r="BG600" s="482"/>
      <c r="BH600" s="482"/>
      <c r="BI600" s="482"/>
      <c r="BJ600" s="482"/>
      <c r="BK600" s="482"/>
      <c r="BL600" s="482"/>
    </row>
    <row r="601" spans="1:64" s="7" customFormat="1" ht="18.75" customHeight="1" x14ac:dyDescent="0.2">
      <c r="A601" s="482"/>
      <c r="B601" s="482"/>
      <c r="C601" s="482"/>
      <c r="D601" s="482"/>
      <c r="E601" s="482"/>
      <c r="F601" s="482"/>
      <c r="G601" s="500"/>
      <c r="H601" s="482"/>
      <c r="I601" s="501"/>
      <c r="J601" s="482"/>
      <c r="K601" s="500"/>
      <c r="L601" s="482"/>
      <c r="M601" s="482"/>
      <c r="N601" s="590"/>
      <c r="O601" s="590"/>
      <c r="P601" s="482"/>
      <c r="Q601" s="482"/>
      <c r="R601" s="482"/>
      <c r="S601" s="482"/>
      <c r="T601" s="482"/>
      <c r="U601" s="482"/>
      <c r="V601" s="482"/>
      <c r="W601" s="482"/>
      <c r="X601" s="482"/>
      <c r="Y601" s="482"/>
      <c r="Z601" s="482"/>
      <c r="AA601" s="482"/>
      <c r="AB601" s="482"/>
      <c r="AC601" s="482"/>
      <c r="AD601" s="482"/>
      <c r="AE601" s="482"/>
      <c r="AF601" s="482"/>
      <c r="AG601" s="482"/>
      <c r="AH601" s="482"/>
      <c r="AI601" s="482"/>
      <c r="AJ601" s="482"/>
      <c r="AK601" s="482"/>
      <c r="AL601" s="482"/>
      <c r="AM601" s="482"/>
      <c r="AN601" s="482"/>
      <c r="AO601" s="482"/>
      <c r="AP601" s="482"/>
      <c r="AQ601" s="482"/>
      <c r="AR601" s="482"/>
      <c r="AS601" s="482"/>
      <c r="AT601" s="482"/>
      <c r="AU601" s="482"/>
      <c r="AV601" s="482"/>
      <c r="AW601" s="482"/>
      <c r="AX601" s="482"/>
      <c r="AY601" s="482"/>
      <c r="AZ601" s="482"/>
      <c r="BA601" s="482"/>
      <c r="BB601" s="482"/>
      <c r="BC601" s="482"/>
      <c r="BD601" s="482"/>
      <c r="BE601" s="482"/>
      <c r="BF601" s="482"/>
      <c r="BG601" s="482"/>
      <c r="BH601" s="482"/>
      <c r="BI601" s="482"/>
      <c r="BJ601" s="482"/>
      <c r="BK601" s="482"/>
      <c r="BL601" s="482"/>
    </row>
    <row r="602" spans="1:64" s="7" customFormat="1" ht="18.75" customHeight="1" x14ac:dyDescent="0.2">
      <c r="A602" s="482"/>
      <c r="B602" s="482"/>
      <c r="C602" s="482"/>
      <c r="D602" s="482"/>
      <c r="E602" s="482"/>
      <c r="F602" s="482"/>
      <c r="G602" s="500"/>
      <c r="H602" s="482"/>
      <c r="I602" s="501"/>
      <c r="J602" s="482"/>
      <c r="K602" s="500"/>
      <c r="L602" s="482"/>
      <c r="M602" s="482"/>
      <c r="N602" s="590"/>
      <c r="O602" s="590"/>
      <c r="P602" s="482"/>
      <c r="Q602" s="482"/>
      <c r="R602" s="482"/>
      <c r="S602" s="482"/>
      <c r="T602" s="482"/>
      <c r="U602" s="482"/>
      <c r="V602" s="482"/>
      <c r="W602" s="482"/>
      <c r="X602" s="482"/>
      <c r="Y602" s="482"/>
      <c r="Z602" s="482"/>
      <c r="AA602" s="482"/>
      <c r="AB602" s="482"/>
      <c r="AC602" s="482"/>
      <c r="AD602" s="482"/>
      <c r="AE602" s="482"/>
      <c r="AF602" s="482"/>
      <c r="AG602" s="482"/>
      <c r="AH602" s="482"/>
      <c r="AI602" s="482"/>
      <c r="AJ602" s="482"/>
      <c r="AK602" s="482"/>
      <c r="AL602" s="482"/>
      <c r="AM602" s="482"/>
      <c r="AN602" s="482"/>
      <c r="AO602" s="482"/>
      <c r="AP602" s="482"/>
      <c r="AQ602" s="482"/>
      <c r="AR602" s="482"/>
      <c r="AS602" s="482"/>
      <c r="AT602" s="482"/>
      <c r="AU602" s="482"/>
      <c r="AV602" s="482"/>
      <c r="AW602" s="482"/>
      <c r="AX602" s="482"/>
      <c r="AY602" s="482"/>
      <c r="AZ602" s="482"/>
      <c r="BA602" s="482"/>
      <c r="BB602" s="482"/>
      <c r="BC602" s="482"/>
      <c r="BD602" s="482"/>
      <c r="BE602" s="482"/>
      <c r="BF602" s="482"/>
      <c r="BG602" s="482"/>
      <c r="BH602" s="482"/>
      <c r="BI602" s="482"/>
      <c r="BJ602" s="482"/>
      <c r="BK602" s="482"/>
      <c r="BL602" s="482"/>
    </row>
    <row r="603" spans="1:64" s="7" customFormat="1" ht="18.75" customHeight="1" x14ac:dyDescent="0.2">
      <c r="A603" s="482"/>
      <c r="B603" s="482"/>
      <c r="C603" s="482"/>
      <c r="D603" s="482"/>
      <c r="E603" s="482"/>
      <c r="F603" s="482"/>
      <c r="G603" s="500"/>
      <c r="H603" s="482"/>
      <c r="I603" s="501"/>
      <c r="J603" s="482"/>
      <c r="K603" s="500"/>
      <c r="L603" s="482"/>
      <c r="M603" s="482"/>
      <c r="N603" s="590"/>
      <c r="O603" s="590"/>
      <c r="P603" s="482"/>
      <c r="Q603" s="482"/>
      <c r="R603" s="482"/>
      <c r="S603" s="482"/>
      <c r="T603" s="482"/>
      <c r="U603" s="482"/>
      <c r="V603" s="482"/>
      <c r="W603" s="482"/>
      <c r="X603" s="482"/>
      <c r="Y603" s="482"/>
      <c r="Z603" s="482"/>
      <c r="AA603" s="482"/>
      <c r="AB603" s="482"/>
      <c r="AC603" s="482"/>
      <c r="AD603" s="482"/>
      <c r="AE603" s="482"/>
      <c r="AF603" s="482"/>
      <c r="AG603" s="482"/>
      <c r="AH603" s="482"/>
      <c r="AI603" s="482"/>
      <c r="AJ603" s="482"/>
      <c r="AK603" s="482"/>
      <c r="AL603" s="482"/>
      <c r="AM603" s="482"/>
      <c r="AN603" s="482"/>
      <c r="AO603" s="482"/>
      <c r="AP603" s="482"/>
      <c r="AQ603" s="482"/>
      <c r="AR603" s="482"/>
      <c r="AS603" s="482"/>
      <c r="AT603" s="482"/>
      <c r="AU603" s="482"/>
      <c r="AV603" s="482"/>
      <c r="AW603" s="482"/>
      <c r="AX603" s="482"/>
      <c r="AY603" s="482"/>
      <c r="AZ603" s="482"/>
      <c r="BA603" s="482"/>
      <c r="BB603" s="482"/>
      <c r="BC603" s="482"/>
      <c r="BD603" s="482"/>
      <c r="BE603" s="482"/>
      <c r="BF603" s="482"/>
      <c r="BG603" s="482"/>
      <c r="BH603" s="482"/>
      <c r="BI603" s="482"/>
      <c r="BJ603" s="482"/>
      <c r="BK603" s="482"/>
      <c r="BL603" s="482"/>
    </row>
    <row r="604" spans="1:64" s="7" customFormat="1" ht="18.75" customHeight="1" x14ac:dyDescent="0.2">
      <c r="A604" s="482"/>
      <c r="B604" s="482"/>
      <c r="C604" s="482"/>
      <c r="D604" s="482"/>
      <c r="E604" s="482"/>
      <c r="F604" s="482"/>
      <c r="G604" s="500"/>
      <c r="H604" s="482"/>
      <c r="I604" s="501"/>
      <c r="J604" s="482"/>
      <c r="K604" s="500"/>
      <c r="L604" s="482"/>
      <c r="M604" s="482"/>
      <c r="N604" s="590"/>
      <c r="O604" s="590"/>
      <c r="P604" s="482"/>
      <c r="Q604" s="482"/>
      <c r="R604" s="482"/>
      <c r="S604" s="482"/>
      <c r="T604" s="482"/>
      <c r="U604" s="482"/>
      <c r="V604" s="482"/>
      <c r="W604" s="482"/>
      <c r="X604" s="482"/>
      <c r="Y604" s="482"/>
      <c r="Z604" s="482"/>
      <c r="AA604" s="482"/>
      <c r="AB604" s="482"/>
      <c r="AC604" s="482"/>
      <c r="AD604" s="482"/>
      <c r="AE604" s="482"/>
      <c r="AF604" s="482"/>
      <c r="AG604" s="482"/>
      <c r="AH604" s="482"/>
      <c r="AI604" s="482"/>
      <c r="AJ604" s="482"/>
      <c r="AK604" s="482"/>
      <c r="AL604" s="482"/>
      <c r="AM604" s="482"/>
      <c r="AN604" s="482"/>
      <c r="AO604" s="482"/>
      <c r="AP604" s="482"/>
      <c r="AQ604" s="482"/>
      <c r="AR604" s="482"/>
      <c r="AS604" s="482"/>
      <c r="AT604" s="482"/>
      <c r="AU604" s="482"/>
      <c r="AV604" s="482"/>
      <c r="AW604" s="482"/>
      <c r="AX604" s="482"/>
      <c r="AY604" s="482"/>
      <c r="AZ604" s="482"/>
      <c r="BA604" s="482"/>
      <c r="BB604" s="482"/>
      <c r="BC604" s="482"/>
      <c r="BD604" s="482"/>
      <c r="BE604" s="482"/>
      <c r="BF604" s="482"/>
      <c r="BG604" s="482"/>
      <c r="BH604" s="482"/>
      <c r="BI604" s="482"/>
      <c r="BJ604" s="482"/>
      <c r="BK604" s="482"/>
      <c r="BL604" s="482"/>
    </row>
    <row r="605" spans="1:64" s="7" customFormat="1" ht="18.75" customHeight="1" x14ac:dyDescent="0.2">
      <c r="A605" s="482"/>
      <c r="B605" s="482"/>
      <c r="C605" s="482"/>
      <c r="D605" s="482"/>
      <c r="E605" s="482"/>
      <c r="F605" s="482"/>
      <c r="G605" s="500"/>
      <c r="H605" s="482"/>
      <c r="I605" s="501"/>
      <c r="J605" s="482"/>
      <c r="K605" s="500"/>
      <c r="L605" s="482"/>
      <c r="M605" s="482"/>
      <c r="N605" s="590"/>
      <c r="O605" s="590"/>
      <c r="P605" s="482"/>
      <c r="Q605" s="482"/>
      <c r="R605" s="482"/>
      <c r="S605" s="482"/>
      <c r="T605" s="482"/>
      <c r="U605" s="482"/>
      <c r="V605" s="482"/>
      <c r="W605" s="482"/>
      <c r="X605" s="482"/>
      <c r="Y605" s="482"/>
      <c r="Z605" s="482"/>
      <c r="AA605" s="482"/>
      <c r="AB605" s="482"/>
      <c r="AC605" s="482"/>
      <c r="AD605" s="482"/>
      <c r="AE605" s="482"/>
      <c r="AF605" s="482"/>
      <c r="AG605" s="482"/>
      <c r="AH605" s="482"/>
      <c r="AI605" s="482"/>
      <c r="AJ605" s="482"/>
      <c r="AK605" s="482"/>
      <c r="AL605" s="482"/>
      <c r="AM605" s="482"/>
      <c r="AN605" s="482"/>
      <c r="AO605" s="482"/>
      <c r="AP605" s="482"/>
      <c r="AQ605" s="482"/>
      <c r="AR605" s="482"/>
      <c r="AS605" s="482"/>
      <c r="AT605" s="482"/>
      <c r="AU605" s="482"/>
      <c r="AV605" s="482"/>
      <c r="AW605" s="482"/>
      <c r="AX605" s="482"/>
      <c r="AY605" s="482"/>
      <c r="AZ605" s="482"/>
      <c r="BA605" s="482"/>
      <c r="BB605" s="482"/>
      <c r="BC605" s="482"/>
      <c r="BD605" s="482"/>
      <c r="BE605" s="482"/>
      <c r="BF605" s="482"/>
      <c r="BG605" s="482"/>
      <c r="BH605" s="482"/>
      <c r="BI605" s="482"/>
      <c r="BJ605" s="482"/>
      <c r="BK605" s="482"/>
      <c r="BL605" s="482"/>
    </row>
    <row r="606" spans="1:64" s="7" customFormat="1" ht="18.75" customHeight="1" x14ac:dyDescent="0.2">
      <c r="A606" s="482"/>
      <c r="B606" s="482"/>
      <c r="C606" s="482"/>
      <c r="D606" s="482"/>
      <c r="E606" s="482"/>
      <c r="F606" s="482"/>
      <c r="G606" s="500"/>
      <c r="H606" s="482"/>
      <c r="I606" s="501"/>
      <c r="J606" s="482"/>
      <c r="K606" s="500"/>
      <c r="L606" s="482"/>
      <c r="M606" s="482"/>
      <c r="N606" s="590"/>
      <c r="O606" s="590"/>
      <c r="P606" s="482"/>
      <c r="Q606" s="482"/>
      <c r="R606" s="482"/>
      <c r="S606" s="482"/>
      <c r="T606" s="482"/>
      <c r="U606" s="482"/>
      <c r="V606" s="482"/>
      <c r="W606" s="482"/>
      <c r="X606" s="482"/>
      <c r="Y606" s="482"/>
      <c r="Z606" s="482"/>
      <c r="AA606" s="482"/>
      <c r="AB606" s="482"/>
      <c r="AC606" s="482"/>
      <c r="AD606" s="482"/>
      <c r="AE606" s="482"/>
      <c r="AF606" s="482"/>
      <c r="AG606" s="482"/>
      <c r="AH606" s="482"/>
      <c r="AI606" s="482"/>
      <c r="AJ606" s="482"/>
      <c r="AK606" s="482"/>
      <c r="AL606" s="482"/>
      <c r="AM606" s="482"/>
      <c r="AN606" s="482"/>
      <c r="AO606" s="482"/>
      <c r="AP606" s="482"/>
      <c r="AQ606" s="482"/>
      <c r="AR606" s="482"/>
      <c r="AS606" s="482"/>
      <c r="AT606" s="482"/>
      <c r="AU606" s="482"/>
      <c r="AV606" s="482"/>
      <c r="AW606" s="482"/>
      <c r="AX606" s="482"/>
      <c r="AY606" s="482"/>
      <c r="AZ606" s="482"/>
      <c r="BA606" s="482"/>
      <c r="BB606" s="482"/>
      <c r="BC606" s="482"/>
      <c r="BD606" s="482"/>
      <c r="BE606" s="482"/>
      <c r="BF606" s="482"/>
      <c r="BG606" s="482"/>
      <c r="BH606" s="482"/>
      <c r="BI606" s="482"/>
      <c r="BJ606" s="482"/>
      <c r="BK606" s="482"/>
      <c r="BL606" s="482"/>
    </row>
    <row r="607" spans="1:64" s="7" customFormat="1" ht="18.75" customHeight="1" x14ac:dyDescent="0.2">
      <c r="A607" s="482"/>
      <c r="B607" s="482"/>
      <c r="C607" s="482"/>
      <c r="D607" s="482"/>
      <c r="E607" s="482"/>
      <c r="F607" s="482"/>
      <c r="G607" s="500"/>
      <c r="H607" s="482"/>
      <c r="I607" s="501"/>
      <c r="J607" s="482"/>
      <c r="K607" s="500"/>
      <c r="L607" s="482"/>
      <c r="M607" s="482"/>
      <c r="N607" s="590"/>
      <c r="O607" s="590"/>
      <c r="P607" s="482"/>
      <c r="Q607" s="482"/>
      <c r="R607" s="482"/>
      <c r="S607" s="482"/>
      <c r="T607" s="482"/>
      <c r="U607" s="482"/>
      <c r="V607" s="482"/>
      <c r="W607" s="482"/>
      <c r="X607" s="482"/>
      <c r="Y607" s="482"/>
      <c r="Z607" s="482"/>
      <c r="AA607" s="482"/>
      <c r="AB607" s="482"/>
      <c r="AC607" s="482"/>
      <c r="AD607" s="482"/>
      <c r="AE607" s="482"/>
      <c r="AF607" s="482"/>
      <c r="AG607" s="482"/>
      <c r="AH607" s="482"/>
      <c r="AI607" s="482"/>
      <c r="AJ607" s="482"/>
      <c r="AK607" s="482"/>
      <c r="AL607" s="482"/>
      <c r="AM607" s="482"/>
      <c r="AN607" s="482"/>
      <c r="AO607" s="482"/>
      <c r="AP607" s="482"/>
      <c r="AQ607" s="482"/>
      <c r="AR607" s="482"/>
      <c r="AS607" s="482"/>
      <c r="AT607" s="482"/>
      <c r="AU607" s="482"/>
      <c r="AV607" s="482"/>
      <c r="AW607" s="482"/>
      <c r="AX607" s="482"/>
      <c r="AY607" s="482"/>
      <c r="AZ607" s="482"/>
      <c r="BA607" s="482"/>
      <c r="BB607" s="482"/>
      <c r="BC607" s="482"/>
      <c r="BD607" s="482"/>
      <c r="BE607" s="482"/>
      <c r="BF607" s="482"/>
      <c r="BG607" s="482"/>
      <c r="BH607" s="482"/>
      <c r="BI607" s="482"/>
      <c r="BJ607" s="482"/>
      <c r="BK607" s="482"/>
      <c r="BL607" s="482"/>
    </row>
    <row r="608" spans="1:64" s="7" customFormat="1" ht="18.75" customHeight="1" x14ac:dyDescent="0.2">
      <c r="A608" s="482"/>
      <c r="B608" s="482"/>
      <c r="C608" s="482"/>
      <c r="D608" s="482"/>
      <c r="E608" s="482"/>
      <c r="F608" s="482"/>
      <c r="G608" s="500"/>
      <c r="H608" s="482"/>
      <c r="I608" s="501"/>
      <c r="J608" s="482"/>
      <c r="K608" s="500"/>
      <c r="L608" s="482"/>
      <c r="M608" s="482"/>
      <c r="N608" s="590"/>
      <c r="O608" s="590"/>
      <c r="P608" s="482"/>
      <c r="Q608" s="482"/>
      <c r="R608" s="482"/>
      <c r="S608" s="482"/>
      <c r="T608" s="482"/>
      <c r="U608" s="482"/>
      <c r="V608" s="482"/>
      <c r="W608" s="482"/>
      <c r="X608" s="482"/>
      <c r="Y608" s="482"/>
      <c r="Z608" s="482"/>
      <c r="AA608" s="482"/>
      <c r="AB608" s="482"/>
      <c r="AC608" s="482"/>
      <c r="AD608" s="482"/>
      <c r="AE608" s="482"/>
      <c r="AF608" s="482"/>
      <c r="AG608" s="482"/>
      <c r="AH608" s="482"/>
      <c r="AI608" s="482"/>
      <c r="AJ608" s="482"/>
      <c r="AK608" s="482"/>
      <c r="AL608" s="482"/>
      <c r="AM608" s="482"/>
      <c r="AN608" s="482"/>
      <c r="AO608" s="482"/>
      <c r="AP608" s="482"/>
      <c r="AQ608" s="482"/>
      <c r="AR608" s="482"/>
      <c r="AS608" s="482"/>
      <c r="AT608" s="482"/>
      <c r="AU608" s="482"/>
      <c r="AV608" s="482"/>
      <c r="AW608" s="482"/>
      <c r="AX608" s="482"/>
      <c r="AY608" s="482"/>
      <c r="AZ608" s="482"/>
      <c r="BA608" s="482"/>
      <c r="BB608" s="482"/>
      <c r="BC608" s="482"/>
      <c r="BD608" s="482"/>
      <c r="BE608" s="482"/>
      <c r="BF608" s="482"/>
      <c r="BG608" s="482"/>
      <c r="BH608" s="482"/>
      <c r="BI608" s="482"/>
      <c r="BJ608" s="482"/>
      <c r="BK608" s="482"/>
      <c r="BL608" s="482"/>
    </row>
    <row r="609" spans="1:64" s="7" customFormat="1" ht="18.75" customHeight="1" x14ac:dyDescent="0.2">
      <c r="A609" s="482"/>
      <c r="B609" s="482"/>
      <c r="C609" s="482"/>
      <c r="D609" s="482"/>
      <c r="E609" s="482"/>
      <c r="F609" s="482"/>
      <c r="G609" s="500"/>
      <c r="H609" s="482"/>
      <c r="I609" s="501"/>
      <c r="J609" s="482"/>
      <c r="K609" s="500"/>
      <c r="L609" s="482"/>
      <c r="M609" s="482"/>
      <c r="N609" s="590"/>
      <c r="O609" s="590"/>
      <c r="P609" s="482"/>
      <c r="Q609" s="482"/>
      <c r="R609" s="482"/>
      <c r="S609" s="482"/>
      <c r="T609" s="482"/>
      <c r="U609" s="482"/>
      <c r="V609" s="482"/>
      <c r="W609" s="482"/>
      <c r="X609" s="482"/>
      <c r="Y609" s="482"/>
      <c r="Z609" s="482"/>
      <c r="AA609" s="482"/>
      <c r="AB609" s="482"/>
      <c r="AC609" s="482"/>
      <c r="AD609" s="482"/>
      <c r="AE609" s="482"/>
      <c r="AF609" s="482"/>
      <c r="AG609" s="482"/>
      <c r="AH609" s="482"/>
      <c r="AI609" s="482"/>
      <c r="AJ609" s="482"/>
      <c r="AK609" s="482"/>
      <c r="AL609" s="482"/>
      <c r="AM609" s="482"/>
      <c r="AN609" s="482"/>
      <c r="AO609" s="482"/>
      <c r="AP609" s="482"/>
      <c r="AQ609" s="482"/>
      <c r="AR609" s="482"/>
      <c r="AS609" s="482"/>
      <c r="AT609" s="482"/>
      <c r="AU609" s="482"/>
      <c r="AV609" s="482"/>
      <c r="AW609" s="482"/>
      <c r="AX609" s="482"/>
      <c r="AY609" s="482"/>
      <c r="AZ609" s="482"/>
      <c r="BA609" s="482"/>
      <c r="BB609" s="482"/>
      <c r="BC609" s="482"/>
      <c r="BD609" s="482"/>
      <c r="BE609" s="482"/>
      <c r="BF609" s="482"/>
      <c r="BG609" s="482"/>
      <c r="BH609" s="482"/>
      <c r="BI609" s="482"/>
      <c r="BJ609" s="482"/>
      <c r="BK609" s="482"/>
      <c r="BL609" s="482"/>
    </row>
    <row r="610" spans="1:64" s="7" customFormat="1" ht="18.75" customHeight="1" x14ac:dyDescent="0.2">
      <c r="A610" s="482"/>
      <c r="B610" s="482"/>
      <c r="C610" s="482"/>
      <c r="D610" s="482"/>
      <c r="E610" s="482"/>
      <c r="F610" s="482"/>
      <c r="G610" s="500"/>
      <c r="H610" s="482"/>
      <c r="I610" s="501"/>
      <c r="J610" s="482"/>
      <c r="K610" s="500"/>
      <c r="L610" s="482"/>
      <c r="M610" s="482"/>
      <c r="N610" s="590"/>
      <c r="O610" s="590"/>
      <c r="P610" s="482"/>
      <c r="Q610" s="482"/>
      <c r="R610" s="482"/>
      <c r="S610" s="482"/>
      <c r="T610" s="482"/>
      <c r="U610" s="482"/>
      <c r="V610" s="482"/>
      <c r="W610" s="482"/>
      <c r="X610" s="482"/>
      <c r="Y610" s="482"/>
      <c r="Z610" s="482"/>
      <c r="AA610" s="482"/>
      <c r="AB610" s="482"/>
      <c r="AC610" s="482"/>
      <c r="AD610" s="482"/>
      <c r="AE610" s="482"/>
      <c r="AF610" s="482"/>
      <c r="AG610" s="482"/>
      <c r="AH610" s="482"/>
      <c r="AI610" s="482"/>
      <c r="AJ610" s="482"/>
      <c r="AK610" s="482"/>
      <c r="AL610" s="482"/>
      <c r="AM610" s="482"/>
      <c r="AN610" s="482"/>
      <c r="AO610" s="482"/>
      <c r="AP610" s="482"/>
      <c r="AQ610" s="482"/>
      <c r="AR610" s="482"/>
      <c r="AS610" s="482"/>
      <c r="AT610" s="482"/>
      <c r="AU610" s="482"/>
      <c r="AV610" s="482"/>
      <c r="AW610" s="482"/>
      <c r="AX610" s="482"/>
      <c r="AY610" s="482"/>
      <c r="AZ610" s="482"/>
      <c r="BA610" s="482"/>
      <c r="BB610" s="482"/>
      <c r="BC610" s="482"/>
      <c r="BD610" s="482"/>
      <c r="BE610" s="482"/>
      <c r="BF610" s="482"/>
      <c r="BG610" s="482"/>
      <c r="BH610" s="482"/>
      <c r="BI610" s="482"/>
      <c r="BJ610" s="482"/>
      <c r="BK610" s="482"/>
      <c r="BL610" s="482"/>
    </row>
    <row r="611" spans="1:64" s="7" customFormat="1" ht="18.75" customHeight="1" x14ac:dyDescent="0.2">
      <c r="A611" s="482"/>
      <c r="B611" s="482"/>
      <c r="C611" s="482"/>
      <c r="D611" s="482"/>
      <c r="E611" s="482"/>
      <c r="F611" s="482"/>
      <c r="G611" s="500"/>
      <c r="H611" s="482"/>
      <c r="I611" s="501"/>
      <c r="J611" s="482"/>
      <c r="K611" s="500"/>
      <c r="L611" s="482"/>
      <c r="M611" s="482"/>
      <c r="N611" s="590"/>
      <c r="O611" s="590"/>
      <c r="P611" s="482"/>
      <c r="Q611" s="482"/>
      <c r="R611" s="482"/>
      <c r="S611" s="482"/>
      <c r="T611" s="482"/>
      <c r="U611" s="482"/>
      <c r="V611" s="482"/>
      <c r="W611" s="482"/>
      <c r="X611" s="482"/>
      <c r="Y611" s="482"/>
      <c r="Z611" s="482"/>
      <c r="AA611" s="482"/>
      <c r="AB611" s="482"/>
      <c r="AC611" s="482"/>
      <c r="AD611" s="482"/>
      <c r="AE611" s="482"/>
      <c r="AF611" s="482"/>
      <c r="AG611" s="482"/>
      <c r="AH611" s="482"/>
      <c r="AI611" s="482"/>
      <c r="AJ611" s="482"/>
      <c r="AK611" s="482"/>
      <c r="AL611" s="482"/>
      <c r="AM611" s="482"/>
      <c r="AN611" s="482"/>
      <c r="AO611" s="482"/>
      <c r="AP611" s="482"/>
      <c r="AQ611" s="482"/>
      <c r="AR611" s="482"/>
      <c r="AS611" s="482"/>
      <c r="AT611" s="482"/>
      <c r="AU611" s="482"/>
      <c r="AV611" s="482"/>
      <c r="AW611" s="482"/>
      <c r="AX611" s="482"/>
      <c r="AY611" s="482"/>
      <c r="AZ611" s="482"/>
      <c r="BA611" s="482"/>
      <c r="BB611" s="482"/>
      <c r="BC611" s="482"/>
      <c r="BD611" s="482"/>
      <c r="BE611" s="482"/>
      <c r="BF611" s="482"/>
      <c r="BG611" s="482"/>
      <c r="BH611" s="482"/>
      <c r="BI611" s="482"/>
      <c r="BJ611" s="482"/>
      <c r="BK611" s="482"/>
      <c r="BL611" s="482"/>
    </row>
    <row r="612" spans="1:64" s="7" customFormat="1" ht="18.75" customHeight="1" x14ac:dyDescent="0.2">
      <c r="A612" s="482"/>
      <c r="B612" s="482"/>
      <c r="C612" s="482"/>
      <c r="D612" s="482"/>
      <c r="E612" s="482"/>
      <c r="F612" s="482"/>
      <c r="G612" s="500"/>
      <c r="H612" s="482"/>
      <c r="I612" s="501"/>
      <c r="J612" s="482"/>
      <c r="K612" s="500"/>
      <c r="L612" s="482"/>
      <c r="M612" s="482"/>
      <c r="N612" s="590"/>
      <c r="O612" s="590"/>
      <c r="P612" s="482"/>
      <c r="Q612" s="482"/>
      <c r="R612" s="482"/>
      <c r="S612" s="482"/>
      <c r="T612" s="482"/>
      <c r="U612" s="482"/>
      <c r="V612" s="482"/>
      <c r="W612" s="482"/>
      <c r="X612" s="482"/>
      <c r="Y612" s="482"/>
      <c r="Z612" s="482"/>
      <c r="AA612" s="482"/>
      <c r="AB612" s="482"/>
      <c r="AC612" s="482"/>
      <c r="AD612" s="482"/>
      <c r="AE612" s="482"/>
      <c r="AF612" s="482"/>
      <c r="AG612" s="482"/>
      <c r="AH612" s="482"/>
      <c r="AI612" s="482"/>
      <c r="AJ612" s="482"/>
      <c r="AK612" s="482"/>
      <c r="AL612" s="482"/>
      <c r="AM612" s="482"/>
      <c r="AN612" s="482"/>
      <c r="AO612" s="482"/>
      <c r="AP612" s="482"/>
      <c r="AQ612" s="482"/>
      <c r="AR612" s="482"/>
      <c r="AS612" s="482"/>
      <c r="AT612" s="482"/>
      <c r="AU612" s="482"/>
      <c r="AV612" s="482"/>
      <c r="AW612" s="482"/>
      <c r="AX612" s="482"/>
      <c r="AY612" s="482"/>
      <c r="AZ612" s="482"/>
      <c r="BA612" s="482"/>
      <c r="BB612" s="482"/>
      <c r="BC612" s="482"/>
      <c r="BD612" s="482"/>
      <c r="BE612" s="482"/>
      <c r="BF612" s="482"/>
      <c r="BG612" s="482"/>
      <c r="BH612" s="482"/>
      <c r="BI612" s="482"/>
      <c r="BJ612" s="482"/>
      <c r="BK612" s="482"/>
      <c r="BL612" s="482"/>
    </row>
    <row r="613" spans="1:64" s="7" customFormat="1" ht="18.75" customHeight="1" x14ac:dyDescent="0.2">
      <c r="A613" s="482"/>
      <c r="B613" s="482"/>
      <c r="C613" s="482"/>
      <c r="D613" s="482"/>
      <c r="E613" s="482"/>
      <c r="F613" s="482"/>
      <c r="G613" s="500"/>
      <c r="H613" s="482"/>
      <c r="I613" s="501"/>
      <c r="J613" s="482"/>
      <c r="K613" s="500"/>
      <c r="L613" s="482"/>
      <c r="M613" s="482"/>
      <c r="N613" s="590"/>
      <c r="O613" s="590"/>
      <c r="P613" s="482"/>
      <c r="Q613" s="482"/>
      <c r="R613" s="482"/>
      <c r="S613" s="482"/>
      <c r="T613" s="482"/>
      <c r="U613" s="482"/>
      <c r="V613" s="482"/>
      <c r="W613" s="482"/>
      <c r="X613" s="482"/>
      <c r="Y613" s="482"/>
      <c r="Z613" s="482"/>
      <c r="AA613" s="482"/>
      <c r="AB613" s="482"/>
      <c r="AC613" s="482"/>
      <c r="AD613" s="482"/>
      <c r="AE613" s="482"/>
      <c r="AF613" s="482"/>
      <c r="AG613" s="482"/>
      <c r="AH613" s="482"/>
      <c r="AI613" s="482"/>
      <c r="AJ613" s="482"/>
      <c r="AK613" s="482"/>
      <c r="AL613" s="482"/>
      <c r="AM613" s="482"/>
      <c r="AN613" s="482"/>
      <c r="AO613" s="482"/>
      <c r="AP613" s="482"/>
      <c r="AQ613" s="482"/>
      <c r="AR613" s="482"/>
      <c r="AS613" s="482"/>
      <c r="AT613" s="482"/>
      <c r="AU613" s="482"/>
      <c r="AV613" s="482"/>
      <c r="AW613" s="482"/>
      <c r="AX613" s="482"/>
      <c r="AY613" s="482"/>
      <c r="AZ613" s="482"/>
      <c r="BA613" s="482"/>
      <c r="BB613" s="482"/>
      <c r="BC613" s="482"/>
      <c r="BD613" s="482"/>
      <c r="BE613" s="482"/>
      <c r="BF613" s="482"/>
      <c r="BG613" s="482"/>
      <c r="BH613" s="482"/>
      <c r="BI613" s="482"/>
      <c r="BJ613" s="482"/>
      <c r="BK613" s="482"/>
      <c r="BL613" s="482"/>
    </row>
    <row r="614" spans="1:64" s="7" customFormat="1" ht="18.75" customHeight="1" x14ac:dyDescent="0.2">
      <c r="A614" s="482"/>
      <c r="B614" s="482"/>
      <c r="C614" s="482"/>
      <c r="D614" s="482"/>
      <c r="E614" s="482"/>
      <c r="F614" s="482"/>
      <c r="G614" s="500"/>
      <c r="H614" s="482"/>
      <c r="I614" s="501"/>
      <c r="J614" s="482"/>
      <c r="K614" s="500"/>
      <c r="L614" s="482"/>
      <c r="M614" s="482"/>
      <c r="N614" s="590"/>
      <c r="O614" s="590"/>
      <c r="P614" s="482"/>
      <c r="Q614" s="482"/>
      <c r="R614" s="482"/>
      <c r="S614" s="482"/>
      <c r="T614" s="482"/>
      <c r="U614" s="482"/>
      <c r="V614" s="482"/>
      <c r="W614" s="482"/>
      <c r="X614" s="482"/>
      <c r="Y614" s="482"/>
      <c r="Z614" s="482"/>
      <c r="AA614" s="482"/>
      <c r="AB614" s="482"/>
      <c r="AC614" s="482"/>
      <c r="AD614" s="482"/>
      <c r="AE614" s="482"/>
      <c r="AF614" s="482"/>
      <c r="AG614" s="482"/>
      <c r="AH614" s="482"/>
      <c r="AI614" s="482"/>
      <c r="AJ614" s="482"/>
      <c r="AK614" s="482"/>
      <c r="AL614" s="482"/>
      <c r="AM614" s="482"/>
      <c r="AN614" s="482"/>
      <c r="AO614" s="482"/>
      <c r="AP614" s="482"/>
      <c r="AQ614" s="482"/>
      <c r="AR614" s="482"/>
      <c r="AS614" s="482"/>
      <c r="AT614" s="482"/>
      <c r="AU614" s="482"/>
      <c r="AV614" s="482"/>
      <c r="AW614" s="482"/>
      <c r="AX614" s="482"/>
      <c r="AY614" s="482"/>
      <c r="AZ614" s="482"/>
      <c r="BA614" s="482"/>
      <c r="BB614" s="482"/>
      <c r="BC614" s="482"/>
      <c r="BD614" s="482"/>
      <c r="BE614" s="482"/>
      <c r="BF614" s="482"/>
      <c r="BG614" s="482"/>
      <c r="BH614" s="482"/>
      <c r="BI614" s="482"/>
      <c r="BJ614" s="482"/>
      <c r="BK614" s="482"/>
      <c r="BL614" s="482"/>
    </row>
    <row r="615" spans="1:64" s="7" customFormat="1" ht="18.75" customHeight="1" x14ac:dyDescent="0.2">
      <c r="A615" s="482"/>
      <c r="B615" s="482"/>
      <c r="C615" s="482"/>
      <c r="D615" s="482"/>
      <c r="E615" s="482"/>
      <c r="F615" s="482"/>
      <c r="G615" s="500"/>
      <c r="H615" s="482"/>
      <c r="I615" s="501"/>
      <c r="J615" s="482"/>
      <c r="K615" s="500"/>
      <c r="L615" s="482"/>
      <c r="M615" s="482"/>
      <c r="N615" s="590"/>
      <c r="O615" s="590"/>
      <c r="P615" s="482"/>
      <c r="Q615" s="482"/>
      <c r="R615" s="482"/>
      <c r="S615" s="482"/>
      <c r="T615" s="482"/>
      <c r="U615" s="482"/>
      <c r="V615" s="482"/>
      <c r="W615" s="482"/>
      <c r="X615" s="482"/>
      <c r="Y615" s="482"/>
      <c r="Z615" s="482"/>
      <c r="AA615" s="482"/>
      <c r="AB615" s="482"/>
      <c r="AC615" s="482"/>
      <c r="AD615" s="482"/>
      <c r="AE615" s="482"/>
      <c r="AF615" s="482"/>
      <c r="AG615" s="482"/>
      <c r="AH615" s="482"/>
      <c r="AI615" s="482"/>
      <c r="AJ615" s="482"/>
      <c r="AK615" s="482"/>
      <c r="AL615" s="482"/>
      <c r="AM615" s="482"/>
      <c r="AN615" s="482"/>
      <c r="AO615" s="482"/>
      <c r="AP615" s="482"/>
      <c r="AQ615" s="482"/>
      <c r="AR615" s="482"/>
      <c r="AS615" s="482"/>
      <c r="AT615" s="482"/>
      <c r="AU615" s="482"/>
      <c r="AV615" s="482"/>
      <c r="AW615" s="482"/>
      <c r="AX615" s="482"/>
      <c r="AY615" s="482"/>
      <c r="AZ615" s="482"/>
      <c r="BA615" s="482"/>
      <c r="BB615" s="482"/>
      <c r="BC615" s="482"/>
      <c r="BD615" s="482"/>
      <c r="BE615" s="482"/>
      <c r="BF615" s="482"/>
      <c r="BG615" s="482"/>
      <c r="BH615" s="482"/>
      <c r="BI615" s="482"/>
      <c r="BJ615" s="482"/>
      <c r="BK615" s="482"/>
      <c r="BL615" s="482"/>
    </row>
    <row r="616" spans="1:64" s="7" customFormat="1" ht="18.75" customHeight="1" x14ac:dyDescent="0.2">
      <c r="A616" s="482"/>
      <c r="B616" s="482"/>
      <c r="C616" s="482"/>
      <c r="D616" s="482"/>
      <c r="E616" s="482"/>
      <c r="F616" s="482"/>
      <c r="G616" s="500"/>
      <c r="H616" s="482"/>
      <c r="I616" s="501"/>
      <c r="J616" s="482"/>
      <c r="K616" s="500"/>
      <c r="L616" s="482"/>
      <c r="M616" s="482"/>
      <c r="N616" s="590"/>
      <c r="O616" s="590"/>
      <c r="P616" s="482"/>
      <c r="Q616" s="482"/>
      <c r="R616" s="482"/>
      <c r="S616" s="482"/>
      <c r="T616" s="482"/>
      <c r="U616" s="482"/>
      <c r="V616" s="482"/>
      <c r="W616" s="482"/>
      <c r="X616" s="482"/>
      <c r="Y616" s="482"/>
      <c r="Z616" s="482"/>
      <c r="AA616" s="482"/>
      <c r="AB616" s="482"/>
      <c r="AC616" s="482"/>
      <c r="AD616" s="482"/>
      <c r="AE616" s="482"/>
      <c r="AF616" s="482"/>
      <c r="AG616" s="482"/>
      <c r="AH616" s="482"/>
      <c r="AI616" s="482"/>
      <c r="AJ616" s="482"/>
      <c r="AK616" s="482"/>
      <c r="AL616" s="482"/>
      <c r="AM616" s="482"/>
      <c r="AN616" s="482"/>
      <c r="AO616" s="482"/>
      <c r="AP616" s="482"/>
      <c r="AQ616" s="482"/>
      <c r="AR616" s="482"/>
      <c r="AS616" s="482"/>
      <c r="AT616" s="482"/>
      <c r="AU616" s="482"/>
      <c r="AV616" s="482"/>
      <c r="AW616" s="482"/>
      <c r="AX616" s="482"/>
      <c r="AY616" s="482"/>
      <c r="AZ616" s="482"/>
      <c r="BA616" s="482"/>
      <c r="BB616" s="482"/>
      <c r="BC616" s="482"/>
      <c r="BD616" s="482"/>
      <c r="BE616" s="482"/>
      <c r="BF616" s="482"/>
      <c r="BG616" s="482"/>
      <c r="BH616" s="482"/>
      <c r="BI616" s="482"/>
      <c r="BJ616" s="482"/>
      <c r="BK616" s="482"/>
      <c r="BL616" s="482"/>
    </row>
    <row r="617" spans="1:64" s="7" customFormat="1" ht="18.75" customHeight="1" x14ac:dyDescent="0.2">
      <c r="A617" s="482"/>
      <c r="B617" s="482"/>
      <c r="C617" s="482"/>
      <c r="D617" s="482"/>
      <c r="E617" s="482"/>
      <c r="F617" s="482"/>
      <c r="G617" s="500"/>
      <c r="H617" s="482"/>
      <c r="I617" s="501"/>
      <c r="J617" s="482"/>
      <c r="K617" s="500"/>
      <c r="L617" s="482"/>
      <c r="M617" s="482"/>
      <c r="N617" s="590"/>
      <c r="O617" s="590"/>
      <c r="P617" s="482"/>
      <c r="Q617" s="482"/>
      <c r="R617" s="482"/>
      <c r="S617" s="482"/>
      <c r="T617" s="482"/>
      <c r="U617" s="482"/>
      <c r="V617" s="482"/>
      <c r="W617" s="482"/>
      <c r="X617" s="482"/>
      <c r="Y617" s="482"/>
      <c r="Z617" s="482"/>
      <c r="AA617" s="482"/>
      <c r="AB617" s="482"/>
      <c r="AC617" s="482"/>
      <c r="AD617" s="482"/>
      <c r="AE617" s="482"/>
      <c r="AF617" s="482"/>
      <c r="AG617" s="482"/>
      <c r="AH617" s="482"/>
      <c r="AI617" s="482"/>
      <c r="AJ617" s="482"/>
      <c r="AK617" s="482"/>
      <c r="AL617" s="482"/>
      <c r="AM617" s="482"/>
      <c r="AN617" s="482"/>
      <c r="AO617" s="482"/>
      <c r="AP617" s="482"/>
      <c r="AQ617" s="482"/>
      <c r="AR617" s="482"/>
      <c r="AS617" s="482"/>
      <c r="AT617" s="482"/>
      <c r="AU617" s="482"/>
      <c r="AV617" s="482"/>
      <c r="AW617" s="482"/>
      <c r="AX617" s="482"/>
      <c r="AY617" s="482"/>
      <c r="AZ617" s="482"/>
      <c r="BA617" s="482"/>
      <c r="BB617" s="482"/>
      <c r="BC617" s="482"/>
      <c r="BD617" s="482"/>
      <c r="BE617" s="482"/>
      <c r="BF617" s="482"/>
      <c r="BG617" s="482"/>
      <c r="BH617" s="482"/>
      <c r="BI617" s="482"/>
      <c r="BJ617" s="482"/>
      <c r="BK617" s="482"/>
      <c r="BL617" s="482"/>
    </row>
    <row r="618" spans="1:64" s="7" customFormat="1" ht="18.75" customHeight="1" x14ac:dyDescent="0.2">
      <c r="A618" s="482"/>
      <c r="B618" s="482"/>
      <c r="C618" s="482"/>
      <c r="D618" s="482"/>
      <c r="E618" s="482"/>
      <c r="F618" s="482"/>
      <c r="G618" s="500"/>
      <c r="H618" s="482"/>
      <c r="I618" s="501"/>
      <c r="J618" s="482"/>
      <c r="K618" s="500"/>
      <c r="L618" s="482"/>
      <c r="M618" s="482"/>
      <c r="N618" s="590"/>
      <c r="O618" s="590"/>
      <c r="P618" s="482"/>
      <c r="Q618" s="482"/>
      <c r="R618" s="482"/>
      <c r="S618" s="482"/>
      <c r="T618" s="482"/>
      <c r="U618" s="482"/>
      <c r="V618" s="482"/>
      <c r="W618" s="482"/>
      <c r="X618" s="482"/>
      <c r="Y618" s="482"/>
      <c r="Z618" s="482"/>
      <c r="AA618" s="482"/>
      <c r="AB618" s="482"/>
      <c r="AC618" s="482"/>
      <c r="AD618" s="482"/>
      <c r="AE618" s="482"/>
      <c r="AF618" s="482"/>
      <c r="AG618" s="482"/>
      <c r="AH618" s="482"/>
      <c r="AI618" s="482"/>
      <c r="AJ618" s="482"/>
      <c r="AK618" s="482"/>
      <c r="AL618" s="482"/>
      <c r="AM618" s="482"/>
      <c r="AN618" s="482"/>
      <c r="AO618" s="482"/>
      <c r="AP618" s="482"/>
      <c r="AQ618" s="482"/>
      <c r="AR618" s="482"/>
      <c r="AS618" s="482"/>
      <c r="AT618" s="482"/>
      <c r="AU618" s="482"/>
      <c r="AV618" s="482"/>
      <c r="AW618" s="482"/>
      <c r="AX618" s="482"/>
      <c r="AY618" s="482"/>
      <c r="AZ618" s="482"/>
      <c r="BA618" s="482"/>
      <c r="BB618" s="482"/>
      <c r="BC618" s="482"/>
      <c r="BD618" s="482"/>
      <c r="BE618" s="482"/>
      <c r="BF618" s="482"/>
      <c r="BG618" s="482"/>
      <c r="BH618" s="482"/>
      <c r="BI618" s="482"/>
      <c r="BJ618" s="482"/>
      <c r="BK618" s="482"/>
      <c r="BL618" s="482"/>
    </row>
    <row r="619" spans="1:64" s="7" customFormat="1" ht="18.75" customHeight="1" x14ac:dyDescent="0.2">
      <c r="A619" s="482"/>
      <c r="B619" s="482"/>
      <c r="C619" s="482"/>
      <c r="D619" s="482"/>
      <c r="E619" s="482"/>
      <c r="F619" s="482"/>
      <c r="G619" s="500"/>
      <c r="H619" s="482"/>
      <c r="I619" s="501"/>
      <c r="J619" s="482"/>
      <c r="K619" s="500"/>
      <c r="L619" s="482"/>
      <c r="M619" s="482"/>
      <c r="N619" s="590"/>
      <c r="O619" s="590"/>
      <c r="P619" s="482"/>
      <c r="Q619" s="482"/>
      <c r="R619" s="482"/>
      <c r="S619" s="482"/>
      <c r="T619" s="482"/>
      <c r="U619" s="482"/>
      <c r="V619" s="482"/>
      <c r="W619" s="482"/>
      <c r="X619" s="482"/>
      <c r="Y619" s="482"/>
      <c r="Z619" s="482"/>
      <c r="AA619" s="482"/>
      <c r="AB619" s="482"/>
      <c r="AC619" s="482"/>
      <c r="AD619" s="482"/>
      <c r="AE619" s="482"/>
      <c r="AF619" s="482"/>
      <c r="AG619" s="482"/>
      <c r="AH619" s="482"/>
      <c r="AI619" s="482"/>
      <c r="AJ619" s="482"/>
      <c r="AK619" s="482"/>
      <c r="AL619" s="482"/>
      <c r="AM619" s="482"/>
      <c r="AN619" s="482"/>
      <c r="AO619" s="482"/>
      <c r="AP619" s="482"/>
      <c r="AQ619" s="482"/>
      <c r="AR619" s="482"/>
      <c r="AS619" s="482"/>
      <c r="AT619" s="482"/>
      <c r="AU619" s="482"/>
      <c r="AV619" s="482"/>
      <c r="AW619" s="482"/>
      <c r="AX619" s="482"/>
      <c r="AY619" s="482"/>
      <c r="AZ619" s="482"/>
      <c r="BA619" s="482"/>
      <c r="BB619" s="482"/>
      <c r="BC619" s="482"/>
      <c r="BD619" s="482"/>
      <c r="BE619" s="482"/>
      <c r="BF619" s="482"/>
      <c r="BG619" s="482"/>
      <c r="BH619" s="482"/>
      <c r="BI619" s="482"/>
      <c r="BJ619" s="482"/>
      <c r="BK619" s="482"/>
      <c r="BL619" s="482"/>
    </row>
  </sheetData>
  <mergeCells count="628">
    <mergeCell ref="B476:C476"/>
    <mergeCell ref="I485:J485"/>
    <mergeCell ref="I486:J486"/>
    <mergeCell ref="B490:C490"/>
    <mergeCell ref="I496:J496"/>
    <mergeCell ref="I497:J497"/>
    <mergeCell ref="I499:J499"/>
    <mergeCell ref="I500:J500"/>
    <mergeCell ref="T413:U413"/>
    <mergeCell ref="B427:C427"/>
    <mergeCell ref="D427:F427"/>
    <mergeCell ref="I437:J437"/>
    <mergeCell ref="I439:J439"/>
    <mergeCell ref="I440:J440"/>
    <mergeCell ref="B454:C454"/>
    <mergeCell ref="I471:J471"/>
    <mergeCell ref="I472:J472"/>
    <mergeCell ref="I424:J424"/>
    <mergeCell ref="I426:J426"/>
    <mergeCell ref="E422:F422"/>
    <mergeCell ref="E418:F418"/>
    <mergeCell ref="E419:F419"/>
    <mergeCell ref="E420:F420"/>
    <mergeCell ref="E413:F413"/>
    <mergeCell ref="B399:B404"/>
    <mergeCell ref="C399:C404"/>
    <mergeCell ref="D399:D401"/>
    <mergeCell ref="Q399:R399"/>
    <mergeCell ref="T400:U400"/>
    <mergeCell ref="T401:U401"/>
    <mergeCell ref="D402:D404"/>
    <mergeCell ref="B405:B410"/>
    <mergeCell ref="C405:C410"/>
    <mergeCell ref="D405:D407"/>
    <mergeCell ref="Q405:R405"/>
    <mergeCell ref="T406:U406"/>
    <mergeCell ref="T407:U407"/>
    <mergeCell ref="D408:D410"/>
    <mergeCell ref="B381:B383"/>
    <mergeCell ref="C381:C383"/>
    <mergeCell ref="D381:D383"/>
    <mergeCell ref="Q381:R381"/>
    <mergeCell ref="T382:U382"/>
    <mergeCell ref="T383:U383"/>
    <mergeCell ref="B384:B386"/>
    <mergeCell ref="C384:C386"/>
    <mergeCell ref="D384:D386"/>
    <mergeCell ref="Q384:R384"/>
    <mergeCell ref="T384:U384"/>
    <mergeCell ref="E386:F386"/>
    <mergeCell ref="T386:U386"/>
    <mergeCell ref="T385:U385"/>
    <mergeCell ref="E382:F382"/>
    <mergeCell ref="E383:F383"/>
    <mergeCell ref="E384:F384"/>
    <mergeCell ref="B353:B355"/>
    <mergeCell ref="C353:C355"/>
    <mergeCell ref="D353:D355"/>
    <mergeCell ref="Q353:R353"/>
    <mergeCell ref="B356:B358"/>
    <mergeCell ref="C356:C358"/>
    <mergeCell ref="D356:D358"/>
    <mergeCell ref="Q356:R356"/>
    <mergeCell ref="B359:B361"/>
    <mergeCell ref="C359:C361"/>
    <mergeCell ref="D359:D361"/>
    <mergeCell ref="Q359:R359"/>
    <mergeCell ref="E360:F360"/>
    <mergeCell ref="E361:F361"/>
    <mergeCell ref="E358:F358"/>
    <mergeCell ref="E354:F354"/>
    <mergeCell ref="B344:B346"/>
    <mergeCell ref="C344:C346"/>
    <mergeCell ref="D344:D346"/>
    <mergeCell ref="Q344:R344"/>
    <mergeCell ref="B347:B349"/>
    <mergeCell ref="C347:C349"/>
    <mergeCell ref="D347:D349"/>
    <mergeCell ref="Q347:R347"/>
    <mergeCell ref="E344:F344"/>
    <mergeCell ref="T257:U257"/>
    <mergeCell ref="D260:D262"/>
    <mergeCell ref="Q306:R306"/>
    <mergeCell ref="B325:B326"/>
    <mergeCell ref="C325:C326"/>
    <mergeCell ref="D325:F325"/>
    <mergeCell ref="D326:F326"/>
    <mergeCell ref="I327:J327"/>
    <mergeCell ref="I328:J328"/>
    <mergeCell ref="D275:D279"/>
    <mergeCell ref="E278:E279"/>
    <mergeCell ref="D285:D289"/>
    <mergeCell ref="E288:E289"/>
    <mergeCell ref="B321:B322"/>
    <mergeCell ref="C321:C322"/>
    <mergeCell ref="B323:B324"/>
    <mergeCell ref="C323:C324"/>
    <mergeCell ref="D323:F323"/>
    <mergeCell ref="D321:F321"/>
    <mergeCell ref="Q319:R319"/>
    <mergeCell ref="T319:U319"/>
    <mergeCell ref="T320:U320"/>
    <mergeCell ref="B317:B318"/>
    <mergeCell ref="C317:C318"/>
    <mergeCell ref="B251:B256"/>
    <mergeCell ref="C251:C256"/>
    <mergeCell ref="D251:D253"/>
    <mergeCell ref="E251:E253"/>
    <mergeCell ref="D254:D256"/>
    <mergeCell ref="E254:E256"/>
    <mergeCell ref="B257:B262"/>
    <mergeCell ref="C257:C262"/>
    <mergeCell ref="D257:D259"/>
    <mergeCell ref="E257:E259"/>
    <mergeCell ref="T196:U196"/>
    <mergeCell ref="D199:D205"/>
    <mergeCell ref="E201:E202"/>
    <mergeCell ref="E203:E205"/>
    <mergeCell ref="B206:B219"/>
    <mergeCell ref="C206:C219"/>
    <mergeCell ref="D206:D212"/>
    <mergeCell ref="Q206:R206"/>
    <mergeCell ref="E208:E209"/>
    <mergeCell ref="E210:E212"/>
    <mergeCell ref="T210:U210"/>
    <mergeCell ref="D213:D219"/>
    <mergeCell ref="E215:E216"/>
    <mergeCell ref="E217:E219"/>
    <mergeCell ref="B192:B205"/>
    <mergeCell ref="C192:C205"/>
    <mergeCell ref="D192:D198"/>
    <mergeCell ref="Q192:R192"/>
    <mergeCell ref="E194:E195"/>
    <mergeCell ref="T192:U192"/>
    <mergeCell ref="T194:U194"/>
    <mergeCell ref="E192:E193"/>
    <mergeCell ref="E199:E200"/>
    <mergeCell ref="E196:E198"/>
    <mergeCell ref="B171:B177"/>
    <mergeCell ref="C171:C177"/>
    <mergeCell ref="D171:D177"/>
    <mergeCell ref="Q171:R171"/>
    <mergeCell ref="E173:E174"/>
    <mergeCell ref="E175:E177"/>
    <mergeCell ref="T175:U175"/>
    <mergeCell ref="T171:U171"/>
    <mergeCell ref="T173:U173"/>
    <mergeCell ref="E171:E172"/>
    <mergeCell ref="D118:D123"/>
    <mergeCell ref="Q118:R118"/>
    <mergeCell ref="E116:E117"/>
    <mergeCell ref="E106:E107"/>
    <mergeCell ref="E108:E109"/>
    <mergeCell ref="T159:U159"/>
    <mergeCell ref="B164:B170"/>
    <mergeCell ref="C164:C170"/>
    <mergeCell ref="D164:D170"/>
    <mergeCell ref="Q164:R164"/>
    <mergeCell ref="E166:E167"/>
    <mergeCell ref="E168:E170"/>
    <mergeCell ref="T168:U168"/>
    <mergeCell ref="T166:U166"/>
    <mergeCell ref="T157:U157"/>
    <mergeCell ref="E164:E165"/>
    <mergeCell ref="T164:U164"/>
    <mergeCell ref="E151:E152"/>
    <mergeCell ref="T151:U151"/>
    <mergeCell ref="E153:E154"/>
    <mergeCell ref="T153:U153"/>
    <mergeCell ref="T155:U155"/>
    <mergeCell ref="B143:B148"/>
    <mergeCell ref="C143:C148"/>
    <mergeCell ref="T87:U87"/>
    <mergeCell ref="B89:F90"/>
    <mergeCell ref="B92:F93"/>
    <mergeCell ref="Q96:R96"/>
    <mergeCell ref="B98:C98"/>
    <mergeCell ref="D98:F98"/>
    <mergeCell ref="B100:B105"/>
    <mergeCell ref="C100:C105"/>
    <mergeCell ref="D100:D105"/>
    <mergeCell ref="Q100:R100"/>
    <mergeCell ref="E104:E105"/>
    <mergeCell ref="T94:U94"/>
    <mergeCell ref="T96:U96"/>
    <mergeCell ref="T104:U104"/>
    <mergeCell ref="B419:B420"/>
    <mergeCell ref="C419:C420"/>
    <mergeCell ref="B421:B422"/>
    <mergeCell ref="C421:C422"/>
    <mergeCell ref="I423:J423"/>
    <mergeCell ref="E421:F421"/>
    <mergeCell ref="E407:F407"/>
    <mergeCell ref="E408:F408"/>
    <mergeCell ref="E409:F409"/>
    <mergeCell ref="E412:F412"/>
    <mergeCell ref="B417:B418"/>
    <mergeCell ref="C417:C418"/>
    <mergeCell ref="B415:B416"/>
    <mergeCell ref="C415:C416"/>
    <mergeCell ref="E415:F415"/>
    <mergeCell ref="B411:B412"/>
    <mergeCell ref="C411:C412"/>
    <mergeCell ref="B413:B414"/>
    <mergeCell ref="C413:C414"/>
    <mergeCell ref="T379:U379"/>
    <mergeCell ref="E380:F380"/>
    <mergeCell ref="T380:U380"/>
    <mergeCell ref="E381:F381"/>
    <mergeCell ref="T381:U381"/>
    <mergeCell ref="E404:F404"/>
    <mergeCell ref="E398:F398"/>
    <mergeCell ref="E399:F399"/>
    <mergeCell ref="T399:U399"/>
    <mergeCell ref="E393:F393"/>
    <mergeCell ref="T393:U393"/>
    <mergeCell ref="E394:F394"/>
    <mergeCell ref="E395:F395"/>
    <mergeCell ref="E396:F396"/>
    <mergeCell ref="E391:F391"/>
    <mergeCell ref="E385:F385"/>
    <mergeCell ref="E397:F397"/>
    <mergeCell ref="B372:B374"/>
    <mergeCell ref="C372:C374"/>
    <mergeCell ref="D372:D374"/>
    <mergeCell ref="Q372:R372"/>
    <mergeCell ref="B375:B377"/>
    <mergeCell ref="C375:C377"/>
    <mergeCell ref="D375:D377"/>
    <mergeCell ref="Q375:R375"/>
    <mergeCell ref="B378:B380"/>
    <mergeCell ref="C378:C380"/>
    <mergeCell ref="D378:D380"/>
    <mergeCell ref="Q378:R378"/>
    <mergeCell ref="E379:F379"/>
    <mergeCell ref="T361:U361"/>
    <mergeCell ref="E370:F370"/>
    <mergeCell ref="B366:B368"/>
    <mergeCell ref="C366:C368"/>
    <mergeCell ref="D366:D368"/>
    <mergeCell ref="Q366:R366"/>
    <mergeCell ref="B369:B371"/>
    <mergeCell ref="C369:C371"/>
    <mergeCell ref="D369:D371"/>
    <mergeCell ref="Q369:R369"/>
    <mergeCell ref="E367:F367"/>
    <mergeCell ref="T367:U367"/>
    <mergeCell ref="E368:F368"/>
    <mergeCell ref="T368:U368"/>
    <mergeCell ref="E369:F369"/>
    <mergeCell ref="T369:U369"/>
    <mergeCell ref="B319:B320"/>
    <mergeCell ref="C319:C320"/>
    <mergeCell ref="D319:F319"/>
    <mergeCell ref="D320:F320"/>
    <mergeCell ref="B350:B352"/>
    <mergeCell ref="C350:C352"/>
    <mergeCell ref="D350:D352"/>
    <mergeCell ref="Q350:R350"/>
    <mergeCell ref="T345:U345"/>
    <mergeCell ref="E346:F346"/>
    <mergeCell ref="T346:U346"/>
    <mergeCell ref="E347:F347"/>
    <mergeCell ref="T347:U347"/>
    <mergeCell ref="E348:F348"/>
    <mergeCell ref="T348:U348"/>
    <mergeCell ref="E349:F349"/>
    <mergeCell ref="T349:U349"/>
    <mergeCell ref="E350:F350"/>
    <mergeCell ref="T350:U350"/>
    <mergeCell ref="E351:F351"/>
    <mergeCell ref="E352:F352"/>
    <mergeCell ref="T352:U352"/>
    <mergeCell ref="T351:U351"/>
    <mergeCell ref="Q341:R341"/>
    <mergeCell ref="D317:F317"/>
    <mergeCell ref="Q317:R317"/>
    <mergeCell ref="T317:U317"/>
    <mergeCell ref="D318:F318"/>
    <mergeCell ref="T318:U318"/>
    <mergeCell ref="B315:B316"/>
    <mergeCell ref="C315:C316"/>
    <mergeCell ref="D315:F315"/>
    <mergeCell ref="Q315:R315"/>
    <mergeCell ref="T315:U315"/>
    <mergeCell ref="D316:F316"/>
    <mergeCell ref="T316:U316"/>
    <mergeCell ref="B313:B314"/>
    <mergeCell ref="C313:C314"/>
    <mergeCell ref="D313:F313"/>
    <mergeCell ref="Q313:R313"/>
    <mergeCell ref="T313:U313"/>
    <mergeCell ref="D314:F314"/>
    <mergeCell ref="T314:U314"/>
    <mergeCell ref="B311:B312"/>
    <mergeCell ref="C311:C312"/>
    <mergeCell ref="D311:F311"/>
    <mergeCell ref="Q311:R311"/>
    <mergeCell ref="T311:U311"/>
    <mergeCell ref="D312:F312"/>
    <mergeCell ref="T312:U312"/>
    <mergeCell ref="B309:B310"/>
    <mergeCell ref="C309:C310"/>
    <mergeCell ref="D309:F309"/>
    <mergeCell ref="Q309:R309"/>
    <mergeCell ref="T309:U309"/>
    <mergeCell ref="D310:F310"/>
    <mergeCell ref="T310:U310"/>
    <mergeCell ref="B307:B308"/>
    <mergeCell ref="C307:C308"/>
    <mergeCell ref="D307:F307"/>
    <mergeCell ref="Q307:R307"/>
    <mergeCell ref="T307:U307"/>
    <mergeCell ref="D308:F308"/>
    <mergeCell ref="T308:U308"/>
    <mergeCell ref="D304:F304"/>
    <mergeCell ref="Q304:R304"/>
    <mergeCell ref="T304:U304"/>
    <mergeCell ref="D305:F305"/>
    <mergeCell ref="Q305:R305"/>
    <mergeCell ref="D306:F306"/>
    <mergeCell ref="T306:U306"/>
    <mergeCell ref="I295:J295"/>
    <mergeCell ref="I296:J296"/>
    <mergeCell ref="Q296:R296"/>
    <mergeCell ref="T296:U296"/>
    <mergeCell ref="Q300:R300"/>
    <mergeCell ref="T300:U300"/>
    <mergeCell ref="Q301:R301"/>
    <mergeCell ref="T301:U301"/>
    <mergeCell ref="T303:U303"/>
    <mergeCell ref="T305:U305"/>
    <mergeCell ref="D301:F301"/>
    <mergeCell ref="D302:F302"/>
    <mergeCell ref="Q302:R302"/>
    <mergeCell ref="T302:U302"/>
    <mergeCell ref="D303:F303"/>
    <mergeCell ref="Q303:R303"/>
    <mergeCell ref="E275:E277"/>
    <mergeCell ref="E269:E271"/>
    <mergeCell ref="T275:U275"/>
    <mergeCell ref="E280:E282"/>
    <mergeCell ref="E285:E287"/>
    <mergeCell ref="E290:E292"/>
    <mergeCell ref="T285:U285"/>
    <mergeCell ref="T269:U269"/>
    <mergeCell ref="B275:B284"/>
    <mergeCell ref="C275:C284"/>
    <mergeCell ref="D280:D284"/>
    <mergeCell ref="E283:E284"/>
    <mergeCell ref="B285:B294"/>
    <mergeCell ref="C285:C294"/>
    <mergeCell ref="D290:D294"/>
    <mergeCell ref="E293:E294"/>
    <mergeCell ref="B263:B268"/>
    <mergeCell ref="C263:C268"/>
    <mergeCell ref="D263:D265"/>
    <mergeCell ref="E263:E265"/>
    <mergeCell ref="T263:U263"/>
    <mergeCell ref="D266:D268"/>
    <mergeCell ref="E266:E268"/>
    <mergeCell ref="E260:E262"/>
    <mergeCell ref="B269:B274"/>
    <mergeCell ref="C269:C274"/>
    <mergeCell ref="D269:D271"/>
    <mergeCell ref="D272:D274"/>
    <mergeCell ref="E272:E274"/>
    <mergeCell ref="T251:U251"/>
    <mergeCell ref="B237:B250"/>
    <mergeCell ref="C237:C250"/>
    <mergeCell ref="D237:D243"/>
    <mergeCell ref="E230:E231"/>
    <mergeCell ref="T237:U237"/>
    <mergeCell ref="T239:U239"/>
    <mergeCell ref="D223:D229"/>
    <mergeCell ref="Q223:R223"/>
    <mergeCell ref="E225:E226"/>
    <mergeCell ref="E227:E229"/>
    <mergeCell ref="T227:U227"/>
    <mergeCell ref="D230:D236"/>
    <mergeCell ref="E232:E233"/>
    <mergeCell ref="E234:E236"/>
    <mergeCell ref="Q237:R237"/>
    <mergeCell ref="E239:E240"/>
    <mergeCell ref="E241:E243"/>
    <mergeCell ref="T241:U241"/>
    <mergeCell ref="D244:D250"/>
    <mergeCell ref="E237:E238"/>
    <mergeCell ref="E244:E245"/>
    <mergeCell ref="B223:B236"/>
    <mergeCell ref="C223:C236"/>
    <mergeCell ref="E246:E247"/>
    <mergeCell ref="E248:E250"/>
    <mergeCell ref="E223:E224"/>
    <mergeCell ref="T223:U223"/>
    <mergeCell ref="T225:U225"/>
    <mergeCell ref="T206:U206"/>
    <mergeCell ref="T208:U208"/>
    <mergeCell ref="E206:E207"/>
    <mergeCell ref="E213:E214"/>
    <mergeCell ref="T180:U180"/>
    <mergeCell ref="B178:B184"/>
    <mergeCell ref="C178:C184"/>
    <mergeCell ref="D178:D184"/>
    <mergeCell ref="Q178:R178"/>
    <mergeCell ref="E180:E181"/>
    <mergeCell ref="E182:E184"/>
    <mergeCell ref="T182:U182"/>
    <mergeCell ref="B185:B191"/>
    <mergeCell ref="C185:C191"/>
    <mergeCell ref="D185:D191"/>
    <mergeCell ref="Q185:R185"/>
    <mergeCell ref="T185:U185"/>
    <mergeCell ref="E187:E188"/>
    <mergeCell ref="T187:U187"/>
    <mergeCell ref="E189:E191"/>
    <mergeCell ref="T189:U189"/>
    <mergeCell ref="E185:E186"/>
    <mergeCell ref="E178:E179"/>
    <mergeCell ref="T178:U178"/>
    <mergeCell ref="B137:B142"/>
    <mergeCell ref="C137:C142"/>
    <mergeCell ref="D137:D142"/>
    <mergeCell ref="Q137:R137"/>
    <mergeCell ref="B149:B154"/>
    <mergeCell ref="C149:C154"/>
    <mergeCell ref="D149:D154"/>
    <mergeCell ref="Q149:R149"/>
    <mergeCell ref="B155:B160"/>
    <mergeCell ref="C155:C160"/>
    <mergeCell ref="D155:D160"/>
    <mergeCell ref="Q155:R155"/>
    <mergeCell ref="E159:E160"/>
    <mergeCell ref="E157:E158"/>
    <mergeCell ref="E139:E140"/>
    <mergeCell ref="D69:F69"/>
    <mergeCell ref="B84:C84"/>
    <mergeCell ref="D84:F84"/>
    <mergeCell ref="E133:E134"/>
    <mergeCell ref="B124:B130"/>
    <mergeCell ref="C124:C130"/>
    <mergeCell ref="D124:D130"/>
    <mergeCell ref="Q124:R124"/>
    <mergeCell ref="E128:E129"/>
    <mergeCell ref="B131:B136"/>
    <mergeCell ref="C131:C136"/>
    <mergeCell ref="D131:D136"/>
    <mergeCell ref="Q131:R131"/>
    <mergeCell ref="Q87:R87"/>
    <mergeCell ref="B106:B111"/>
    <mergeCell ref="C106:C111"/>
    <mergeCell ref="D106:D111"/>
    <mergeCell ref="Q106:R106"/>
    <mergeCell ref="B112:B117"/>
    <mergeCell ref="C112:C117"/>
    <mergeCell ref="D112:D117"/>
    <mergeCell ref="Q112:R112"/>
    <mergeCell ref="B118:B123"/>
    <mergeCell ref="C118:C123"/>
    <mergeCell ref="I436:J436"/>
    <mergeCell ref="E417:F417"/>
    <mergeCell ref="T417:U417"/>
    <mergeCell ref="I427:J427"/>
    <mergeCell ref="T419:U419"/>
    <mergeCell ref="T421:U421"/>
    <mergeCell ref="E405:F405"/>
    <mergeCell ref="T405:U405"/>
    <mergeCell ref="E400:F400"/>
    <mergeCell ref="E401:F401"/>
    <mergeCell ref="E402:F402"/>
    <mergeCell ref="E403:F403"/>
    <mergeCell ref="T415:U415"/>
    <mergeCell ref="E416:F416"/>
    <mergeCell ref="E410:F410"/>
    <mergeCell ref="E411:F411"/>
    <mergeCell ref="T411:U411"/>
    <mergeCell ref="E414:F414"/>
    <mergeCell ref="E406:F406"/>
    <mergeCell ref="B387:B392"/>
    <mergeCell ref="C387:C392"/>
    <mergeCell ref="D387:D389"/>
    <mergeCell ref="Q387:R387"/>
    <mergeCell ref="T388:U388"/>
    <mergeCell ref="T389:U389"/>
    <mergeCell ref="D390:D392"/>
    <mergeCell ref="B393:B398"/>
    <mergeCell ref="C393:C398"/>
    <mergeCell ref="D393:D395"/>
    <mergeCell ref="Q393:R393"/>
    <mergeCell ref="T394:U394"/>
    <mergeCell ref="T395:U395"/>
    <mergeCell ref="E392:F392"/>
    <mergeCell ref="E387:F387"/>
    <mergeCell ref="T387:U387"/>
    <mergeCell ref="E388:F388"/>
    <mergeCell ref="E389:F389"/>
    <mergeCell ref="E390:F390"/>
    <mergeCell ref="D396:D398"/>
    <mergeCell ref="T373:U373"/>
    <mergeCell ref="E374:F374"/>
    <mergeCell ref="T374:U374"/>
    <mergeCell ref="E375:F375"/>
    <mergeCell ref="T375:U375"/>
    <mergeCell ref="T378:U378"/>
    <mergeCell ref="T376:U376"/>
    <mergeCell ref="T377:U377"/>
    <mergeCell ref="T370:U370"/>
    <mergeCell ref="E371:F371"/>
    <mergeCell ref="T371:U371"/>
    <mergeCell ref="E372:F372"/>
    <mergeCell ref="T372:U372"/>
    <mergeCell ref="E373:F373"/>
    <mergeCell ref="E378:F378"/>
    <mergeCell ref="E376:F376"/>
    <mergeCell ref="E377:F377"/>
    <mergeCell ref="T358:U358"/>
    <mergeCell ref="E357:F357"/>
    <mergeCell ref="T357:U357"/>
    <mergeCell ref="E366:F366"/>
    <mergeCell ref="T366:U366"/>
    <mergeCell ref="E359:F359"/>
    <mergeCell ref="T359:U359"/>
    <mergeCell ref="T339:U339"/>
    <mergeCell ref="E341:F341"/>
    <mergeCell ref="E342:F342"/>
    <mergeCell ref="E343:F343"/>
    <mergeCell ref="T343:U343"/>
    <mergeCell ref="T344:U344"/>
    <mergeCell ref="E345:F345"/>
    <mergeCell ref="T341:U341"/>
    <mergeCell ref="T342:U342"/>
    <mergeCell ref="T354:U354"/>
    <mergeCell ref="E355:F355"/>
    <mergeCell ref="E356:F356"/>
    <mergeCell ref="T356:U356"/>
    <mergeCell ref="T355:U355"/>
    <mergeCell ref="E353:F353"/>
    <mergeCell ref="T353:U353"/>
    <mergeCell ref="T360:U360"/>
    <mergeCell ref="B339:C339"/>
    <mergeCell ref="D339:F339"/>
    <mergeCell ref="B341:B343"/>
    <mergeCell ref="C341:C343"/>
    <mergeCell ref="D341:D343"/>
    <mergeCell ref="T145:U145"/>
    <mergeCell ref="E147:E148"/>
    <mergeCell ref="T147:U147"/>
    <mergeCell ref="E149:E150"/>
    <mergeCell ref="T149:U149"/>
    <mergeCell ref="T337:U337"/>
    <mergeCell ref="T335:U335"/>
    <mergeCell ref="D324:F324"/>
    <mergeCell ref="T331:U331"/>
    <mergeCell ref="T321:U321"/>
    <mergeCell ref="D322:F322"/>
    <mergeCell ref="T322:U322"/>
    <mergeCell ref="Q321:R321"/>
    <mergeCell ref="O331:O335"/>
    <mergeCell ref="B333:F334"/>
    <mergeCell ref="D143:D148"/>
    <mergeCell ref="Q143:R143"/>
    <mergeCell ref="E145:E146"/>
    <mergeCell ref="E155:E156"/>
    <mergeCell ref="T139:U139"/>
    <mergeCell ref="E141:E142"/>
    <mergeCell ref="T141:U141"/>
    <mergeCell ref="E143:E144"/>
    <mergeCell ref="T143:U143"/>
    <mergeCell ref="T133:U133"/>
    <mergeCell ref="E135:E136"/>
    <mergeCell ref="T135:U135"/>
    <mergeCell ref="E137:E138"/>
    <mergeCell ref="T137:U137"/>
    <mergeCell ref="T128:U128"/>
    <mergeCell ref="E131:E132"/>
    <mergeCell ref="T131:U131"/>
    <mergeCell ref="T120:U120"/>
    <mergeCell ref="E122:E123"/>
    <mergeCell ref="T122:U122"/>
    <mergeCell ref="E124:E125"/>
    <mergeCell ref="T124:U124"/>
    <mergeCell ref="E126:E127"/>
    <mergeCell ref="T130:U130"/>
    <mergeCell ref="T116:U116"/>
    <mergeCell ref="E118:E119"/>
    <mergeCell ref="T118:U118"/>
    <mergeCell ref="E120:E121"/>
    <mergeCell ref="T126:U126"/>
    <mergeCell ref="E110:E111"/>
    <mergeCell ref="T110:U110"/>
    <mergeCell ref="E112:E113"/>
    <mergeCell ref="T112:U112"/>
    <mergeCell ref="E114:E115"/>
    <mergeCell ref="T114:U114"/>
    <mergeCell ref="T108:U108"/>
    <mergeCell ref="T98:U98"/>
    <mergeCell ref="E100:E101"/>
    <mergeCell ref="T100:U100"/>
    <mergeCell ref="E102:E103"/>
    <mergeCell ref="T102:U102"/>
    <mergeCell ref="T10:U10"/>
    <mergeCell ref="B11:F12"/>
    <mergeCell ref="T13:U13"/>
    <mergeCell ref="D22:F22"/>
    <mergeCell ref="D24:F24"/>
    <mergeCell ref="B18:C18"/>
    <mergeCell ref="B47:C47"/>
    <mergeCell ref="D47:F47"/>
    <mergeCell ref="C51:F52"/>
    <mergeCell ref="C55:F56"/>
    <mergeCell ref="T106:U106"/>
    <mergeCell ref="D66:F66"/>
    <mergeCell ref="D67:F67"/>
    <mergeCell ref="D62:F62"/>
    <mergeCell ref="D64:F64"/>
    <mergeCell ref="D65:F65"/>
    <mergeCell ref="B62:C62"/>
    <mergeCell ref="D68:F68"/>
    <mergeCell ref="T7:U7"/>
    <mergeCell ref="B8:F9"/>
    <mergeCell ref="D18:F18"/>
    <mergeCell ref="D20:F20"/>
    <mergeCell ref="D21:F21"/>
    <mergeCell ref="D23:F23"/>
    <mergeCell ref="A1:B1"/>
    <mergeCell ref="C1:F1"/>
    <mergeCell ref="J1:L1"/>
    <mergeCell ref="B5:F6"/>
  </mergeCells>
  <phoneticPr fontId="2"/>
  <printOptions horizontalCentered="1"/>
  <pageMargins left="0.78740157480314965" right="0.78740157480314965" top="0.78740157480314965" bottom="0.39370078740157483" header="0.51181102362204722" footer="0.51181102362204722"/>
  <pageSetup paperSize="9" scale="81" orientation="portrait" r:id="rId1"/>
  <headerFooter alignWithMargins="0"/>
  <rowBreaks count="6" manualBreakCount="6">
    <brk id="56" max="11" man="1"/>
    <brk id="93" max="11" man="1"/>
    <brk id="160" max="11" man="1"/>
    <brk id="219" max="11" man="1"/>
    <brk id="297" max="11" man="1"/>
    <brk id="36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AR73"/>
  <sheetViews>
    <sheetView view="pageBreakPreview" topLeftCell="A46" zoomScaleNormal="100" zoomScaleSheetLayoutView="100" workbookViewId="0">
      <selection activeCell="AE2" sqref="AE2:AK2"/>
    </sheetView>
  </sheetViews>
  <sheetFormatPr defaultColWidth="9" defaultRowHeight="13.2" x14ac:dyDescent="0.2"/>
  <cols>
    <col min="1" max="3" width="2.44140625" style="321" customWidth="1"/>
    <col min="4" max="4" width="2.44140625" style="771" customWidth="1"/>
    <col min="5" max="40" width="2.44140625" style="321" customWidth="1"/>
    <col min="41" max="41" width="9.109375" style="321" bestFit="1" customWidth="1"/>
    <col min="42" max="43" width="9.77734375" style="321" bestFit="1" customWidth="1"/>
    <col min="44" max="44" width="9" style="321"/>
    <col min="45" max="45" width="9.77734375" style="321" bestFit="1" customWidth="1"/>
    <col min="46" max="46" width="9" style="321"/>
    <col min="47" max="47" width="9.77734375" style="321" bestFit="1" customWidth="1"/>
    <col min="48" max="16384" width="9" style="321"/>
  </cols>
  <sheetData>
    <row r="1" spans="1:44" x14ac:dyDescent="0.2">
      <c r="A1" s="321" t="s">
        <v>137</v>
      </c>
      <c r="B1" s="771"/>
      <c r="C1" s="771"/>
      <c r="E1" s="771"/>
      <c r="F1" s="771"/>
      <c r="G1" s="771"/>
      <c r="H1" s="771"/>
      <c r="I1" s="771"/>
      <c r="J1" s="771"/>
    </row>
    <row r="2" spans="1:44" x14ac:dyDescent="0.2">
      <c r="B2" s="771"/>
      <c r="C2" s="771"/>
      <c r="E2" s="771"/>
      <c r="F2" s="771"/>
      <c r="G2" s="771"/>
      <c r="H2" s="771"/>
      <c r="I2" s="771"/>
      <c r="J2" s="771"/>
      <c r="AA2" s="998" t="s">
        <v>136</v>
      </c>
      <c r="AB2" s="998"/>
      <c r="AC2" s="998"/>
      <c r="AD2" s="998"/>
      <c r="AE2" s="998">
        <f>●総括表!H4</f>
        <v>0</v>
      </c>
      <c r="AF2" s="998"/>
      <c r="AG2" s="998"/>
      <c r="AH2" s="998"/>
      <c r="AI2" s="998"/>
      <c r="AJ2" s="998"/>
      <c r="AK2" s="998"/>
    </row>
    <row r="3" spans="1:44" x14ac:dyDescent="0.2">
      <c r="A3" s="771" t="s">
        <v>135</v>
      </c>
      <c r="B3" s="771"/>
      <c r="C3" s="771"/>
      <c r="E3" s="771"/>
      <c r="F3" s="771"/>
      <c r="G3" s="771"/>
      <c r="H3" s="771"/>
      <c r="I3" s="771"/>
      <c r="J3" s="771"/>
    </row>
    <row r="4" spans="1:44" s="771" customFormat="1" x14ac:dyDescent="0.2">
      <c r="A4" s="771" t="s">
        <v>134</v>
      </c>
      <c r="B4" s="772"/>
      <c r="C4" s="772"/>
      <c r="D4" s="772"/>
      <c r="E4" s="773"/>
      <c r="F4" s="773"/>
      <c r="G4" s="774"/>
    </row>
    <row r="5" spans="1:44" s="771" customFormat="1" x14ac:dyDescent="0.2">
      <c r="B5" s="634" t="s">
        <v>2317</v>
      </c>
      <c r="C5" s="775"/>
      <c r="D5" s="775"/>
      <c r="E5" s="775"/>
      <c r="F5" s="775"/>
      <c r="G5" s="775"/>
      <c r="H5" s="775"/>
      <c r="I5" s="987"/>
      <c r="J5" s="987"/>
      <c r="K5" s="987"/>
      <c r="L5" s="987"/>
      <c r="M5" s="987"/>
      <c r="N5" s="987"/>
      <c r="O5" s="775" t="s">
        <v>116</v>
      </c>
      <c r="P5" s="775"/>
      <c r="Q5" s="992" t="s">
        <v>677</v>
      </c>
      <c r="R5" s="993" t="e">
        <f>ROUND(I5/I6,2)</f>
        <v>#DIV/0!</v>
      </c>
      <c r="S5" s="993"/>
      <c r="T5" s="993"/>
      <c r="U5" s="993"/>
      <c r="AB5" s="992" t="s">
        <v>127</v>
      </c>
      <c r="AC5" s="992"/>
      <c r="AD5" s="992"/>
      <c r="AE5" s="992"/>
      <c r="AF5" s="992"/>
    </row>
    <row r="6" spans="1:44" s="771" customFormat="1" x14ac:dyDescent="0.2">
      <c r="B6" s="635" t="s">
        <v>2318</v>
      </c>
      <c r="F6" s="776"/>
      <c r="I6" s="984"/>
      <c r="J6" s="984"/>
      <c r="K6" s="984"/>
      <c r="L6" s="984"/>
      <c r="M6" s="984"/>
      <c r="N6" s="984"/>
      <c r="O6" s="777" t="s">
        <v>116</v>
      </c>
      <c r="Q6" s="992"/>
      <c r="R6" s="993"/>
      <c r="S6" s="993"/>
      <c r="T6" s="993"/>
      <c r="U6" s="993"/>
      <c r="V6" s="771" t="s">
        <v>744</v>
      </c>
      <c r="AB6" s="992"/>
      <c r="AC6" s="992"/>
      <c r="AD6" s="992"/>
      <c r="AE6" s="992"/>
      <c r="AF6" s="992"/>
    </row>
    <row r="7" spans="1:44" s="771" customFormat="1" ht="15" x14ac:dyDescent="0.2">
      <c r="B7" s="636"/>
      <c r="F7" s="776"/>
      <c r="I7" s="778"/>
      <c r="J7" s="778"/>
      <c r="K7" s="778"/>
      <c r="L7" s="778"/>
      <c r="M7" s="778"/>
      <c r="N7" s="778"/>
      <c r="AD7" s="779" t="s">
        <v>677</v>
      </c>
    </row>
    <row r="8" spans="1:44" s="771" customFormat="1" x14ac:dyDescent="0.2">
      <c r="B8" s="634" t="s">
        <v>2319</v>
      </c>
      <c r="C8" s="775"/>
      <c r="D8" s="775"/>
      <c r="E8" s="775"/>
      <c r="F8" s="775"/>
      <c r="G8" s="775"/>
      <c r="H8" s="775"/>
      <c r="I8" s="987"/>
      <c r="J8" s="987"/>
      <c r="K8" s="987"/>
      <c r="L8" s="987"/>
      <c r="M8" s="987"/>
      <c r="N8" s="987"/>
      <c r="O8" s="775" t="s">
        <v>116</v>
      </c>
      <c r="P8" s="775"/>
      <c r="Q8" s="992" t="s">
        <v>677</v>
      </c>
      <c r="R8" s="993" t="e">
        <f>ROUND(I8/I9,2)</f>
        <v>#DIV/0!</v>
      </c>
      <c r="S8" s="993"/>
      <c r="T8" s="993"/>
      <c r="U8" s="993"/>
      <c r="AA8" s="998" t="s">
        <v>743</v>
      </c>
      <c r="AB8" s="998"/>
      <c r="AC8" s="998"/>
      <c r="AD8" s="998"/>
      <c r="AE8" s="998"/>
      <c r="AF8" s="998"/>
      <c r="AG8" s="998"/>
    </row>
    <row r="9" spans="1:44" s="771" customFormat="1" x14ac:dyDescent="0.2">
      <c r="B9" s="635" t="s">
        <v>2320</v>
      </c>
      <c r="F9" s="776"/>
      <c r="I9" s="984"/>
      <c r="J9" s="984"/>
      <c r="K9" s="984"/>
      <c r="L9" s="984"/>
      <c r="M9" s="984"/>
      <c r="N9" s="984"/>
      <c r="O9" s="777" t="s">
        <v>116</v>
      </c>
      <c r="Q9" s="992"/>
      <c r="R9" s="993"/>
      <c r="S9" s="993"/>
      <c r="T9" s="993"/>
      <c r="U9" s="993"/>
      <c r="V9" s="771" t="s">
        <v>742</v>
      </c>
      <c r="AA9" s="999">
        <v>3</v>
      </c>
      <c r="AB9" s="999"/>
      <c r="AC9" s="999"/>
      <c r="AD9" s="999"/>
      <c r="AE9" s="999"/>
      <c r="AF9" s="999"/>
      <c r="AG9" s="999"/>
    </row>
    <row r="10" spans="1:44" s="771" customFormat="1" ht="15" x14ac:dyDescent="0.2">
      <c r="B10" s="636"/>
      <c r="I10" s="778"/>
      <c r="J10" s="778"/>
      <c r="K10" s="778"/>
      <c r="L10" s="778"/>
      <c r="M10" s="778"/>
      <c r="N10" s="778"/>
      <c r="AD10" s="779" t="s">
        <v>677</v>
      </c>
    </row>
    <row r="11" spans="1:44" s="771" customFormat="1" x14ac:dyDescent="0.2">
      <c r="B11" s="634" t="s">
        <v>2321</v>
      </c>
      <c r="C11" s="775"/>
      <c r="D11" s="775"/>
      <c r="E11" s="775"/>
      <c r="F11" s="775"/>
      <c r="G11" s="775"/>
      <c r="H11" s="775"/>
      <c r="I11" s="987"/>
      <c r="J11" s="987"/>
      <c r="K11" s="987"/>
      <c r="L11" s="987"/>
      <c r="M11" s="987"/>
      <c r="N11" s="987"/>
      <c r="O11" s="775" t="s">
        <v>116</v>
      </c>
      <c r="P11" s="775"/>
      <c r="Q11" s="992" t="s">
        <v>677</v>
      </c>
      <c r="R11" s="993" t="e">
        <f>ROUND(I11/I12,2)</f>
        <v>#DIV/0!</v>
      </c>
      <c r="S11" s="993"/>
      <c r="T11" s="993"/>
      <c r="U11" s="993"/>
      <c r="AC11" s="993" t="e">
        <f>ROUND((R5+R8+R11)/3,2)</f>
        <v>#DIV/0!</v>
      </c>
      <c r="AD11" s="993"/>
      <c r="AE11" s="993"/>
      <c r="AF11" s="993"/>
    </row>
    <row r="12" spans="1:44" s="771" customFormat="1" x14ac:dyDescent="0.2">
      <c r="B12" s="635" t="s">
        <v>2322</v>
      </c>
      <c r="F12" s="776"/>
      <c r="I12" s="984"/>
      <c r="J12" s="984"/>
      <c r="K12" s="984"/>
      <c r="L12" s="984"/>
      <c r="M12" s="984"/>
      <c r="N12" s="984"/>
      <c r="O12" s="777" t="s">
        <v>116</v>
      </c>
      <c r="Q12" s="992"/>
      <c r="R12" s="993"/>
      <c r="S12" s="993"/>
      <c r="T12" s="993"/>
      <c r="U12" s="993"/>
      <c r="V12" s="771" t="s">
        <v>741</v>
      </c>
      <c r="AC12" s="994"/>
      <c r="AD12" s="994"/>
      <c r="AE12" s="994"/>
      <c r="AF12" s="994"/>
      <c r="AG12" s="771" t="s">
        <v>740</v>
      </c>
    </row>
    <row r="13" spans="1:44" s="780" customFormat="1" x14ac:dyDescent="0.2">
      <c r="F13" s="781"/>
      <c r="I13" s="319"/>
      <c r="J13" s="319"/>
      <c r="K13" s="319"/>
      <c r="L13" s="319"/>
      <c r="M13" s="319"/>
      <c r="N13" s="319"/>
      <c r="Q13" s="782"/>
      <c r="R13" s="783"/>
      <c r="S13" s="783"/>
      <c r="T13" s="783"/>
      <c r="U13" s="783"/>
      <c r="AC13" s="783"/>
      <c r="AD13" s="783"/>
      <c r="AE13" s="783"/>
      <c r="AF13" s="783"/>
      <c r="AR13" s="771"/>
    </row>
    <row r="14" spans="1:44" s="771" customFormat="1" x14ac:dyDescent="0.2">
      <c r="B14" s="771" t="s">
        <v>133</v>
      </c>
      <c r="G14" s="784"/>
      <c r="O14" s="784"/>
      <c r="W14" s="780" t="s">
        <v>132</v>
      </c>
    </row>
    <row r="15" spans="1:44" s="771" customFormat="1" x14ac:dyDescent="0.2">
      <c r="G15" s="784"/>
      <c r="O15" s="784"/>
      <c r="T15" s="780"/>
    </row>
    <row r="16" spans="1:44" s="771" customFormat="1" x14ac:dyDescent="0.2">
      <c r="A16" s="771" t="s">
        <v>131</v>
      </c>
    </row>
    <row r="17" spans="1:44" s="771" customFormat="1" x14ac:dyDescent="0.2">
      <c r="A17" s="992" t="s">
        <v>130</v>
      </c>
      <c r="B17" s="992"/>
      <c r="C17" s="992"/>
      <c r="D17" s="992"/>
      <c r="E17" s="992"/>
      <c r="F17" s="992"/>
      <c r="G17" s="992"/>
      <c r="H17" s="992" t="s">
        <v>129</v>
      </c>
      <c r="I17" s="992"/>
      <c r="J17" s="992"/>
      <c r="K17" s="992"/>
      <c r="M17" s="992" t="s">
        <v>128</v>
      </c>
      <c r="N17" s="992"/>
      <c r="O17" s="992"/>
      <c r="P17" s="992"/>
      <c r="R17" s="1000"/>
      <c r="S17" s="1000"/>
      <c r="T17" s="1000"/>
      <c r="U17" s="1000"/>
      <c r="V17" s="1000"/>
      <c r="W17" s="1000"/>
      <c r="X17" s="1000"/>
      <c r="Y17" s="1000"/>
      <c r="Z17" s="985" t="s">
        <v>127</v>
      </c>
      <c r="AA17" s="985"/>
      <c r="AB17" s="985"/>
      <c r="AC17" s="985"/>
      <c r="AD17" s="985"/>
      <c r="AE17" s="986" t="s">
        <v>126</v>
      </c>
      <c r="AF17" s="986"/>
      <c r="AG17" s="986"/>
      <c r="AH17" s="986"/>
      <c r="AI17" s="995" t="s">
        <v>125</v>
      </c>
      <c r="AJ17" s="995"/>
      <c r="AK17" s="995"/>
      <c r="AL17" s="995"/>
      <c r="AR17" s="321"/>
    </row>
    <row r="18" spans="1:44" ht="13.5" customHeight="1" x14ac:dyDescent="0.2">
      <c r="A18" s="771"/>
      <c r="B18" s="771"/>
      <c r="C18" s="993" t="e">
        <f>AC11</f>
        <v>#DIV/0!</v>
      </c>
      <c r="D18" s="993"/>
      <c r="E18" s="993"/>
      <c r="F18" s="993"/>
      <c r="G18" s="992" t="s">
        <v>678</v>
      </c>
      <c r="H18" s="1001" t="e">
        <f>VLOOKUP(C18,Z18:AL22,6)</f>
        <v>#DIV/0!</v>
      </c>
      <c r="I18" s="1001"/>
      <c r="J18" s="1001"/>
      <c r="K18" s="1001"/>
      <c r="L18" s="1002" t="s">
        <v>729</v>
      </c>
      <c r="M18" s="988" t="e">
        <f>VLOOKUP(C18,Z18:AL22,10)</f>
        <v>#DIV/0!</v>
      </c>
      <c r="N18" s="988"/>
      <c r="O18" s="988"/>
      <c r="P18" s="988"/>
      <c r="Q18" s="1002" t="s">
        <v>677</v>
      </c>
      <c r="R18" s="988" t="e">
        <f>ROUND(C18*H18,3)+M18</f>
        <v>#DIV/0!</v>
      </c>
      <c r="S18" s="988"/>
      <c r="T18" s="988"/>
      <c r="U18" s="988"/>
      <c r="X18" s="785"/>
      <c r="Z18" s="991">
        <v>0</v>
      </c>
      <c r="AA18" s="991"/>
      <c r="AB18" s="991"/>
      <c r="AC18" s="991"/>
      <c r="AD18" s="991"/>
      <c r="AE18" s="990">
        <v>-0.14000000000000001</v>
      </c>
      <c r="AF18" s="990"/>
      <c r="AG18" s="990"/>
      <c r="AH18" s="990"/>
      <c r="AI18" s="990">
        <v>0.59899999999999998</v>
      </c>
      <c r="AJ18" s="990"/>
      <c r="AK18" s="990"/>
      <c r="AL18" s="990"/>
    </row>
    <row r="19" spans="1:44" x14ac:dyDescent="0.2">
      <c r="A19" s="771"/>
      <c r="B19" s="771"/>
      <c r="C19" s="993"/>
      <c r="D19" s="993"/>
      <c r="E19" s="993"/>
      <c r="F19" s="993"/>
      <c r="G19" s="992"/>
      <c r="H19" s="1001"/>
      <c r="I19" s="1001"/>
      <c r="J19" s="1001"/>
      <c r="K19" s="1001"/>
      <c r="L19" s="1002"/>
      <c r="M19" s="988"/>
      <c r="N19" s="988"/>
      <c r="O19" s="988"/>
      <c r="P19" s="988"/>
      <c r="Q19" s="1002"/>
      <c r="R19" s="988"/>
      <c r="S19" s="988"/>
      <c r="T19" s="988"/>
      <c r="U19" s="988"/>
      <c r="V19" s="321" t="s">
        <v>739</v>
      </c>
      <c r="X19" s="785"/>
      <c r="Z19" s="991">
        <v>0.6</v>
      </c>
      <c r="AA19" s="991"/>
      <c r="AB19" s="991"/>
      <c r="AC19" s="991"/>
      <c r="AD19" s="991"/>
      <c r="AE19" s="990">
        <v>-0.3</v>
      </c>
      <c r="AF19" s="990"/>
      <c r="AG19" s="990"/>
      <c r="AH19" s="990"/>
      <c r="AI19" s="990">
        <v>0.69499999999999995</v>
      </c>
      <c r="AJ19" s="990"/>
      <c r="AK19" s="990"/>
      <c r="AL19" s="990"/>
      <c r="AO19" s="786"/>
      <c r="AP19" s="786"/>
      <c r="AQ19" s="786"/>
      <c r="AR19" s="786"/>
    </row>
    <row r="20" spans="1:44" s="320" customFormat="1" x14ac:dyDescent="0.2">
      <c r="A20" s="780"/>
      <c r="B20" s="780"/>
      <c r="C20" s="783"/>
      <c r="D20" s="783"/>
      <c r="E20" s="783"/>
      <c r="F20" s="783"/>
      <c r="G20" s="782"/>
      <c r="H20" s="787"/>
      <c r="I20" s="787"/>
      <c r="J20" s="787"/>
      <c r="K20" s="787"/>
      <c r="L20" s="788"/>
      <c r="M20" s="786"/>
      <c r="N20" s="786"/>
      <c r="O20" s="786"/>
      <c r="P20" s="786"/>
      <c r="Q20" s="788"/>
      <c r="R20" s="786"/>
      <c r="S20" s="786"/>
      <c r="T20" s="786"/>
      <c r="U20" s="786"/>
      <c r="X20" s="789"/>
      <c r="Y20" s="790"/>
      <c r="Z20" s="991">
        <v>0.75</v>
      </c>
      <c r="AA20" s="991"/>
      <c r="AB20" s="991"/>
      <c r="AC20" s="991"/>
      <c r="AD20" s="991"/>
      <c r="AE20" s="990">
        <v>-0.5</v>
      </c>
      <c r="AF20" s="990"/>
      <c r="AG20" s="990"/>
      <c r="AH20" s="990"/>
      <c r="AI20" s="990">
        <v>0.84499999999999997</v>
      </c>
      <c r="AJ20" s="990"/>
      <c r="AK20" s="990"/>
      <c r="AL20" s="990"/>
      <c r="AO20" s="786"/>
      <c r="AP20" s="786"/>
      <c r="AQ20" s="786"/>
      <c r="AR20" s="786"/>
    </row>
    <row r="21" spans="1:44" s="320" customFormat="1" x14ac:dyDescent="0.2">
      <c r="A21" s="780"/>
      <c r="B21" s="780"/>
      <c r="C21" s="783" t="s">
        <v>124</v>
      </c>
      <c r="D21" s="783"/>
      <c r="E21" s="783"/>
      <c r="F21" s="783"/>
      <c r="G21" s="782"/>
      <c r="H21" s="787"/>
      <c r="I21" s="787"/>
      <c r="J21" s="787"/>
      <c r="K21" s="787"/>
      <c r="L21" s="788"/>
      <c r="M21" s="786"/>
      <c r="N21" s="786"/>
      <c r="O21" s="786"/>
      <c r="P21" s="786"/>
      <c r="Q21" s="788"/>
      <c r="R21" s="786"/>
      <c r="S21" s="786"/>
      <c r="T21" s="786"/>
      <c r="U21" s="786"/>
      <c r="X21" s="789"/>
      <c r="Z21" s="991">
        <v>0.85</v>
      </c>
      <c r="AA21" s="991"/>
      <c r="AB21" s="991"/>
      <c r="AC21" s="991"/>
      <c r="AD21" s="991"/>
      <c r="AE21" s="990">
        <v>-0.95</v>
      </c>
      <c r="AF21" s="990"/>
      <c r="AG21" s="990"/>
      <c r="AH21" s="990"/>
      <c r="AI21" s="990">
        <v>1.228</v>
      </c>
      <c r="AJ21" s="990"/>
      <c r="AK21" s="990"/>
      <c r="AL21" s="990"/>
      <c r="AO21" s="786"/>
      <c r="AP21" s="786"/>
      <c r="AQ21" s="786"/>
      <c r="AR21" s="786"/>
    </row>
    <row r="22" spans="1:44" s="320" customFormat="1" x14ac:dyDescent="0.2">
      <c r="A22" s="780"/>
      <c r="B22" s="780"/>
      <c r="C22" s="783"/>
      <c r="D22" s="783"/>
      <c r="R22" s="786"/>
      <c r="S22" s="786"/>
      <c r="T22" s="786"/>
      <c r="U22" s="786"/>
      <c r="X22" s="789"/>
      <c r="Z22" s="991">
        <v>0.95</v>
      </c>
      <c r="AA22" s="991"/>
      <c r="AB22" s="991"/>
      <c r="AC22" s="991"/>
      <c r="AD22" s="991"/>
      <c r="AE22" s="990">
        <v>-0.5</v>
      </c>
      <c r="AF22" s="990"/>
      <c r="AG22" s="990"/>
      <c r="AH22" s="990"/>
      <c r="AI22" s="990">
        <v>0.8</v>
      </c>
      <c r="AJ22" s="990"/>
      <c r="AK22" s="990"/>
      <c r="AL22" s="990"/>
      <c r="AO22" s="786"/>
      <c r="AP22" s="786"/>
      <c r="AQ22" s="786"/>
      <c r="AR22" s="786"/>
    </row>
    <row r="23" spans="1:44" s="320" customFormat="1" x14ac:dyDescent="0.2">
      <c r="A23" s="780"/>
      <c r="B23" s="780"/>
      <c r="C23" s="783"/>
      <c r="D23" s="783"/>
      <c r="R23" s="786"/>
      <c r="S23" s="786"/>
      <c r="T23" s="786"/>
      <c r="U23" s="786"/>
      <c r="X23" s="789"/>
      <c r="AO23" s="786"/>
      <c r="AP23" s="786"/>
    </row>
    <row r="24" spans="1:44" s="320" customFormat="1" x14ac:dyDescent="0.2">
      <c r="A24" s="780"/>
      <c r="B24" s="780"/>
      <c r="C24" s="783"/>
      <c r="D24" s="783"/>
      <c r="R24" s="988" t="e">
        <f>IF(R18&lt;0.3,0.3,IF(R18&gt;0.55,0.55,R18))</f>
        <v>#DIV/0!</v>
      </c>
      <c r="S24" s="988"/>
      <c r="T24" s="988"/>
      <c r="U24" s="988"/>
      <c r="X24" s="789"/>
      <c r="Z24" s="989" t="s">
        <v>738</v>
      </c>
      <c r="AA24" s="989"/>
      <c r="AB24" s="989"/>
      <c r="AC24" s="989"/>
      <c r="AD24" s="989"/>
      <c r="AE24" s="989"/>
      <c r="AF24" s="989"/>
      <c r="AG24" s="989"/>
      <c r="AH24" s="989"/>
      <c r="AI24" s="989"/>
      <c r="AJ24" s="989"/>
      <c r="AK24" s="989"/>
      <c r="AL24" s="989"/>
      <c r="AO24" s="786"/>
      <c r="AP24" s="786"/>
    </row>
    <row r="25" spans="1:44" s="320" customFormat="1" x14ac:dyDescent="0.2">
      <c r="A25" s="780"/>
      <c r="B25" s="780"/>
      <c r="C25" s="783"/>
      <c r="D25" s="783"/>
      <c r="R25" s="988"/>
      <c r="S25" s="988"/>
      <c r="T25" s="988"/>
      <c r="U25" s="988"/>
      <c r="V25" s="321" t="s">
        <v>737</v>
      </c>
      <c r="X25" s="789"/>
      <c r="Z25" s="989"/>
      <c r="AA25" s="989"/>
      <c r="AB25" s="989"/>
      <c r="AC25" s="989"/>
      <c r="AD25" s="989"/>
      <c r="AE25" s="989"/>
      <c r="AF25" s="989"/>
      <c r="AG25" s="989"/>
      <c r="AH25" s="989"/>
      <c r="AI25" s="989"/>
      <c r="AJ25" s="989"/>
      <c r="AK25" s="989"/>
      <c r="AL25" s="989"/>
      <c r="AO25" s="786"/>
      <c r="AP25" s="786"/>
    </row>
    <row r="26" spans="1:44" s="320" customFormat="1" x14ac:dyDescent="0.2">
      <c r="A26" s="780"/>
      <c r="B26" s="780"/>
      <c r="C26" s="783"/>
      <c r="D26" s="783"/>
      <c r="R26" s="786"/>
      <c r="S26" s="786"/>
      <c r="T26" s="786"/>
      <c r="U26" s="786"/>
      <c r="X26" s="789"/>
      <c r="AO26" s="786"/>
      <c r="AP26" s="786"/>
    </row>
    <row r="27" spans="1:44" ht="13.8" thickBot="1" x14ac:dyDescent="0.25">
      <c r="A27" s="771"/>
      <c r="B27" s="771"/>
      <c r="C27" s="771"/>
      <c r="E27" s="771"/>
      <c r="F27" s="771"/>
      <c r="G27" s="771"/>
      <c r="H27" s="771"/>
      <c r="I27" s="771"/>
      <c r="J27" s="771"/>
      <c r="AO27" s="786"/>
      <c r="AP27" s="786"/>
      <c r="AQ27" s="786"/>
      <c r="AR27" s="786"/>
    </row>
    <row r="28" spans="1:44" x14ac:dyDescent="0.2">
      <c r="A28" s="771"/>
      <c r="B28" s="771"/>
      <c r="C28" s="992" t="s">
        <v>123</v>
      </c>
      <c r="D28" s="992"/>
      <c r="E28" s="992"/>
      <c r="F28" s="992"/>
      <c r="G28" s="992"/>
      <c r="H28" s="992"/>
      <c r="I28" s="992"/>
      <c r="J28" s="992"/>
      <c r="K28" s="992"/>
      <c r="L28" s="992"/>
      <c r="M28" s="1002" t="s">
        <v>677</v>
      </c>
      <c r="N28" s="998" t="s">
        <v>736</v>
      </c>
      <c r="O28" s="998"/>
      <c r="P28" s="998"/>
      <c r="Q28" s="998"/>
      <c r="R28" s="1002" t="s">
        <v>677</v>
      </c>
      <c r="S28" s="1003" t="e">
        <f>ROUND(R24/0.3,3)</f>
        <v>#DIV/0!</v>
      </c>
      <c r="T28" s="1004"/>
      <c r="U28" s="1004"/>
      <c r="V28" s="1005"/>
      <c r="W28" s="1009" t="s">
        <v>735</v>
      </c>
      <c r="X28" s="1002"/>
      <c r="Y28" s="989" t="s">
        <v>734</v>
      </c>
      <c r="Z28" s="989"/>
      <c r="AA28" s="989"/>
      <c r="AB28" s="989"/>
      <c r="AC28" s="989"/>
      <c r="AD28" s="989"/>
      <c r="AE28" s="989"/>
      <c r="AF28" s="989"/>
      <c r="AG28" s="989"/>
      <c r="AH28" s="989"/>
      <c r="AI28" s="989"/>
      <c r="AJ28" s="989"/>
      <c r="AK28" s="989"/>
    </row>
    <row r="29" spans="1:44" ht="13.8" thickBot="1" x14ac:dyDescent="0.25">
      <c r="A29" s="771"/>
      <c r="B29" s="771"/>
      <c r="C29" s="992"/>
      <c r="D29" s="992"/>
      <c r="E29" s="992"/>
      <c r="F29" s="992"/>
      <c r="G29" s="992"/>
      <c r="H29" s="992"/>
      <c r="I29" s="992"/>
      <c r="J29" s="992"/>
      <c r="K29" s="992"/>
      <c r="L29" s="992"/>
      <c r="M29" s="1002"/>
      <c r="N29" s="1010">
        <v>0.3</v>
      </c>
      <c r="O29" s="1010"/>
      <c r="P29" s="1010"/>
      <c r="Q29" s="1010"/>
      <c r="R29" s="1002"/>
      <c r="S29" s="1006"/>
      <c r="T29" s="1007"/>
      <c r="U29" s="1007"/>
      <c r="V29" s="1008"/>
      <c r="W29" s="1009"/>
      <c r="X29" s="1002"/>
      <c r="Y29" s="989"/>
      <c r="Z29" s="989"/>
      <c r="AA29" s="989"/>
      <c r="AB29" s="989"/>
      <c r="AC29" s="989"/>
      <c r="AD29" s="989"/>
      <c r="AE29" s="989"/>
      <c r="AF29" s="989"/>
      <c r="AG29" s="989"/>
      <c r="AH29" s="989"/>
      <c r="AI29" s="989"/>
      <c r="AJ29" s="989"/>
      <c r="AK29" s="989"/>
    </row>
    <row r="30" spans="1:44" ht="9" customHeight="1" x14ac:dyDescent="0.2">
      <c r="A30" s="771"/>
      <c r="B30" s="771"/>
      <c r="C30" s="784"/>
      <c r="D30" s="784"/>
      <c r="E30" s="784"/>
      <c r="F30" s="784"/>
      <c r="G30" s="784"/>
      <c r="H30" s="784"/>
      <c r="I30" s="784"/>
      <c r="J30" s="784"/>
      <c r="K30" s="784"/>
      <c r="L30" s="784"/>
      <c r="M30" s="791"/>
      <c r="N30" s="792"/>
      <c r="O30" s="792"/>
      <c r="P30" s="793"/>
      <c r="Q30" s="793"/>
      <c r="R30" s="788"/>
      <c r="S30" s="786"/>
      <c r="T30" s="786"/>
      <c r="U30" s="786"/>
      <c r="V30" s="786"/>
      <c r="W30" s="782"/>
      <c r="X30" s="788"/>
      <c r="Y30" s="790"/>
      <c r="Z30" s="794"/>
      <c r="AA30" s="794"/>
      <c r="AB30" s="794"/>
      <c r="AC30" s="794"/>
      <c r="AD30" s="794"/>
      <c r="AE30" s="794"/>
      <c r="AF30" s="794"/>
      <c r="AG30" s="794"/>
      <c r="AH30" s="794"/>
      <c r="AI30" s="794"/>
      <c r="AJ30" s="794"/>
      <c r="AK30" s="794"/>
    </row>
    <row r="31" spans="1:44" ht="9" customHeight="1" x14ac:dyDescent="0.2">
      <c r="A31" s="771"/>
      <c r="B31" s="771"/>
      <c r="C31" s="784"/>
      <c r="D31" s="784"/>
      <c r="E31" s="784"/>
      <c r="F31" s="784"/>
      <c r="G31" s="784"/>
      <c r="H31" s="784"/>
      <c r="I31" s="784"/>
      <c r="J31" s="784"/>
      <c r="K31" s="784"/>
      <c r="L31" s="784"/>
      <c r="M31" s="791"/>
      <c r="N31" s="792"/>
      <c r="O31" s="792"/>
      <c r="P31" s="793"/>
      <c r="Q31" s="793"/>
      <c r="R31" s="788"/>
      <c r="S31" s="786"/>
      <c r="T31" s="786"/>
      <c r="U31" s="786"/>
      <c r="V31" s="786"/>
      <c r="W31" s="782"/>
      <c r="X31" s="788"/>
      <c r="Y31" s="790"/>
      <c r="Z31" s="794"/>
      <c r="AA31" s="794"/>
      <c r="AB31" s="794"/>
      <c r="AC31" s="794"/>
      <c r="AD31" s="794"/>
      <c r="AE31" s="794"/>
      <c r="AF31" s="794"/>
      <c r="AG31" s="794"/>
      <c r="AH31" s="794"/>
      <c r="AI31" s="794"/>
      <c r="AJ31" s="794"/>
      <c r="AK31" s="794"/>
    </row>
    <row r="32" spans="1:44" s="320" customFormat="1" ht="9" customHeight="1" x14ac:dyDescent="0.2">
      <c r="A32" s="780"/>
      <c r="B32" s="780"/>
      <c r="C32" s="782"/>
      <c r="D32" s="782"/>
      <c r="E32" s="782"/>
      <c r="F32" s="782"/>
      <c r="G32" s="782"/>
      <c r="H32" s="782"/>
      <c r="I32" s="782"/>
      <c r="J32" s="782"/>
      <c r="K32" s="782"/>
      <c r="L32" s="782"/>
      <c r="M32" s="788"/>
      <c r="N32" s="793"/>
      <c r="O32" s="793"/>
      <c r="P32" s="793"/>
      <c r="Q32" s="793"/>
      <c r="R32" s="788"/>
      <c r="S32" s="786"/>
      <c r="T32" s="786"/>
      <c r="U32" s="786"/>
      <c r="V32" s="786"/>
      <c r="Y32" s="795"/>
      <c r="Z32" s="795"/>
      <c r="AA32" s="795"/>
      <c r="AB32" s="795"/>
      <c r="AC32" s="795"/>
      <c r="AD32" s="795"/>
      <c r="AE32" s="795"/>
      <c r="AF32" s="795"/>
      <c r="AG32" s="795"/>
      <c r="AH32" s="795"/>
      <c r="AI32" s="795"/>
      <c r="AJ32" s="795"/>
      <c r="AK32" s="795"/>
    </row>
    <row r="33" spans="1:44" s="320" customFormat="1" x14ac:dyDescent="0.2">
      <c r="A33" s="780"/>
      <c r="B33" s="780"/>
      <c r="C33" s="780"/>
      <c r="D33" s="780"/>
      <c r="E33" s="780"/>
      <c r="F33" s="780"/>
      <c r="G33" s="780"/>
      <c r="H33" s="780"/>
      <c r="I33" s="780"/>
      <c r="J33" s="780"/>
    </row>
    <row r="34" spans="1:44" s="320" customFormat="1" x14ac:dyDescent="0.2">
      <c r="A34" s="780" t="s">
        <v>122</v>
      </c>
      <c r="B34" s="780"/>
      <c r="C34" s="780"/>
      <c r="D34" s="780"/>
      <c r="E34" s="780"/>
      <c r="F34" s="780"/>
      <c r="G34" s="796"/>
      <c r="H34" s="780"/>
      <c r="I34" s="780"/>
      <c r="J34" s="780"/>
    </row>
    <row r="35" spans="1:44" s="320" customFormat="1" x14ac:dyDescent="0.2">
      <c r="A35" s="780"/>
      <c r="B35" s="780"/>
      <c r="C35" s="780"/>
      <c r="D35" s="780"/>
      <c r="E35" s="780"/>
      <c r="F35" s="780"/>
      <c r="G35" s="796"/>
      <c r="H35" s="780"/>
      <c r="I35" s="780"/>
      <c r="J35" s="780"/>
    </row>
    <row r="36" spans="1:44" x14ac:dyDescent="0.2">
      <c r="A36" s="317"/>
      <c r="B36" s="317"/>
      <c r="C36" s="317"/>
      <c r="D36" s="321"/>
      <c r="E36" s="322" t="s">
        <v>121</v>
      </c>
      <c r="F36" s="317"/>
      <c r="G36" s="317"/>
      <c r="H36" s="317"/>
      <c r="I36" s="317"/>
      <c r="J36" s="317"/>
      <c r="K36" s="317"/>
      <c r="L36" s="317" t="s">
        <v>120</v>
      </c>
      <c r="M36" s="317"/>
      <c r="N36" s="317"/>
      <c r="O36" s="317"/>
      <c r="P36" s="317"/>
      <c r="Q36" s="317"/>
      <c r="R36" s="320"/>
      <c r="S36" s="318" t="s">
        <v>119</v>
      </c>
      <c r="T36" s="317"/>
      <c r="U36" s="317"/>
      <c r="V36" s="317"/>
      <c r="W36" s="317"/>
      <c r="X36" s="317"/>
      <c r="Y36" s="317"/>
      <c r="Z36" s="318"/>
      <c r="AB36" s="318"/>
      <c r="AC36" s="318"/>
      <c r="AD36" s="318"/>
      <c r="AE36" s="318"/>
      <c r="AF36" s="318"/>
      <c r="AG36" s="318"/>
      <c r="AH36" s="318"/>
      <c r="AI36" s="318"/>
      <c r="AJ36" s="318"/>
      <c r="AK36" s="318"/>
    </row>
    <row r="37" spans="1:44" x14ac:dyDescent="0.2">
      <c r="A37" s="317"/>
      <c r="B37" s="317" t="s">
        <v>2323</v>
      </c>
      <c r="C37" s="317"/>
      <c r="D37" s="324" t="s">
        <v>733</v>
      </c>
      <c r="E37" s="997">
        <f>I5</f>
        <v>0</v>
      </c>
      <c r="F37" s="997"/>
      <c r="G37" s="997"/>
      <c r="H37" s="997"/>
      <c r="I37" s="997"/>
      <c r="J37" s="997"/>
      <c r="K37" s="317" t="s">
        <v>732</v>
      </c>
      <c r="L37" s="996"/>
      <c r="M37" s="996"/>
      <c r="N37" s="996"/>
      <c r="O37" s="996"/>
      <c r="P37" s="996"/>
      <c r="Q37" s="996"/>
      <c r="R37" s="317" t="s">
        <v>732</v>
      </c>
      <c r="S37" s="996"/>
      <c r="T37" s="996"/>
      <c r="U37" s="996"/>
      <c r="V37" s="996"/>
      <c r="W37" s="996"/>
      <c r="X37" s="996"/>
      <c r="Y37" s="319"/>
      <c r="Z37" s="317"/>
      <c r="AA37" s="317"/>
      <c r="AB37" s="629"/>
      <c r="AC37" s="629"/>
      <c r="AD37" s="629"/>
      <c r="AE37" s="629"/>
      <c r="AF37" s="629"/>
      <c r="AG37" s="629"/>
      <c r="AJ37" s="318"/>
      <c r="AK37" s="318"/>
    </row>
    <row r="38" spans="1:44" s="320" customFormat="1" x14ac:dyDescent="0.2">
      <c r="A38" s="317"/>
      <c r="B38" s="317"/>
      <c r="C38" s="317"/>
      <c r="D38" s="324"/>
      <c r="E38" s="319"/>
      <c r="F38" s="319"/>
      <c r="G38" s="319"/>
      <c r="H38" s="319"/>
      <c r="I38" s="319"/>
      <c r="J38" s="319"/>
      <c r="K38" s="317"/>
      <c r="L38" s="319"/>
      <c r="M38" s="319"/>
      <c r="N38" s="319"/>
      <c r="O38" s="319"/>
      <c r="P38" s="319"/>
      <c r="Q38" s="319"/>
      <c r="R38" s="317"/>
      <c r="S38" s="319"/>
      <c r="T38" s="319"/>
      <c r="U38" s="319"/>
      <c r="V38" s="319"/>
      <c r="W38" s="319"/>
      <c r="X38" s="319"/>
      <c r="Y38" s="319"/>
      <c r="Z38" s="317"/>
      <c r="AA38" s="317"/>
      <c r="AB38" s="319"/>
      <c r="AC38" s="319"/>
      <c r="AD38" s="319"/>
      <c r="AE38" s="319"/>
      <c r="AF38" s="319"/>
      <c r="AG38" s="319"/>
      <c r="AH38" s="318"/>
      <c r="AI38" s="318"/>
      <c r="AJ38" s="318"/>
      <c r="AK38" s="318"/>
    </row>
    <row r="39" spans="1:44" s="320" customFormat="1" x14ac:dyDescent="0.2">
      <c r="A39" s="317"/>
      <c r="B39" s="317"/>
      <c r="C39" s="317"/>
      <c r="D39" s="324"/>
      <c r="E39" s="319"/>
      <c r="F39" s="325" t="s">
        <v>118</v>
      </c>
      <c r="G39" s="319"/>
      <c r="H39" s="319"/>
      <c r="I39" s="319"/>
      <c r="J39" s="319"/>
      <c r="K39" s="317"/>
      <c r="L39" s="319"/>
      <c r="M39" s="319"/>
      <c r="O39" s="319"/>
      <c r="P39" s="319"/>
      <c r="Q39" s="319"/>
      <c r="R39" s="317"/>
      <c r="S39" s="325" t="s">
        <v>571</v>
      </c>
      <c r="T39" s="319"/>
      <c r="U39" s="319"/>
      <c r="V39" s="319"/>
      <c r="W39" s="319"/>
      <c r="X39" s="319"/>
      <c r="Y39" s="319"/>
      <c r="Z39" s="317"/>
      <c r="AA39" s="317"/>
      <c r="AB39" s="319"/>
      <c r="AC39" s="319"/>
      <c r="AD39" s="319"/>
      <c r="AE39" s="319"/>
      <c r="AF39" s="319"/>
      <c r="AG39" s="319"/>
      <c r="AH39" s="318"/>
      <c r="AI39" s="318"/>
      <c r="AJ39" s="318"/>
      <c r="AK39" s="318"/>
    </row>
    <row r="40" spans="1:44" s="320" customFormat="1" x14ac:dyDescent="0.2">
      <c r="A40" s="317"/>
      <c r="B40" s="317"/>
      <c r="C40" s="317"/>
      <c r="D40" s="324"/>
      <c r="E40" s="319"/>
      <c r="F40" s="325" t="s">
        <v>117</v>
      </c>
      <c r="G40" s="319"/>
      <c r="H40" s="319"/>
      <c r="I40" s="319"/>
      <c r="J40" s="319"/>
      <c r="K40" s="317"/>
      <c r="L40" s="319"/>
      <c r="M40" s="319"/>
      <c r="N40" s="325"/>
      <c r="O40" s="319"/>
      <c r="P40" s="319"/>
      <c r="Q40" s="319"/>
      <c r="R40" s="317"/>
      <c r="S40" s="326" t="s">
        <v>570</v>
      </c>
      <c r="T40" s="317"/>
      <c r="U40" s="317"/>
      <c r="V40" s="317"/>
      <c r="W40" s="317"/>
      <c r="X40" s="317"/>
      <c r="Y40" s="317"/>
      <c r="AC40" s="323"/>
      <c r="AD40" s="317"/>
      <c r="AE40" s="317"/>
      <c r="AF40" s="317"/>
      <c r="AG40" s="317"/>
      <c r="AH40" s="317"/>
      <c r="AI40" s="317"/>
      <c r="AJ40" s="317"/>
      <c r="AK40" s="317"/>
      <c r="AL40" s="317"/>
      <c r="AM40" s="317"/>
      <c r="AN40" s="317"/>
      <c r="AO40" s="317"/>
      <c r="AP40" s="317"/>
      <c r="AQ40" s="317"/>
    </row>
    <row r="41" spans="1:44" s="320" customFormat="1" x14ac:dyDescent="0.2">
      <c r="A41" s="317"/>
      <c r="B41" s="317"/>
      <c r="C41" s="317"/>
      <c r="D41" s="324"/>
      <c r="E41" s="317" t="s">
        <v>732</v>
      </c>
      <c r="F41" s="996"/>
      <c r="G41" s="996"/>
      <c r="H41" s="996"/>
      <c r="I41" s="996"/>
      <c r="J41" s="996"/>
      <c r="K41" s="996"/>
      <c r="M41" s="318" t="s">
        <v>731</v>
      </c>
      <c r="N41" s="318" t="s">
        <v>730</v>
      </c>
      <c r="O41" s="319"/>
      <c r="P41" s="319"/>
      <c r="Q41" s="319"/>
      <c r="R41" s="317" t="s">
        <v>729</v>
      </c>
      <c r="S41" s="996"/>
      <c r="T41" s="996"/>
      <c r="U41" s="996"/>
      <c r="V41" s="996"/>
      <c r="W41" s="996"/>
      <c r="X41" s="996"/>
      <c r="AA41" s="317"/>
      <c r="AC41" s="629"/>
      <c r="AD41" s="629"/>
      <c r="AE41" s="629"/>
      <c r="AF41" s="629"/>
      <c r="AG41" s="629"/>
      <c r="AH41" s="629"/>
      <c r="AR41" s="318"/>
    </row>
    <row r="42" spans="1:44" s="320" customFormat="1" x14ac:dyDescent="0.2">
      <c r="AR42" s="317"/>
    </row>
    <row r="43" spans="1:44" s="320" customFormat="1" x14ac:dyDescent="0.2">
      <c r="A43" s="317"/>
      <c r="B43" s="317"/>
      <c r="C43" s="317"/>
      <c r="D43" s="317" t="s">
        <v>677</v>
      </c>
      <c r="E43" s="997">
        <f>ROUND((E37-L37-S37-F41)*1.3333,)+S41</f>
        <v>0</v>
      </c>
      <c r="F43" s="997"/>
      <c r="G43" s="997"/>
      <c r="H43" s="997"/>
      <c r="I43" s="997"/>
      <c r="J43" s="997"/>
      <c r="K43" s="317" t="s">
        <v>116</v>
      </c>
      <c r="L43" s="317"/>
      <c r="M43" s="317" t="s">
        <v>2324</v>
      </c>
      <c r="N43" s="318"/>
      <c r="O43" s="319"/>
      <c r="P43" s="319"/>
      <c r="Q43" s="319"/>
      <c r="R43" s="317"/>
      <c r="S43" s="319"/>
      <c r="T43" s="319"/>
      <c r="U43" s="319"/>
      <c r="V43" s="319"/>
      <c r="W43" s="319"/>
      <c r="X43" s="319"/>
      <c r="Y43" s="319"/>
      <c r="Z43" s="319"/>
      <c r="AA43" s="317"/>
      <c r="AB43" s="319"/>
      <c r="AC43" s="319"/>
      <c r="AD43" s="319"/>
      <c r="AE43" s="319"/>
      <c r="AF43" s="319"/>
      <c r="AG43" s="319"/>
      <c r="AH43" s="317"/>
      <c r="AI43" s="317"/>
      <c r="AJ43" s="317"/>
      <c r="AK43" s="317"/>
    </row>
    <row r="44" spans="1:44" s="320" customFormat="1" x14ac:dyDescent="0.2">
      <c r="A44" s="317"/>
      <c r="B44" s="317"/>
      <c r="C44" s="317"/>
      <c r="D44" s="317"/>
      <c r="E44" s="319"/>
      <c r="F44" s="319"/>
      <c r="G44" s="319"/>
      <c r="H44" s="319"/>
      <c r="I44" s="319"/>
      <c r="J44" s="319"/>
      <c r="K44" s="317"/>
      <c r="L44" s="317"/>
      <c r="M44" s="317"/>
      <c r="N44" s="318"/>
      <c r="O44" s="319"/>
      <c r="P44" s="319"/>
      <c r="Q44" s="319"/>
      <c r="R44" s="317"/>
      <c r="S44" s="319"/>
      <c r="T44" s="319"/>
      <c r="U44" s="319"/>
      <c r="V44" s="319"/>
      <c r="W44" s="319"/>
      <c r="X44" s="319"/>
      <c r="Y44" s="319"/>
      <c r="Z44" s="319"/>
      <c r="AA44" s="317"/>
      <c r="AB44" s="319"/>
      <c r="AC44" s="319"/>
      <c r="AD44" s="319"/>
      <c r="AE44" s="319"/>
      <c r="AF44" s="319"/>
      <c r="AG44" s="319"/>
      <c r="AH44" s="317"/>
      <c r="AI44" s="317"/>
      <c r="AJ44" s="317"/>
      <c r="AK44" s="317"/>
    </row>
    <row r="45" spans="1:44" x14ac:dyDescent="0.2">
      <c r="A45" s="317"/>
      <c r="B45" s="317"/>
      <c r="C45" s="317"/>
      <c r="D45" s="321"/>
      <c r="E45" s="322" t="s">
        <v>121</v>
      </c>
      <c r="F45" s="317"/>
      <c r="G45" s="317"/>
      <c r="H45" s="317"/>
      <c r="I45" s="317"/>
      <c r="J45" s="317"/>
      <c r="K45" s="317"/>
      <c r="L45" s="317" t="s">
        <v>120</v>
      </c>
      <c r="M45" s="317"/>
      <c r="N45" s="317"/>
      <c r="O45" s="317"/>
      <c r="P45" s="317"/>
      <c r="Q45" s="317"/>
      <c r="R45" s="320"/>
      <c r="S45" s="318" t="s">
        <v>119</v>
      </c>
      <c r="T45" s="317"/>
      <c r="U45" s="317"/>
      <c r="V45" s="317"/>
      <c r="W45" s="317"/>
      <c r="X45" s="317"/>
      <c r="Y45" s="317"/>
      <c r="Z45" s="318"/>
      <c r="AA45" s="318"/>
      <c r="AB45" s="318"/>
      <c r="AC45" s="318"/>
      <c r="AD45" s="318"/>
      <c r="AE45" s="318"/>
      <c r="AF45" s="318"/>
      <c r="AG45" s="318"/>
      <c r="AH45" s="318"/>
      <c r="AI45" s="318"/>
      <c r="AJ45" s="318"/>
      <c r="AK45" s="318"/>
    </row>
    <row r="46" spans="1:44" x14ac:dyDescent="0.2">
      <c r="A46" s="317"/>
      <c r="B46" s="317" t="s">
        <v>2325</v>
      </c>
      <c r="C46" s="317"/>
      <c r="D46" s="324" t="s">
        <v>733</v>
      </c>
      <c r="E46" s="997">
        <f>I8</f>
        <v>0</v>
      </c>
      <c r="F46" s="997"/>
      <c r="G46" s="997"/>
      <c r="H46" s="997"/>
      <c r="I46" s="997"/>
      <c r="J46" s="997"/>
      <c r="K46" s="317" t="s">
        <v>732</v>
      </c>
      <c r="L46" s="996"/>
      <c r="M46" s="996"/>
      <c r="N46" s="996"/>
      <c r="O46" s="996"/>
      <c r="P46" s="996"/>
      <c r="Q46" s="996"/>
      <c r="R46" s="317" t="s">
        <v>732</v>
      </c>
      <c r="S46" s="996"/>
      <c r="T46" s="996"/>
      <c r="U46" s="996"/>
      <c r="V46" s="996"/>
      <c r="W46" s="996"/>
      <c r="X46" s="996"/>
      <c r="Y46" s="319"/>
      <c r="Z46" s="317"/>
      <c r="AA46" s="317"/>
      <c r="AB46" s="629"/>
      <c r="AC46" s="629"/>
      <c r="AD46" s="629"/>
      <c r="AE46" s="629"/>
      <c r="AF46" s="629"/>
      <c r="AG46" s="629"/>
      <c r="AH46" s="320"/>
      <c r="AJ46" s="318"/>
      <c r="AK46" s="318"/>
    </row>
    <row r="47" spans="1:44" s="320" customFormat="1" x14ac:dyDescent="0.2">
      <c r="A47" s="317"/>
      <c r="B47" s="317"/>
      <c r="C47" s="317"/>
      <c r="D47" s="324"/>
      <c r="E47" s="319"/>
      <c r="F47" s="319"/>
      <c r="G47" s="319"/>
      <c r="H47" s="319"/>
      <c r="I47" s="319"/>
      <c r="J47" s="319"/>
      <c r="K47" s="317"/>
      <c r="L47" s="319"/>
      <c r="M47" s="319"/>
      <c r="N47" s="319"/>
      <c r="O47" s="319"/>
      <c r="P47" s="319"/>
      <c r="Q47" s="319"/>
      <c r="R47" s="317"/>
      <c r="S47" s="319"/>
      <c r="T47" s="319"/>
      <c r="U47" s="319"/>
      <c r="V47" s="319"/>
      <c r="W47" s="319"/>
      <c r="X47" s="319"/>
      <c r="Y47" s="319"/>
      <c r="Z47" s="317"/>
      <c r="AA47" s="317"/>
      <c r="AB47" s="319"/>
      <c r="AC47" s="319"/>
      <c r="AD47" s="319"/>
      <c r="AE47" s="319"/>
      <c r="AF47" s="319"/>
      <c r="AG47" s="319"/>
      <c r="AH47" s="318"/>
      <c r="AI47" s="318"/>
      <c r="AJ47" s="318"/>
      <c r="AK47" s="318"/>
    </row>
    <row r="48" spans="1:44" s="320" customFormat="1" x14ac:dyDescent="0.2">
      <c r="A48" s="317"/>
      <c r="B48" s="317"/>
      <c r="C48" s="317"/>
      <c r="D48" s="324"/>
      <c r="E48" s="325" t="s">
        <v>118</v>
      </c>
      <c r="G48" s="319"/>
      <c r="H48" s="319"/>
      <c r="I48" s="319"/>
      <c r="J48" s="319"/>
      <c r="K48" s="317"/>
      <c r="L48" s="319"/>
      <c r="M48" s="319"/>
      <c r="O48" s="325" t="s">
        <v>1416</v>
      </c>
      <c r="P48" s="319"/>
      <c r="Q48" s="319"/>
      <c r="R48" s="317"/>
      <c r="Y48" s="319"/>
      <c r="Z48" s="317"/>
      <c r="AA48" s="317"/>
      <c r="AB48" s="319"/>
      <c r="AC48" s="325" t="s">
        <v>571</v>
      </c>
      <c r="AD48" s="319"/>
      <c r="AE48" s="319"/>
      <c r="AF48" s="319"/>
      <c r="AG48" s="319"/>
      <c r="AH48" s="319"/>
    </row>
    <row r="49" spans="1:44" s="320" customFormat="1" x14ac:dyDescent="0.2">
      <c r="A49" s="317"/>
      <c r="B49" s="317"/>
      <c r="C49" s="317"/>
      <c r="D49" s="324"/>
      <c r="E49" s="325" t="s">
        <v>117</v>
      </c>
      <c r="G49" s="319"/>
      <c r="H49" s="319"/>
      <c r="I49" s="319"/>
      <c r="J49" s="319"/>
      <c r="K49" s="317"/>
      <c r="L49" s="319"/>
      <c r="M49" s="319"/>
      <c r="N49" s="325"/>
      <c r="O49" s="325" t="s">
        <v>1417</v>
      </c>
      <c r="Y49" s="317"/>
      <c r="AC49" s="326" t="s">
        <v>570</v>
      </c>
      <c r="AD49" s="317"/>
      <c r="AE49" s="317"/>
      <c r="AF49" s="317"/>
      <c r="AG49" s="317"/>
      <c r="AH49" s="317"/>
      <c r="AL49" s="317"/>
      <c r="AM49" s="317"/>
      <c r="AN49" s="317"/>
      <c r="AO49" s="317"/>
      <c r="AP49" s="317"/>
      <c r="AQ49" s="317"/>
    </row>
    <row r="50" spans="1:44" s="320" customFormat="1" x14ac:dyDescent="0.2">
      <c r="A50" s="317"/>
      <c r="B50" s="317"/>
      <c r="C50" s="317"/>
      <c r="D50" s="324"/>
      <c r="E50" s="317" t="s">
        <v>732</v>
      </c>
      <c r="F50" s="996"/>
      <c r="G50" s="996"/>
      <c r="H50" s="996"/>
      <c r="I50" s="996"/>
      <c r="J50" s="996"/>
      <c r="K50" s="996"/>
      <c r="M50" s="320" t="s">
        <v>1415</v>
      </c>
      <c r="O50" s="996"/>
      <c r="P50" s="996"/>
      <c r="Q50" s="996"/>
      <c r="R50" s="996"/>
      <c r="S50" s="996"/>
      <c r="T50" s="996"/>
      <c r="V50" s="318" t="s">
        <v>731</v>
      </c>
      <c r="W50" s="318" t="s">
        <v>730</v>
      </c>
      <c r="X50" s="319"/>
      <c r="Y50" s="319"/>
      <c r="Z50" s="319"/>
      <c r="AA50" s="317" t="s">
        <v>729</v>
      </c>
      <c r="AC50" s="996"/>
      <c r="AD50" s="996"/>
      <c r="AE50" s="996"/>
      <c r="AF50" s="996"/>
      <c r="AG50" s="996"/>
      <c r="AH50" s="996"/>
      <c r="AR50" s="318"/>
    </row>
    <row r="51" spans="1:44" s="320" customFormat="1" x14ac:dyDescent="0.2">
      <c r="AR51" s="317"/>
    </row>
    <row r="52" spans="1:44" s="320" customFormat="1" x14ac:dyDescent="0.2">
      <c r="A52" s="317"/>
      <c r="B52" s="317"/>
      <c r="C52" s="317"/>
      <c r="D52" s="317" t="s">
        <v>677</v>
      </c>
      <c r="E52" s="997">
        <f>ROUND((E46-L46-S46-F50-O50)*1.3333,)+AC50</f>
        <v>0</v>
      </c>
      <c r="F52" s="997"/>
      <c r="G52" s="997"/>
      <c r="H52" s="997"/>
      <c r="I52" s="997"/>
      <c r="J52" s="997"/>
      <c r="K52" s="317" t="s">
        <v>116</v>
      </c>
      <c r="L52" s="317"/>
      <c r="M52" s="317" t="s">
        <v>728</v>
      </c>
      <c r="N52" s="318"/>
      <c r="O52" s="319"/>
      <c r="P52" s="319"/>
      <c r="Q52" s="319"/>
      <c r="R52" s="317"/>
      <c r="S52" s="319"/>
      <c r="T52" s="319"/>
      <c r="U52" s="319"/>
      <c r="V52" s="319"/>
      <c r="W52" s="319"/>
      <c r="X52" s="319"/>
      <c r="Y52" s="319"/>
      <c r="Z52" s="319"/>
      <c r="AA52" s="317"/>
      <c r="AB52" s="319"/>
      <c r="AK52" s="317"/>
    </row>
    <row r="53" spans="1:44" s="320" customFormat="1" x14ac:dyDescent="0.2">
      <c r="A53" s="317"/>
      <c r="B53" s="317"/>
      <c r="C53" s="317"/>
      <c r="D53" s="317"/>
      <c r="E53" s="319"/>
      <c r="F53" s="319"/>
      <c r="G53" s="319"/>
      <c r="H53" s="319"/>
      <c r="I53" s="319"/>
      <c r="J53" s="319"/>
      <c r="K53" s="317"/>
      <c r="L53" s="317"/>
      <c r="M53" s="317"/>
      <c r="N53" s="318"/>
      <c r="O53" s="319"/>
      <c r="P53" s="319"/>
      <c r="Q53" s="319"/>
      <c r="R53" s="317"/>
      <c r="S53" s="319"/>
      <c r="T53" s="319"/>
      <c r="U53" s="319"/>
      <c r="V53" s="319"/>
      <c r="W53" s="319"/>
      <c r="X53" s="319"/>
      <c r="Y53" s="319"/>
      <c r="Z53" s="319"/>
      <c r="AA53" s="317"/>
      <c r="AB53" s="319"/>
      <c r="AC53" s="319"/>
      <c r="AD53" s="319"/>
      <c r="AE53" s="319"/>
      <c r="AF53" s="319"/>
      <c r="AG53" s="319"/>
      <c r="AH53" s="317"/>
      <c r="AI53" s="317"/>
      <c r="AJ53" s="317"/>
      <c r="AK53" s="317"/>
    </row>
    <row r="54" spans="1:44" x14ac:dyDescent="0.2">
      <c r="A54" s="317"/>
      <c r="B54" s="317"/>
      <c r="C54" s="317"/>
      <c r="D54" s="321"/>
      <c r="E54" s="322" t="s">
        <v>121</v>
      </c>
      <c r="F54" s="317"/>
      <c r="G54" s="317"/>
      <c r="H54" s="317"/>
      <c r="I54" s="317"/>
      <c r="J54" s="317"/>
      <c r="K54" s="317"/>
      <c r="L54" s="317" t="s">
        <v>120</v>
      </c>
      <c r="M54" s="317"/>
      <c r="N54" s="317"/>
      <c r="O54" s="317"/>
      <c r="P54" s="317"/>
      <c r="Q54" s="317"/>
      <c r="R54" s="320"/>
      <c r="S54" s="318" t="s">
        <v>119</v>
      </c>
      <c r="T54" s="317"/>
      <c r="U54" s="317"/>
      <c r="V54" s="317"/>
      <c r="W54" s="317"/>
      <c r="X54" s="317"/>
      <c r="Y54" s="317"/>
      <c r="Z54" s="318"/>
      <c r="AA54" s="318"/>
      <c r="AB54" s="318"/>
      <c r="AC54" s="318"/>
      <c r="AD54" s="318"/>
      <c r="AE54" s="318"/>
      <c r="AF54" s="318"/>
      <c r="AG54" s="318"/>
      <c r="AH54" s="318"/>
      <c r="AI54" s="318"/>
      <c r="AJ54" s="318"/>
      <c r="AK54" s="318"/>
    </row>
    <row r="55" spans="1:44" x14ac:dyDescent="0.2">
      <c r="A55" s="317"/>
      <c r="B55" s="317" t="s">
        <v>2326</v>
      </c>
      <c r="C55" s="317"/>
      <c r="D55" s="324" t="s">
        <v>733</v>
      </c>
      <c r="E55" s="997">
        <f>I11</f>
        <v>0</v>
      </c>
      <c r="F55" s="997"/>
      <c r="G55" s="997"/>
      <c r="H55" s="997"/>
      <c r="I55" s="997"/>
      <c r="J55" s="997"/>
      <c r="K55" s="317" t="s">
        <v>732</v>
      </c>
      <c r="L55" s="996"/>
      <c r="M55" s="996"/>
      <c r="N55" s="996"/>
      <c r="O55" s="996"/>
      <c r="P55" s="996"/>
      <c r="Q55" s="996"/>
      <c r="R55" s="317" t="s">
        <v>732</v>
      </c>
      <c r="S55" s="996"/>
      <c r="T55" s="996"/>
      <c r="U55" s="996"/>
      <c r="V55" s="996"/>
      <c r="W55" s="996"/>
      <c r="X55" s="996"/>
      <c r="Y55" s="319"/>
      <c r="Z55" s="317"/>
      <c r="AA55" s="317"/>
      <c r="AB55" s="629"/>
      <c r="AC55" s="629"/>
      <c r="AD55" s="629"/>
      <c r="AE55" s="629"/>
      <c r="AF55" s="629"/>
      <c r="AG55" s="629"/>
      <c r="AH55" s="320"/>
      <c r="AJ55" s="318"/>
      <c r="AK55" s="318"/>
    </row>
    <row r="56" spans="1:44" s="320" customFormat="1" x14ac:dyDescent="0.2">
      <c r="A56" s="317"/>
      <c r="B56" s="317"/>
      <c r="C56" s="317"/>
      <c r="D56" s="324"/>
      <c r="E56" s="319"/>
      <c r="F56" s="319"/>
      <c r="G56" s="319"/>
      <c r="H56" s="319"/>
      <c r="I56" s="319"/>
      <c r="J56" s="319"/>
      <c r="K56" s="317"/>
      <c r="L56" s="319"/>
      <c r="M56" s="319"/>
      <c r="N56" s="319"/>
      <c r="O56" s="319"/>
      <c r="P56" s="319"/>
      <c r="Q56" s="319"/>
      <c r="R56" s="317"/>
      <c r="S56" s="319"/>
      <c r="T56" s="319"/>
      <c r="U56" s="319"/>
      <c r="V56" s="319"/>
      <c r="W56" s="319"/>
      <c r="X56" s="319"/>
      <c r="Y56" s="319"/>
      <c r="Z56" s="317"/>
      <c r="AA56" s="317"/>
      <c r="AB56" s="319"/>
      <c r="AC56" s="319"/>
      <c r="AD56" s="319"/>
      <c r="AE56" s="319"/>
      <c r="AF56" s="319"/>
      <c r="AG56" s="319"/>
      <c r="AH56" s="318"/>
      <c r="AI56" s="318"/>
      <c r="AJ56" s="318"/>
      <c r="AK56" s="318"/>
    </row>
    <row r="57" spans="1:44" s="320" customFormat="1" x14ac:dyDescent="0.2">
      <c r="A57" s="317"/>
      <c r="B57" s="317"/>
      <c r="C57" s="317"/>
      <c r="D57" s="324"/>
      <c r="E57" s="325" t="s">
        <v>118</v>
      </c>
      <c r="G57" s="319"/>
      <c r="H57" s="319"/>
      <c r="I57" s="319"/>
      <c r="J57" s="319"/>
      <c r="K57" s="317"/>
      <c r="L57" s="319"/>
      <c r="M57" s="319"/>
      <c r="O57" s="325" t="s">
        <v>1416</v>
      </c>
      <c r="P57" s="319"/>
      <c r="Q57" s="319"/>
      <c r="R57" s="317"/>
      <c r="Y57" s="319"/>
      <c r="Z57" s="317"/>
      <c r="AA57" s="317"/>
      <c r="AB57" s="319"/>
      <c r="AC57" s="325" t="s">
        <v>571</v>
      </c>
      <c r="AD57" s="319"/>
      <c r="AE57" s="319"/>
      <c r="AF57" s="319"/>
      <c r="AG57" s="319"/>
      <c r="AH57" s="319"/>
    </row>
    <row r="58" spans="1:44" s="320" customFormat="1" x14ac:dyDescent="0.2">
      <c r="A58" s="317"/>
      <c r="B58" s="317"/>
      <c r="C58" s="317"/>
      <c r="D58" s="324"/>
      <c r="E58" s="325" t="s">
        <v>117</v>
      </c>
      <c r="G58" s="319"/>
      <c r="H58" s="319"/>
      <c r="I58" s="319"/>
      <c r="J58" s="319"/>
      <c r="K58" s="317"/>
      <c r="L58" s="319"/>
      <c r="M58" s="319"/>
      <c r="N58" s="325"/>
      <c r="O58" s="325" t="s">
        <v>1417</v>
      </c>
      <c r="Y58" s="317"/>
      <c r="AC58" s="326" t="s">
        <v>570</v>
      </c>
      <c r="AD58" s="317"/>
      <c r="AE58" s="317"/>
      <c r="AF58" s="317"/>
      <c r="AG58" s="317"/>
      <c r="AH58" s="317"/>
      <c r="AL58" s="317"/>
      <c r="AM58" s="317"/>
      <c r="AN58" s="317"/>
      <c r="AO58" s="317"/>
      <c r="AP58" s="317"/>
      <c r="AQ58" s="317"/>
    </row>
    <row r="59" spans="1:44" s="320" customFormat="1" x14ac:dyDescent="0.2">
      <c r="A59" s="317"/>
      <c r="B59" s="317"/>
      <c r="C59" s="317"/>
      <c r="D59" s="324"/>
      <c r="E59" s="317" t="s">
        <v>732</v>
      </c>
      <c r="F59" s="996"/>
      <c r="G59" s="996"/>
      <c r="H59" s="996"/>
      <c r="I59" s="996"/>
      <c r="J59" s="996"/>
      <c r="K59" s="996"/>
      <c r="M59" s="320" t="s">
        <v>1415</v>
      </c>
      <c r="O59" s="996"/>
      <c r="P59" s="996"/>
      <c r="Q59" s="996"/>
      <c r="R59" s="996"/>
      <c r="S59" s="996"/>
      <c r="T59" s="996"/>
      <c r="V59" s="318" t="s">
        <v>731</v>
      </c>
      <c r="W59" s="318" t="s">
        <v>730</v>
      </c>
      <c r="X59" s="319"/>
      <c r="Y59" s="319"/>
      <c r="Z59" s="319"/>
      <c r="AA59" s="317" t="s">
        <v>729</v>
      </c>
      <c r="AC59" s="996"/>
      <c r="AD59" s="996"/>
      <c r="AE59" s="996"/>
      <c r="AF59" s="996"/>
      <c r="AG59" s="996"/>
      <c r="AH59" s="996"/>
      <c r="AR59" s="318"/>
    </row>
    <row r="60" spans="1:44" s="320" customFormat="1" x14ac:dyDescent="0.2">
      <c r="AR60" s="317"/>
    </row>
    <row r="61" spans="1:44" s="320" customFormat="1" x14ac:dyDescent="0.2">
      <c r="A61" s="317"/>
      <c r="B61" s="317"/>
      <c r="C61" s="317"/>
      <c r="D61" s="317" t="s">
        <v>677</v>
      </c>
      <c r="E61" s="997">
        <f>ROUND((E55-L55-S55-F59-O59)*1.3333,)+AC59</f>
        <v>0</v>
      </c>
      <c r="F61" s="997"/>
      <c r="G61" s="997"/>
      <c r="H61" s="997"/>
      <c r="I61" s="997"/>
      <c r="J61" s="997"/>
      <c r="K61" s="317" t="s">
        <v>116</v>
      </c>
      <c r="L61" s="317"/>
      <c r="M61" s="317" t="s">
        <v>728</v>
      </c>
      <c r="N61" s="318"/>
      <c r="O61" s="319"/>
      <c r="P61" s="319"/>
      <c r="Q61" s="319"/>
      <c r="R61" s="317"/>
      <c r="S61" s="319"/>
      <c r="T61" s="319"/>
      <c r="U61" s="319"/>
      <c r="V61" s="319"/>
      <c r="W61" s="319"/>
      <c r="X61" s="319"/>
      <c r="Y61" s="319"/>
      <c r="Z61" s="319"/>
      <c r="AA61" s="317"/>
      <c r="AB61" s="319"/>
      <c r="AK61" s="317"/>
    </row>
    <row r="62" spans="1:44" s="320" customFormat="1" ht="13.8" thickBot="1" x14ac:dyDescent="0.25">
      <c r="A62" s="317"/>
      <c r="B62" s="317"/>
      <c r="C62" s="317"/>
      <c r="D62" s="317"/>
      <c r="E62" s="319"/>
      <c r="F62" s="319"/>
      <c r="G62" s="319"/>
      <c r="H62" s="319"/>
      <c r="I62" s="319"/>
      <c r="J62" s="319"/>
      <c r="K62" s="317"/>
      <c r="L62" s="317"/>
      <c r="M62" s="317"/>
      <c r="N62" s="318"/>
      <c r="O62" s="319"/>
      <c r="P62" s="319"/>
      <c r="Q62" s="319"/>
      <c r="R62" s="317"/>
      <c r="S62" s="319"/>
      <c r="T62" s="319"/>
      <c r="U62" s="319"/>
      <c r="V62" s="319"/>
      <c r="W62" s="319"/>
      <c r="X62" s="319"/>
      <c r="Y62" s="319"/>
      <c r="Z62" s="319"/>
      <c r="AA62" s="317"/>
      <c r="AB62" s="319"/>
      <c r="AK62" s="317"/>
    </row>
    <row r="63" spans="1:44" x14ac:dyDescent="0.2">
      <c r="A63" s="797"/>
      <c r="B63" s="1019" t="s">
        <v>115</v>
      </c>
      <c r="C63" s="1019"/>
      <c r="D63" s="1019"/>
      <c r="E63" s="1019"/>
      <c r="F63" s="1019"/>
      <c r="G63" s="1019"/>
      <c r="H63" s="1019"/>
      <c r="I63" s="1020" t="s">
        <v>727</v>
      </c>
      <c r="J63" s="1020"/>
      <c r="K63" s="1020"/>
      <c r="L63" s="1020"/>
      <c r="M63" s="1020"/>
      <c r="N63" s="1018" t="s">
        <v>677</v>
      </c>
      <c r="O63" s="1011">
        <f>ROUND((E43+E52+E61)/3,)</f>
        <v>0</v>
      </c>
      <c r="P63" s="1012"/>
      <c r="Q63" s="1012"/>
      <c r="R63" s="1012"/>
      <c r="S63" s="1012"/>
      <c r="T63" s="1013"/>
      <c r="U63" s="1017" t="s">
        <v>114</v>
      </c>
      <c r="V63" s="1017"/>
      <c r="W63" s="1017"/>
      <c r="X63" s="1017"/>
      <c r="Y63" s="1017"/>
      <c r="Z63" s="1017"/>
      <c r="AA63" s="797"/>
      <c r="AB63" s="797"/>
      <c r="AI63" s="797"/>
      <c r="AJ63" s="797"/>
      <c r="AK63" s="797"/>
    </row>
    <row r="64" spans="1:44" ht="13.5" customHeight="1" thickBot="1" x14ac:dyDescent="0.25">
      <c r="A64" s="797"/>
      <c r="B64" s="1019"/>
      <c r="C64" s="1019"/>
      <c r="D64" s="1019"/>
      <c r="E64" s="1019"/>
      <c r="F64" s="1019"/>
      <c r="G64" s="1019"/>
      <c r="H64" s="1019"/>
      <c r="I64" s="1018">
        <v>3</v>
      </c>
      <c r="J64" s="1018"/>
      <c r="K64" s="1018"/>
      <c r="L64" s="1018"/>
      <c r="M64" s="1018"/>
      <c r="N64" s="1018"/>
      <c r="O64" s="1014"/>
      <c r="P64" s="1015"/>
      <c r="Q64" s="1015"/>
      <c r="R64" s="1015"/>
      <c r="S64" s="1015"/>
      <c r="T64" s="1016"/>
      <c r="U64" s="1017"/>
      <c r="V64" s="1017"/>
      <c r="W64" s="1017"/>
      <c r="X64" s="1017"/>
      <c r="Y64" s="1017"/>
      <c r="Z64" s="1017"/>
      <c r="AJ64" s="797"/>
      <c r="AK64" s="797"/>
    </row>
    <row r="65" spans="1:37" x14ac:dyDescent="0.2">
      <c r="A65" s="797"/>
      <c r="AJ65" s="797"/>
      <c r="AK65" s="797"/>
    </row>
    <row r="73" spans="1:37" x14ac:dyDescent="0.2">
      <c r="A73" s="321" t="s">
        <v>726</v>
      </c>
    </row>
  </sheetData>
  <mergeCells count="83">
    <mergeCell ref="AC50:AH50"/>
    <mergeCell ref="O63:T64"/>
    <mergeCell ref="E43:J43"/>
    <mergeCell ref="E37:J37"/>
    <mergeCell ref="L37:Q37"/>
    <mergeCell ref="S37:X37"/>
    <mergeCell ref="F41:K41"/>
    <mergeCell ref="S41:X41"/>
    <mergeCell ref="E52:J52"/>
    <mergeCell ref="E46:J46"/>
    <mergeCell ref="L46:Q46"/>
    <mergeCell ref="U63:Z64"/>
    <mergeCell ref="I64:M64"/>
    <mergeCell ref="B63:H64"/>
    <mergeCell ref="I63:M63"/>
    <mergeCell ref="N63:N64"/>
    <mergeCell ref="S46:X46"/>
    <mergeCell ref="N29:Q29"/>
    <mergeCell ref="C28:L29"/>
    <mergeCell ref="M28:M29"/>
    <mergeCell ref="N28:Q28"/>
    <mergeCell ref="R28:R29"/>
    <mergeCell ref="F50:K50"/>
    <mergeCell ref="O50:T50"/>
    <mergeCell ref="AE19:AH19"/>
    <mergeCell ref="AI19:AL19"/>
    <mergeCell ref="S28:V29"/>
    <mergeCell ref="W28:X29"/>
    <mergeCell ref="Y28:AK29"/>
    <mergeCell ref="Z20:AD20"/>
    <mergeCell ref="AE20:AH20"/>
    <mergeCell ref="AI20:AL20"/>
    <mergeCell ref="Z21:AD21"/>
    <mergeCell ref="AE21:AH21"/>
    <mergeCell ref="AI21:AL21"/>
    <mergeCell ref="Z22:AD22"/>
    <mergeCell ref="AE22:AH22"/>
    <mergeCell ref="AI22:AL22"/>
    <mergeCell ref="A17:G17"/>
    <mergeCell ref="H17:K17"/>
    <mergeCell ref="M17:P17"/>
    <mergeCell ref="R17:Y17"/>
    <mergeCell ref="Z18:AD18"/>
    <mergeCell ref="H18:K19"/>
    <mergeCell ref="L18:L19"/>
    <mergeCell ref="M18:P19"/>
    <mergeCell ref="Q18:Q19"/>
    <mergeCell ref="R18:U19"/>
    <mergeCell ref="C18:F19"/>
    <mergeCell ref="G18:G19"/>
    <mergeCell ref="I8:N8"/>
    <mergeCell ref="Q8:Q9"/>
    <mergeCell ref="R8:U9"/>
    <mergeCell ref="AA8:AG8"/>
    <mergeCell ref="I9:N9"/>
    <mergeCell ref="AA9:AG9"/>
    <mergeCell ref="AE2:AK2"/>
    <mergeCell ref="I5:N5"/>
    <mergeCell ref="Q5:Q6"/>
    <mergeCell ref="R5:U6"/>
    <mergeCell ref="AB5:AF6"/>
    <mergeCell ref="I6:N6"/>
    <mergeCell ref="AA2:AD2"/>
    <mergeCell ref="AC59:AH59"/>
    <mergeCell ref="O59:T59"/>
    <mergeCell ref="E61:J61"/>
    <mergeCell ref="E55:J55"/>
    <mergeCell ref="L55:Q55"/>
    <mergeCell ref="S55:X55"/>
    <mergeCell ref="F59:K59"/>
    <mergeCell ref="I12:N12"/>
    <mergeCell ref="Z17:AD17"/>
    <mergeCell ref="AE17:AH17"/>
    <mergeCell ref="I11:N11"/>
    <mergeCell ref="R24:U25"/>
    <mergeCell ref="Z24:AL25"/>
    <mergeCell ref="AI18:AL18"/>
    <mergeCell ref="Z19:AD19"/>
    <mergeCell ref="Q11:Q12"/>
    <mergeCell ref="R11:U12"/>
    <mergeCell ref="AC11:AF12"/>
    <mergeCell ref="AI17:AL17"/>
    <mergeCell ref="AE18:AH18"/>
  </mergeCells>
  <phoneticPr fontId="2"/>
  <pageMargins left="0.61" right="0.32" top="0.83" bottom="0.54" header="0.51200000000000001" footer="0.51200000000000001"/>
  <pageSetup paperSize="9"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6"/>
  <sheetViews>
    <sheetView view="pageBreakPreview" topLeftCell="A13" zoomScale="85" zoomScaleNormal="100" zoomScaleSheetLayoutView="85" workbookViewId="0">
      <selection activeCell="A25" sqref="A25"/>
    </sheetView>
  </sheetViews>
  <sheetFormatPr defaultRowHeight="13.2" x14ac:dyDescent="0.2"/>
  <cols>
    <col min="1" max="3" width="8.88671875" style="287"/>
    <col min="4" max="4" width="28.44140625" style="287" customWidth="1"/>
    <col min="5" max="5" width="7.44140625" style="287" customWidth="1"/>
    <col min="6" max="6" width="9.33203125" style="287" customWidth="1"/>
    <col min="7" max="7" width="7.33203125" style="287" customWidth="1"/>
    <col min="8" max="64" width="8.88671875" style="287"/>
    <col min="65" max="259" width="8.88671875" style="10"/>
    <col min="260" max="260" width="28.44140625" style="10" customWidth="1"/>
    <col min="261" max="261" width="7.44140625" style="10" customWidth="1"/>
    <col min="262" max="262" width="9.33203125" style="10" customWidth="1"/>
    <col min="263" max="263" width="7.33203125" style="10" customWidth="1"/>
    <col min="264" max="515" width="8.88671875" style="10"/>
    <col min="516" max="516" width="28.44140625" style="10" customWidth="1"/>
    <col min="517" max="517" width="7.44140625" style="10" customWidth="1"/>
    <col min="518" max="518" width="9.33203125" style="10" customWidth="1"/>
    <col min="519" max="519" width="7.33203125" style="10" customWidth="1"/>
    <col min="520" max="771" width="8.88671875" style="10"/>
    <col min="772" max="772" width="28.44140625" style="10" customWidth="1"/>
    <col min="773" max="773" width="7.44140625" style="10" customWidth="1"/>
    <col min="774" max="774" width="9.33203125" style="10" customWidth="1"/>
    <col min="775" max="775" width="7.33203125" style="10" customWidth="1"/>
    <col min="776" max="1027" width="8.88671875" style="10"/>
    <col min="1028" max="1028" width="28.44140625" style="10" customWidth="1"/>
    <col min="1029" max="1029" width="7.44140625" style="10" customWidth="1"/>
    <col min="1030" max="1030" width="9.33203125" style="10" customWidth="1"/>
    <col min="1031" max="1031" width="7.33203125" style="10" customWidth="1"/>
    <col min="1032" max="1283" width="8.88671875" style="10"/>
    <col min="1284" max="1284" width="28.44140625" style="10" customWidth="1"/>
    <col min="1285" max="1285" width="7.44140625" style="10" customWidth="1"/>
    <col min="1286" max="1286" width="9.33203125" style="10" customWidth="1"/>
    <col min="1287" max="1287" width="7.33203125" style="10" customWidth="1"/>
    <col min="1288" max="1539" width="8.88671875" style="10"/>
    <col min="1540" max="1540" width="28.44140625" style="10" customWidth="1"/>
    <col min="1541" max="1541" width="7.44140625" style="10" customWidth="1"/>
    <col min="1542" max="1542" width="9.33203125" style="10" customWidth="1"/>
    <col min="1543" max="1543" width="7.33203125" style="10" customWidth="1"/>
    <col min="1544" max="1795" width="8.88671875" style="10"/>
    <col min="1796" max="1796" width="28.44140625" style="10" customWidth="1"/>
    <col min="1797" max="1797" width="7.44140625" style="10" customWidth="1"/>
    <col min="1798" max="1798" width="9.33203125" style="10" customWidth="1"/>
    <col min="1799" max="1799" width="7.33203125" style="10" customWidth="1"/>
    <col min="1800" max="2051" width="8.88671875" style="10"/>
    <col min="2052" max="2052" width="28.44140625" style="10" customWidth="1"/>
    <col min="2053" max="2053" width="7.44140625" style="10" customWidth="1"/>
    <col min="2054" max="2054" width="9.33203125" style="10" customWidth="1"/>
    <col min="2055" max="2055" width="7.33203125" style="10" customWidth="1"/>
    <col min="2056" max="2307" width="8.88671875" style="10"/>
    <col min="2308" max="2308" width="28.44140625" style="10" customWidth="1"/>
    <col min="2309" max="2309" width="7.44140625" style="10" customWidth="1"/>
    <col min="2310" max="2310" width="9.33203125" style="10" customWidth="1"/>
    <col min="2311" max="2311" width="7.33203125" style="10" customWidth="1"/>
    <col min="2312" max="2563" width="8.88671875" style="10"/>
    <col min="2564" max="2564" width="28.44140625" style="10" customWidth="1"/>
    <col min="2565" max="2565" width="7.44140625" style="10" customWidth="1"/>
    <col min="2566" max="2566" width="9.33203125" style="10" customWidth="1"/>
    <col min="2567" max="2567" width="7.33203125" style="10" customWidth="1"/>
    <col min="2568" max="2819" width="8.88671875" style="10"/>
    <col min="2820" max="2820" width="28.44140625" style="10" customWidth="1"/>
    <col min="2821" max="2821" width="7.44140625" style="10" customWidth="1"/>
    <col min="2822" max="2822" width="9.33203125" style="10" customWidth="1"/>
    <col min="2823" max="2823" width="7.33203125" style="10" customWidth="1"/>
    <col min="2824" max="3075" width="8.88671875" style="10"/>
    <col min="3076" max="3076" width="28.44140625" style="10" customWidth="1"/>
    <col min="3077" max="3077" width="7.44140625" style="10" customWidth="1"/>
    <col min="3078" max="3078" width="9.33203125" style="10" customWidth="1"/>
    <col min="3079" max="3079" width="7.33203125" style="10" customWidth="1"/>
    <col min="3080" max="3331" width="8.88671875" style="10"/>
    <col min="3332" max="3332" width="28.44140625" style="10" customWidth="1"/>
    <col min="3333" max="3333" width="7.44140625" style="10" customWidth="1"/>
    <col min="3334" max="3334" width="9.33203125" style="10" customWidth="1"/>
    <col min="3335" max="3335" width="7.33203125" style="10" customWidth="1"/>
    <col min="3336" max="3587" width="8.88671875" style="10"/>
    <col min="3588" max="3588" width="28.44140625" style="10" customWidth="1"/>
    <col min="3589" max="3589" width="7.44140625" style="10" customWidth="1"/>
    <col min="3590" max="3590" width="9.33203125" style="10" customWidth="1"/>
    <col min="3591" max="3591" width="7.33203125" style="10" customWidth="1"/>
    <col min="3592" max="3843" width="8.88671875" style="10"/>
    <col min="3844" max="3844" width="28.44140625" style="10" customWidth="1"/>
    <col min="3845" max="3845" width="7.44140625" style="10" customWidth="1"/>
    <col min="3846" max="3846" width="9.33203125" style="10" customWidth="1"/>
    <col min="3847" max="3847" width="7.33203125" style="10" customWidth="1"/>
    <col min="3848" max="4099" width="8.88671875" style="10"/>
    <col min="4100" max="4100" width="28.44140625" style="10" customWidth="1"/>
    <col min="4101" max="4101" width="7.44140625" style="10" customWidth="1"/>
    <col min="4102" max="4102" width="9.33203125" style="10" customWidth="1"/>
    <col min="4103" max="4103" width="7.33203125" style="10" customWidth="1"/>
    <col min="4104" max="4355" width="8.88671875" style="10"/>
    <col min="4356" max="4356" width="28.44140625" style="10" customWidth="1"/>
    <col min="4357" max="4357" width="7.44140625" style="10" customWidth="1"/>
    <col min="4358" max="4358" width="9.33203125" style="10" customWidth="1"/>
    <col min="4359" max="4359" width="7.33203125" style="10" customWidth="1"/>
    <col min="4360" max="4611" width="8.88671875" style="10"/>
    <col min="4612" max="4612" width="28.44140625" style="10" customWidth="1"/>
    <col min="4613" max="4613" width="7.44140625" style="10" customWidth="1"/>
    <col min="4614" max="4614" width="9.33203125" style="10" customWidth="1"/>
    <col min="4615" max="4615" width="7.33203125" style="10" customWidth="1"/>
    <col min="4616" max="4867" width="8.88671875" style="10"/>
    <col min="4868" max="4868" width="28.44140625" style="10" customWidth="1"/>
    <col min="4869" max="4869" width="7.44140625" style="10" customWidth="1"/>
    <col min="4870" max="4870" width="9.33203125" style="10" customWidth="1"/>
    <col min="4871" max="4871" width="7.33203125" style="10" customWidth="1"/>
    <col min="4872" max="5123" width="8.88671875" style="10"/>
    <col min="5124" max="5124" width="28.44140625" style="10" customWidth="1"/>
    <col min="5125" max="5125" width="7.44140625" style="10" customWidth="1"/>
    <col min="5126" max="5126" width="9.33203125" style="10" customWidth="1"/>
    <col min="5127" max="5127" width="7.33203125" style="10" customWidth="1"/>
    <col min="5128" max="5379" width="8.88671875" style="10"/>
    <col min="5380" max="5380" width="28.44140625" style="10" customWidth="1"/>
    <col min="5381" max="5381" width="7.44140625" style="10" customWidth="1"/>
    <col min="5382" max="5382" width="9.33203125" style="10" customWidth="1"/>
    <col min="5383" max="5383" width="7.33203125" style="10" customWidth="1"/>
    <col min="5384" max="5635" width="8.88671875" style="10"/>
    <col min="5636" max="5636" width="28.44140625" style="10" customWidth="1"/>
    <col min="5637" max="5637" width="7.44140625" style="10" customWidth="1"/>
    <col min="5638" max="5638" width="9.33203125" style="10" customWidth="1"/>
    <col min="5639" max="5639" width="7.33203125" style="10" customWidth="1"/>
    <col min="5640" max="5891" width="8.88671875" style="10"/>
    <col min="5892" max="5892" width="28.44140625" style="10" customWidth="1"/>
    <col min="5893" max="5893" width="7.44140625" style="10" customWidth="1"/>
    <col min="5894" max="5894" width="9.33203125" style="10" customWidth="1"/>
    <col min="5895" max="5895" width="7.33203125" style="10" customWidth="1"/>
    <col min="5896" max="6147" width="8.88671875" style="10"/>
    <col min="6148" max="6148" width="28.44140625" style="10" customWidth="1"/>
    <col min="6149" max="6149" width="7.44140625" style="10" customWidth="1"/>
    <col min="6150" max="6150" width="9.33203125" style="10" customWidth="1"/>
    <col min="6151" max="6151" width="7.33203125" style="10" customWidth="1"/>
    <col min="6152" max="6403" width="8.88671875" style="10"/>
    <col min="6404" max="6404" width="28.44140625" style="10" customWidth="1"/>
    <col min="6405" max="6405" width="7.44140625" style="10" customWidth="1"/>
    <col min="6406" max="6406" width="9.33203125" style="10" customWidth="1"/>
    <col min="6407" max="6407" width="7.33203125" style="10" customWidth="1"/>
    <col min="6408" max="6659" width="8.88671875" style="10"/>
    <col min="6660" max="6660" width="28.44140625" style="10" customWidth="1"/>
    <col min="6661" max="6661" width="7.44140625" style="10" customWidth="1"/>
    <col min="6662" max="6662" width="9.33203125" style="10" customWidth="1"/>
    <col min="6663" max="6663" width="7.33203125" style="10" customWidth="1"/>
    <col min="6664" max="6915" width="8.88671875" style="10"/>
    <col min="6916" max="6916" width="28.44140625" style="10" customWidth="1"/>
    <col min="6917" max="6917" width="7.44140625" style="10" customWidth="1"/>
    <col min="6918" max="6918" width="9.33203125" style="10" customWidth="1"/>
    <col min="6919" max="6919" width="7.33203125" style="10" customWidth="1"/>
    <col min="6920" max="7171" width="8.88671875" style="10"/>
    <col min="7172" max="7172" width="28.44140625" style="10" customWidth="1"/>
    <col min="7173" max="7173" width="7.44140625" style="10" customWidth="1"/>
    <col min="7174" max="7174" width="9.33203125" style="10" customWidth="1"/>
    <col min="7175" max="7175" width="7.33203125" style="10" customWidth="1"/>
    <col min="7176" max="7427" width="8.88671875" style="10"/>
    <col min="7428" max="7428" width="28.44140625" style="10" customWidth="1"/>
    <col min="7429" max="7429" width="7.44140625" style="10" customWidth="1"/>
    <col min="7430" max="7430" width="9.33203125" style="10" customWidth="1"/>
    <col min="7431" max="7431" width="7.33203125" style="10" customWidth="1"/>
    <col min="7432" max="7683" width="8.88671875" style="10"/>
    <col min="7684" max="7684" width="28.44140625" style="10" customWidth="1"/>
    <col min="7685" max="7685" width="7.44140625" style="10" customWidth="1"/>
    <col min="7686" max="7686" width="9.33203125" style="10" customWidth="1"/>
    <col min="7687" max="7687" width="7.33203125" style="10" customWidth="1"/>
    <col min="7688" max="7939" width="8.88671875" style="10"/>
    <col min="7940" max="7940" width="28.44140625" style="10" customWidth="1"/>
    <col min="7941" max="7941" width="7.44140625" style="10" customWidth="1"/>
    <col min="7942" max="7942" width="9.33203125" style="10" customWidth="1"/>
    <col min="7943" max="7943" width="7.33203125" style="10" customWidth="1"/>
    <col min="7944" max="8195" width="8.88671875" style="10"/>
    <col min="8196" max="8196" width="28.44140625" style="10" customWidth="1"/>
    <col min="8197" max="8197" width="7.44140625" style="10" customWidth="1"/>
    <col min="8198" max="8198" width="9.33203125" style="10" customWidth="1"/>
    <col min="8199" max="8199" width="7.33203125" style="10" customWidth="1"/>
    <col min="8200" max="8451" width="8.88671875" style="10"/>
    <col min="8452" max="8452" width="28.44140625" style="10" customWidth="1"/>
    <col min="8453" max="8453" width="7.44140625" style="10" customWidth="1"/>
    <col min="8454" max="8454" width="9.33203125" style="10" customWidth="1"/>
    <col min="8455" max="8455" width="7.33203125" style="10" customWidth="1"/>
    <col min="8456" max="8707" width="8.88671875" style="10"/>
    <col min="8708" max="8708" width="28.44140625" style="10" customWidth="1"/>
    <col min="8709" max="8709" width="7.44140625" style="10" customWidth="1"/>
    <col min="8710" max="8710" width="9.33203125" style="10" customWidth="1"/>
    <col min="8711" max="8711" width="7.33203125" style="10" customWidth="1"/>
    <col min="8712" max="8963" width="8.88671875" style="10"/>
    <col min="8964" max="8964" width="28.44140625" style="10" customWidth="1"/>
    <col min="8965" max="8965" width="7.44140625" style="10" customWidth="1"/>
    <col min="8966" max="8966" width="9.33203125" style="10" customWidth="1"/>
    <col min="8967" max="8967" width="7.33203125" style="10" customWidth="1"/>
    <col min="8968" max="9219" width="8.88671875" style="10"/>
    <col min="9220" max="9220" width="28.44140625" style="10" customWidth="1"/>
    <col min="9221" max="9221" width="7.44140625" style="10" customWidth="1"/>
    <col min="9222" max="9222" width="9.33203125" style="10" customWidth="1"/>
    <col min="9223" max="9223" width="7.33203125" style="10" customWidth="1"/>
    <col min="9224" max="9475" width="8.88671875" style="10"/>
    <col min="9476" max="9476" width="28.44140625" style="10" customWidth="1"/>
    <col min="9477" max="9477" width="7.44140625" style="10" customWidth="1"/>
    <col min="9478" max="9478" width="9.33203125" style="10" customWidth="1"/>
    <col min="9479" max="9479" width="7.33203125" style="10" customWidth="1"/>
    <col min="9480" max="9731" width="8.88671875" style="10"/>
    <col min="9732" max="9732" width="28.44140625" style="10" customWidth="1"/>
    <col min="9733" max="9733" width="7.44140625" style="10" customWidth="1"/>
    <col min="9734" max="9734" width="9.33203125" style="10" customWidth="1"/>
    <col min="9735" max="9735" width="7.33203125" style="10" customWidth="1"/>
    <col min="9736" max="9987" width="8.88671875" style="10"/>
    <col min="9988" max="9988" width="28.44140625" style="10" customWidth="1"/>
    <col min="9989" max="9989" width="7.44140625" style="10" customWidth="1"/>
    <col min="9990" max="9990" width="9.33203125" style="10" customWidth="1"/>
    <col min="9991" max="9991" width="7.33203125" style="10" customWidth="1"/>
    <col min="9992" max="10243" width="8.88671875" style="10"/>
    <col min="10244" max="10244" width="28.44140625" style="10" customWidth="1"/>
    <col min="10245" max="10245" width="7.44140625" style="10" customWidth="1"/>
    <col min="10246" max="10246" width="9.33203125" style="10" customWidth="1"/>
    <col min="10247" max="10247" width="7.33203125" style="10" customWidth="1"/>
    <col min="10248" max="10499" width="8.88671875" style="10"/>
    <col min="10500" max="10500" width="28.44140625" style="10" customWidth="1"/>
    <col min="10501" max="10501" width="7.44140625" style="10" customWidth="1"/>
    <col min="10502" max="10502" width="9.33203125" style="10" customWidth="1"/>
    <col min="10503" max="10503" width="7.33203125" style="10" customWidth="1"/>
    <col min="10504" max="10755" width="8.88671875" style="10"/>
    <col min="10756" max="10756" width="28.44140625" style="10" customWidth="1"/>
    <col min="10757" max="10757" width="7.44140625" style="10" customWidth="1"/>
    <col min="10758" max="10758" width="9.33203125" style="10" customWidth="1"/>
    <col min="10759" max="10759" width="7.33203125" style="10" customWidth="1"/>
    <col min="10760" max="11011" width="8.88671875" style="10"/>
    <col min="11012" max="11012" width="28.44140625" style="10" customWidth="1"/>
    <col min="11013" max="11013" width="7.44140625" style="10" customWidth="1"/>
    <col min="11014" max="11014" width="9.33203125" style="10" customWidth="1"/>
    <col min="11015" max="11015" width="7.33203125" style="10" customWidth="1"/>
    <col min="11016" max="11267" width="8.88671875" style="10"/>
    <col min="11268" max="11268" width="28.44140625" style="10" customWidth="1"/>
    <col min="11269" max="11269" width="7.44140625" style="10" customWidth="1"/>
    <col min="11270" max="11270" width="9.33203125" style="10" customWidth="1"/>
    <col min="11271" max="11271" width="7.33203125" style="10" customWidth="1"/>
    <col min="11272" max="11523" width="8.88671875" style="10"/>
    <col min="11524" max="11524" width="28.44140625" style="10" customWidth="1"/>
    <col min="11525" max="11525" width="7.44140625" style="10" customWidth="1"/>
    <col min="11526" max="11526" width="9.33203125" style="10" customWidth="1"/>
    <col min="11527" max="11527" width="7.33203125" style="10" customWidth="1"/>
    <col min="11528" max="11779" width="8.88671875" style="10"/>
    <col min="11780" max="11780" width="28.44140625" style="10" customWidth="1"/>
    <col min="11781" max="11781" width="7.44140625" style="10" customWidth="1"/>
    <col min="11782" max="11782" width="9.33203125" style="10" customWidth="1"/>
    <col min="11783" max="11783" width="7.33203125" style="10" customWidth="1"/>
    <col min="11784" max="12035" width="8.88671875" style="10"/>
    <col min="12036" max="12036" width="28.44140625" style="10" customWidth="1"/>
    <col min="12037" max="12037" width="7.44140625" style="10" customWidth="1"/>
    <col min="12038" max="12038" width="9.33203125" style="10" customWidth="1"/>
    <col min="12039" max="12039" width="7.33203125" style="10" customWidth="1"/>
    <col min="12040" max="12291" width="8.88671875" style="10"/>
    <col min="12292" max="12292" width="28.44140625" style="10" customWidth="1"/>
    <col min="12293" max="12293" width="7.44140625" style="10" customWidth="1"/>
    <col min="12294" max="12294" width="9.33203125" style="10" customWidth="1"/>
    <col min="12295" max="12295" width="7.33203125" style="10" customWidth="1"/>
    <col min="12296" max="12547" width="8.88671875" style="10"/>
    <col min="12548" max="12548" width="28.44140625" style="10" customWidth="1"/>
    <col min="12549" max="12549" width="7.44140625" style="10" customWidth="1"/>
    <col min="12550" max="12550" width="9.33203125" style="10" customWidth="1"/>
    <col min="12551" max="12551" width="7.33203125" style="10" customWidth="1"/>
    <col min="12552" max="12803" width="8.88671875" style="10"/>
    <col min="12804" max="12804" width="28.44140625" style="10" customWidth="1"/>
    <col min="12805" max="12805" width="7.44140625" style="10" customWidth="1"/>
    <col min="12806" max="12806" width="9.33203125" style="10" customWidth="1"/>
    <col min="12807" max="12807" width="7.33203125" style="10" customWidth="1"/>
    <col min="12808" max="13059" width="8.88671875" style="10"/>
    <col min="13060" max="13060" width="28.44140625" style="10" customWidth="1"/>
    <col min="13061" max="13061" width="7.44140625" style="10" customWidth="1"/>
    <col min="13062" max="13062" width="9.33203125" style="10" customWidth="1"/>
    <col min="13063" max="13063" width="7.33203125" style="10" customWidth="1"/>
    <col min="13064" max="13315" width="8.88671875" style="10"/>
    <col min="13316" max="13316" width="28.44140625" style="10" customWidth="1"/>
    <col min="13317" max="13317" width="7.44140625" style="10" customWidth="1"/>
    <col min="13318" max="13318" width="9.33203125" style="10" customWidth="1"/>
    <col min="13319" max="13319" width="7.33203125" style="10" customWidth="1"/>
    <col min="13320" max="13571" width="8.88671875" style="10"/>
    <col min="13572" max="13572" width="28.44140625" style="10" customWidth="1"/>
    <col min="13573" max="13573" width="7.44140625" style="10" customWidth="1"/>
    <col min="13574" max="13574" width="9.33203125" style="10" customWidth="1"/>
    <col min="13575" max="13575" width="7.33203125" style="10" customWidth="1"/>
    <col min="13576" max="13827" width="8.88671875" style="10"/>
    <col min="13828" max="13828" width="28.44140625" style="10" customWidth="1"/>
    <col min="13829" max="13829" width="7.44140625" style="10" customWidth="1"/>
    <col min="13830" max="13830" width="9.33203125" style="10" customWidth="1"/>
    <col min="13831" max="13831" width="7.33203125" style="10" customWidth="1"/>
    <col min="13832" max="14083" width="8.88671875" style="10"/>
    <col min="14084" max="14084" width="28.44140625" style="10" customWidth="1"/>
    <col min="14085" max="14085" width="7.44140625" style="10" customWidth="1"/>
    <col min="14086" max="14086" width="9.33203125" style="10" customWidth="1"/>
    <col min="14087" max="14087" width="7.33203125" style="10" customWidth="1"/>
    <col min="14088" max="14339" width="8.88671875" style="10"/>
    <col min="14340" max="14340" width="28.44140625" style="10" customWidth="1"/>
    <col min="14341" max="14341" width="7.44140625" style="10" customWidth="1"/>
    <col min="14342" max="14342" width="9.33203125" style="10" customWidth="1"/>
    <col min="14343" max="14343" width="7.33203125" style="10" customWidth="1"/>
    <col min="14344" max="14595" width="8.88671875" style="10"/>
    <col min="14596" max="14596" width="28.44140625" style="10" customWidth="1"/>
    <col min="14597" max="14597" width="7.44140625" style="10" customWidth="1"/>
    <col min="14598" max="14598" width="9.33203125" style="10" customWidth="1"/>
    <col min="14599" max="14599" width="7.33203125" style="10" customWidth="1"/>
    <col min="14600" max="14851" width="8.88671875" style="10"/>
    <col min="14852" max="14852" width="28.44140625" style="10" customWidth="1"/>
    <col min="14853" max="14853" width="7.44140625" style="10" customWidth="1"/>
    <col min="14854" max="14854" width="9.33203125" style="10" customWidth="1"/>
    <col min="14855" max="14855" width="7.33203125" style="10" customWidth="1"/>
    <col min="14856" max="15107" width="8.88671875" style="10"/>
    <col min="15108" max="15108" width="28.44140625" style="10" customWidth="1"/>
    <col min="15109" max="15109" width="7.44140625" style="10" customWidth="1"/>
    <col min="15110" max="15110" width="9.33203125" style="10" customWidth="1"/>
    <col min="15111" max="15111" width="7.33203125" style="10" customWidth="1"/>
    <col min="15112" max="15363" width="8.88671875" style="10"/>
    <col min="15364" max="15364" width="28.44140625" style="10" customWidth="1"/>
    <col min="15365" max="15365" width="7.44140625" style="10" customWidth="1"/>
    <col min="15366" max="15366" width="9.33203125" style="10" customWidth="1"/>
    <col min="15367" max="15367" width="7.33203125" style="10" customWidth="1"/>
    <col min="15368" max="15619" width="8.88671875" style="10"/>
    <col min="15620" max="15620" width="28.44140625" style="10" customWidth="1"/>
    <col min="15621" max="15621" width="7.44140625" style="10" customWidth="1"/>
    <col min="15622" max="15622" width="9.33203125" style="10" customWidth="1"/>
    <col min="15623" max="15623" width="7.33203125" style="10" customWidth="1"/>
    <col min="15624" max="15875" width="8.88671875" style="10"/>
    <col min="15876" max="15876" width="28.44140625" style="10" customWidth="1"/>
    <col min="15877" max="15877" width="7.44140625" style="10" customWidth="1"/>
    <col min="15878" max="15878" width="9.33203125" style="10" customWidth="1"/>
    <col min="15879" max="15879" width="7.33203125" style="10" customWidth="1"/>
    <col min="15880" max="16131" width="8.88671875" style="10"/>
    <col min="16132" max="16132" width="28.44140625" style="10" customWidth="1"/>
    <col min="16133" max="16133" width="7.44140625" style="10" customWidth="1"/>
    <col min="16134" max="16134" width="9.33203125" style="10" customWidth="1"/>
    <col min="16135" max="16135" width="7.33203125" style="10" customWidth="1"/>
    <col min="16136" max="16384" width="8.88671875" style="10"/>
  </cols>
  <sheetData>
    <row r="1" spans="1:7" s="10" customFormat="1" ht="16.5" customHeight="1" x14ac:dyDescent="0.2">
      <c r="A1" s="287" t="s">
        <v>803</v>
      </c>
      <c r="B1" s="287"/>
      <c r="C1" s="287"/>
      <c r="D1" s="287"/>
      <c r="E1" s="287"/>
      <c r="F1" s="287"/>
      <c r="G1" s="287"/>
    </row>
    <row r="2" spans="1:7" s="10" customFormat="1" ht="16.5" customHeight="1" x14ac:dyDescent="0.2">
      <c r="A2" s="287"/>
      <c r="B2" s="287"/>
      <c r="C2" s="287"/>
      <c r="D2" s="287"/>
      <c r="E2" s="314"/>
      <c r="F2" s="1181">
        <f>●総括表!H4</f>
        <v>0</v>
      </c>
      <c r="G2" s="1181"/>
    </row>
    <row r="3" spans="1:7" s="10" customFormat="1" ht="16.5" customHeight="1" x14ac:dyDescent="0.2">
      <c r="A3" s="287"/>
      <c r="B3" s="287"/>
      <c r="C3" s="287"/>
      <c r="D3" s="287"/>
      <c r="E3" s="295"/>
      <c r="F3" s="295"/>
      <c r="G3" s="295"/>
    </row>
    <row r="4" spans="1:7" s="10" customFormat="1" ht="16.5" customHeight="1" x14ac:dyDescent="0.2">
      <c r="A4" s="287" t="s">
        <v>2271</v>
      </c>
      <c r="B4" s="287"/>
      <c r="C4" s="287"/>
      <c r="D4" s="287"/>
      <c r="E4" s="287"/>
      <c r="F4" s="287"/>
      <c r="G4" s="287"/>
    </row>
    <row r="5" spans="1:7" s="10" customFormat="1" ht="16.5" customHeight="1" x14ac:dyDescent="0.2">
      <c r="A5" s="287"/>
      <c r="B5" s="287"/>
      <c r="C5" s="287"/>
      <c r="D5" s="287"/>
      <c r="E5" s="287"/>
      <c r="F5" s="287"/>
      <c r="G5" s="288" t="s">
        <v>793</v>
      </c>
    </row>
    <row r="6" spans="1:7" s="10" customFormat="1" ht="16.5" customHeight="1" x14ac:dyDescent="0.2">
      <c r="A6" s="294" t="s">
        <v>792</v>
      </c>
      <c r="B6" s="294" t="s">
        <v>800</v>
      </c>
      <c r="C6" s="294" t="s">
        <v>802</v>
      </c>
      <c r="D6" s="311" t="s">
        <v>801</v>
      </c>
      <c r="E6" s="1182" t="s">
        <v>790</v>
      </c>
      <c r="F6" s="1183"/>
      <c r="G6" s="1184"/>
    </row>
    <row r="7" spans="1:7" s="10" customFormat="1" ht="16.5" customHeight="1" x14ac:dyDescent="0.2">
      <c r="A7" s="293" t="s">
        <v>789</v>
      </c>
      <c r="B7" s="293" t="s">
        <v>797</v>
      </c>
      <c r="C7" s="293" t="s">
        <v>796</v>
      </c>
      <c r="D7" s="293" t="s">
        <v>2272</v>
      </c>
      <c r="E7" s="310" t="s">
        <v>795</v>
      </c>
      <c r="F7" s="309" t="s">
        <v>2273</v>
      </c>
      <c r="G7" s="308"/>
    </row>
    <row r="8" spans="1:7" s="10" customFormat="1" ht="16.5" customHeight="1" x14ac:dyDescent="0.2">
      <c r="A8" s="293" t="s">
        <v>788</v>
      </c>
      <c r="B8" s="293"/>
      <c r="C8" s="293"/>
      <c r="D8" s="293"/>
      <c r="E8" s="307"/>
      <c r="F8" s="306" t="s">
        <v>794</v>
      </c>
      <c r="G8" s="305" t="s">
        <v>2274</v>
      </c>
    </row>
    <row r="9" spans="1:7" s="10" customFormat="1" ht="16.5" customHeight="1" x14ac:dyDescent="0.2">
      <c r="A9" s="292"/>
      <c r="B9" s="292" t="s">
        <v>2275</v>
      </c>
      <c r="C9" s="292" t="s">
        <v>2276</v>
      </c>
      <c r="D9" s="304" t="s">
        <v>2277</v>
      </c>
      <c r="E9" s="740" t="s">
        <v>2278</v>
      </c>
      <c r="F9" s="304" t="s">
        <v>2279</v>
      </c>
      <c r="G9" s="313"/>
    </row>
    <row r="10" spans="1:7" s="10" customFormat="1" ht="16.5" customHeight="1" x14ac:dyDescent="0.2">
      <c r="A10" s="291"/>
      <c r="B10" s="291"/>
      <c r="C10" s="291"/>
      <c r="D10" s="303"/>
      <c r="E10" s="302"/>
      <c r="F10" s="291"/>
      <c r="G10" s="301">
        <f>E10-F10</f>
        <v>0</v>
      </c>
    </row>
    <row r="11" spans="1:7" s="10" customFormat="1" ht="16.5" customHeight="1" thickBot="1" x14ac:dyDescent="0.25">
      <c r="A11" s="290"/>
      <c r="B11" s="290"/>
      <c r="C11" s="290"/>
      <c r="D11" s="300"/>
      <c r="E11" s="299"/>
      <c r="F11" s="290"/>
      <c r="G11" s="298">
        <f>E11-F11</f>
        <v>0</v>
      </c>
    </row>
    <row r="12" spans="1:7" s="10" customFormat="1" ht="16.5" customHeight="1" thickTop="1" thickBot="1" x14ac:dyDescent="0.25">
      <c r="A12" s="289"/>
      <c r="B12" s="289"/>
      <c r="C12" s="289"/>
      <c r="D12" s="289"/>
      <c r="E12" s="297"/>
      <c r="F12" s="296"/>
      <c r="G12" s="739">
        <f>SUM(G10:G11)</f>
        <v>0</v>
      </c>
    </row>
    <row r="13" spans="1:7" s="10" customFormat="1" ht="16.5" customHeight="1" thickTop="1" x14ac:dyDescent="0.2">
      <c r="A13" s="287"/>
      <c r="B13" s="287"/>
      <c r="C13" s="287"/>
      <c r="D13" s="287"/>
      <c r="E13" s="287"/>
      <c r="F13" s="287"/>
      <c r="G13" s="312" t="s">
        <v>2280</v>
      </c>
    </row>
    <row r="14" spans="1:7" s="10" customFormat="1" ht="16.5" customHeight="1" x14ac:dyDescent="0.2">
      <c r="A14" s="287" t="s">
        <v>2281</v>
      </c>
      <c r="B14" s="287"/>
      <c r="C14" s="287"/>
      <c r="D14" s="287"/>
      <c r="E14" s="287"/>
      <c r="F14" s="287"/>
      <c r="G14" s="287"/>
    </row>
    <row r="15" spans="1:7" s="10" customFormat="1" ht="16.5" customHeight="1" x14ac:dyDescent="0.2">
      <c r="A15" s="287"/>
      <c r="B15" s="287"/>
      <c r="C15" s="287"/>
      <c r="D15" s="287"/>
      <c r="E15" s="287"/>
      <c r="F15" s="287"/>
      <c r="G15" s="288" t="s">
        <v>793</v>
      </c>
    </row>
    <row r="16" spans="1:7" s="10" customFormat="1" ht="16.5" customHeight="1" x14ac:dyDescent="0.2">
      <c r="A16" s="294" t="s">
        <v>792</v>
      </c>
      <c r="B16" s="294" t="s">
        <v>800</v>
      </c>
      <c r="C16" s="294" t="s">
        <v>799</v>
      </c>
      <c r="D16" s="311" t="s">
        <v>798</v>
      </c>
      <c r="E16" s="1182" t="s">
        <v>790</v>
      </c>
      <c r="F16" s="1183"/>
      <c r="G16" s="1184"/>
    </row>
    <row r="17" spans="1:64" ht="16.5" customHeight="1" x14ac:dyDescent="0.2">
      <c r="A17" s="293" t="s">
        <v>789</v>
      </c>
      <c r="B17" s="293" t="s">
        <v>797</v>
      </c>
      <c r="C17" s="293" t="s">
        <v>796</v>
      </c>
      <c r="D17" s="293" t="s">
        <v>2282</v>
      </c>
      <c r="E17" s="310" t="s">
        <v>795</v>
      </c>
      <c r="F17" s="309" t="s">
        <v>2283</v>
      </c>
      <c r="G17" s="308"/>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row>
    <row r="18" spans="1:64" ht="16.5" customHeight="1" x14ac:dyDescent="0.2">
      <c r="A18" s="293" t="s">
        <v>788</v>
      </c>
      <c r="B18" s="293"/>
      <c r="C18" s="293"/>
      <c r="D18" s="293"/>
      <c r="E18" s="307"/>
      <c r="F18" s="306" t="s">
        <v>794</v>
      </c>
      <c r="G18" s="305" t="s">
        <v>2284</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row>
    <row r="19" spans="1:64" ht="16.5" customHeight="1" x14ac:dyDescent="0.2">
      <c r="A19" s="292"/>
      <c r="B19" s="292" t="s">
        <v>2285</v>
      </c>
      <c r="C19" s="292" t="s">
        <v>2286</v>
      </c>
      <c r="D19" s="304" t="s">
        <v>2287</v>
      </c>
      <c r="E19" s="740" t="s">
        <v>2288</v>
      </c>
      <c r="F19" s="740" t="s">
        <v>2289</v>
      </c>
      <c r="G19" s="304"/>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spans="1:64" ht="16.5" customHeight="1" x14ac:dyDescent="0.2">
      <c r="A20" s="291"/>
      <c r="B20" s="291"/>
      <c r="C20" s="291"/>
      <c r="D20" s="303"/>
      <c r="E20" s="302"/>
      <c r="F20" s="291"/>
      <c r="G20" s="301">
        <f>E20-F20</f>
        <v>0</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64" ht="16.5" customHeight="1" thickBot="1" x14ac:dyDescent="0.25">
      <c r="A21" s="290"/>
      <c r="B21" s="290"/>
      <c r="C21" s="290"/>
      <c r="D21" s="300"/>
      <c r="E21" s="299"/>
      <c r="F21" s="290"/>
      <c r="G21" s="298">
        <f>E21-F21</f>
        <v>0</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ht="16.5" customHeight="1" thickTop="1" thickBot="1" x14ac:dyDescent="0.25">
      <c r="A22" s="289"/>
      <c r="B22" s="289"/>
      <c r="C22" s="289"/>
      <c r="D22" s="289"/>
      <c r="E22" s="297"/>
      <c r="F22" s="296"/>
      <c r="G22" s="739">
        <f>SUM(G20:G21)</f>
        <v>0</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4" ht="16.5" customHeight="1" thickTop="1" x14ac:dyDescent="0.2">
      <c r="G23" s="288" t="s">
        <v>2290</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row r="25" spans="1:64" ht="16.5" customHeight="1" x14ac:dyDescent="0.2">
      <c r="A25" s="868" t="s">
        <v>2410</v>
      </c>
      <c r="D25" s="295"/>
      <c r="E25" s="930"/>
      <c r="F25" s="295"/>
      <c r="G25" s="295"/>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row>
    <row r="26" spans="1:64" ht="16.5" customHeight="1" x14ac:dyDescent="0.2">
      <c r="G26" s="288" t="s">
        <v>793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row>
    <row r="27" spans="1:64" ht="16.5" customHeight="1" x14ac:dyDescent="0.2">
      <c r="A27" s="294" t="s">
        <v>792</v>
      </c>
      <c r="B27" s="1185" t="s">
        <v>791</v>
      </c>
      <c r="C27" s="1186"/>
      <c r="D27" s="1187"/>
      <c r="E27" s="1182" t="s">
        <v>790</v>
      </c>
      <c r="F27" s="1183"/>
      <c r="G27" s="1184"/>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row>
    <row r="28" spans="1:64" ht="16.5" customHeight="1" x14ac:dyDescent="0.2">
      <c r="A28" s="293" t="s">
        <v>789</v>
      </c>
      <c r="B28" s="1178" t="s">
        <v>2282</v>
      </c>
      <c r="C28" s="1179"/>
      <c r="D28" s="1180"/>
      <c r="E28" s="1178" t="s">
        <v>2291</v>
      </c>
      <c r="F28" s="1179"/>
      <c r="G28" s="118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row>
    <row r="29" spans="1:64" ht="16.5" customHeight="1" x14ac:dyDescent="0.2">
      <c r="A29" s="292" t="s">
        <v>788</v>
      </c>
      <c r="B29" s="1188" t="s">
        <v>2292</v>
      </c>
      <c r="C29" s="1181"/>
      <c r="D29" s="1189"/>
      <c r="E29" s="1188" t="s">
        <v>2293</v>
      </c>
      <c r="F29" s="1181"/>
      <c r="G29" s="1189"/>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row>
    <row r="30" spans="1:64" ht="16.5" customHeight="1" x14ac:dyDescent="0.2">
      <c r="A30" s="291"/>
      <c r="B30" s="1190"/>
      <c r="C30" s="1191"/>
      <c r="D30" s="1192"/>
      <c r="E30" s="1190"/>
      <c r="F30" s="1191"/>
      <c r="G30" s="1192"/>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4" ht="16.5" customHeight="1" thickBot="1" x14ac:dyDescent="0.25">
      <c r="A31" s="290"/>
      <c r="B31" s="1193"/>
      <c r="C31" s="1194"/>
      <c r="D31" s="1195"/>
      <c r="E31" s="1196"/>
      <c r="F31" s="1197"/>
      <c r="G31" s="1198"/>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row>
    <row r="32" spans="1:64" ht="16.5" customHeight="1" thickTop="1" thickBot="1" x14ac:dyDescent="0.25">
      <c r="A32" s="289"/>
      <c r="B32" s="1199"/>
      <c r="C32" s="1200"/>
      <c r="D32" s="1201"/>
      <c r="E32" s="1202">
        <f>SUM(E30:G31)</f>
        <v>0</v>
      </c>
      <c r="F32" s="1203"/>
      <c r="G32" s="1204"/>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7" s="10" customFormat="1" ht="16.5" customHeight="1" thickTop="1" x14ac:dyDescent="0.2">
      <c r="A33" s="287"/>
      <c r="B33" s="287"/>
      <c r="C33" s="287"/>
      <c r="D33" s="287"/>
      <c r="E33" s="287"/>
      <c r="F33" s="287"/>
      <c r="G33" s="288" t="s">
        <v>2294</v>
      </c>
    </row>
    <row r="34" spans="1:7" s="10" customFormat="1" ht="16.5" customHeight="1" x14ac:dyDescent="0.2">
      <c r="A34" s="287" t="s">
        <v>2295</v>
      </c>
      <c r="B34" s="287"/>
      <c r="C34" s="287"/>
      <c r="D34" s="287"/>
      <c r="E34" s="287"/>
      <c r="F34" s="287"/>
      <c r="G34" s="287"/>
    </row>
    <row r="35" spans="1:7" s="10" customFormat="1" ht="16.5" customHeight="1" x14ac:dyDescent="0.2">
      <c r="A35" s="287"/>
      <c r="B35" s="287"/>
      <c r="C35" s="287"/>
      <c r="D35" s="287"/>
      <c r="E35" s="287"/>
      <c r="F35" s="287"/>
      <c r="G35" s="288" t="s">
        <v>793</v>
      </c>
    </row>
    <row r="36" spans="1:7" s="10" customFormat="1" ht="16.5" customHeight="1" x14ac:dyDescent="0.2">
      <c r="A36" s="294" t="s">
        <v>792</v>
      </c>
      <c r="B36" s="1185" t="s">
        <v>791</v>
      </c>
      <c r="C36" s="1186"/>
      <c r="D36" s="1187"/>
      <c r="E36" s="1182" t="s">
        <v>790</v>
      </c>
      <c r="F36" s="1183"/>
      <c r="G36" s="1184"/>
    </row>
    <row r="37" spans="1:7" s="10" customFormat="1" ht="16.5" customHeight="1" x14ac:dyDescent="0.2">
      <c r="A37" s="293" t="s">
        <v>789</v>
      </c>
      <c r="B37" s="1178" t="s">
        <v>2282</v>
      </c>
      <c r="C37" s="1179"/>
      <c r="D37" s="1180"/>
      <c r="E37" s="1178" t="s">
        <v>2296</v>
      </c>
      <c r="F37" s="1179"/>
      <c r="G37" s="1180"/>
    </row>
    <row r="38" spans="1:7" s="10" customFormat="1" ht="16.5" customHeight="1" x14ac:dyDescent="0.2">
      <c r="A38" s="292" t="s">
        <v>788</v>
      </c>
      <c r="B38" s="1188" t="s">
        <v>2297</v>
      </c>
      <c r="C38" s="1181"/>
      <c r="D38" s="1189"/>
      <c r="E38" s="1188" t="s">
        <v>2298</v>
      </c>
      <c r="F38" s="1181"/>
      <c r="G38" s="1189"/>
    </row>
    <row r="39" spans="1:7" s="10" customFormat="1" ht="16.5" customHeight="1" x14ac:dyDescent="0.2">
      <c r="A39" s="291"/>
      <c r="B39" s="1190"/>
      <c r="C39" s="1191"/>
      <c r="D39" s="1192"/>
      <c r="E39" s="1190"/>
      <c r="F39" s="1191"/>
      <c r="G39" s="1192"/>
    </row>
    <row r="40" spans="1:7" s="10" customFormat="1" ht="16.5" customHeight="1" thickBot="1" x14ac:dyDescent="0.25">
      <c r="A40" s="290"/>
      <c r="B40" s="1193"/>
      <c r="C40" s="1194"/>
      <c r="D40" s="1195"/>
      <c r="E40" s="1196"/>
      <c r="F40" s="1197"/>
      <c r="G40" s="1198"/>
    </row>
    <row r="41" spans="1:7" s="10" customFormat="1" ht="16.5" customHeight="1" thickTop="1" thickBot="1" x14ac:dyDescent="0.25">
      <c r="A41" s="289"/>
      <c r="B41" s="1199"/>
      <c r="C41" s="1200"/>
      <c r="D41" s="1201"/>
      <c r="E41" s="1202">
        <f>SUM(E39:G40)</f>
        <v>0</v>
      </c>
      <c r="F41" s="1203"/>
      <c r="G41" s="1204"/>
    </row>
    <row r="42" spans="1:7" s="10" customFormat="1" ht="16.5" customHeight="1" thickTop="1" x14ac:dyDescent="0.2">
      <c r="A42" s="287"/>
      <c r="B42" s="287"/>
      <c r="C42" s="287"/>
      <c r="D42" s="287"/>
      <c r="E42" s="287"/>
      <c r="F42" s="287"/>
      <c r="G42" s="288" t="s">
        <v>2299</v>
      </c>
    </row>
    <row r="43" spans="1:7" s="10" customFormat="1" ht="16.5" customHeight="1" x14ac:dyDescent="0.2">
      <c r="A43" s="741"/>
      <c r="B43" s="741"/>
      <c r="C43" s="741"/>
      <c r="D43" s="741"/>
      <c r="E43" s="741"/>
      <c r="F43" s="741"/>
      <c r="G43" s="741"/>
    </row>
    <row r="44" spans="1:7" s="10" customFormat="1" ht="16.5" customHeight="1" x14ac:dyDescent="0.2">
      <c r="A44" s="741"/>
      <c r="B44" s="741"/>
      <c r="C44" s="741"/>
      <c r="D44" s="741"/>
      <c r="E44" s="741"/>
      <c r="F44" s="741"/>
      <c r="G44" s="741"/>
    </row>
    <row r="45" spans="1:7" s="10" customFormat="1" ht="16.5" customHeight="1" x14ac:dyDescent="0.2">
      <c r="A45" s="287"/>
      <c r="B45" s="287"/>
      <c r="C45" s="287"/>
      <c r="D45" s="287"/>
      <c r="E45" s="287"/>
      <c r="F45" s="287"/>
      <c r="G45" s="287"/>
    </row>
    <row r="46" spans="1:7" s="10" customFormat="1" ht="16.5" customHeight="1" x14ac:dyDescent="0.2">
      <c r="A46" s="287"/>
      <c r="B46" s="287"/>
      <c r="C46" s="287"/>
      <c r="D46" s="287"/>
      <c r="E46" s="287"/>
      <c r="F46" s="287"/>
      <c r="G46" s="287"/>
    </row>
    <row r="47" spans="1:7" s="10" customFormat="1" ht="16.5" customHeight="1" x14ac:dyDescent="0.2">
      <c r="A47" s="287"/>
      <c r="B47" s="287"/>
      <c r="C47" s="287"/>
      <c r="D47" s="287"/>
      <c r="E47" s="287"/>
      <c r="F47" s="287"/>
      <c r="G47" s="287"/>
    </row>
    <row r="48" spans="1:7" s="10" customFormat="1" ht="16.5" customHeight="1" x14ac:dyDescent="0.2">
      <c r="A48" s="287"/>
      <c r="B48" s="287"/>
      <c r="C48" s="287"/>
      <c r="D48" s="287"/>
      <c r="E48" s="287"/>
      <c r="F48" s="287"/>
      <c r="G48" s="287"/>
    </row>
    <row r="49" spans="1:7" s="10" customFormat="1" ht="16.5" customHeight="1" x14ac:dyDescent="0.2">
      <c r="A49" s="287"/>
      <c r="B49" s="287"/>
      <c r="C49" s="287"/>
      <c r="D49" s="287"/>
      <c r="E49" s="287"/>
      <c r="F49" s="287"/>
      <c r="G49" s="287"/>
    </row>
    <row r="50" spans="1:7" s="10" customFormat="1" ht="16.5" customHeight="1" x14ac:dyDescent="0.2">
      <c r="A50" s="287"/>
      <c r="B50" s="287"/>
      <c r="C50" s="287"/>
      <c r="D50" s="287"/>
      <c r="E50" s="287"/>
      <c r="F50" s="287"/>
      <c r="G50" s="287"/>
    </row>
    <row r="51" spans="1:7" s="10" customFormat="1" ht="16.5" customHeight="1" x14ac:dyDescent="0.2">
      <c r="A51" s="741"/>
      <c r="B51" s="741"/>
      <c r="C51" s="741"/>
      <c r="D51" s="741"/>
      <c r="E51" s="741"/>
      <c r="F51" s="741"/>
      <c r="G51" s="741"/>
    </row>
    <row r="52" spans="1:7" s="10" customFormat="1" ht="16.5" customHeight="1" x14ac:dyDescent="0.2">
      <c r="A52" s="287"/>
      <c r="B52" s="287"/>
      <c r="C52" s="287"/>
      <c r="D52" s="287"/>
      <c r="E52" s="287"/>
      <c r="F52" s="287"/>
      <c r="G52" s="287"/>
    </row>
    <row r="53" spans="1:7" s="10" customFormat="1" ht="16.5" customHeight="1" x14ac:dyDescent="0.2">
      <c r="A53" s="287"/>
      <c r="B53" s="287"/>
      <c r="C53" s="287"/>
      <c r="D53" s="287"/>
      <c r="E53" s="287"/>
      <c r="F53" s="287"/>
      <c r="G53" s="287"/>
    </row>
    <row r="54" spans="1:7" s="10" customFormat="1" ht="16.5" customHeight="1" x14ac:dyDescent="0.2">
      <c r="A54" s="287"/>
      <c r="B54" s="287"/>
      <c r="C54" s="287"/>
      <c r="D54" s="287"/>
      <c r="E54" s="287"/>
      <c r="F54" s="287"/>
      <c r="G54" s="287"/>
    </row>
    <row r="55" spans="1:7" s="10" customFormat="1" ht="16.5" customHeight="1" x14ac:dyDescent="0.2">
      <c r="A55" s="741"/>
      <c r="B55" s="741"/>
      <c r="C55" s="741"/>
      <c r="D55" s="741"/>
      <c r="E55" s="741"/>
      <c r="F55" s="741"/>
      <c r="G55" s="741"/>
    </row>
    <row r="56" spans="1:7" s="10" customFormat="1" ht="16.5" customHeight="1" x14ac:dyDescent="0.2">
      <c r="A56" s="287"/>
      <c r="B56" s="287"/>
      <c r="C56" s="287"/>
      <c r="D56" s="287"/>
      <c r="E56" s="287"/>
      <c r="F56" s="287"/>
      <c r="G56" s="287"/>
    </row>
  </sheetData>
  <mergeCells count="27">
    <mergeCell ref="B41:D41"/>
    <mergeCell ref="E41:G41"/>
    <mergeCell ref="B38:D38"/>
    <mergeCell ref="E38:G38"/>
    <mergeCell ref="B39:D39"/>
    <mergeCell ref="E39:G39"/>
    <mergeCell ref="B40:D40"/>
    <mergeCell ref="E40:G40"/>
    <mergeCell ref="B32:D32"/>
    <mergeCell ref="E32:G32"/>
    <mergeCell ref="B36:D36"/>
    <mergeCell ref="E36:G36"/>
    <mergeCell ref="B37:D37"/>
    <mergeCell ref="E37:G37"/>
    <mergeCell ref="B29:D29"/>
    <mergeCell ref="E29:G29"/>
    <mergeCell ref="B30:D30"/>
    <mergeCell ref="E30:G30"/>
    <mergeCell ref="B31:D31"/>
    <mergeCell ref="E31:G31"/>
    <mergeCell ref="B28:D28"/>
    <mergeCell ref="E28:G28"/>
    <mergeCell ref="F2:G2"/>
    <mergeCell ref="E6:G6"/>
    <mergeCell ref="E16:G16"/>
    <mergeCell ref="B27:D27"/>
    <mergeCell ref="E27:G27"/>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topLeftCell="A13" zoomScaleNormal="100" zoomScaleSheetLayoutView="100" workbookViewId="0">
      <selection activeCell="L8" sqref="L8"/>
    </sheetView>
  </sheetViews>
  <sheetFormatPr defaultColWidth="9" defaultRowHeight="13.2" x14ac:dyDescent="0.2"/>
  <cols>
    <col min="1" max="16384" width="9" style="868"/>
  </cols>
  <sheetData>
    <row r="1" spans="1:9" ht="16.5" customHeight="1" x14ac:dyDescent="0.2">
      <c r="A1" s="868" t="s">
        <v>379</v>
      </c>
    </row>
    <row r="2" spans="1:9" ht="16.5" customHeight="1" x14ac:dyDescent="0.2">
      <c r="A2" s="868" t="s">
        <v>2360</v>
      </c>
    </row>
    <row r="3" spans="1:9" ht="16.5" customHeight="1" x14ac:dyDescent="0.2">
      <c r="A3" s="868" t="s">
        <v>2300</v>
      </c>
    </row>
    <row r="4" spans="1:9" ht="16.5" customHeight="1" x14ac:dyDescent="0.2">
      <c r="A4" s="868" t="s">
        <v>2301</v>
      </c>
    </row>
    <row r="5" spans="1:9" ht="16.5" customHeight="1" x14ac:dyDescent="0.2"/>
    <row r="6" spans="1:9" ht="16.5" customHeight="1" x14ac:dyDescent="0.2">
      <c r="A6" s="868" t="s">
        <v>2302</v>
      </c>
    </row>
    <row r="7" spans="1:9" ht="16.5" customHeight="1" x14ac:dyDescent="0.2">
      <c r="A7" s="1206" t="s">
        <v>2303</v>
      </c>
      <c r="B7" s="1206"/>
      <c r="C7" s="1206"/>
      <c r="D7" s="1206"/>
      <c r="E7" s="1206"/>
      <c r="F7" s="1206"/>
      <c r="G7" s="1206"/>
      <c r="H7" s="1206"/>
      <c r="I7" s="1206"/>
    </row>
    <row r="8" spans="1:9" ht="16.5" customHeight="1" x14ac:dyDescent="0.2">
      <c r="A8" s="868" t="s">
        <v>2304</v>
      </c>
    </row>
    <row r="9" spans="1:9" ht="16.5" customHeight="1" x14ac:dyDescent="0.2"/>
    <row r="10" spans="1:9" ht="16.5" customHeight="1" x14ac:dyDescent="0.2">
      <c r="A10" s="1205" t="s">
        <v>2361</v>
      </c>
      <c r="B10" s="1205"/>
      <c r="C10" s="1205"/>
      <c r="D10" s="1205"/>
      <c r="E10" s="1205"/>
      <c r="F10" s="1205"/>
      <c r="G10" s="1205"/>
      <c r="H10" s="1205"/>
      <c r="I10" s="1205"/>
    </row>
    <row r="11" spans="1:9" ht="16.5" customHeight="1" x14ac:dyDescent="0.2">
      <c r="A11" s="1205" t="s">
        <v>378</v>
      </c>
      <c r="B11" s="1205"/>
      <c r="C11" s="1205"/>
      <c r="D11" s="1205"/>
      <c r="E11" s="1205"/>
      <c r="F11" s="1205"/>
      <c r="G11" s="1205"/>
      <c r="H11" s="1205"/>
      <c r="I11" s="1205"/>
    </row>
    <row r="12" spans="1:9" ht="16.5" customHeight="1" x14ac:dyDescent="0.2">
      <c r="A12" s="1205" t="s">
        <v>377</v>
      </c>
      <c r="B12" s="1205"/>
      <c r="C12" s="1205"/>
      <c r="D12" s="1205"/>
      <c r="E12" s="1205"/>
      <c r="F12" s="1205"/>
      <c r="G12" s="1205"/>
      <c r="H12" s="1205"/>
      <c r="I12" s="1205"/>
    </row>
    <row r="13" spans="1:9" ht="16.5" customHeight="1" x14ac:dyDescent="0.2"/>
    <row r="14" spans="1:9" ht="16.5" customHeight="1" x14ac:dyDescent="0.2">
      <c r="A14" s="868" t="s">
        <v>2305</v>
      </c>
    </row>
    <row r="15" spans="1:9" ht="16.5" customHeight="1" x14ac:dyDescent="0.2">
      <c r="A15" s="1205" t="s">
        <v>2303</v>
      </c>
      <c r="B15" s="1205"/>
      <c r="C15" s="1205"/>
      <c r="D15" s="1205"/>
      <c r="E15" s="1205"/>
      <c r="F15" s="1205"/>
      <c r="G15" s="1205"/>
      <c r="H15" s="1205"/>
      <c r="I15" s="1205"/>
    </row>
    <row r="16" spans="1:9" ht="16.5" customHeight="1" x14ac:dyDescent="0.2">
      <c r="A16" s="868" t="s">
        <v>2306</v>
      </c>
    </row>
    <row r="18" spans="1:9" x14ac:dyDescent="0.2">
      <c r="A18" s="1205" t="s">
        <v>2362</v>
      </c>
      <c r="B18" s="1205"/>
      <c r="C18" s="1205"/>
      <c r="D18" s="1205"/>
      <c r="E18" s="1205"/>
      <c r="F18" s="1205"/>
      <c r="G18" s="1205"/>
      <c r="H18" s="1205"/>
      <c r="I18" s="1205"/>
    </row>
    <row r="19" spans="1:9" x14ac:dyDescent="0.2">
      <c r="A19" s="1205" t="s">
        <v>804</v>
      </c>
      <c r="B19" s="1205"/>
      <c r="C19" s="1205"/>
      <c r="D19" s="1205"/>
      <c r="E19" s="1205"/>
      <c r="F19" s="1205"/>
      <c r="G19" s="1205"/>
      <c r="H19" s="1205"/>
      <c r="I19" s="1205"/>
    </row>
    <row r="20" spans="1:9" x14ac:dyDescent="0.2">
      <c r="A20" s="1205" t="s">
        <v>2307</v>
      </c>
      <c r="B20" s="1205"/>
      <c r="C20" s="1205"/>
      <c r="D20" s="1205"/>
      <c r="E20" s="1205"/>
      <c r="F20" s="1205"/>
      <c r="G20" s="1205"/>
      <c r="H20" s="1205"/>
      <c r="I20" s="1205"/>
    </row>
    <row r="21" spans="1:9" x14ac:dyDescent="0.2">
      <c r="A21" s="1205" t="s">
        <v>2308</v>
      </c>
      <c r="B21" s="1205"/>
      <c r="C21" s="1205"/>
      <c r="D21" s="1205"/>
      <c r="E21" s="1205"/>
      <c r="F21" s="1205"/>
      <c r="G21" s="1205"/>
    </row>
    <row r="22" spans="1:9" x14ac:dyDescent="0.2">
      <c r="A22" s="869" t="s">
        <v>2309</v>
      </c>
      <c r="B22" s="869"/>
      <c r="C22" s="869"/>
      <c r="D22" s="869"/>
      <c r="E22" s="869"/>
      <c r="F22" s="869"/>
      <c r="G22" s="869"/>
    </row>
    <row r="23" spans="1:9" x14ac:dyDescent="0.2">
      <c r="A23" s="868" t="s">
        <v>376</v>
      </c>
      <c r="B23" s="869"/>
      <c r="C23" s="869"/>
      <c r="D23" s="869"/>
      <c r="E23" s="869"/>
      <c r="F23" s="869"/>
      <c r="G23" s="869"/>
    </row>
    <row r="24" spans="1:9" x14ac:dyDescent="0.2">
      <c r="A24" s="868" t="s">
        <v>375</v>
      </c>
      <c r="B24" s="869"/>
      <c r="C24" s="869"/>
      <c r="D24" s="869"/>
      <c r="E24" s="869"/>
      <c r="F24" s="869"/>
      <c r="G24" s="869"/>
    </row>
    <row r="25" spans="1:9" x14ac:dyDescent="0.2">
      <c r="B25" s="869"/>
      <c r="C25" s="869"/>
      <c r="D25" s="869"/>
      <c r="E25" s="869"/>
      <c r="F25" s="869"/>
      <c r="G25" s="869"/>
    </row>
    <row r="26" spans="1:9" x14ac:dyDescent="0.2">
      <c r="A26" s="1205" t="s">
        <v>2363</v>
      </c>
      <c r="B26" s="1205"/>
      <c r="C26" s="1205"/>
      <c r="D26" s="1205"/>
      <c r="E26" s="1205"/>
      <c r="F26" s="1205"/>
      <c r="G26" s="1205"/>
      <c r="H26" s="1205"/>
      <c r="I26" s="1205"/>
    </row>
    <row r="27" spans="1:9" x14ac:dyDescent="0.2">
      <c r="A27" s="1205" t="s">
        <v>374</v>
      </c>
      <c r="B27" s="1205"/>
      <c r="C27" s="1205"/>
      <c r="D27" s="1205"/>
      <c r="E27" s="1205"/>
      <c r="F27" s="1205"/>
      <c r="G27" s="1205"/>
      <c r="H27" s="1205"/>
      <c r="I27" s="1205"/>
    </row>
    <row r="28" spans="1:9" x14ac:dyDescent="0.2">
      <c r="A28" s="1205" t="s">
        <v>373</v>
      </c>
      <c r="B28" s="1205"/>
      <c r="C28" s="1205"/>
      <c r="D28" s="1205"/>
      <c r="E28" s="1205"/>
      <c r="F28" s="1205"/>
      <c r="G28" s="1205"/>
      <c r="H28" s="1205"/>
      <c r="I28" s="1205"/>
    </row>
    <row r="29" spans="1:9" x14ac:dyDescent="0.2">
      <c r="A29" s="869"/>
      <c r="B29" s="869"/>
      <c r="C29" s="869"/>
      <c r="D29" s="869"/>
      <c r="E29" s="869"/>
      <c r="F29" s="869"/>
      <c r="G29" s="869"/>
    </row>
    <row r="30" spans="1:9" x14ac:dyDescent="0.2">
      <c r="A30" s="1205" t="s">
        <v>2310</v>
      </c>
      <c r="B30" s="1205"/>
      <c r="C30" s="1205"/>
      <c r="D30" s="1205"/>
      <c r="E30" s="1205"/>
      <c r="F30" s="1205"/>
      <c r="G30" s="1205"/>
      <c r="H30" s="1205"/>
      <c r="I30" s="1205"/>
    </row>
    <row r="31" spans="1:9" x14ac:dyDescent="0.2">
      <c r="A31" s="1205" t="s">
        <v>2311</v>
      </c>
      <c r="B31" s="1205"/>
      <c r="C31" s="1205"/>
      <c r="D31" s="1205"/>
      <c r="E31" s="1205"/>
      <c r="F31" s="1205"/>
      <c r="G31" s="1205"/>
      <c r="H31" s="1205"/>
      <c r="I31" s="1205"/>
    </row>
    <row r="32" spans="1:9" x14ac:dyDescent="0.2">
      <c r="A32" s="870"/>
      <c r="B32" s="870"/>
      <c r="C32" s="870"/>
      <c r="D32" s="870"/>
      <c r="E32" s="870"/>
      <c r="F32" s="870"/>
      <c r="G32" s="870"/>
    </row>
    <row r="33" spans="1:9" x14ac:dyDescent="0.2">
      <c r="A33" s="1206" t="s">
        <v>2312</v>
      </c>
      <c r="B33" s="1206"/>
      <c r="C33" s="1206"/>
      <c r="D33" s="1206"/>
      <c r="E33" s="1206"/>
      <c r="F33" s="1206"/>
      <c r="G33" s="1206"/>
      <c r="H33" s="1206"/>
      <c r="I33" s="1206"/>
    </row>
    <row r="34" spans="1:9" x14ac:dyDescent="0.2">
      <c r="A34" s="1205" t="s">
        <v>372</v>
      </c>
      <c r="B34" s="1205"/>
      <c r="C34" s="1205"/>
      <c r="D34" s="1205"/>
      <c r="E34" s="1205"/>
      <c r="F34" s="1205"/>
      <c r="G34" s="1205"/>
      <c r="H34" s="1205"/>
      <c r="I34" s="1205"/>
    </row>
  </sheetData>
  <mergeCells count="16">
    <mergeCell ref="A31:I31"/>
    <mergeCell ref="A33:I33"/>
    <mergeCell ref="A34:I34"/>
    <mergeCell ref="A20:I20"/>
    <mergeCell ref="A21:G21"/>
    <mergeCell ref="A26:I26"/>
    <mergeCell ref="A27:I27"/>
    <mergeCell ref="A28:I28"/>
    <mergeCell ref="A30:I30"/>
    <mergeCell ref="A19:I19"/>
    <mergeCell ref="A7:I7"/>
    <mergeCell ref="A11:I11"/>
    <mergeCell ref="A12:I12"/>
    <mergeCell ref="A15:I15"/>
    <mergeCell ref="A18:I18"/>
    <mergeCell ref="A10:I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0"/>
  <sheetViews>
    <sheetView view="pageBreakPreview" zoomScaleNormal="100" zoomScaleSheetLayoutView="100" workbookViewId="0">
      <selection activeCell="J27" sqref="J27"/>
    </sheetView>
  </sheetViews>
  <sheetFormatPr defaultColWidth="9" defaultRowHeight="18.75" customHeight="1" x14ac:dyDescent="0.2"/>
  <cols>
    <col min="1" max="1" width="3.77734375" style="592" customWidth="1"/>
    <col min="2" max="2" width="4.21875" style="592" customWidth="1"/>
    <col min="3" max="3" width="7.44140625" style="592" bestFit="1" customWidth="1"/>
    <col min="4" max="4" width="3" style="592" bestFit="1" customWidth="1"/>
    <col min="5" max="5" width="12" style="592" customWidth="1"/>
    <col min="6" max="6" width="11.88671875" style="592" customWidth="1"/>
    <col min="7" max="7" width="2.21875" style="592" bestFit="1" customWidth="1"/>
    <col min="8" max="8" width="11.88671875" style="592" customWidth="1"/>
    <col min="9" max="9" width="2.21875" style="592" bestFit="1" customWidth="1"/>
    <col min="10" max="10" width="11.88671875" style="592" customWidth="1"/>
    <col min="11" max="11" width="3.109375" style="592" customWidth="1"/>
    <col min="12" max="64" width="9" style="592"/>
    <col min="65" max="16384" width="9" style="2"/>
  </cols>
  <sheetData>
    <row r="1" spans="1:64" ht="18.75" customHeight="1" x14ac:dyDescent="0.2">
      <c r="A1" s="1025" t="s">
        <v>180</v>
      </c>
      <c r="B1" s="1026"/>
      <c r="C1" s="1025" t="s">
        <v>8</v>
      </c>
      <c r="D1" s="1027"/>
      <c r="E1" s="1026"/>
      <c r="H1" s="593" t="s">
        <v>179</v>
      </c>
      <c r="I1" s="1028">
        <f>●総括表!H4</f>
        <v>0</v>
      </c>
      <c r="J1" s="1028"/>
      <c r="K1" s="1028"/>
    </row>
    <row r="2" spans="1:64" ht="18.75" customHeight="1" x14ac:dyDescent="0.2">
      <c r="J2" s="594"/>
    </row>
    <row r="3" spans="1:64" ht="18.75" customHeight="1" x14ac:dyDescent="0.2">
      <c r="A3" s="595" t="s">
        <v>1985</v>
      </c>
      <c r="B3" s="596" t="s">
        <v>1986</v>
      </c>
    </row>
    <row r="4" spans="1:64" ht="11.25" customHeight="1" x14ac:dyDescent="0.2">
      <c r="A4" s="597"/>
    </row>
    <row r="5" spans="1:64" ht="18.75" customHeight="1" x14ac:dyDescent="0.2">
      <c r="A5" s="597"/>
      <c r="B5" s="1029" t="s">
        <v>162</v>
      </c>
      <c r="C5" s="1030"/>
      <c r="D5" s="1029" t="s">
        <v>161</v>
      </c>
      <c r="E5" s="1030"/>
      <c r="F5" s="699" t="s">
        <v>160</v>
      </c>
      <c r="G5" s="699"/>
      <c r="H5" s="699" t="s">
        <v>159</v>
      </c>
      <c r="I5" s="699"/>
      <c r="J5" s="699" t="s">
        <v>110</v>
      </c>
      <c r="K5" s="598"/>
    </row>
    <row r="6" spans="1:64" ht="15" customHeight="1" x14ac:dyDescent="0.2">
      <c r="A6" s="597"/>
      <c r="B6" s="702"/>
      <c r="C6" s="698"/>
      <c r="D6" s="695"/>
      <c r="E6" s="696"/>
      <c r="F6" s="697"/>
      <c r="G6" s="697"/>
      <c r="H6" s="697"/>
      <c r="I6" s="697"/>
      <c r="J6" s="599" t="s">
        <v>1987</v>
      </c>
      <c r="K6" s="598"/>
    </row>
    <row r="7" spans="1:64" s="4" customFormat="1" ht="15" customHeight="1" x14ac:dyDescent="0.2">
      <c r="A7" s="596"/>
      <c r="B7" s="700">
        <v>1</v>
      </c>
      <c r="C7" s="195" t="s">
        <v>144</v>
      </c>
      <c r="D7" s="191" t="s">
        <v>1988</v>
      </c>
      <c r="E7" s="190" t="s">
        <v>165</v>
      </c>
      <c r="F7" s="189"/>
      <c r="G7" s="188" t="s">
        <v>1989</v>
      </c>
      <c r="H7" s="554">
        <v>0.77800000000000002</v>
      </c>
      <c r="I7" s="188" t="s">
        <v>1990</v>
      </c>
      <c r="J7" s="194">
        <f>ROUND(F7*H7,0)</f>
        <v>0</v>
      </c>
      <c r="K7" s="3" t="s">
        <v>1991</v>
      </c>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row>
    <row r="8" spans="1:64" s="4" customFormat="1" ht="15" customHeight="1" x14ac:dyDescent="0.2">
      <c r="A8" s="596"/>
      <c r="B8" s="370"/>
      <c r="C8" s="703"/>
      <c r="D8" s="191" t="s">
        <v>1992</v>
      </c>
      <c r="E8" s="190" t="s">
        <v>164</v>
      </c>
      <c r="F8" s="189"/>
      <c r="G8" s="188" t="s">
        <v>1989</v>
      </c>
      <c r="H8" s="555">
        <v>0.5</v>
      </c>
      <c r="I8" s="187" t="s">
        <v>1990</v>
      </c>
      <c r="J8" s="186">
        <f t="shared" ref="J8:J22" si="0">ROUND(F8*H8,0)</f>
        <v>0</v>
      </c>
      <c r="K8" s="3" t="s">
        <v>1993</v>
      </c>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row>
    <row r="9" spans="1:64" s="4" customFormat="1" ht="15" customHeight="1" x14ac:dyDescent="0.2">
      <c r="A9" s="596"/>
      <c r="B9" s="700">
        <v>2</v>
      </c>
      <c r="C9" s="195" t="s">
        <v>143</v>
      </c>
      <c r="D9" s="191" t="s">
        <v>1994</v>
      </c>
      <c r="E9" s="190" t="s">
        <v>165</v>
      </c>
      <c r="F9" s="189"/>
      <c r="G9" s="188" t="s">
        <v>1995</v>
      </c>
      <c r="H9" s="554">
        <v>0.81499999999999995</v>
      </c>
      <c r="I9" s="188" t="s">
        <v>1996</v>
      </c>
      <c r="J9" s="194">
        <f t="shared" si="0"/>
        <v>0</v>
      </c>
      <c r="K9" s="3" t="s">
        <v>1997</v>
      </c>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6"/>
      <c r="BJ9" s="596"/>
      <c r="BK9" s="596"/>
      <c r="BL9" s="596"/>
    </row>
    <row r="10" spans="1:64" s="4" customFormat="1" ht="15" customHeight="1" x14ac:dyDescent="0.2">
      <c r="A10" s="596"/>
      <c r="B10" s="370"/>
      <c r="C10" s="703"/>
      <c r="D10" s="191" t="s">
        <v>1998</v>
      </c>
      <c r="E10" s="190" t="s">
        <v>164</v>
      </c>
      <c r="F10" s="189"/>
      <c r="G10" s="188" t="s">
        <v>1995</v>
      </c>
      <c r="H10" s="555">
        <v>0.58399999999999996</v>
      </c>
      <c r="I10" s="187" t="s">
        <v>1996</v>
      </c>
      <c r="J10" s="186">
        <f t="shared" si="0"/>
        <v>0</v>
      </c>
      <c r="K10" s="3" t="s">
        <v>1999</v>
      </c>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row>
    <row r="11" spans="1:64" s="4" customFormat="1" ht="15" customHeight="1" x14ac:dyDescent="0.2">
      <c r="A11" s="596"/>
      <c r="B11" s="700">
        <v>3</v>
      </c>
      <c r="C11" s="195" t="s">
        <v>142</v>
      </c>
      <c r="D11" s="191" t="s">
        <v>1994</v>
      </c>
      <c r="E11" s="190" t="s">
        <v>165</v>
      </c>
      <c r="F11" s="189"/>
      <c r="G11" s="188" t="s">
        <v>1995</v>
      </c>
      <c r="H11" s="554">
        <v>0.83499999999999996</v>
      </c>
      <c r="I11" s="188" t="s">
        <v>1996</v>
      </c>
      <c r="J11" s="194">
        <f t="shared" si="0"/>
        <v>0</v>
      </c>
      <c r="K11" s="3" t="s">
        <v>2000</v>
      </c>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row>
    <row r="12" spans="1:64" s="4" customFormat="1" ht="15" customHeight="1" x14ac:dyDescent="0.2">
      <c r="A12" s="596"/>
      <c r="B12" s="370"/>
      <c r="C12" s="703"/>
      <c r="D12" s="191" t="s">
        <v>1998</v>
      </c>
      <c r="E12" s="190" t="s">
        <v>164</v>
      </c>
      <c r="F12" s="189"/>
      <c r="G12" s="188" t="s">
        <v>1995</v>
      </c>
      <c r="H12" s="555">
        <v>0.76500000000000001</v>
      </c>
      <c r="I12" s="187" t="s">
        <v>1996</v>
      </c>
      <c r="J12" s="186">
        <f t="shared" si="0"/>
        <v>0</v>
      </c>
      <c r="K12" s="3" t="s">
        <v>2001</v>
      </c>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row>
    <row r="13" spans="1:64" s="4" customFormat="1" ht="15" customHeight="1" x14ac:dyDescent="0.2">
      <c r="A13" s="596"/>
      <c r="B13" s="700">
        <v>4</v>
      </c>
      <c r="C13" s="701" t="s">
        <v>563</v>
      </c>
      <c r="D13" s="191" t="s">
        <v>2002</v>
      </c>
      <c r="E13" s="190" t="s">
        <v>561</v>
      </c>
      <c r="F13" s="189"/>
      <c r="G13" s="188" t="s">
        <v>2003</v>
      </c>
      <c r="H13" s="554">
        <v>0.88700000000000001</v>
      </c>
      <c r="I13" s="188" t="s">
        <v>2004</v>
      </c>
      <c r="J13" s="194">
        <f t="shared" si="0"/>
        <v>0</v>
      </c>
      <c r="K13" s="3" t="s">
        <v>2005</v>
      </c>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6"/>
      <c r="AV13" s="596"/>
      <c r="AW13" s="596"/>
      <c r="AX13" s="596"/>
      <c r="AY13" s="596"/>
      <c r="AZ13" s="596"/>
      <c r="BA13" s="596"/>
      <c r="BB13" s="596"/>
      <c r="BC13" s="596"/>
      <c r="BD13" s="596"/>
      <c r="BE13" s="596"/>
      <c r="BF13" s="596"/>
      <c r="BG13" s="596"/>
      <c r="BH13" s="596"/>
      <c r="BI13" s="596"/>
      <c r="BJ13" s="596"/>
      <c r="BK13" s="596"/>
      <c r="BL13" s="596"/>
    </row>
    <row r="14" spans="1:64" s="4" customFormat="1" ht="15" customHeight="1" x14ac:dyDescent="0.2">
      <c r="A14" s="596"/>
      <c r="B14" s="370"/>
      <c r="C14" s="703"/>
      <c r="D14" s="191" t="s">
        <v>2006</v>
      </c>
      <c r="E14" s="190" t="s">
        <v>562</v>
      </c>
      <c r="F14" s="189"/>
      <c r="G14" s="188" t="s">
        <v>2003</v>
      </c>
      <c r="H14" s="555">
        <v>0.84399999999999997</v>
      </c>
      <c r="I14" s="187" t="s">
        <v>2004</v>
      </c>
      <c r="J14" s="186">
        <f t="shared" si="0"/>
        <v>0</v>
      </c>
      <c r="K14" s="3" t="s">
        <v>2007</v>
      </c>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row>
    <row r="15" spans="1:64" s="4" customFormat="1" ht="15" customHeight="1" x14ac:dyDescent="0.2">
      <c r="A15" s="596"/>
      <c r="B15" s="700">
        <v>5</v>
      </c>
      <c r="C15" s="701" t="s">
        <v>710</v>
      </c>
      <c r="D15" s="191" t="s">
        <v>2002</v>
      </c>
      <c r="E15" s="190" t="s">
        <v>561</v>
      </c>
      <c r="F15" s="189"/>
      <c r="G15" s="188" t="s">
        <v>2003</v>
      </c>
      <c r="H15" s="554">
        <v>0.93300000000000005</v>
      </c>
      <c r="I15" s="188" t="s">
        <v>2004</v>
      </c>
      <c r="J15" s="194">
        <f t="shared" si="0"/>
        <v>0</v>
      </c>
      <c r="K15" s="3" t="s">
        <v>2008</v>
      </c>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row>
    <row r="16" spans="1:64" s="4" customFormat="1" ht="15" customHeight="1" x14ac:dyDescent="0.2">
      <c r="A16" s="596"/>
      <c r="B16" s="370"/>
      <c r="C16" s="703"/>
      <c r="D16" s="191" t="s">
        <v>2006</v>
      </c>
      <c r="E16" s="190" t="s">
        <v>562</v>
      </c>
      <c r="F16" s="189"/>
      <c r="G16" s="188" t="s">
        <v>2003</v>
      </c>
      <c r="H16" s="555">
        <v>0.90500000000000003</v>
      </c>
      <c r="I16" s="187" t="s">
        <v>2004</v>
      </c>
      <c r="J16" s="186">
        <f t="shared" si="0"/>
        <v>0</v>
      </c>
      <c r="K16" s="3" t="s">
        <v>2009</v>
      </c>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row>
    <row r="17" spans="1:64" s="4" customFormat="1" ht="15" customHeight="1" x14ac:dyDescent="0.2">
      <c r="A17" s="596"/>
      <c r="B17" s="700">
        <v>6</v>
      </c>
      <c r="C17" s="701" t="s">
        <v>1021</v>
      </c>
      <c r="D17" s="191" t="s">
        <v>2002</v>
      </c>
      <c r="E17" s="190" t="s">
        <v>561</v>
      </c>
      <c r="F17" s="189"/>
      <c r="G17" s="188" t="s">
        <v>2003</v>
      </c>
      <c r="H17" s="554">
        <v>0.96599999999999997</v>
      </c>
      <c r="I17" s="188" t="s">
        <v>2004</v>
      </c>
      <c r="J17" s="194">
        <f t="shared" si="0"/>
        <v>0</v>
      </c>
      <c r="K17" s="3" t="s">
        <v>2010</v>
      </c>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6"/>
      <c r="BA17" s="596"/>
      <c r="BB17" s="596"/>
      <c r="BC17" s="596"/>
      <c r="BD17" s="596"/>
      <c r="BE17" s="596"/>
      <c r="BF17" s="596"/>
      <c r="BG17" s="596"/>
      <c r="BH17" s="596"/>
      <c r="BI17" s="596"/>
      <c r="BJ17" s="596"/>
      <c r="BK17" s="596"/>
      <c r="BL17" s="596"/>
    </row>
    <row r="18" spans="1:64" s="4" customFormat="1" ht="15" customHeight="1" x14ac:dyDescent="0.2">
      <c r="A18" s="596"/>
      <c r="B18" s="370"/>
      <c r="C18" s="703"/>
      <c r="D18" s="191" t="s">
        <v>2006</v>
      </c>
      <c r="E18" s="190" t="s">
        <v>562</v>
      </c>
      <c r="F18" s="189"/>
      <c r="G18" s="188" t="s">
        <v>2003</v>
      </c>
      <c r="H18" s="555">
        <v>0.95199999999999996</v>
      </c>
      <c r="I18" s="187" t="s">
        <v>2004</v>
      </c>
      <c r="J18" s="186">
        <f t="shared" si="0"/>
        <v>0</v>
      </c>
      <c r="K18" s="3" t="s">
        <v>2011</v>
      </c>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row>
    <row r="19" spans="1:64" s="4" customFormat="1" ht="15" customHeight="1" x14ac:dyDescent="0.2">
      <c r="A19" s="596"/>
      <c r="B19" s="700">
        <v>7</v>
      </c>
      <c r="C19" s="701" t="s">
        <v>1054</v>
      </c>
      <c r="D19" s="191" t="s">
        <v>2002</v>
      </c>
      <c r="E19" s="190" t="s">
        <v>561</v>
      </c>
      <c r="F19" s="189"/>
      <c r="G19" s="188" t="s">
        <v>2003</v>
      </c>
      <c r="H19" s="554">
        <v>0.7</v>
      </c>
      <c r="I19" s="188" t="s">
        <v>2004</v>
      </c>
      <c r="J19" s="194">
        <f t="shared" si="0"/>
        <v>0</v>
      </c>
      <c r="K19" s="3" t="s">
        <v>2012</v>
      </c>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96"/>
      <c r="AR19" s="596"/>
      <c r="AS19" s="596"/>
      <c r="AT19" s="596"/>
      <c r="AU19" s="596"/>
      <c r="AV19" s="596"/>
      <c r="AW19" s="596"/>
      <c r="AX19" s="596"/>
      <c r="AY19" s="596"/>
      <c r="AZ19" s="596"/>
      <c r="BA19" s="596"/>
      <c r="BB19" s="596"/>
      <c r="BC19" s="596"/>
      <c r="BD19" s="596"/>
      <c r="BE19" s="596"/>
      <c r="BF19" s="596"/>
      <c r="BG19" s="596"/>
      <c r="BH19" s="596"/>
      <c r="BI19" s="596"/>
      <c r="BJ19" s="596"/>
      <c r="BK19" s="596"/>
      <c r="BL19" s="596"/>
    </row>
    <row r="20" spans="1:64" s="4" customFormat="1" ht="15" customHeight="1" x14ac:dyDescent="0.2">
      <c r="A20" s="596"/>
      <c r="B20" s="370"/>
      <c r="C20" s="703"/>
      <c r="D20" s="191" t="s">
        <v>2006</v>
      </c>
      <c r="E20" s="190" t="s">
        <v>562</v>
      </c>
      <c r="F20" s="189"/>
      <c r="G20" s="188" t="s">
        <v>2003</v>
      </c>
      <c r="H20" s="555">
        <v>0.7</v>
      </c>
      <c r="I20" s="187" t="s">
        <v>2004</v>
      </c>
      <c r="J20" s="186">
        <f t="shared" si="0"/>
        <v>0</v>
      </c>
      <c r="K20" s="3" t="s">
        <v>2013</v>
      </c>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row>
    <row r="21" spans="1:64" s="4" customFormat="1" ht="15" customHeight="1" x14ac:dyDescent="0.2">
      <c r="A21" s="596"/>
      <c r="B21" s="700">
        <v>8</v>
      </c>
      <c r="C21" s="701" t="s">
        <v>1330</v>
      </c>
      <c r="D21" s="191" t="s">
        <v>2002</v>
      </c>
      <c r="E21" s="190" t="s">
        <v>561</v>
      </c>
      <c r="F21" s="189"/>
      <c r="G21" s="188" t="s">
        <v>2003</v>
      </c>
      <c r="H21" s="554">
        <v>0.7</v>
      </c>
      <c r="I21" s="188" t="s">
        <v>2004</v>
      </c>
      <c r="J21" s="194">
        <f t="shared" si="0"/>
        <v>0</v>
      </c>
      <c r="K21" s="3" t="s">
        <v>2014</v>
      </c>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596"/>
      <c r="BC21" s="596"/>
      <c r="BD21" s="596"/>
      <c r="BE21" s="596"/>
      <c r="BF21" s="596"/>
      <c r="BG21" s="596"/>
      <c r="BH21" s="596"/>
      <c r="BI21" s="596"/>
      <c r="BJ21" s="596"/>
      <c r="BK21" s="596"/>
      <c r="BL21" s="596"/>
    </row>
    <row r="22" spans="1:64" s="4" customFormat="1" ht="15" customHeight="1" x14ac:dyDescent="0.2">
      <c r="A22" s="596"/>
      <c r="B22" s="370"/>
      <c r="C22" s="703"/>
      <c r="D22" s="191" t="s">
        <v>2006</v>
      </c>
      <c r="E22" s="190" t="s">
        <v>562</v>
      </c>
      <c r="F22" s="189"/>
      <c r="G22" s="188" t="s">
        <v>2003</v>
      </c>
      <c r="H22" s="555">
        <v>0.7</v>
      </c>
      <c r="I22" s="187" t="s">
        <v>2004</v>
      </c>
      <c r="J22" s="186">
        <f t="shared" si="0"/>
        <v>0</v>
      </c>
      <c r="K22" s="3" t="s">
        <v>2015</v>
      </c>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6"/>
      <c r="BA22" s="596"/>
      <c r="BB22" s="596"/>
      <c r="BC22" s="596"/>
      <c r="BD22" s="596"/>
      <c r="BE22" s="596"/>
      <c r="BF22" s="596"/>
      <c r="BG22" s="596"/>
      <c r="BH22" s="596"/>
      <c r="BI22" s="596"/>
      <c r="BJ22" s="596"/>
      <c r="BK22" s="596"/>
      <c r="BL22" s="596"/>
    </row>
    <row r="23" spans="1:64" s="4" customFormat="1" ht="15" customHeight="1" x14ac:dyDescent="0.2">
      <c r="A23" s="596"/>
      <c r="B23" s="700">
        <v>9</v>
      </c>
      <c r="C23" s="701" t="s">
        <v>1406</v>
      </c>
      <c r="D23" s="191" t="s">
        <v>2002</v>
      </c>
      <c r="E23" s="190" t="s">
        <v>561</v>
      </c>
      <c r="F23" s="189"/>
      <c r="G23" s="188" t="s">
        <v>2003</v>
      </c>
      <c r="H23" s="554">
        <v>0.7</v>
      </c>
      <c r="I23" s="188" t="s">
        <v>2004</v>
      </c>
      <c r="J23" s="194">
        <f>ROUND(F23*H23,0)</f>
        <v>0</v>
      </c>
      <c r="K23" s="3" t="s">
        <v>2016</v>
      </c>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row>
    <row r="24" spans="1:64" s="4" customFormat="1" ht="15" customHeight="1" x14ac:dyDescent="0.2">
      <c r="A24" s="596"/>
      <c r="B24" s="370"/>
      <c r="C24" s="703"/>
      <c r="D24" s="191" t="s">
        <v>2006</v>
      </c>
      <c r="E24" s="190" t="s">
        <v>562</v>
      </c>
      <c r="F24" s="189"/>
      <c r="G24" s="188" t="s">
        <v>2003</v>
      </c>
      <c r="H24" s="555">
        <v>0.7</v>
      </c>
      <c r="I24" s="187" t="s">
        <v>2004</v>
      </c>
      <c r="J24" s="186">
        <f>ROUND(F24*H24,0)</f>
        <v>0</v>
      </c>
      <c r="K24" s="3" t="s">
        <v>2017</v>
      </c>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row>
    <row r="25" spans="1:64" s="4" customFormat="1" ht="15" customHeight="1" x14ac:dyDescent="0.2">
      <c r="A25" s="596"/>
      <c r="B25" s="700">
        <v>10</v>
      </c>
      <c r="C25" s="701" t="s">
        <v>1956</v>
      </c>
      <c r="D25" s="191" t="s">
        <v>2002</v>
      </c>
      <c r="E25" s="190" t="s">
        <v>561</v>
      </c>
      <c r="F25" s="189"/>
      <c r="G25" s="188" t="s">
        <v>2003</v>
      </c>
      <c r="H25" s="554">
        <v>0.7</v>
      </c>
      <c r="I25" s="188" t="s">
        <v>2004</v>
      </c>
      <c r="J25" s="194">
        <f>ROUND(F25*H25,0)</f>
        <v>0</v>
      </c>
      <c r="K25" s="3" t="s">
        <v>2018</v>
      </c>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row>
    <row r="26" spans="1:64" s="4" customFormat="1" ht="15" customHeight="1" thickBot="1" x14ac:dyDescent="0.25">
      <c r="A26" s="596"/>
      <c r="B26" s="370"/>
      <c r="C26" s="703"/>
      <c r="D26" s="191" t="s">
        <v>2006</v>
      </c>
      <c r="E26" s="190" t="s">
        <v>562</v>
      </c>
      <c r="F26" s="189"/>
      <c r="G26" s="188" t="s">
        <v>2003</v>
      </c>
      <c r="H26" s="555">
        <v>0.7</v>
      </c>
      <c r="I26" s="187" t="s">
        <v>2004</v>
      </c>
      <c r="J26" s="186">
        <f>ROUND(F26*H26,0)</f>
        <v>0</v>
      </c>
      <c r="K26" s="3" t="s">
        <v>2019</v>
      </c>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row>
    <row r="27" spans="1:64" s="4" customFormat="1" ht="18.75" customHeight="1" thickBot="1" x14ac:dyDescent="0.25">
      <c r="A27" s="596"/>
      <c r="B27" s="598"/>
      <c r="C27" s="598"/>
      <c r="D27" s="598"/>
      <c r="E27" s="598"/>
      <c r="F27" s="598"/>
      <c r="G27" s="598"/>
      <c r="H27" s="1207" t="s">
        <v>140</v>
      </c>
      <c r="I27" s="1208"/>
      <c r="J27" s="600">
        <f>SUM(J7:J26)</f>
        <v>0</v>
      </c>
      <c r="K27" s="598" t="s">
        <v>2020</v>
      </c>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row>
    <row r="28" spans="1:64" s="4" customFormat="1" ht="18.75" customHeight="1" thickBot="1" x14ac:dyDescent="0.25">
      <c r="A28" s="596"/>
      <c r="B28" s="596"/>
      <c r="C28" s="596"/>
      <c r="D28" s="596"/>
      <c r="E28" s="596"/>
      <c r="F28" s="596"/>
      <c r="G28" s="596"/>
      <c r="H28" s="596"/>
      <c r="I28" s="596"/>
      <c r="J28" s="601"/>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6"/>
      <c r="BC28" s="596"/>
      <c r="BD28" s="596"/>
      <c r="BE28" s="596"/>
      <c r="BF28" s="596"/>
      <c r="BG28" s="596"/>
      <c r="BH28" s="596"/>
      <c r="BI28" s="596"/>
      <c r="BJ28" s="596"/>
      <c r="BK28" s="596"/>
      <c r="BL28" s="596"/>
    </row>
    <row r="29" spans="1:64" ht="18.75" customHeight="1" x14ac:dyDescent="0.2">
      <c r="H29" s="1023" t="s">
        <v>2020</v>
      </c>
      <c r="I29" s="1024"/>
      <c r="J29" s="602"/>
      <c r="K29" s="598"/>
    </row>
    <row r="30" spans="1:64" ht="18.75" customHeight="1" thickBot="1" x14ac:dyDescent="0.25">
      <c r="H30" s="1033" t="s">
        <v>380</v>
      </c>
      <c r="I30" s="1034"/>
      <c r="J30" s="603">
        <f>SUM(J27)</f>
        <v>0</v>
      </c>
      <c r="K30" s="604" t="s">
        <v>2021</v>
      </c>
    </row>
  </sheetData>
  <mergeCells count="8">
    <mergeCell ref="H29:I29"/>
    <mergeCell ref="H30:I30"/>
    <mergeCell ref="A1:B1"/>
    <mergeCell ref="C1:E1"/>
    <mergeCell ref="I1:K1"/>
    <mergeCell ref="B5:C5"/>
    <mergeCell ref="D5:E5"/>
    <mergeCell ref="H27:I2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view="pageBreakPreview" topLeftCell="A79" zoomScale="115" zoomScaleNormal="100" zoomScaleSheetLayoutView="115" workbookViewId="0">
      <selection activeCell="B92" sqref="B92:E94"/>
    </sheetView>
  </sheetViews>
  <sheetFormatPr defaultColWidth="9" defaultRowHeight="18.75" customHeight="1" x14ac:dyDescent="0.2"/>
  <cols>
    <col min="1" max="1" width="3.77734375" style="2" customWidth="1"/>
    <col min="2" max="2" width="4.21875" style="2" customWidth="1"/>
    <col min="3" max="3" width="14.33203125" style="2" customWidth="1"/>
    <col min="4" max="4" width="3" style="2" bestFit="1" customWidth="1"/>
    <col min="5" max="5" width="12" style="2" customWidth="1"/>
    <col min="6" max="6" width="11.88671875" style="165" customWidth="1"/>
    <col min="7" max="7" width="2.21875" style="2" bestFit="1" customWidth="1"/>
    <col min="8" max="8" width="11.88671875" style="2" customWidth="1"/>
    <col min="9" max="9" width="2.21875" style="2" bestFit="1" customWidth="1"/>
    <col min="10" max="10" width="11.88671875" style="165" customWidth="1"/>
    <col min="11" max="11" width="4.21875" style="2" customWidth="1"/>
    <col min="12" max="16384" width="9" style="2"/>
  </cols>
  <sheetData>
    <row r="1" spans="1:12" ht="18.75" customHeight="1" x14ac:dyDescent="0.2">
      <c r="A1" s="1052" t="s">
        <v>180</v>
      </c>
      <c r="B1" s="1053"/>
      <c r="C1" s="1052" t="s">
        <v>401</v>
      </c>
      <c r="D1" s="1054"/>
      <c r="E1" s="1053"/>
      <c r="H1" s="210" t="s">
        <v>179</v>
      </c>
      <c r="I1" s="1059">
        <f>●総括表!H4</f>
        <v>0</v>
      </c>
      <c r="J1" s="1059"/>
      <c r="K1" s="1059"/>
    </row>
    <row r="2" spans="1:12" ht="18.75" customHeight="1" x14ac:dyDescent="0.2">
      <c r="J2" s="209"/>
    </row>
    <row r="3" spans="1:12" ht="18.75" customHeight="1" x14ac:dyDescent="0.2">
      <c r="A3" s="177" t="s">
        <v>1341</v>
      </c>
      <c r="B3" s="4" t="s">
        <v>400</v>
      </c>
    </row>
    <row r="4" spans="1:12" ht="11.25" customHeight="1" x14ac:dyDescent="0.2">
      <c r="A4" s="182"/>
    </row>
    <row r="5" spans="1:12" ht="15" customHeight="1" x14ac:dyDescent="0.2">
      <c r="A5" s="182"/>
      <c r="B5" s="1049" t="s">
        <v>2411</v>
      </c>
      <c r="C5" s="1049"/>
      <c r="D5" s="1049"/>
      <c r="E5" s="1049"/>
    </row>
    <row r="6" spans="1:12" s="4" customFormat="1" ht="15" customHeight="1" thickBot="1" x14ac:dyDescent="0.25">
      <c r="A6" s="177"/>
      <c r="B6" s="1049"/>
      <c r="C6" s="1049"/>
      <c r="D6" s="1049"/>
      <c r="E6" s="1049"/>
      <c r="F6" s="183"/>
      <c r="H6" s="4" t="s">
        <v>185</v>
      </c>
      <c r="J6" s="183"/>
    </row>
    <row r="7" spans="1:12" s="4" customFormat="1" ht="18.75" customHeight="1" thickBot="1" x14ac:dyDescent="0.25">
      <c r="A7" s="177"/>
      <c r="B7" s="1049"/>
      <c r="C7" s="1049"/>
      <c r="D7" s="1049"/>
      <c r="E7" s="1049"/>
      <c r="F7" s="181"/>
      <c r="G7" s="179" t="s">
        <v>1342</v>
      </c>
      <c r="H7" s="180">
        <v>0.5</v>
      </c>
      <c r="I7" s="179" t="s">
        <v>1343</v>
      </c>
      <c r="J7" s="178">
        <f>ROUND(F7*H7,0)</f>
        <v>0</v>
      </c>
      <c r="K7" s="3" t="s">
        <v>1344</v>
      </c>
      <c r="L7" s="4" t="s">
        <v>1342</v>
      </c>
    </row>
    <row r="8" spans="1:12" s="4" customFormat="1" ht="11.25" customHeight="1" x14ac:dyDescent="0.2">
      <c r="A8" s="177"/>
      <c r="B8" s="915"/>
      <c r="C8" s="915"/>
      <c r="D8" s="915"/>
      <c r="E8" s="915"/>
      <c r="F8" s="175"/>
      <c r="G8" s="173"/>
      <c r="H8" s="174"/>
      <c r="I8" s="173"/>
      <c r="J8" s="172" t="s">
        <v>207</v>
      </c>
      <c r="K8" s="3"/>
    </row>
    <row r="9" spans="1:12" s="4" customFormat="1" ht="11.25" customHeight="1" x14ac:dyDescent="0.2">
      <c r="A9" s="177"/>
      <c r="B9" s="915"/>
      <c r="C9" s="915"/>
      <c r="D9" s="915"/>
      <c r="E9" s="915"/>
      <c r="F9" s="175"/>
      <c r="G9" s="173"/>
      <c r="H9" s="174"/>
      <c r="I9" s="173"/>
      <c r="J9" s="172"/>
      <c r="K9" s="3"/>
    </row>
    <row r="10" spans="1:12" s="4" customFormat="1" ht="18.75" customHeight="1" x14ac:dyDescent="0.2">
      <c r="A10" s="177"/>
      <c r="B10" s="1049" t="s">
        <v>2412</v>
      </c>
      <c r="C10" s="1049"/>
      <c r="D10" s="1049"/>
      <c r="E10" s="1049"/>
      <c r="F10" s="175"/>
      <c r="G10" s="173"/>
      <c r="H10" s="174"/>
      <c r="I10" s="173"/>
      <c r="J10" s="170"/>
      <c r="K10" s="3"/>
    </row>
    <row r="11" spans="1:12" s="4" customFormat="1" ht="18.75" customHeight="1" thickBot="1" x14ac:dyDescent="0.25">
      <c r="A11" s="177"/>
      <c r="B11" s="1049"/>
      <c r="C11" s="1049"/>
      <c r="D11" s="1049"/>
      <c r="E11" s="1049"/>
      <c r="F11" s="175"/>
      <c r="G11" s="173"/>
      <c r="H11" s="4" t="s">
        <v>185</v>
      </c>
      <c r="I11" s="173"/>
      <c r="J11" s="170"/>
      <c r="K11" s="3"/>
    </row>
    <row r="12" spans="1:12" s="4" customFormat="1" ht="18.75" customHeight="1" thickBot="1" x14ac:dyDescent="0.25">
      <c r="A12" s="177"/>
      <c r="B12" s="1049"/>
      <c r="C12" s="1049"/>
      <c r="D12" s="1049"/>
      <c r="E12" s="1049"/>
      <c r="F12" s="181"/>
      <c r="G12" s="179" t="s">
        <v>1342</v>
      </c>
      <c r="H12" s="180">
        <v>0.2</v>
      </c>
      <c r="I12" s="179" t="s">
        <v>1343</v>
      </c>
      <c r="J12" s="178">
        <f>ROUND(F12*H12,0)</f>
        <v>0</v>
      </c>
      <c r="K12" s="3" t="s">
        <v>1345</v>
      </c>
      <c r="L12" s="4" t="s">
        <v>1342</v>
      </c>
    </row>
    <row r="13" spans="1:12" s="4" customFormat="1" ht="11.25" customHeight="1" x14ac:dyDescent="0.2">
      <c r="A13" s="177"/>
      <c r="B13" s="915"/>
      <c r="C13" s="915"/>
      <c r="D13" s="915"/>
      <c r="E13" s="915"/>
      <c r="F13" s="175"/>
      <c r="G13" s="173"/>
      <c r="H13" s="174"/>
      <c r="I13" s="173"/>
      <c r="J13" s="172" t="s">
        <v>207</v>
      </c>
      <c r="K13" s="3"/>
    </row>
    <row r="14" spans="1:12" ht="11.25" customHeight="1" x14ac:dyDescent="0.2">
      <c r="A14" s="182"/>
      <c r="H14" s="208"/>
    </row>
    <row r="15" spans="1:12" s="4" customFormat="1" ht="18.75" customHeight="1" x14ac:dyDescent="0.2">
      <c r="A15" s="177"/>
      <c r="B15" s="1049" t="s">
        <v>2413</v>
      </c>
      <c r="C15" s="1049"/>
      <c r="D15" s="1049"/>
      <c r="E15" s="1049"/>
      <c r="F15" s="175"/>
      <c r="G15" s="173"/>
      <c r="H15" s="174"/>
      <c r="I15" s="173"/>
      <c r="J15" s="170"/>
      <c r="K15" s="3"/>
    </row>
    <row r="16" spans="1:12" s="4" customFormat="1" ht="18.75" customHeight="1" thickBot="1" x14ac:dyDescent="0.25">
      <c r="A16" s="177"/>
      <c r="B16" s="1049"/>
      <c r="C16" s="1049"/>
      <c r="D16" s="1049"/>
      <c r="E16" s="1049"/>
      <c r="F16" s="175"/>
      <c r="G16" s="173"/>
      <c r="H16" s="4" t="s">
        <v>185</v>
      </c>
      <c r="I16" s="173"/>
      <c r="J16" s="170"/>
      <c r="K16" s="3"/>
    </row>
    <row r="17" spans="1:12" s="4" customFormat="1" ht="18.75" customHeight="1" thickBot="1" x14ac:dyDescent="0.25">
      <c r="A17" s="177"/>
      <c r="B17" s="1049"/>
      <c r="C17" s="1049"/>
      <c r="D17" s="1049"/>
      <c r="E17" s="1049"/>
      <c r="F17" s="181"/>
      <c r="G17" s="179" t="s">
        <v>1342</v>
      </c>
      <c r="H17" s="180">
        <v>0.56999999999999995</v>
      </c>
      <c r="I17" s="179" t="s">
        <v>1343</v>
      </c>
      <c r="J17" s="178">
        <f>ROUND(F17*H17,0)</f>
        <v>0</v>
      </c>
      <c r="K17" s="3" t="s">
        <v>1346</v>
      </c>
      <c r="L17" s="4" t="s">
        <v>1342</v>
      </c>
    </row>
    <row r="18" spans="1:12" s="4" customFormat="1" ht="11.25" customHeight="1" x14ac:dyDescent="0.2">
      <c r="A18" s="177"/>
      <c r="B18" s="915"/>
      <c r="C18" s="915"/>
      <c r="D18" s="915"/>
      <c r="E18" s="915"/>
      <c r="F18" s="175"/>
      <c r="G18" s="173"/>
      <c r="H18" s="174"/>
      <c r="I18" s="173"/>
      <c r="J18" s="172" t="s">
        <v>207</v>
      </c>
      <c r="K18" s="3"/>
    </row>
    <row r="19" spans="1:12" ht="11.25" customHeight="1" x14ac:dyDescent="0.2">
      <c r="A19" s="182"/>
      <c r="H19" s="208"/>
    </row>
    <row r="20" spans="1:12" s="4" customFormat="1" ht="18.75" customHeight="1" x14ac:dyDescent="0.2">
      <c r="A20" s="177"/>
      <c r="B20" s="1049" t="s">
        <v>2414</v>
      </c>
      <c r="C20" s="1049"/>
      <c r="D20" s="1049"/>
      <c r="E20" s="1049"/>
      <c r="F20" s="175"/>
      <c r="G20" s="173"/>
      <c r="H20" s="174"/>
      <c r="I20" s="173"/>
      <c r="J20" s="170"/>
      <c r="K20" s="3"/>
    </row>
    <row r="21" spans="1:12" s="4" customFormat="1" ht="18.75" customHeight="1" thickBot="1" x14ac:dyDescent="0.25">
      <c r="A21" s="177"/>
      <c r="B21" s="1049"/>
      <c r="C21" s="1049"/>
      <c r="D21" s="1049"/>
      <c r="E21" s="1049"/>
      <c r="F21" s="175"/>
      <c r="G21" s="173"/>
      <c r="H21" s="4" t="s">
        <v>185</v>
      </c>
      <c r="I21" s="173"/>
      <c r="J21" s="170"/>
      <c r="K21" s="3"/>
    </row>
    <row r="22" spans="1:12" s="4" customFormat="1" ht="18.75" customHeight="1" thickBot="1" x14ac:dyDescent="0.25">
      <c r="A22" s="177"/>
      <c r="B22" s="1049"/>
      <c r="C22" s="1049"/>
      <c r="D22" s="1049"/>
      <c r="E22" s="1049"/>
      <c r="F22" s="181"/>
      <c r="G22" s="179" t="s">
        <v>1342</v>
      </c>
      <c r="H22" s="180">
        <v>0.4</v>
      </c>
      <c r="I22" s="179" t="s">
        <v>1343</v>
      </c>
      <c r="J22" s="178">
        <f>ROUND(F22*H22,0)</f>
        <v>0</v>
      </c>
      <c r="K22" s="3" t="s">
        <v>1347</v>
      </c>
      <c r="L22" s="4" t="s">
        <v>1342</v>
      </c>
    </row>
    <row r="23" spans="1:12" s="4" customFormat="1" ht="11.25" customHeight="1" x14ac:dyDescent="0.2">
      <c r="A23" s="177"/>
      <c r="B23" s="915"/>
      <c r="C23" s="915"/>
      <c r="D23" s="915"/>
      <c r="E23" s="915"/>
      <c r="F23" s="175"/>
      <c r="G23" s="173"/>
      <c r="H23" s="174"/>
      <c r="I23" s="173"/>
      <c r="J23" s="172" t="s">
        <v>207</v>
      </c>
      <c r="K23" s="3"/>
    </row>
    <row r="24" spans="1:12" ht="11.25" customHeight="1" x14ac:dyDescent="0.2">
      <c r="A24" s="182"/>
      <c r="H24" s="208"/>
    </row>
    <row r="25" spans="1:12" s="4" customFormat="1" ht="18.75" customHeight="1" x14ac:dyDescent="0.2">
      <c r="A25" s="177"/>
      <c r="B25" s="1049" t="s">
        <v>2415</v>
      </c>
      <c r="C25" s="1049"/>
      <c r="D25" s="1049"/>
      <c r="E25" s="1049"/>
      <c r="F25" s="175"/>
      <c r="G25" s="173"/>
      <c r="H25" s="174"/>
      <c r="I25" s="173"/>
      <c r="J25" s="170"/>
      <c r="K25" s="3"/>
    </row>
    <row r="26" spans="1:12" s="4" customFormat="1" ht="18.75" customHeight="1" thickBot="1" x14ac:dyDescent="0.25">
      <c r="A26" s="177"/>
      <c r="B26" s="1049"/>
      <c r="C26" s="1049"/>
      <c r="D26" s="1049"/>
      <c r="E26" s="1049"/>
      <c r="F26" s="175"/>
      <c r="G26" s="173"/>
      <c r="H26" s="4" t="s">
        <v>185</v>
      </c>
      <c r="I26" s="173"/>
      <c r="J26" s="170"/>
      <c r="K26" s="3"/>
    </row>
    <row r="27" spans="1:12" s="4" customFormat="1" ht="18.75" customHeight="1" thickBot="1" x14ac:dyDescent="0.25">
      <c r="A27" s="177"/>
      <c r="B27" s="1049"/>
      <c r="C27" s="1049"/>
      <c r="D27" s="1049"/>
      <c r="E27" s="1049"/>
      <c r="F27" s="181"/>
      <c r="G27" s="179" t="s">
        <v>1342</v>
      </c>
      <c r="H27" s="180">
        <v>0.7</v>
      </c>
      <c r="I27" s="179" t="s">
        <v>1343</v>
      </c>
      <c r="J27" s="178">
        <f>ROUND(F27*H27,0)</f>
        <v>0</v>
      </c>
      <c r="K27" s="3" t="s">
        <v>1348</v>
      </c>
      <c r="L27" s="4" t="s">
        <v>1342</v>
      </c>
    </row>
    <row r="28" spans="1:12" s="4" customFormat="1" ht="11.25" customHeight="1" x14ac:dyDescent="0.2">
      <c r="A28" s="177"/>
      <c r="B28" s="176"/>
      <c r="C28" s="176"/>
      <c r="D28" s="176"/>
      <c r="E28" s="176"/>
      <c r="F28" s="175"/>
      <c r="G28" s="173"/>
      <c r="H28" s="174"/>
      <c r="I28" s="173"/>
      <c r="J28" s="172" t="s">
        <v>207</v>
      </c>
      <c r="K28" s="3"/>
    </row>
    <row r="29" spans="1:12" s="4" customFormat="1" ht="18.75" customHeight="1" x14ac:dyDescent="0.2">
      <c r="A29" s="177"/>
      <c r="B29" s="176"/>
      <c r="C29" s="176"/>
      <c r="D29" s="176"/>
      <c r="E29" s="176"/>
      <c r="F29" s="175"/>
      <c r="G29" s="173"/>
      <c r="H29" s="171"/>
      <c r="I29" s="171"/>
      <c r="J29" s="170"/>
      <c r="K29" s="3"/>
    </row>
    <row r="30" spans="1:12" ht="14.4" x14ac:dyDescent="0.2">
      <c r="A30" s="177" t="s">
        <v>1349</v>
      </c>
      <c r="B30" s="4" t="s">
        <v>400</v>
      </c>
    </row>
    <row r="31" spans="1:12" ht="6.75" customHeight="1" x14ac:dyDescent="0.2">
      <c r="A31" s="182"/>
    </row>
    <row r="32" spans="1:12" ht="18.75" customHeight="1" x14ac:dyDescent="0.2">
      <c r="A32" s="182"/>
      <c r="B32" s="1050" t="s">
        <v>162</v>
      </c>
      <c r="C32" s="1051"/>
      <c r="D32" s="1050" t="s">
        <v>161</v>
      </c>
      <c r="E32" s="1051"/>
      <c r="F32" s="205" t="s">
        <v>160</v>
      </c>
      <c r="G32" s="187"/>
      <c r="H32" s="187" t="s">
        <v>159</v>
      </c>
      <c r="I32" s="187"/>
      <c r="J32" s="205" t="s">
        <v>110</v>
      </c>
      <c r="K32" s="3"/>
    </row>
    <row r="33" spans="1:11" ht="13.95" customHeight="1" x14ac:dyDescent="0.2">
      <c r="A33" s="182"/>
      <c r="B33" s="204"/>
      <c r="C33" s="203"/>
      <c r="D33" s="202"/>
      <c r="E33" s="192"/>
      <c r="F33" s="201"/>
      <c r="G33" s="200"/>
      <c r="H33" s="200"/>
      <c r="I33" s="200"/>
      <c r="J33" s="199" t="s">
        <v>1350</v>
      </c>
      <c r="K33" s="3"/>
    </row>
    <row r="34" spans="1:11" s="4" customFormat="1" ht="13.95" customHeight="1" x14ac:dyDescent="0.2">
      <c r="B34" s="198">
        <v>1</v>
      </c>
      <c r="C34" s="195" t="s">
        <v>399</v>
      </c>
      <c r="D34" s="1037"/>
      <c r="E34" s="1038"/>
      <c r="F34" s="189"/>
      <c r="G34" s="188" t="s">
        <v>1351</v>
      </c>
      <c r="H34" s="346">
        <v>4.4999999999999998E-2</v>
      </c>
      <c r="I34" s="188" t="s">
        <v>1352</v>
      </c>
      <c r="J34" s="194">
        <f t="shared" ref="J34:J73" si="0">ROUND(F34*H34,0)</f>
        <v>0</v>
      </c>
      <c r="K34" s="3" t="s">
        <v>307</v>
      </c>
    </row>
    <row r="35" spans="1:11" s="4" customFormat="1" ht="13.95" customHeight="1" x14ac:dyDescent="0.2">
      <c r="B35" s="198">
        <v>2</v>
      </c>
      <c r="C35" s="195" t="s">
        <v>398</v>
      </c>
      <c r="D35" s="1037"/>
      <c r="E35" s="1038"/>
      <c r="F35" s="189"/>
      <c r="G35" s="188" t="s">
        <v>1351</v>
      </c>
      <c r="H35" s="347">
        <v>3.5999999999999997E-2</v>
      </c>
      <c r="I35" s="188" t="s">
        <v>1352</v>
      </c>
      <c r="J35" s="194">
        <f t="shared" si="0"/>
        <v>0</v>
      </c>
      <c r="K35" s="3" t="s">
        <v>306</v>
      </c>
    </row>
    <row r="36" spans="1:11" s="4" customFormat="1" ht="13.95" customHeight="1" x14ac:dyDescent="0.2">
      <c r="B36" s="198">
        <v>3</v>
      </c>
      <c r="C36" s="195" t="s">
        <v>397</v>
      </c>
      <c r="D36" s="1037"/>
      <c r="E36" s="1038"/>
      <c r="F36" s="189"/>
      <c r="G36" s="188" t="s">
        <v>1351</v>
      </c>
      <c r="H36" s="347">
        <v>6.3E-2</v>
      </c>
      <c r="I36" s="187" t="s">
        <v>1352</v>
      </c>
      <c r="J36" s="186">
        <f t="shared" si="0"/>
        <v>0</v>
      </c>
      <c r="K36" s="3" t="s">
        <v>305</v>
      </c>
    </row>
    <row r="37" spans="1:11" s="4" customFormat="1" ht="13.95" customHeight="1" x14ac:dyDescent="0.2">
      <c r="B37" s="198">
        <v>4</v>
      </c>
      <c r="C37" s="190" t="s">
        <v>396</v>
      </c>
      <c r="D37" s="1037"/>
      <c r="E37" s="1038"/>
      <c r="F37" s="189"/>
      <c r="G37" s="188" t="s">
        <v>1351</v>
      </c>
      <c r="H37" s="346">
        <v>8.5999999999999993E-2</v>
      </c>
      <c r="I37" s="188" t="s">
        <v>1352</v>
      </c>
      <c r="J37" s="194">
        <f t="shared" si="0"/>
        <v>0</v>
      </c>
      <c r="K37" s="3" t="s">
        <v>304</v>
      </c>
    </row>
    <row r="38" spans="1:11" s="4" customFormat="1" ht="13.95" customHeight="1" x14ac:dyDescent="0.2">
      <c r="B38" s="198">
        <v>5</v>
      </c>
      <c r="C38" s="197" t="s">
        <v>395</v>
      </c>
      <c r="D38" s="1037"/>
      <c r="E38" s="1038"/>
      <c r="F38" s="189"/>
      <c r="G38" s="188" t="s">
        <v>1351</v>
      </c>
      <c r="H38" s="347">
        <v>5.1999999999999998E-2</v>
      </c>
      <c r="I38" s="187" t="s">
        <v>1352</v>
      </c>
      <c r="J38" s="186">
        <f t="shared" si="0"/>
        <v>0</v>
      </c>
      <c r="K38" s="3" t="s">
        <v>301</v>
      </c>
    </row>
    <row r="39" spans="1:11" s="4" customFormat="1" ht="13.95" customHeight="1" x14ac:dyDescent="0.2">
      <c r="B39" s="198">
        <v>6</v>
      </c>
      <c r="C39" s="195" t="s">
        <v>394</v>
      </c>
      <c r="D39" s="1037"/>
      <c r="E39" s="1038"/>
      <c r="F39" s="189"/>
      <c r="G39" s="188" t="s">
        <v>1351</v>
      </c>
      <c r="H39" s="346">
        <v>0.13400000000000001</v>
      </c>
      <c r="I39" s="188" t="s">
        <v>1352</v>
      </c>
      <c r="J39" s="194">
        <f t="shared" si="0"/>
        <v>0</v>
      </c>
      <c r="K39" s="3" t="s">
        <v>300</v>
      </c>
    </row>
    <row r="40" spans="1:11" s="4" customFormat="1" ht="13.95" customHeight="1" x14ac:dyDescent="0.2">
      <c r="B40" s="198">
        <v>7</v>
      </c>
      <c r="C40" s="195" t="s">
        <v>393</v>
      </c>
      <c r="D40" s="1037"/>
      <c r="E40" s="1038"/>
      <c r="F40" s="189"/>
      <c r="G40" s="188" t="s">
        <v>1351</v>
      </c>
      <c r="H40" s="347">
        <v>0.08</v>
      </c>
      <c r="I40" s="187" t="s">
        <v>1352</v>
      </c>
      <c r="J40" s="186">
        <f t="shared" si="0"/>
        <v>0</v>
      </c>
      <c r="K40" s="3" t="s">
        <v>302</v>
      </c>
    </row>
    <row r="41" spans="1:11" s="4" customFormat="1" ht="13.95" customHeight="1" x14ac:dyDescent="0.2">
      <c r="B41" s="198">
        <v>8</v>
      </c>
      <c r="C41" s="190" t="s">
        <v>392</v>
      </c>
      <c r="D41" s="1037"/>
      <c r="E41" s="1038"/>
      <c r="F41" s="189"/>
      <c r="G41" s="188" t="s">
        <v>1351</v>
      </c>
      <c r="H41" s="346">
        <v>0.17499999999999999</v>
      </c>
      <c r="I41" s="188" t="s">
        <v>1352</v>
      </c>
      <c r="J41" s="194">
        <f t="shared" si="0"/>
        <v>0</v>
      </c>
      <c r="K41" s="3" t="s">
        <v>299</v>
      </c>
    </row>
    <row r="42" spans="1:11" s="4" customFormat="1" ht="13.95" customHeight="1" x14ac:dyDescent="0.2">
      <c r="B42" s="198">
        <v>9</v>
      </c>
      <c r="C42" s="197" t="s">
        <v>391</v>
      </c>
      <c r="D42" s="1037"/>
      <c r="E42" s="1038"/>
      <c r="F42" s="189"/>
      <c r="G42" s="188" t="s">
        <v>1351</v>
      </c>
      <c r="H42" s="347">
        <v>0.105</v>
      </c>
      <c r="I42" s="187" t="s">
        <v>1352</v>
      </c>
      <c r="J42" s="186">
        <f t="shared" si="0"/>
        <v>0</v>
      </c>
      <c r="K42" s="3" t="s">
        <v>298</v>
      </c>
    </row>
    <row r="43" spans="1:11" s="4" customFormat="1" ht="13.95" customHeight="1" x14ac:dyDescent="0.2">
      <c r="B43" s="196">
        <v>10</v>
      </c>
      <c r="C43" s="195" t="s">
        <v>390</v>
      </c>
      <c r="D43" s="191" t="s">
        <v>1353</v>
      </c>
      <c r="E43" s="248" t="s">
        <v>165</v>
      </c>
      <c r="F43" s="189"/>
      <c r="G43" s="188" t="s">
        <v>1351</v>
      </c>
      <c r="H43" s="346">
        <v>0.222</v>
      </c>
      <c r="I43" s="188" t="s">
        <v>1352</v>
      </c>
      <c r="J43" s="194">
        <f>ROUND(F43*H43,0)</f>
        <v>0</v>
      </c>
      <c r="K43" s="3" t="s">
        <v>297</v>
      </c>
    </row>
    <row r="44" spans="1:11" s="4" customFormat="1" ht="13.95" customHeight="1" x14ac:dyDescent="0.2">
      <c r="B44" s="193"/>
      <c r="C44" s="192"/>
      <c r="D44" s="191" t="s">
        <v>1354</v>
      </c>
      <c r="E44" s="248" t="s">
        <v>164</v>
      </c>
      <c r="F44" s="189"/>
      <c r="G44" s="188" t="s">
        <v>1351</v>
      </c>
      <c r="H44" s="347">
        <v>0.222</v>
      </c>
      <c r="I44" s="187" t="s">
        <v>1352</v>
      </c>
      <c r="J44" s="186">
        <f>ROUND(F44*H44,0)</f>
        <v>0</v>
      </c>
      <c r="K44" s="3" t="s">
        <v>296</v>
      </c>
    </row>
    <row r="45" spans="1:11" s="4" customFormat="1" ht="13.95" customHeight="1" x14ac:dyDescent="0.2">
      <c r="B45" s="196">
        <v>11</v>
      </c>
      <c r="C45" s="195" t="s">
        <v>389</v>
      </c>
      <c r="D45" s="191" t="s">
        <v>1353</v>
      </c>
      <c r="E45" s="248" t="s">
        <v>165</v>
      </c>
      <c r="F45" s="189"/>
      <c r="G45" s="188" t="s">
        <v>1351</v>
      </c>
      <c r="H45" s="347">
        <v>0.13300000000000001</v>
      </c>
      <c r="I45" s="188" t="s">
        <v>1352</v>
      </c>
      <c r="J45" s="194">
        <f>ROUND(F45*H45,0)</f>
        <v>0</v>
      </c>
      <c r="K45" s="3" t="s">
        <v>295</v>
      </c>
    </row>
    <row r="46" spans="1:11" s="4" customFormat="1" ht="13.95" customHeight="1" x14ac:dyDescent="0.2">
      <c r="B46" s="193"/>
      <c r="C46" s="192"/>
      <c r="D46" s="191" t="s">
        <v>1354</v>
      </c>
      <c r="E46" s="248" t="s">
        <v>164</v>
      </c>
      <c r="F46" s="189"/>
      <c r="G46" s="188" t="s">
        <v>1351</v>
      </c>
      <c r="H46" s="347">
        <v>0.13300000000000001</v>
      </c>
      <c r="I46" s="187" t="s">
        <v>1352</v>
      </c>
      <c r="J46" s="186">
        <f t="shared" si="0"/>
        <v>0</v>
      </c>
      <c r="K46" s="3" t="s">
        <v>294</v>
      </c>
    </row>
    <row r="47" spans="1:11" s="4" customFormat="1" ht="13.95" customHeight="1" x14ac:dyDescent="0.2">
      <c r="B47" s="676">
        <v>12</v>
      </c>
      <c r="C47" s="195" t="s">
        <v>388</v>
      </c>
      <c r="D47" s="191" t="s">
        <v>1353</v>
      </c>
      <c r="E47" s="248" t="s">
        <v>165</v>
      </c>
      <c r="F47" s="189"/>
      <c r="G47" s="188" t="s">
        <v>1351</v>
      </c>
      <c r="H47" s="346">
        <v>0.29099999999999998</v>
      </c>
      <c r="I47" s="188" t="s">
        <v>1352</v>
      </c>
      <c r="J47" s="194">
        <f t="shared" si="0"/>
        <v>0</v>
      </c>
      <c r="K47" s="3" t="s">
        <v>293</v>
      </c>
    </row>
    <row r="48" spans="1:11" s="4" customFormat="1" ht="13.95" customHeight="1" x14ac:dyDescent="0.2">
      <c r="B48" s="677"/>
      <c r="C48" s="192"/>
      <c r="D48" s="191" t="s">
        <v>1354</v>
      </c>
      <c r="E48" s="248" t="s">
        <v>164</v>
      </c>
      <c r="F48" s="189"/>
      <c r="G48" s="188" t="s">
        <v>1351</v>
      </c>
      <c r="H48" s="347">
        <v>0.26</v>
      </c>
      <c r="I48" s="187" t="s">
        <v>1352</v>
      </c>
      <c r="J48" s="186">
        <f t="shared" si="0"/>
        <v>0</v>
      </c>
      <c r="K48" s="3" t="s">
        <v>292</v>
      </c>
    </row>
    <row r="49" spans="2:11" s="4" customFormat="1" ht="13.95" customHeight="1" x14ac:dyDescent="0.2">
      <c r="B49" s="676">
        <v>13</v>
      </c>
      <c r="C49" s="195" t="s">
        <v>387</v>
      </c>
      <c r="D49" s="191" t="s">
        <v>1353</v>
      </c>
      <c r="E49" s="248" t="s">
        <v>165</v>
      </c>
      <c r="F49" s="189"/>
      <c r="G49" s="188" t="s">
        <v>1351</v>
      </c>
      <c r="H49" s="346">
        <v>0.17499999999999999</v>
      </c>
      <c r="I49" s="188" t="s">
        <v>1352</v>
      </c>
      <c r="J49" s="194">
        <f t="shared" si="0"/>
        <v>0</v>
      </c>
      <c r="K49" s="3" t="s">
        <v>291</v>
      </c>
    </row>
    <row r="50" spans="2:11" s="4" customFormat="1" ht="13.95" customHeight="1" x14ac:dyDescent="0.2">
      <c r="B50" s="677"/>
      <c r="C50" s="192"/>
      <c r="D50" s="191" t="s">
        <v>1354</v>
      </c>
      <c r="E50" s="248" t="s">
        <v>164</v>
      </c>
      <c r="F50" s="189"/>
      <c r="G50" s="188" t="s">
        <v>1351</v>
      </c>
      <c r="H50" s="347">
        <v>0.156</v>
      </c>
      <c r="I50" s="187" t="s">
        <v>1352</v>
      </c>
      <c r="J50" s="186">
        <f t="shared" si="0"/>
        <v>0</v>
      </c>
      <c r="K50" s="3" t="s">
        <v>290</v>
      </c>
    </row>
    <row r="51" spans="2:11" s="4" customFormat="1" ht="13.95" customHeight="1" x14ac:dyDescent="0.2">
      <c r="B51" s="676">
        <v>14</v>
      </c>
      <c r="C51" s="195" t="s">
        <v>386</v>
      </c>
      <c r="D51" s="191" t="s">
        <v>1353</v>
      </c>
      <c r="E51" s="248" t="s">
        <v>165</v>
      </c>
      <c r="F51" s="189"/>
      <c r="G51" s="188" t="s">
        <v>1351</v>
      </c>
      <c r="H51" s="346">
        <v>0.31900000000000001</v>
      </c>
      <c r="I51" s="188" t="s">
        <v>1352</v>
      </c>
      <c r="J51" s="194">
        <f t="shared" si="0"/>
        <v>0</v>
      </c>
      <c r="K51" s="3" t="s">
        <v>289</v>
      </c>
    </row>
    <row r="52" spans="2:11" s="4" customFormat="1" ht="13.95" customHeight="1" x14ac:dyDescent="0.2">
      <c r="B52" s="677"/>
      <c r="C52" s="192"/>
      <c r="D52" s="191" t="s">
        <v>1354</v>
      </c>
      <c r="E52" s="248" t="s">
        <v>164</v>
      </c>
      <c r="F52" s="189"/>
      <c r="G52" s="188" t="s">
        <v>1351</v>
      </c>
      <c r="H52" s="347">
        <v>0.30099999999999999</v>
      </c>
      <c r="I52" s="187" t="s">
        <v>1352</v>
      </c>
      <c r="J52" s="186">
        <f t="shared" si="0"/>
        <v>0</v>
      </c>
      <c r="K52" s="3" t="s">
        <v>288</v>
      </c>
    </row>
    <row r="53" spans="2:11" s="4" customFormat="1" ht="13.95" customHeight="1" x14ac:dyDescent="0.2">
      <c r="B53" s="676">
        <v>15</v>
      </c>
      <c r="C53" s="195" t="s">
        <v>385</v>
      </c>
      <c r="D53" s="191" t="s">
        <v>1353</v>
      </c>
      <c r="E53" s="248" t="s">
        <v>165</v>
      </c>
      <c r="F53" s="189"/>
      <c r="G53" s="188" t="s">
        <v>1351</v>
      </c>
      <c r="H53" s="346">
        <v>0.192</v>
      </c>
      <c r="I53" s="188" t="s">
        <v>1352</v>
      </c>
      <c r="J53" s="194">
        <f t="shared" si="0"/>
        <v>0</v>
      </c>
      <c r="K53" s="3" t="s">
        <v>287</v>
      </c>
    </row>
    <row r="54" spans="2:11" s="4" customFormat="1" ht="13.95" customHeight="1" x14ac:dyDescent="0.2">
      <c r="B54" s="677"/>
      <c r="C54" s="192"/>
      <c r="D54" s="191" t="s">
        <v>1354</v>
      </c>
      <c r="E54" s="248" t="s">
        <v>164</v>
      </c>
      <c r="F54" s="189"/>
      <c r="G54" s="188" t="s">
        <v>1351</v>
      </c>
      <c r="H54" s="347">
        <v>0.18099999999999999</v>
      </c>
      <c r="I54" s="187" t="s">
        <v>1352</v>
      </c>
      <c r="J54" s="186">
        <f t="shared" si="0"/>
        <v>0</v>
      </c>
      <c r="K54" s="3" t="s">
        <v>286</v>
      </c>
    </row>
    <row r="55" spans="2:11" s="4" customFormat="1" ht="13.95" customHeight="1" x14ac:dyDescent="0.2">
      <c r="B55" s="676">
        <v>16</v>
      </c>
      <c r="C55" s="195" t="s">
        <v>384</v>
      </c>
      <c r="D55" s="191" t="s">
        <v>1353</v>
      </c>
      <c r="E55" s="248" t="s">
        <v>165</v>
      </c>
      <c r="F55" s="189"/>
      <c r="G55" s="188" t="s">
        <v>1351</v>
      </c>
      <c r="H55" s="346">
        <v>0.35499999999999998</v>
      </c>
      <c r="I55" s="188" t="s">
        <v>1352</v>
      </c>
      <c r="J55" s="194">
        <f t="shared" si="0"/>
        <v>0</v>
      </c>
      <c r="K55" s="3" t="s">
        <v>285</v>
      </c>
    </row>
    <row r="56" spans="2:11" s="4" customFormat="1" ht="13.95" customHeight="1" x14ac:dyDescent="0.2">
      <c r="B56" s="677"/>
      <c r="C56" s="192"/>
      <c r="D56" s="191" t="s">
        <v>1354</v>
      </c>
      <c r="E56" s="248" t="s">
        <v>164</v>
      </c>
      <c r="F56" s="189"/>
      <c r="G56" s="188" t="s">
        <v>1351</v>
      </c>
      <c r="H56" s="347">
        <v>0.34899999999999998</v>
      </c>
      <c r="I56" s="187" t="s">
        <v>1352</v>
      </c>
      <c r="J56" s="186">
        <f t="shared" si="0"/>
        <v>0</v>
      </c>
      <c r="K56" s="3" t="s">
        <v>359</v>
      </c>
    </row>
    <row r="57" spans="2:11" s="4" customFormat="1" ht="13.95" customHeight="1" x14ac:dyDescent="0.2">
      <c r="B57" s="676">
        <v>17</v>
      </c>
      <c r="C57" s="195" t="s">
        <v>383</v>
      </c>
      <c r="D57" s="191" t="s">
        <v>1353</v>
      </c>
      <c r="E57" s="248" t="s">
        <v>165</v>
      </c>
      <c r="F57" s="189"/>
      <c r="G57" s="188" t="s">
        <v>1351</v>
      </c>
      <c r="H57" s="346">
        <v>0.21299999999999999</v>
      </c>
      <c r="I57" s="188" t="s">
        <v>1352</v>
      </c>
      <c r="J57" s="194">
        <f t="shared" si="0"/>
        <v>0</v>
      </c>
      <c r="K57" s="3" t="s">
        <v>358</v>
      </c>
    </row>
    <row r="58" spans="2:11" s="4" customFormat="1" ht="13.95" customHeight="1" x14ac:dyDescent="0.2">
      <c r="B58" s="677"/>
      <c r="C58" s="192"/>
      <c r="D58" s="191" t="s">
        <v>1354</v>
      </c>
      <c r="E58" s="248" t="s">
        <v>164</v>
      </c>
      <c r="F58" s="189"/>
      <c r="G58" s="188" t="s">
        <v>1351</v>
      </c>
      <c r="H58" s="347">
        <v>0.21</v>
      </c>
      <c r="I58" s="187" t="s">
        <v>1352</v>
      </c>
      <c r="J58" s="186">
        <f t="shared" si="0"/>
        <v>0</v>
      </c>
      <c r="K58" s="3" t="s">
        <v>357</v>
      </c>
    </row>
    <row r="59" spans="2:11" s="4" customFormat="1" ht="13.95" customHeight="1" x14ac:dyDescent="0.2">
      <c r="B59" s="676">
        <v>18</v>
      </c>
      <c r="C59" s="195" t="s">
        <v>566</v>
      </c>
      <c r="D59" s="191" t="s">
        <v>1353</v>
      </c>
      <c r="E59" s="248" t="s">
        <v>165</v>
      </c>
      <c r="F59" s="189"/>
      <c r="G59" s="188" t="s">
        <v>1351</v>
      </c>
      <c r="H59" s="346">
        <v>0.39100000000000001</v>
      </c>
      <c r="I59" s="188" t="s">
        <v>1352</v>
      </c>
      <c r="J59" s="194">
        <f t="shared" si="0"/>
        <v>0</v>
      </c>
      <c r="K59" s="3" t="s">
        <v>356</v>
      </c>
    </row>
    <row r="60" spans="2:11" s="4" customFormat="1" ht="13.95" customHeight="1" x14ac:dyDescent="0.2">
      <c r="B60" s="677"/>
      <c r="C60" s="192"/>
      <c r="D60" s="191" t="s">
        <v>1354</v>
      </c>
      <c r="E60" s="248" t="s">
        <v>164</v>
      </c>
      <c r="F60" s="189"/>
      <c r="G60" s="188" t="s">
        <v>1351</v>
      </c>
      <c r="H60" s="347">
        <v>0.38700000000000001</v>
      </c>
      <c r="I60" s="187" t="s">
        <v>1352</v>
      </c>
      <c r="J60" s="186">
        <f t="shared" si="0"/>
        <v>0</v>
      </c>
      <c r="K60" s="3" t="s">
        <v>355</v>
      </c>
    </row>
    <row r="61" spans="2:11" s="4" customFormat="1" ht="13.95" customHeight="1" x14ac:dyDescent="0.2">
      <c r="B61" s="676">
        <v>19</v>
      </c>
      <c r="C61" s="195" t="s">
        <v>567</v>
      </c>
      <c r="D61" s="191" t="s">
        <v>1353</v>
      </c>
      <c r="E61" s="248" t="s">
        <v>165</v>
      </c>
      <c r="F61" s="189"/>
      <c r="G61" s="188" t="s">
        <v>1351</v>
      </c>
      <c r="H61" s="346">
        <v>0.23499999999999999</v>
      </c>
      <c r="I61" s="188" t="s">
        <v>1352</v>
      </c>
      <c r="J61" s="194">
        <f t="shared" si="0"/>
        <v>0</v>
      </c>
      <c r="K61" s="3" t="s">
        <v>354</v>
      </c>
    </row>
    <row r="62" spans="2:11" s="4" customFormat="1" ht="13.95" customHeight="1" x14ac:dyDescent="0.2">
      <c r="B62" s="677"/>
      <c r="C62" s="192"/>
      <c r="D62" s="191" t="s">
        <v>1354</v>
      </c>
      <c r="E62" s="248" t="s">
        <v>164</v>
      </c>
      <c r="F62" s="189"/>
      <c r="G62" s="188" t="s">
        <v>1351</v>
      </c>
      <c r="H62" s="347">
        <v>0.23200000000000001</v>
      </c>
      <c r="I62" s="187" t="s">
        <v>1352</v>
      </c>
      <c r="J62" s="186">
        <f t="shared" si="0"/>
        <v>0</v>
      </c>
      <c r="K62" s="3" t="s">
        <v>353</v>
      </c>
    </row>
    <row r="63" spans="2:11" s="4" customFormat="1" ht="13.95" customHeight="1" x14ac:dyDescent="0.2">
      <c r="B63" s="676">
        <v>20</v>
      </c>
      <c r="C63" s="195" t="s">
        <v>714</v>
      </c>
      <c r="D63" s="191" t="s">
        <v>1355</v>
      </c>
      <c r="E63" s="248" t="s">
        <v>165</v>
      </c>
      <c r="F63" s="189"/>
      <c r="G63" s="188" t="s">
        <v>1342</v>
      </c>
      <c r="H63" s="346">
        <v>0.42699999999999999</v>
      </c>
      <c r="I63" s="578" t="s">
        <v>1343</v>
      </c>
      <c r="J63" s="522">
        <f t="shared" si="0"/>
        <v>0</v>
      </c>
      <c r="K63" s="3" t="s">
        <v>352</v>
      </c>
    </row>
    <row r="64" spans="2:11" s="4" customFormat="1" ht="13.95" customHeight="1" x14ac:dyDescent="0.2">
      <c r="B64" s="677"/>
      <c r="C64" s="192"/>
      <c r="D64" s="191" t="s">
        <v>1356</v>
      </c>
      <c r="E64" s="248" t="s">
        <v>164</v>
      </c>
      <c r="F64" s="189"/>
      <c r="G64" s="188" t="s">
        <v>1342</v>
      </c>
      <c r="H64" s="347">
        <v>0.42499999999999999</v>
      </c>
      <c r="I64" s="577" t="s">
        <v>1343</v>
      </c>
      <c r="J64" s="529">
        <f t="shared" si="0"/>
        <v>0</v>
      </c>
      <c r="K64" s="3" t="s">
        <v>351</v>
      </c>
    </row>
    <row r="65" spans="2:11" s="4" customFormat="1" ht="13.95" customHeight="1" x14ac:dyDescent="0.2">
      <c r="B65" s="676">
        <v>21</v>
      </c>
      <c r="C65" s="195" t="s">
        <v>713</v>
      </c>
      <c r="D65" s="191" t="s">
        <v>1355</v>
      </c>
      <c r="E65" s="248" t="s">
        <v>165</v>
      </c>
      <c r="F65" s="189"/>
      <c r="G65" s="188" t="s">
        <v>1342</v>
      </c>
      <c r="H65" s="346">
        <v>0.25600000000000001</v>
      </c>
      <c r="I65" s="578" t="s">
        <v>1343</v>
      </c>
      <c r="J65" s="522">
        <f t="shared" si="0"/>
        <v>0</v>
      </c>
      <c r="K65" s="3" t="s">
        <v>350</v>
      </c>
    </row>
    <row r="66" spans="2:11" s="4" customFormat="1" ht="13.95" customHeight="1" x14ac:dyDescent="0.2">
      <c r="B66" s="677"/>
      <c r="C66" s="192"/>
      <c r="D66" s="191" t="s">
        <v>1356</v>
      </c>
      <c r="E66" s="248" t="s">
        <v>164</v>
      </c>
      <c r="F66" s="189"/>
      <c r="G66" s="188" t="s">
        <v>1342</v>
      </c>
      <c r="H66" s="347">
        <v>0.255</v>
      </c>
      <c r="I66" s="577" t="s">
        <v>1343</v>
      </c>
      <c r="J66" s="529">
        <f t="shared" si="0"/>
        <v>0</v>
      </c>
      <c r="K66" s="3" t="s">
        <v>349</v>
      </c>
    </row>
    <row r="67" spans="2:11" s="4" customFormat="1" ht="13.95" customHeight="1" x14ac:dyDescent="0.2">
      <c r="B67" s="676">
        <v>22</v>
      </c>
      <c r="C67" s="195" t="s">
        <v>869</v>
      </c>
      <c r="D67" s="191" t="s">
        <v>1355</v>
      </c>
      <c r="E67" s="248" t="s">
        <v>165</v>
      </c>
      <c r="F67" s="189"/>
      <c r="G67" s="188" t="s">
        <v>1342</v>
      </c>
      <c r="H67" s="346">
        <v>0.46400000000000002</v>
      </c>
      <c r="I67" s="188" t="s">
        <v>1343</v>
      </c>
      <c r="J67" s="194">
        <f t="shared" si="0"/>
        <v>0</v>
      </c>
      <c r="K67" s="3" t="s">
        <v>348</v>
      </c>
    </row>
    <row r="68" spans="2:11" s="4" customFormat="1" ht="13.95" customHeight="1" x14ac:dyDescent="0.2">
      <c r="B68" s="677"/>
      <c r="C68" s="192"/>
      <c r="D68" s="191" t="s">
        <v>1356</v>
      </c>
      <c r="E68" s="248" t="s">
        <v>164</v>
      </c>
      <c r="F68" s="189"/>
      <c r="G68" s="188" t="s">
        <v>1342</v>
      </c>
      <c r="H68" s="347">
        <v>0.46200000000000002</v>
      </c>
      <c r="I68" s="187" t="s">
        <v>1343</v>
      </c>
      <c r="J68" s="186">
        <f t="shared" si="0"/>
        <v>0</v>
      </c>
      <c r="K68" s="3" t="s">
        <v>347</v>
      </c>
    </row>
    <row r="69" spans="2:11" s="4" customFormat="1" ht="13.95" customHeight="1" x14ac:dyDescent="0.2">
      <c r="B69" s="676">
        <v>23</v>
      </c>
      <c r="C69" s="195" t="s">
        <v>870</v>
      </c>
      <c r="D69" s="191" t="s">
        <v>1355</v>
      </c>
      <c r="E69" s="248" t="s">
        <v>165</v>
      </c>
      <c r="F69" s="189"/>
      <c r="G69" s="188" t="s">
        <v>1342</v>
      </c>
      <c r="H69" s="346">
        <v>0.27800000000000002</v>
      </c>
      <c r="I69" s="188" t="s">
        <v>1343</v>
      </c>
      <c r="J69" s="194">
        <f t="shared" si="0"/>
        <v>0</v>
      </c>
      <c r="K69" s="3" t="s">
        <v>346</v>
      </c>
    </row>
    <row r="70" spans="2:11" s="4" customFormat="1" ht="13.95" customHeight="1" x14ac:dyDescent="0.2">
      <c r="B70" s="677"/>
      <c r="C70" s="192"/>
      <c r="D70" s="191" t="s">
        <v>1356</v>
      </c>
      <c r="E70" s="248" t="s">
        <v>164</v>
      </c>
      <c r="F70" s="189"/>
      <c r="G70" s="188" t="s">
        <v>1342</v>
      </c>
      <c r="H70" s="347">
        <v>0.27700000000000002</v>
      </c>
      <c r="I70" s="187" t="s">
        <v>1343</v>
      </c>
      <c r="J70" s="186">
        <f t="shared" si="0"/>
        <v>0</v>
      </c>
      <c r="K70" s="3" t="s">
        <v>1828</v>
      </c>
    </row>
    <row r="71" spans="2:11" s="4" customFormat="1" ht="13.95" customHeight="1" x14ac:dyDescent="0.2">
      <c r="B71" s="676">
        <v>24</v>
      </c>
      <c r="C71" s="195" t="s">
        <v>1027</v>
      </c>
      <c r="D71" s="191" t="s">
        <v>1357</v>
      </c>
      <c r="E71" s="248" t="s">
        <v>165</v>
      </c>
      <c r="F71" s="189"/>
      <c r="G71" s="188" t="s">
        <v>1358</v>
      </c>
      <c r="H71" s="346">
        <v>0.5</v>
      </c>
      <c r="I71" s="188" t="s">
        <v>1359</v>
      </c>
      <c r="J71" s="194">
        <f t="shared" si="0"/>
        <v>0</v>
      </c>
      <c r="K71" s="3" t="s">
        <v>344</v>
      </c>
    </row>
    <row r="72" spans="2:11" s="4" customFormat="1" ht="13.95" customHeight="1" x14ac:dyDescent="0.2">
      <c r="B72" s="677"/>
      <c r="C72" s="192"/>
      <c r="D72" s="191" t="s">
        <v>1360</v>
      </c>
      <c r="E72" s="248" t="s">
        <v>164</v>
      </c>
      <c r="F72" s="189"/>
      <c r="G72" s="188" t="s">
        <v>1358</v>
      </c>
      <c r="H72" s="347">
        <v>0.5</v>
      </c>
      <c r="I72" s="187" t="s">
        <v>1359</v>
      </c>
      <c r="J72" s="186">
        <f t="shared" si="0"/>
        <v>0</v>
      </c>
      <c r="K72" s="3" t="s">
        <v>1664</v>
      </c>
    </row>
    <row r="73" spans="2:11" s="4" customFormat="1" ht="13.95" customHeight="1" x14ac:dyDescent="0.2">
      <c r="B73" s="676">
        <v>25</v>
      </c>
      <c r="C73" s="195" t="s">
        <v>1026</v>
      </c>
      <c r="D73" s="191" t="s">
        <v>1357</v>
      </c>
      <c r="E73" s="248" t="s">
        <v>165</v>
      </c>
      <c r="F73" s="189"/>
      <c r="G73" s="188" t="s">
        <v>1358</v>
      </c>
      <c r="H73" s="346">
        <v>0.3</v>
      </c>
      <c r="I73" s="188" t="s">
        <v>1359</v>
      </c>
      <c r="J73" s="194">
        <f t="shared" si="0"/>
        <v>0</v>
      </c>
      <c r="K73" s="3" t="s">
        <v>1684</v>
      </c>
    </row>
    <row r="74" spans="2:11" s="4" customFormat="1" ht="13.95" customHeight="1" x14ac:dyDescent="0.2">
      <c r="B74" s="677"/>
      <c r="C74" s="192"/>
      <c r="D74" s="191" t="s">
        <v>1360</v>
      </c>
      <c r="E74" s="248" t="s">
        <v>164</v>
      </c>
      <c r="F74" s="189"/>
      <c r="G74" s="188" t="s">
        <v>1358</v>
      </c>
      <c r="H74" s="347">
        <v>0.3</v>
      </c>
      <c r="I74" s="187" t="s">
        <v>1359</v>
      </c>
      <c r="J74" s="186">
        <f t="shared" ref="J74:J82" si="1">ROUND(F74*H74,0)</f>
        <v>0</v>
      </c>
      <c r="K74" s="3" t="s">
        <v>340</v>
      </c>
    </row>
    <row r="75" spans="2:11" s="4" customFormat="1" ht="13.95" customHeight="1" x14ac:dyDescent="0.2">
      <c r="B75" s="676">
        <v>26</v>
      </c>
      <c r="C75" s="195" t="s">
        <v>1361</v>
      </c>
      <c r="D75" s="191" t="s">
        <v>1357</v>
      </c>
      <c r="E75" s="248" t="s">
        <v>165</v>
      </c>
      <c r="F75" s="189"/>
      <c r="G75" s="188" t="s">
        <v>1358</v>
      </c>
      <c r="H75" s="346">
        <v>0.5</v>
      </c>
      <c r="I75" s="188" t="s">
        <v>1359</v>
      </c>
      <c r="J75" s="194">
        <f t="shared" si="1"/>
        <v>0</v>
      </c>
      <c r="K75" s="3" t="s">
        <v>1492</v>
      </c>
    </row>
    <row r="76" spans="2:11" s="4" customFormat="1" ht="13.95" customHeight="1" x14ac:dyDescent="0.2">
      <c r="B76" s="677"/>
      <c r="C76" s="192"/>
      <c r="D76" s="191" t="s">
        <v>1360</v>
      </c>
      <c r="E76" s="248" t="s">
        <v>164</v>
      </c>
      <c r="F76" s="189"/>
      <c r="G76" s="188" t="s">
        <v>1358</v>
      </c>
      <c r="H76" s="347">
        <v>0.5</v>
      </c>
      <c r="I76" s="187" t="s">
        <v>1359</v>
      </c>
      <c r="J76" s="186">
        <f t="shared" si="1"/>
        <v>0</v>
      </c>
      <c r="K76" s="3" t="s">
        <v>1491</v>
      </c>
    </row>
    <row r="77" spans="2:11" s="4" customFormat="1" ht="13.95" customHeight="1" x14ac:dyDescent="0.2">
      <c r="B77" s="676">
        <v>27</v>
      </c>
      <c r="C77" s="195" t="s">
        <v>1362</v>
      </c>
      <c r="D77" s="191" t="s">
        <v>1357</v>
      </c>
      <c r="E77" s="248" t="s">
        <v>165</v>
      </c>
      <c r="F77" s="189"/>
      <c r="G77" s="188" t="s">
        <v>1358</v>
      </c>
      <c r="H77" s="346">
        <v>0.3</v>
      </c>
      <c r="I77" s="188" t="s">
        <v>1359</v>
      </c>
      <c r="J77" s="194">
        <f t="shared" si="1"/>
        <v>0</v>
      </c>
      <c r="K77" s="3" t="s">
        <v>1490</v>
      </c>
    </row>
    <row r="78" spans="2:11" s="4" customFormat="1" ht="13.95" customHeight="1" x14ac:dyDescent="0.2">
      <c r="B78" s="677"/>
      <c r="C78" s="192"/>
      <c r="D78" s="191" t="s">
        <v>1360</v>
      </c>
      <c r="E78" s="248" t="s">
        <v>164</v>
      </c>
      <c r="F78" s="189"/>
      <c r="G78" s="188" t="s">
        <v>1358</v>
      </c>
      <c r="H78" s="347">
        <v>0.3</v>
      </c>
      <c r="I78" s="187" t="s">
        <v>1359</v>
      </c>
      <c r="J78" s="186">
        <f t="shared" si="1"/>
        <v>0</v>
      </c>
      <c r="K78" s="3" t="s">
        <v>1489</v>
      </c>
    </row>
    <row r="79" spans="2:11" s="4" customFormat="1" ht="13.95" customHeight="1" x14ac:dyDescent="0.2">
      <c r="B79" s="676">
        <v>28</v>
      </c>
      <c r="C79" s="195" t="s">
        <v>1402</v>
      </c>
      <c r="D79" s="191" t="s">
        <v>597</v>
      </c>
      <c r="E79" s="248" t="s">
        <v>165</v>
      </c>
      <c r="F79" s="189"/>
      <c r="G79" s="188" t="s">
        <v>139</v>
      </c>
      <c r="H79" s="346">
        <v>0.5</v>
      </c>
      <c r="I79" s="188" t="s">
        <v>141</v>
      </c>
      <c r="J79" s="194">
        <f t="shared" si="1"/>
        <v>0</v>
      </c>
      <c r="K79" s="3" t="s">
        <v>1488</v>
      </c>
    </row>
    <row r="80" spans="2:11" s="4" customFormat="1" ht="13.95" customHeight="1" x14ac:dyDescent="0.2">
      <c r="B80" s="677"/>
      <c r="C80" s="192"/>
      <c r="D80" s="191" t="s">
        <v>593</v>
      </c>
      <c r="E80" s="248" t="s">
        <v>164</v>
      </c>
      <c r="F80" s="189"/>
      <c r="G80" s="188" t="s">
        <v>139</v>
      </c>
      <c r="H80" s="347">
        <v>0.5</v>
      </c>
      <c r="I80" s="187" t="s">
        <v>141</v>
      </c>
      <c r="J80" s="186">
        <f t="shared" si="1"/>
        <v>0</v>
      </c>
      <c r="K80" s="3" t="s">
        <v>338</v>
      </c>
    </row>
    <row r="81" spans="1:12" s="4" customFormat="1" ht="13.95" customHeight="1" x14ac:dyDescent="0.2">
      <c r="B81" s="676">
        <v>29</v>
      </c>
      <c r="C81" s="195" t="s">
        <v>1403</v>
      </c>
      <c r="D81" s="191" t="s">
        <v>597</v>
      </c>
      <c r="E81" s="248" t="s">
        <v>165</v>
      </c>
      <c r="F81" s="189"/>
      <c r="G81" s="188" t="s">
        <v>139</v>
      </c>
      <c r="H81" s="346">
        <v>0.3</v>
      </c>
      <c r="I81" s="188" t="s">
        <v>141</v>
      </c>
      <c r="J81" s="194">
        <f t="shared" si="1"/>
        <v>0</v>
      </c>
      <c r="K81" s="3" t="s">
        <v>337</v>
      </c>
    </row>
    <row r="82" spans="1:12" s="4" customFormat="1" ht="13.95" customHeight="1" x14ac:dyDescent="0.2">
      <c r="B82" s="677"/>
      <c r="C82" s="192"/>
      <c r="D82" s="191" t="s">
        <v>593</v>
      </c>
      <c r="E82" s="248" t="s">
        <v>164</v>
      </c>
      <c r="F82" s="189"/>
      <c r="G82" s="188" t="s">
        <v>139</v>
      </c>
      <c r="H82" s="347">
        <v>0.3</v>
      </c>
      <c r="I82" s="187" t="s">
        <v>141</v>
      </c>
      <c r="J82" s="186">
        <f t="shared" si="1"/>
        <v>0</v>
      </c>
      <c r="K82" s="3" t="s">
        <v>336</v>
      </c>
    </row>
    <row r="83" spans="1:12" s="4" customFormat="1" ht="13.95" customHeight="1" x14ac:dyDescent="0.2">
      <c r="B83" s="676">
        <v>30</v>
      </c>
      <c r="C83" s="195" t="s">
        <v>1817</v>
      </c>
      <c r="D83" s="191" t="s">
        <v>597</v>
      </c>
      <c r="E83" s="248" t="s">
        <v>165</v>
      </c>
      <c r="F83" s="189"/>
      <c r="G83" s="188" t="s">
        <v>139</v>
      </c>
      <c r="H83" s="346">
        <v>0.5</v>
      </c>
      <c r="I83" s="188" t="s">
        <v>141</v>
      </c>
      <c r="J83" s="194">
        <f t="shared" ref="J83:J84" si="2">ROUND(F83*H83,0)</f>
        <v>0</v>
      </c>
      <c r="K83" s="3" t="s">
        <v>333</v>
      </c>
    </row>
    <row r="84" spans="1:12" s="4" customFormat="1" ht="13.95" customHeight="1" x14ac:dyDescent="0.2">
      <c r="B84" s="677"/>
      <c r="C84" s="675"/>
      <c r="D84" s="191" t="s">
        <v>593</v>
      </c>
      <c r="E84" s="248" t="s">
        <v>164</v>
      </c>
      <c r="F84" s="189"/>
      <c r="G84" s="188" t="s">
        <v>139</v>
      </c>
      <c r="H84" s="347">
        <v>0.5</v>
      </c>
      <c r="I84" s="187" t="s">
        <v>141</v>
      </c>
      <c r="J84" s="186">
        <f t="shared" si="2"/>
        <v>0</v>
      </c>
      <c r="K84" s="3" t="s">
        <v>331</v>
      </c>
    </row>
    <row r="85" spans="1:12" s="4" customFormat="1" ht="13.95" customHeight="1" x14ac:dyDescent="0.2">
      <c r="B85" s="676">
        <v>31</v>
      </c>
      <c r="C85" s="195" t="s">
        <v>1816</v>
      </c>
      <c r="D85" s="191" t="s">
        <v>597</v>
      </c>
      <c r="E85" s="248" t="s">
        <v>165</v>
      </c>
      <c r="F85" s="189"/>
      <c r="G85" s="188" t="s">
        <v>139</v>
      </c>
      <c r="H85" s="346">
        <v>0.3</v>
      </c>
      <c r="I85" s="188" t="s">
        <v>141</v>
      </c>
      <c r="J85" s="194">
        <f t="shared" ref="J85:J86" si="3">ROUND(F85*H85,0)</f>
        <v>0</v>
      </c>
      <c r="K85" s="3" t="s">
        <v>329</v>
      </c>
    </row>
    <row r="86" spans="1:12" s="4" customFormat="1" ht="13.95" customHeight="1" thickBot="1" x14ac:dyDescent="0.25">
      <c r="B86" s="677"/>
      <c r="C86" s="675"/>
      <c r="D86" s="191" t="s">
        <v>593</v>
      </c>
      <c r="E86" s="248" t="s">
        <v>164</v>
      </c>
      <c r="F86" s="189"/>
      <c r="G86" s="188" t="s">
        <v>139</v>
      </c>
      <c r="H86" s="347">
        <v>0.3</v>
      </c>
      <c r="I86" s="187" t="s">
        <v>141</v>
      </c>
      <c r="J86" s="186">
        <f t="shared" si="3"/>
        <v>0</v>
      </c>
      <c r="K86" s="3" t="s">
        <v>369</v>
      </c>
    </row>
    <row r="87" spans="1:12" s="4" customFormat="1" ht="15" customHeight="1" x14ac:dyDescent="0.2">
      <c r="B87" s="184"/>
      <c r="C87" s="185"/>
      <c r="D87" s="184"/>
      <c r="E87" s="184"/>
      <c r="F87" s="170"/>
      <c r="G87" s="171"/>
      <c r="H87" s="1031" t="s">
        <v>1829</v>
      </c>
      <c r="I87" s="1032"/>
      <c r="J87" s="167"/>
      <c r="K87" s="3"/>
    </row>
    <row r="88" spans="1:12" s="4" customFormat="1" ht="15" customHeight="1" thickBot="1" x14ac:dyDescent="0.25">
      <c r="B88" s="3"/>
      <c r="C88" s="3"/>
      <c r="D88" s="3"/>
      <c r="E88" s="3"/>
      <c r="F88" s="169"/>
      <c r="G88" s="3"/>
      <c r="H88" s="1055" t="s">
        <v>140</v>
      </c>
      <c r="I88" s="1056"/>
      <c r="J88" s="166">
        <f>SUM(J34:J86)</f>
        <v>0</v>
      </c>
      <c r="K88" s="3" t="s">
        <v>1363</v>
      </c>
      <c r="L88" s="4" t="s">
        <v>1364</v>
      </c>
    </row>
    <row r="89" spans="1:12" s="4" customFormat="1" ht="6.75" customHeight="1" x14ac:dyDescent="0.2">
      <c r="F89" s="183"/>
      <c r="J89" s="183"/>
    </row>
    <row r="90" spans="1:12" ht="14.4" x14ac:dyDescent="0.2">
      <c r="A90" s="177" t="s">
        <v>1365</v>
      </c>
      <c r="B90" s="4" t="s">
        <v>382</v>
      </c>
    </row>
    <row r="91" spans="1:12" ht="5.25" customHeight="1" x14ac:dyDescent="0.2">
      <c r="A91" s="182"/>
    </row>
    <row r="92" spans="1:12" s="4" customFormat="1" ht="18.75" customHeight="1" x14ac:dyDescent="0.2">
      <c r="A92" s="177"/>
      <c r="B92" s="1049" t="s">
        <v>2416</v>
      </c>
      <c r="C92" s="1049"/>
      <c r="D92" s="1049"/>
      <c r="E92" s="1049"/>
      <c r="F92" s="175"/>
      <c r="G92" s="173"/>
      <c r="H92" s="174"/>
      <c r="I92" s="173"/>
      <c r="J92" s="170"/>
      <c r="K92" s="3"/>
    </row>
    <row r="93" spans="1:12" s="4" customFormat="1" ht="18.75" customHeight="1" thickBot="1" x14ac:dyDescent="0.25">
      <c r="A93" s="177"/>
      <c r="B93" s="1049"/>
      <c r="C93" s="1049"/>
      <c r="D93" s="1049"/>
      <c r="E93" s="1049"/>
      <c r="F93" s="175"/>
      <c r="G93" s="173"/>
      <c r="H93" s="4" t="s">
        <v>185</v>
      </c>
      <c r="I93" s="173"/>
      <c r="J93" s="170"/>
      <c r="K93" s="3"/>
    </row>
    <row r="94" spans="1:12" s="4" customFormat="1" ht="18.75" customHeight="1" thickBot="1" x14ac:dyDescent="0.25">
      <c r="A94" s="177"/>
      <c r="B94" s="1049"/>
      <c r="C94" s="1049"/>
      <c r="D94" s="1049"/>
      <c r="E94" s="1049"/>
      <c r="F94" s="181"/>
      <c r="G94" s="179" t="s">
        <v>1364</v>
      </c>
      <c r="H94" s="180">
        <v>1</v>
      </c>
      <c r="I94" s="179" t="s">
        <v>1366</v>
      </c>
      <c r="J94" s="178">
        <f>ROUND(F94*H94,0)</f>
        <v>0</v>
      </c>
      <c r="K94" s="3" t="s">
        <v>1367</v>
      </c>
      <c r="L94" s="4" t="s">
        <v>1364</v>
      </c>
    </row>
    <row r="95" spans="1:12" s="4" customFormat="1" ht="11.25" customHeight="1" x14ac:dyDescent="0.2">
      <c r="A95" s="177"/>
      <c r="B95" s="176"/>
      <c r="C95" s="176"/>
      <c r="D95" s="176"/>
      <c r="E95" s="176"/>
      <c r="F95" s="175"/>
      <c r="G95" s="173"/>
      <c r="H95" s="174"/>
      <c r="I95" s="173"/>
      <c r="J95" s="172" t="s">
        <v>207</v>
      </c>
      <c r="K95" s="3"/>
    </row>
    <row r="96" spans="1:12" s="4" customFormat="1" ht="6" customHeight="1" x14ac:dyDescent="0.2">
      <c r="B96" s="3"/>
      <c r="C96" s="3"/>
      <c r="D96" s="3"/>
      <c r="E96" s="3"/>
      <c r="F96" s="169"/>
      <c r="G96" s="168"/>
      <c r="H96" s="171"/>
      <c r="I96" s="171"/>
      <c r="J96" s="170"/>
      <c r="K96" s="3"/>
    </row>
    <row r="97" spans="2:11" s="4" customFormat="1" ht="6.75" customHeight="1" thickBot="1" x14ac:dyDescent="0.25">
      <c r="B97" s="3"/>
      <c r="C97" s="3"/>
      <c r="D97" s="3"/>
      <c r="E97" s="3"/>
      <c r="F97" s="169"/>
      <c r="G97" s="168"/>
      <c r="H97" s="171"/>
      <c r="I97" s="171"/>
      <c r="J97" s="170"/>
      <c r="K97" s="3"/>
    </row>
    <row r="98" spans="2:11" s="4" customFormat="1" ht="18.75" customHeight="1" x14ac:dyDescent="0.2">
      <c r="B98" s="3"/>
      <c r="C98" s="3"/>
      <c r="D98" s="3"/>
      <c r="E98" s="3"/>
      <c r="F98" s="169"/>
      <c r="G98" s="168"/>
      <c r="H98" s="1031" t="s">
        <v>1368</v>
      </c>
      <c r="I98" s="1032"/>
      <c r="J98" s="167"/>
      <c r="K98" s="3"/>
    </row>
    <row r="99" spans="2:11" ht="18.75" customHeight="1" thickBot="1" x14ac:dyDescent="0.25">
      <c r="H99" s="1057" t="s">
        <v>381</v>
      </c>
      <c r="I99" s="1058"/>
      <c r="J99" s="166">
        <f>SUMIF(L7:L94,"*",J7:J94)</f>
        <v>0</v>
      </c>
      <c r="K99" s="3" t="s">
        <v>1369</v>
      </c>
    </row>
  </sheetData>
  <mergeCells count="24">
    <mergeCell ref="B92:E94"/>
    <mergeCell ref="H98:I98"/>
    <mergeCell ref="H99:I99"/>
    <mergeCell ref="D39:E39"/>
    <mergeCell ref="D40:E40"/>
    <mergeCell ref="D41:E41"/>
    <mergeCell ref="D42:E42"/>
    <mergeCell ref="H87:I87"/>
    <mergeCell ref="H88:I88"/>
    <mergeCell ref="D38:E38"/>
    <mergeCell ref="B20:E22"/>
    <mergeCell ref="B25:E27"/>
    <mergeCell ref="B32:C32"/>
    <mergeCell ref="D32:E32"/>
    <mergeCell ref="D34:E34"/>
    <mergeCell ref="D35:E35"/>
    <mergeCell ref="D36:E36"/>
    <mergeCell ref="D37:E37"/>
    <mergeCell ref="B15:E17"/>
    <mergeCell ref="A1:B1"/>
    <mergeCell ref="C1:E1"/>
    <mergeCell ref="I1:K1"/>
    <mergeCell ref="B5:E7"/>
    <mergeCell ref="B10:E12"/>
  </mergeCells>
  <phoneticPr fontId="2"/>
  <pageMargins left="0.78700000000000003" right="0.78700000000000003" top="0.98399999999999999" bottom="0.98399999999999999" header="0.51200000000000001" footer="0.51200000000000001"/>
  <pageSetup paperSize="9" scale="89" orientation="portrait" r:id="rId1"/>
  <headerFooter alignWithMargins="0"/>
  <rowBreaks count="2" manualBreakCount="2">
    <brk id="29" max="16383" man="1"/>
    <brk id="88"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BL103"/>
  <sheetViews>
    <sheetView view="pageBreakPreview" topLeftCell="A85" zoomScaleNormal="100" zoomScaleSheetLayoutView="100" workbookViewId="0">
      <selection activeCell="J1" sqref="J1:L1"/>
    </sheetView>
  </sheetViews>
  <sheetFormatPr defaultColWidth="9" defaultRowHeight="18.75" customHeight="1" x14ac:dyDescent="0.2"/>
  <cols>
    <col min="1" max="1" width="3.77734375" style="17" customWidth="1"/>
    <col min="2" max="2" width="5" style="17" customWidth="1"/>
    <col min="3" max="3" width="7.44140625" style="17" bestFit="1" customWidth="1"/>
    <col min="4" max="4" width="3" style="17" bestFit="1" customWidth="1"/>
    <col min="5" max="5" width="12" style="17" customWidth="1"/>
    <col min="6" max="6" width="3" style="17" bestFit="1" customWidth="1"/>
    <col min="7" max="7" width="11.88671875" style="17" customWidth="1"/>
    <col min="8" max="8" width="2.21875" style="17" bestFit="1" customWidth="1"/>
    <col min="9" max="9" width="11.88671875" style="52" customWidth="1"/>
    <col min="10" max="10" width="2.21875" style="17" bestFit="1" customWidth="1"/>
    <col min="11" max="11" width="11.88671875" style="17" customWidth="1"/>
    <col min="12" max="12" width="3.109375" style="17" customWidth="1"/>
    <col min="13" max="13" width="4.21875" style="17" customWidth="1"/>
    <col min="14" max="64" width="9" style="17"/>
    <col min="65" max="16384" width="9" style="4"/>
  </cols>
  <sheetData>
    <row r="1" spans="1:64" ht="18.75" customHeight="1" x14ac:dyDescent="0.2">
      <c r="A1" s="1216" t="s">
        <v>180</v>
      </c>
      <c r="B1" s="1217"/>
      <c r="C1" s="1216" t="s">
        <v>6</v>
      </c>
      <c r="D1" s="1218"/>
      <c r="E1" s="1217"/>
      <c r="F1" s="71"/>
      <c r="I1" s="76" t="s">
        <v>112</v>
      </c>
      <c r="J1" s="1219">
        <f>●総括表!H4</f>
        <v>0</v>
      </c>
      <c r="K1" s="1219"/>
      <c r="L1" s="1219"/>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18.75" customHeight="1" x14ac:dyDescent="0.2">
      <c r="K2" s="77"/>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18.75" customHeight="1" x14ac:dyDescent="0.2">
      <c r="A3" s="445" t="s">
        <v>53</v>
      </c>
      <c r="B3" s="410" t="s">
        <v>408</v>
      </c>
      <c r="C3" s="410"/>
      <c r="D3" s="410"/>
      <c r="E3" s="410"/>
      <c r="F3" s="410"/>
      <c r="G3" s="410"/>
      <c r="H3" s="410"/>
      <c r="I3" s="446"/>
      <c r="J3" s="410"/>
      <c r="K3" s="410"/>
      <c r="L3" s="410"/>
      <c r="M3" s="410"/>
      <c r="N3" s="410"/>
      <c r="O3" s="410"/>
      <c r="P3" s="410"/>
      <c r="Q3" s="410"/>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1.25" customHeight="1" x14ac:dyDescent="0.2">
      <c r="A4" s="445"/>
      <c r="B4" s="410"/>
      <c r="C4" s="410"/>
      <c r="D4" s="410"/>
      <c r="E4" s="410"/>
      <c r="F4" s="410"/>
      <c r="G4" s="410"/>
      <c r="H4" s="410"/>
      <c r="I4" s="446"/>
      <c r="J4" s="410"/>
      <c r="K4" s="410"/>
      <c r="L4" s="410"/>
      <c r="M4" s="410"/>
      <c r="N4" s="410"/>
      <c r="O4" s="410"/>
      <c r="P4" s="410"/>
      <c r="Q4" s="410"/>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18.75" customHeight="1" x14ac:dyDescent="0.2">
      <c r="A5" s="445"/>
      <c r="B5" s="410" t="s">
        <v>407</v>
      </c>
      <c r="C5" s="410"/>
      <c r="D5" s="410"/>
      <c r="E5" s="410"/>
      <c r="F5" s="410"/>
      <c r="G5" s="410"/>
      <c r="H5" s="410"/>
      <c r="I5" s="446"/>
      <c r="J5" s="410"/>
      <c r="K5" s="410"/>
      <c r="L5" s="410"/>
      <c r="M5" s="410"/>
      <c r="N5" s="410"/>
      <c r="O5" s="410"/>
      <c r="P5" s="410"/>
      <c r="Q5" s="410"/>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1.25" customHeight="1" x14ac:dyDescent="0.2">
      <c r="A6" s="445"/>
      <c r="B6" s="410"/>
      <c r="C6" s="410"/>
      <c r="D6" s="410"/>
      <c r="E6" s="410"/>
      <c r="F6" s="410"/>
      <c r="G6" s="410"/>
      <c r="H6" s="410"/>
      <c r="I6" s="446"/>
      <c r="J6" s="410"/>
      <c r="K6" s="410"/>
      <c r="L6" s="410"/>
      <c r="M6" s="410"/>
      <c r="N6" s="410"/>
      <c r="O6" s="410"/>
      <c r="P6" s="410"/>
      <c r="Q6" s="410"/>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15" customHeight="1" x14ac:dyDescent="0.2">
      <c r="A7" s="445"/>
      <c r="B7" s="1049" t="s">
        <v>1787</v>
      </c>
      <c r="C7" s="1049"/>
      <c r="D7" s="1049"/>
      <c r="E7" s="1049"/>
      <c r="F7" s="561"/>
      <c r="G7" s="410"/>
      <c r="H7" s="410"/>
      <c r="I7" s="446"/>
      <c r="J7" s="410"/>
      <c r="K7" s="410"/>
      <c r="L7" s="410"/>
      <c r="M7" s="410"/>
      <c r="N7" s="410"/>
      <c r="O7" s="410"/>
      <c r="P7" s="410"/>
      <c r="Q7" s="410"/>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15" customHeight="1" thickBot="1" x14ac:dyDescent="0.25">
      <c r="A8" s="445"/>
      <c r="B8" s="1049"/>
      <c r="C8" s="1049"/>
      <c r="D8" s="1049"/>
      <c r="E8" s="1049"/>
      <c r="F8" s="561"/>
      <c r="G8" s="78" t="s">
        <v>404</v>
      </c>
      <c r="H8" s="410"/>
      <c r="I8" s="446" t="s">
        <v>185</v>
      </c>
      <c r="J8" s="410"/>
      <c r="K8" s="410"/>
      <c r="L8" s="410"/>
      <c r="M8" s="410"/>
      <c r="N8" s="410"/>
      <c r="O8" s="410"/>
      <c r="P8" s="410"/>
      <c r="Q8" s="410"/>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18.75" customHeight="1" thickBot="1" x14ac:dyDescent="0.25">
      <c r="A9" s="445"/>
      <c r="B9" s="447"/>
      <c r="C9" s="447"/>
      <c r="D9" s="447"/>
      <c r="E9" s="79"/>
      <c r="F9" s="562" t="s">
        <v>139</v>
      </c>
      <c r="G9" s="85">
        <f>K12</f>
        <v>0</v>
      </c>
      <c r="H9" s="562" t="s">
        <v>139</v>
      </c>
      <c r="I9" s="450">
        <v>0.35</v>
      </c>
      <c r="J9" s="562" t="s">
        <v>141</v>
      </c>
      <c r="K9" s="80">
        <f>ROUND(E9*G9*I9,0)</f>
        <v>0</v>
      </c>
      <c r="L9" s="523" t="s">
        <v>591</v>
      </c>
      <c r="M9" s="410"/>
      <c r="N9" s="410"/>
      <c r="O9" s="410"/>
      <c r="P9" s="410"/>
      <c r="Q9" s="410"/>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8.75" customHeight="1" x14ac:dyDescent="0.2">
      <c r="A10" s="445"/>
      <c r="B10" s="410"/>
      <c r="C10" s="561"/>
      <c r="D10" s="561"/>
      <c r="E10" s="561"/>
      <c r="F10" s="561"/>
      <c r="G10" s="498"/>
      <c r="H10" s="562"/>
      <c r="I10" s="59"/>
      <c r="J10" s="562"/>
      <c r="K10" s="498"/>
      <c r="L10" s="410"/>
      <c r="M10" s="410"/>
      <c r="N10" s="410"/>
      <c r="O10" s="410"/>
      <c r="P10" s="410"/>
      <c r="Q10" s="410"/>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64" ht="18.75" customHeight="1" x14ac:dyDescent="0.2">
      <c r="A11" s="445"/>
      <c r="B11" s="1211" t="s">
        <v>1788</v>
      </c>
      <c r="C11" s="1211"/>
      <c r="D11" s="1211"/>
      <c r="E11" s="1211"/>
      <c r="F11" s="1211"/>
      <c r="G11" s="1211"/>
      <c r="H11" s="1212"/>
      <c r="I11" s="81"/>
      <c r="J11" s="1213" t="s">
        <v>715</v>
      </c>
      <c r="K11" s="82" t="s">
        <v>402</v>
      </c>
      <c r="L11" s="410"/>
      <c r="M11" s="410"/>
      <c r="N11" s="410"/>
      <c r="O11" s="410"/>
      <c r="P11" s="410"/>
      <c r="Q11" s="410"/>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row>
    <row r="12" spans="1:64" ht="18.75" customHeight="1" x14ac:dyDescent="0.2">
      <c r="A12" s="445"/>
      <c r="B12" s="162"/>
      <c r="C12" s="162"/>
      <c r="D12" s="162"/>
      <c r="E12" s="162"/>
      <c r="F12" s="162"/>
      <c r="G12" s="162"/>
      <c r="H12" s="83"/>
      <c r="I12" s="84"/>
      <c r="J12" s="1213"/>
      <c r="K12" s="85">
        <f>IF(I13=0,0,IF(I11/I13&gt;1,1,ROUND(I11/I13,3)))</f>
        <v>0</v>
      </c>
      <c r="L12" s="410"/>
      <c r="M12" s="410"/>
      <c r="N12" s="410"/>
      <c r="O12" s="410"/>
      <c r="P12" s="410"/>
      <c r="Q12" s="410"/>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64" ht="18.75" customHeight="1" x14ac:dyDescent="0.2">
      <c r="A13" s="445"/>
      <c r="B13" s="410"/>
      <c r="C13" s="1214" t="s">
        <v>1791</v>
      </c>
      <c r="D13" s="1214"/>
      <c r="E13" s="1214"/>
      <c r="F13" s="1214"/>
      <c r="G13" s="1214"/>
      <c r="H13" s="1215"/>
      <c r="I13" s="86"/>
      <c r="J13" s="1213"/>
      <c r="K13" s="498"/>
      <c r="L13" s="410"/>
      <c r="M13" s="410"/>
      <c r="N13" s="410"/>
      <c r="O13" s="410"/>
      <c r="P13" s="410"/>
      <c r="Q13" s="410"/>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row>
    <row r="14" spans="1:64" ht="11.25" customHeight="1" x14ac:dyDescent="0.2">
      <c r="A14" s="445"/>
      <c r="B14" s="410"/>
      <c r="C14" s="410"/>
      <c r="D14" s="410"/>
      <c r="E14" s="410"/>
      <c r="F14" s="410"/>
      <c r="G14" s="410"/>
      <c r="H14" s="410"/>
      <c r="I14" s="446"/>
      <c r="J14" s="410"/>
      <c r="K14" s="410"/>
      <c r="L14" s="410"/>
      <c r="M14" s="410"/>
      <c r="N14" s="410"/>
      <c r="O14" s="410"/>
      <c r="P14" s="410"/>
      <c r="Q14" s="562"/>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row>
    <row r="15" spans="1:64" ht="15" customHeight="1" x14ac:dyDescent="0.2">
      <c r="A15" s="445"/>
      <c r="B15" s="1049" t="s">
        <v>1789</v>
      </c>
      <c r="C15" s="1049"/>
      <c r="D15" s="1049"/>
      <c r="E15" s="1049"/>
      <c r="F15" s="561"/>
      <c r="G15" s="410"/>
      <c r="H15" s="410"/>
      <c r="I15" s="446"/>
      <c r="J15" s="410"/>
      <c r="K15" s="410"/>
      <c r="L15" s="410"/>
      <c r="M15" s="410"/>
      <c r="N15" s="410"/>
      <c r="O15" s="410"/>
      <c r="P15" s="410"/>
      <c r="Q15" s="410"/>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row>
    <row r="16" spans="1:64" ht="15" customHeight="1" thickBot="1" x14ac:dyDescent="0.25">
      <c r="A16" s="445"/>
      <c r="B16" s="1049"/>
      <c r="C16" s="1049"/>
      <c r="D16" s="1049"/>
      <c r="E16" s="1049"/>
      <c r="F16" s="561"/>
      <c r="G16" s="78" t="s">
        <v>404</v>
      </c>
      <c r="H16" s="410"/>
      <c r="I16" s="446" t="s">
        <v>185</v>
      </c>
      <c r="J16" s="410"/>
      <c r="K16" s="410"/>
      <c r="L16" s="410"/>
      <c r="M16" s="410"/>
      <c r="N16" s="410"/>
      <c r="O16" s="410"/>
      <c r="P16" s="410"/>
      <c r="Q16" s="410"/>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row>
    <row r="17" spans="1:64" ht="18.75" customHeight="1" thickBot="1" x14ac:dyDescent="0.25">
      <c r="A17" s="445"/>
      <c r="B17" s="1209" t="s">
        <v>403</v>
      </c>
      <c r="C17" s="1209"/>
      <c r="D17" s="1210"/>
      <c r="E17" s="79"/>
      <c r="F17" s="562" t="s">
        <v>139</v>
      </c>
      <c r="G17" s="85">
        <f>K20</f>
        <v>0</v>
      </c>
      <c r="H17" s="562" t="s">
        <v>139</v>
      </c>
      <c r="I17" s="450">
        <v>0.35</v>
      </c>
      <c r="J17" s="562" t="s">
        <v>141</v>
      </c>
      <c r="K17" s="80">
        <f>ROUND(E17*G17*I17,0)</f>
        <v>0</v>
      </c>
      <c r="L17" s="523" t="s">
        <v>663</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row>
    <row r="18" spans="1:64" ht="18.75" customHeight="1" x14ac:dyDescent="0.2">
      <c r="A18" s="445"/>
      <c r="B18" s="410"/>
      <c r="C18" s="561"/>
      <c r="D18" s="561"/>
      <c r="E18" s="561"/>
      <c r="F18" s="561"/>
      <c r="G18" s="498"/>
      <c r="H18" s="562"/>
      <c r="I18" s="59"/>
      <c r="J18" s="562"/>
      <c r="K18" s="498"/>
      <c r="L18" s="410"/>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row>
    <row r="19" spans="1:64" ht="18.75" customHeight="1" x14ac:dyDescent="0.2">
      <c r="A19" s="445"/>
      <c r="B19" s="1211" t="s">
        <v>1788</v>
      </c>
      <c r="C19" s="1211"/>
      <c r="D19" s="1211"/>
      <c r="E19" s="1211"/>
      <c r="F19" s="1211"/>
      <c r="G19" s="1211"/>
      <c r="H19" s="1212"/>
      <c r="I19" s="81"/>
      <c r="J19" s="1213" t="s">
        <v>715</v>
      </c>
      <c r="K19" s="82" t="s">
        <v>402</v>
      </c>
      <c r="L19" s="410"/>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row>
    <row r="20" spans="1:64" ht="18.75" customHeight="1" x14ac:dyDescent="0.2">
      <c r="A20" s="445"/>
      <c r="B20" s="162"/>
      <c r="C20" s="162"/>
      <c r="D20" s="162"/>
      <c r="E20" s="162"/>
      <c r="F20" s="162"/>
      <c r="G20" s="162"/>
      <c r="H20" s="83"/>
      <c r="I20" s="84"/>
      <c r="J20" s="1213"/>
      <c r="K20" s="85">
        <f>IF(I21=0,0,IF(I19/I21&gt;1,1,ROUND(I19/I21,3)))</f>
        <v>0</v>
      </c>
      <c r="L20" s="410"/>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row>
    <row r="21" spans="1:64" ht="18.75" customHeight="1" x14ac:dyDescent="0.2">
      <c r="A21" s="445"/>
      <c r="B21" s="410"/>
      <c r="C21" s="1214" t="s">
        <v>1791</v>
      </c>
      <c r="D21" s="1214"/>
      <c r="E21" s="1214"/>
      <c r="F21" s="1214"/>
      <c r="G21" s="1214"/>
      <c r="H21" s="1215"/>
      <c r="I21" s="86"/>
      <c r="J21" s="1213"/>
      <c r="K21" s="498"/>
      <c r="L21" s="410"/>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row>
    <row r="22" spans="1:64" ht="11.25" customHeight="1" x14ac:dyDescent="0.2">
      <c r="A22" s="445"/>
      <c r="B22" s="410"/>
      <c r="C22" s="410"/>
      <c r="D22" s="410"/>
      <c r="E22" s="410"/>
      <c r="F22" s="410"/>
      <c r="G22" s="410"/>
      <c r="H22" s="410"/>
      <c r="I22" s="446"/>
      <c r="J22" s="410"/>
      <c r="K22" s="410"/>
      <c r="L22" s="410"/>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row>
    <row r="23" spans="1:64" ht="15" customHeight="1" x14ac:dyDescent="0.2">
      <c r="A23" s="445"/>
      <c r="B23" s="1049" t="s">
        <v>1790</v>
      </c>
      <c r="C23" s="1049"/>
      <c r="D23" s="1049"/>
      <c r="E23" s="1049"/>
      <c r="F23" s="561"/>
      <c r="G23" s="410"/>
      <c r="H23" s="410"/>
      <c r="I23" s="446"/>
      <c r="J23" s="410"/>
      <c r="K23" s="410"/>
      <c r="L23" s="410"/>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row>
    <row r="24" spans="1:64" ht="15" customHeight="1" thickBot="1" x14ac:dyDescent="0.25">
      <c r="A24" s="445"/>
      <c r="B24" s="1049"/>
      <c r="C24" s="1049"/>
      <c r="D24" s="1049"/>
      <c r="E24" s="1049"/>
      <c r="F24" s="561"/>
      <c r="G24" s="78" t="s">
        <v>404</v>
      </c>
      <c r="H24" s="410"/>
      <c r="I24" s="446" t="s">
        <v>185</v>
      </c>
      <c r="J24" s="410"/>
      <c r="K24" s="410"/>
      <c r="L24" s="410"/>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row>
    <row r="25" spans="1:64" ht="18.75" customHeight="1" thickBot="1" x14ac:dyDescent="0.25">
      <c r="A25" s="445"/>
      <c r="B25" s="1209" t="s">
        <v>403</v>
      </c>
      <c r="C25" s="1209"/>
      <c r="D25" s="1210"/>
      <c r="E25" s="79"/>
      <c r="F25" s="562" t="s">
        <v>139</v>
      </c>
      <c r="G25" s="85">
        <f>K28</f>
        <v>0</v>
      </c>
      <c r="H25" s="562" t="s">
        <v>139</v>
      </c>
      <c r="I25" s="450">
        <v>0.35</v>
      </c>
      <c r="J25" s="562" t="s">
        <v>141</v>
      </c>
      <c r="K25" s="80">
        <f>ROUND(E25*G25*I25,0)</f>
        <v>0</v>
      </c>
      <c r="L25" s="523" t="s">
        <v>662</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row>
    <row r="26" spans="1:64" ht="18.75" customHeight="1" x14ac:dyDescent="0.2">
      <c r="A26" s="445"/>
      <c r="B26" s="410"/>
      <c r="C26" s="561"/>
      <c r="D26" s="561"/>
      <c r="E26" s="561"/>
      <c r="F26" s="561"/>
      <c r="G26" s="498"/>
      <c r="H26" s="562"/>
      <c r="I26" s="59"/>
      <c r="J26" s="562"/>
      <c r="K26" s="498"/>
      <c r="L26" s="410"/>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row>
    <row r="27" spans="1:64" ht="18.75" customHeight="1" x14ac:dyDescent="0.2">
      <c r="A27" s="445"/>
      <c r="B27" s="1211" t="s">
        <v>1788</v>
      </c>
      <c r="C27" s="1211"/>
      <c r="D27" s="1211"/>
      <c r="E27" s="1211"/>
      <c r="F27" s="1211"/>
      <c r="G27" s="1211"/>
      <c r="H27" s="1212"/>
      <c r="I27" s="81"/>
      <c r="J27" s="1213" t="s">
        <v>715</v>
      </c>
      <c r="K27" s="82" t="s">
        <v>402</v>
      </c>
      <c r="L27" s="410"/>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row>
    <row r="28" spans="1:64" ht="18.75" customHeight="1" x14ac:dyDescent="0.2">
      <c r="A28" s="445"/>
      <c r="B28" s="162"/>
      <c r="C28" s="162"/>
      <c r="D28" s="162"/>
      <c r="E28" s="162"/>
      <c r="F28" s="162"/>
      <c r="G28" s="162"/>
      <c r="H28" s="83"/>
      <c r="I28" s="84"/>
      <c r="J28" s="1213"/>
      <c r="K28" s="85">
        <f>IF(I29=0,0,IF(I27/I29&gt;1,1,ROUND(I27/I29,3)))</f>
        <v>0</v>
      </c>
      <c r="L28" s="410"/>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spans="1:64" ht="18.75" customHeight="1" x14ac:dyDescent="0.2">
      <c r="A29" s="445"/>
      <c r="B29" s="410"/>
      <c r="C29" s="1214" t="s">
        <v>1791</v>
      </c>
      <c r="D29" s="1214"/>
      <c r="E29" s="1214"/>
      <c r="F29" s="1214"/>
      <c r="G29" s="1214"/>
      <c r="H29" s="1215"/>
      <c r="I29" s="86"/>
      <c r="J29" s="1213"/>
      <c r="K29" s="498"/>
      <c r="L29" s="410"/>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row>
    <row r="30" spans="1:64" ht="11.25" customHeight="1" x14ac:dyDescent="0.2">
      <c r="A30" s="445"/>
      <c r="B30" s="410"/>
      <c r="C30" s="410"/>
      <c r="D30" s="410"/>
      <c r="E30" s="410"/>
      <c r="F30" s="410"/>
      <c r="G30" s="410"/>
      <c r="H30" s="410"/>
      <c r="I30" s="446"/>
      <c r="J30" s="410"/>
      <c r="K30" s="410"/>
      <c r="L30" s="410"/>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row>
    <row r="31" spans="1:64" ht="18.75" customHeight="1" x14ac:dyDescent="0.2">
      <c r="A31" s="445"/>
      <c r="B31" s="410" t="s">
        <v>406</v>
      </c>
      <c r="C31" s="410"/>
      <c r="D31" s="410"/>
      <c r="E31" s="410"/>
      <c r="F31" s="410"/>
      <c r="G31" s="410"/>
      <c r="H31" s="410"/>
      <c r="I31" s="446"/>
      <c r="J31" s="410"/>
      <c r="K31" s="410"/>
      <c r="L31" s="410"/>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row>
    <row r="32" spans="1:64" ht="11.25" customHeight="1" x14ac:dyDescent="0.2">
      <c r="A32" s="445"/>
      <c r="B32" s="410"/>
      <c r="C32" s="410"/>
      <c r="D32" s="410"/>
      <c r="E32" s="410"/>
      <c r="F32" s="410"/>
      <c r="G32" s="410"/>
      <c r="H32" s="410"/>
      <c r="I32" s="446"/>
      <c r="J32" s="410"/>
      <c r="K32" s="410"/>
      <c r="L32" s="410"/>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row>
    <row r="33" spans="1:64" ht="15" customHeight="1" x14ac:dyDescent="0.2">
      <c r="A33" s="445"/>
      <c r="B33" s="1049" t="s">
        <v>1787</v>
      </c>
      <c r="C33" s="1049"/>
      <c r="D33" s="1049"/>
      <c r="E33" s="1049"/>
      <c r="F33" s="561"/>
      <c r="G33" s="410"/>
      <c r="H33" s="410"/>
      <c r="I33" s="446"/>
      <c r="J33" s="410"/>
      <c r="K33" s="410"/>
      <c r="L33" s="410"/>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row>
    <row r="34" spans="1:64" ht="15" customHeight="1" thickBot="1" x14ac:dyDescent="0.25">
      <c r="A34" s="445"/>
      <c r="B34" s="1049"/>
      <c r="C34" s="1049"/>
      <c r="D34" s="1049"/>
      <c r="E34" s="1049"/>
      <c r="F34" s="561"/>
      <c r="G34" s="78" t="s">
        <v>404</v>
      </c>
      <c r="H34" s="410"/>
      <c r="I34" s="446" t="s">
        <v>185</v>
      </c>
      <c r="J34" s="410"/>
      <c r="K34" s="410"/>
      <c r="L34" s="410"/>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row>
    <row r="35" spans="1:64" ht="18.75" customHeight="1" thickBot="1" x14ac:dyDescent="0.25">
      <c r="A35" s="445"/>
      <c r="B35" s="447"/>
      <c r="C35" s="447"/>
      <c r="D35" s="447"/>
      <c r="E35" s="79"/>
      <c r="F35" s="562" t="s">
        <v>139</v>
      </c>
      <c r="G35" s="85">
        <f>K38</f>
        <v>0</v>
      </c>
      <c r="H35" s="562" t="s">
        <v>139</v>
      </c>
      <c r="I35" s="450">
        <v>0.45</v>
      </c>
      <c r="J35" s="562" t="s">
        <v>141</v>
      </c>
      <c r="K35" s="80">
        <f>ROUND(E35*G35*I35,0)</f>
        <v>0</v>
      </c>
      <c r="L35" s="523" t="s">
        <v>653</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row>
    <row r="36" spans="1:64" ht="18.75" customHeight="1" x14ac:dyDescent="0.2">
      <c r="A36" s="445"/>
      <c r="B36" s="410"/>
      <c r="C36" s="561"/>
      <c r="D36" s="561"/>
      <c r="E36" s="561"/>
      <c r="F36" s="561"/>
      <c r="G36" s="498"/>
      <c r="H36" s="562"/>
      <c r="I36" s="59"/>
      <c r="J36" s="562"/>
      <c r="K36" s="498"/>
      <c r="L36" s="410"/>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row>
    <row r="37" spans="1:64" ht="18.75" customHeight="1" x14ac:dyDescent="0.2">
      <c r="A37" s="445"/>
      <c r="B37" s="1211" t="s">
        <v>1788</v>
      </c>
      <c r="C37" s="1211"/>
      <c r="D37" s="1211"/>
      <c r="E37" s="1211"/>
      <c r="F37" s="1211"/>
      <c r="G37" s="1211"/>
      <c r="H37" s="1212"/>
      <c r="I37" s="81"/>
      <c r="J37" s="1213" t="s">
        <v>715</v>
      </c>
      <c r="K37" s="82" t="s">
        <v>402</v>
      </c>
      <c r="L37" s="410"/>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row>
    <row r="38" spans="1:64" ht="18.75" customHeight="1" x14ac:dyDescent="0.2">
      <c r="A38" s="445"/>
      <c r="B38" s="162"/>
      <c r="C38" s="162"/>
      <c r="D38" s="162"/>
      <c r="E38" s="162"/>
      <c r="F38" s="162"/>
      <c r="G38" s="162"/>
      <c r="H38" s="83"/>
      <c r="I38" s="84"/>
      <c r="J38" s="1213"/>
      <c r="K38" s="85">
        <f>IF(I39=0,0,IF(I37/I39&gt;1,1,ROUND(I37/I39,3)))</f>
        <v>0</v>
      </c>
      <c r="L38" s="410"/>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64" ht="18.75" customHeight="1" x14ac:dyDescent="0.2">
      <c r="A39" s="445"/>
      <c r="B39" s="410"/>
      <c r="C39" s="1214" t="s">
        <v>1791</v>
      </c>
      <c r="D39" s="1214"/>
      <c r="E39" s="1214"/>
      <c r="F39" s="1214"/>
      <c r="G39" s="1214"/>
      <c r="H39" s="1215"/>
      <c r="I39" s="86"/>
      <c r="J39" s="1213"/>
      <c r="K39" s="498"/>
      <c r="L39" s="410"/>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row>
    <row r="40" spans="1:64" ht="11.25" customHeight="1" x14ac:dyDescent="0.2">
      <c r="A40" s="445"/>
      <c r="B40" s="410"/>
      <c r="C40" s="410"/>
      <c r="D40" s="410"/>
      <c r="E40" s="410"/>
      <c r="F40" s="410"/>
      <c r="G40" s="410"/>
      <c r="H40" s="410"/>
      <c r="I40" s="446"/>
      <c r="J40" s="410"/>
      <c r="K40" s="410"/>
      <c r="L40" s="410"/>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64" ht="15" customHeight="1" x14ac:dyDescent="0.2">
      <c r="A41" s="445"/>
      <c r="B41" s="1049" t="s">
        <v>1790</v>
      </c>
      <c r="C41" s="1049"/>
      <c r="D41" s="1049"/>
      <c r="E41" s="1049"/>
      <c r="F41" s="561"/>
      <c r="G41" s="410"/>
      <c r="H41" s="410"/>
      <c r="I41" s="446"/>
      <c r="J41" s="410"/>
      <c r="K41" s="410"/>
      <c r="L41" s="410"/>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row>
    <row r="42" spans="1:64" ht="15" customHeight="1" thickBot="1" x14ac:dyDescent="0.25">
      <c r="A42" s="445"/>
      <c r="B42" s="1049"/>
      <c r="C42" s="1049"/>
      <c r="D42" s="1049"/>
      <c r="E42" s="1049"/>
      <c r="F42" s="561"/>
      <c r="G42" s="78" t="s">
        <v>404</v>
      </c>
      <c r="H42" s="410"/>
      <c r="I42" s="446" t="s">
        <v>185</v>
      </c>
      <c r="J42" s="410"/>
      <c r="K42" s="410"/>
      <c r="L42" s="410"/>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1:64" ht="18.75" customHeight="1" thickBot="1" x14ac:dyDescent="0.25">
      <c r="A43" s="445"/>
      <c r="B43" s="1209" t="s">
        <v>403</v>
      </c>
      <c r="C43" s="1209"/>
      <c r="D43" s="1210"/>
      <c r="E43" s="79"/>
      <c r="F43" s="562" t="s">
        <v>139</v>
      </c>
      <c r="G43" s="85">
        <f>K46</f>
        <v>0</v>
      </c>
      <c r="H43" s="562" t="s">
        <v>139</v>
      </c>
      <c r="I43" s="450">
        <v>0.45</v>
      </c>
      <c r="J43" s="562" t="s">
        <v>141</v>
      </c>
      <c r="K43" s="80">
        <f>ROUND(E43*G43*I43,0)</f>
        <v>0</v>
      </c>
      <c r="L43" s="523" t="s">
        <v>651</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row>
    <row r="44" spans="1:64" ht="18.75" customHeight="1" x14ac:dyDescent="0.2">
      <c r="A44" s="445"/>
      <c r="B44" s="410"/>
      <c r="C44" s="561"/>
      <c r="D44" s="561"/>
      <c r="E44" s="561"/>
      <c r="F44" s="561"/>
      <c r="G44" s="498"/>
      <c r="H44" s="562"/>
      <c r="I44" s="59"/>
      <c r="J44" s="562"/>
      <c r="K44" s="498"/>
      <c r="L44" s="410"/>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64" ht="18.75" customHeight="1" x14ac:dyDescent="0.2">
      <c r="A45" s="445"/>
      <c r="B45" s="1211" t="s">
        <v>1788</v>
      </c>
      <c r="C45" s="1211"/>
      <c r="D45" s="1211"/>
      <c r="E45" s="1211"/>
      <c r="F45" s="1211"/>
      <c r="G45" s="1211"/>
      <c r="H45" s="1212"/>
      <c r="I45" s="81"/>
      <c r="J45" s="1213" t="s">
        <v>715</v>
      </c>
      <c r="K45" s="82" t="s">
        <v>402</v>
      </c>
      <c r="L45" s="410"/>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row>
    <row r="46" spans="1:64" ht="18.75" customHeight="1" x14ac:dyDescent="0.2">
      <c r="A46" s="445"/>
      <c r="B46" s="162"/>
      <c r="C46" s="162"/>
      <c r="D46" s="162"/>
      <c r="E46" s="162"/>
      <c r="F46" s="162"/>
      <c r="G46" s="162"/>
      <c r="H46" s="83"/>
      <c r="I46" s="84"/>
      <c r="J46" s="1213"/>
      <c r="K46" s="85">
        <f>IF(I47=0,0,IF(I45/I47&gt;1,1,ROUND(I45/I47,3)))</f>
        <v>0</v>
      </c>
      <c r="L46" s="410"/>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row>
    <row r="47" spans="1:64" ht="18.75" customHeight="1" x14ac:dyDescent="0.2">
      <c r="A47" s="445"/>
      <c r="B47" s="410"/>
      <c r="C47" s="1214" t="s">
        <v>1791</v>
      </c>
      <c r="D47" s="1214"/>
      <c r="E47" s="1214"/>
      <c r="F47" s="1214"/>
      <c r="G47" s="1214"/>
      <c r="H47" s="1215"/>
      <c r="I47" s="86"/>
      <c r="J47" s="1213"/>
      <c r="K47" s="498"/>
      <c r="L47" s="410"/>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row>
    <row r="48" spans="1:64" ht="11.25" customHeight="1" x14ac:dyDescent="0.2">
      <c r="A48" s="445"/>
      <c r="B48" s="410"/>
      <c r="C48" s="410"/>
      <c r="D48" s="410"/>
      <c r="E48" s="410"/>
      <c r="F48" s="410"/>
      <c r="G48" s="410"/>
      <c r="H48" s="410"/>
      <c r="I48" s="446"/>
      <c r="J48" s="410"/>
      <c r="K48" s="410"/>
      <c r="L48" s="410"/>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row>
    <row r="49" spans="1:64" ht="18.75" customHeight="1" x14ac:dyDescent="0.2">
      <c r="A49" s="445"/>
      <c r="B49" s="410" t="s">
        <v>405</v>
      </c>
      <c r="C49" s="410"/>
      <c r="D49" s="410"/>
      <c r="E49" s="410"/>
      <c r="F49" s="410"/>
      <c r="G49" s="410"/>
      <c r="H49" s="410"/>
      <c r="I49" s="446"/>
      <c r="J49" s="410"/>
      <c r="K49" s="410"/>
      <c r="L49" s="410"/>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row>
    <row r="50" spans="1:64" ht="21" customHeight="1" x14ac:dyDescent="0.2">
      <c r="A50" s="445"/>
      <c r="B50" s="410" t="s">
        <v>703</v>
      </c>
      <c r="C50" s="410" t="s">
        <v>1379</v>
      </c>
      <c r="D50" s="410"/>
      <c r="E50" s="410"/>
      <c r="F50" s="410"/>
      <c r="G50" s="410"/>
      <c r="H50" s="410"/>
      <c r="I50" s="446"/>
      <c r="J50" s="410"/>
      <c r="K50" s="410"/>
      <c r="L50" s="410"/>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row>
    <row r="51" spans="1:64" ht="15" customHeight="1" x14ac:dyDescent="0.2">
      <c r="A51" s="445"/>
      <c r="B51" s="1049" t="s">
        <v>1787</v>
      </c>
      <c r="C51" s="1049"/>
      <c r="D51" s="1049"/>
      <c r="E51" s="1049"/>
      <c r="F51" s="561"/>
      <c r="G51" s="410"/>
      <c r="H51" s="410"/>
      <c r="I51" s="446"/>
      <c r="J51" s="410"/>
      <c r="K51" s="410"/>
      <c r="L51" s="410"/>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row>
    <row r="52" spans="1:64" ht="15" customHeight="1" thickBot="1" x14ac:dyDescent="0.25">
      <c r="A52" s="445"/>
      <c r="B52" s="1049"/>
      <c r="C52" s="1049"/>
      <c r="D52" s="1049"/>
      <c r="E52" s="1049"/>
      <c r="F52" s="561"/>
      <c r="G52" s="78" t="s">
        <v>404</v>
      </c>
      <c r="H52" s="410"/>
      <c r="I52" s="446" t="s">
        <v>185</v>
      </c>
      <c r="J52" s="410"/>
      <c r="K52" s="410"/>
      <c r="L52" s="410"/>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row>
    <row r="53" spans="1:64" ht="18.75" customHeight="1" thickBot="1" x14ac:dyDescent="0.25">
      <c r="A53" s="445"/>
      <c r="B53" s="447"/>
      <c r="C53" s="447"/>
      <c r="D53" s="447"/>
      <c r="E53" s="87"/>
      <c r="F53" s="562" t="s">
        <v>139</v>
      </c>
      <c r="G53" s="85">
        <f>K56</f>
        <v>0</v>
      </c>
      <c r="H53" s="562" t="s">
        <v>139</v>
      </c>
      <c r="I53" s="450">
        <v>0.3</v>
      </c>
      <c r="J53" s="562" t="s">
        <v>141</v>
      </c>
      <c r="K53" s="413">
        <f>ROUND(E53*G53*I53,0)</f>
        <v>0</v>
      </c>
      <c r="L53" s="523" t="s">
        <v>637</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row>
    <row r="54" spans="1:64" ht="18.75" customHeight="1" x14ac:dyDescent="0.2">
      <c r="A54" s="445"/>
      <c r="B54" s="410"/>
      <c r="C54" s="561"/>
      <c r="D54" s="561"/>
      <c r="E54" s="561"/>
      <c r="F54" s="561"/>
      <c r="G54" s="498"/>
      <c r="H54" s="562"/>
      <c r="I54" s="59"/>
      <c r="J54" s="562"/>
      <c r="K54" s="498"/>
      <c r="L54" s="410"/>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row>
    <row r="55" spans="1:64" ht="18.75" customHeight="1" x14ac:dyDescent="0.2">
      <c r="A55" s="445"/>
      <c r="B55" s="1211" t="s">
        <v>1788</v>
      </c>
      <c r="C55" s="1211"/>
      <c r="D55" s="1211"/>
      <c r="E55" s="1211"/>
      <c r="F55" s="1211"/>
      <c r="G55" s="1211"/>
      <c r="H55" s="1212"/>
      <c r="I55" s="88"/>
      <c r="J55" s="1213" t="s">
        <v>715</v>
      </c>
      <c r="K55" s="82" t="s">
        <v>402</v>
      </c>
      <c r="L55" s="410"/>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row>
    <row r="56" spans="1:64" ht="18.75" customHeight="1" x14ac:dyDescent="0.2">
      <c r="A56" s="445"/>
      <c r="B56" s="162"/>
      <c r="C56" s="162"/>
      <c r="D56" s="162"/>
      <c r="E56" s="162"/>
      <c r="F56" s="162"/>
      <c r="G56" s="162"/>
      <c r="H56" s="83"/>
      <c r="I56" s="84"/>
      <c r="J56" s="1213"/>
      <c r="K56" s="85">
        <f>IF(I57=0,0,IF(I55/I57&gt;1,1,ROUND(I55/I57,3)))</f>
        <v>0</v>
      </c>
      <c r="L56" s="410"/>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row>
    <row r="57" spans="1:64" ht="18.75" customHeight="1" x14ac:dyDescent="0.2">
      <c r="A57" s="445"/>
      <c r="B57" s="410"/>
      <c r="C57" s="1214" t="s">
        <v>1791</v>
      </c>
      <c r="D57" s="1214"/>
      <c r="E57" s="1214"/>
      <c r="F57" s="1214"/>
      <c r="G57" s="1214"/>
      <c r="H57" s="1215"/>
      <c r="I57" s="89"/>
      <c r="J57" s="1213"/>
      <c r="K57" s="498"/>
      <c r="L57" s="410"/>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row>
    <row r="58" spans="1:64" ht="11.25" customHeight="1" x14ac:dyDescent="0.2">
      <c r="A58" s="445"/>
      <c r="B58" s="410"/>
      <c r="C58" s="410"/>
      <c r="D58" s="410"/>
      <c r="E58" s="410"/>
      <c r="F58" s="410"/>
      <c r="G58" s="410"/>
      <c r="H58" s="410"/>
      <c r="I58" s="446"/>
      <c r="J58" s="410"/>
      <c r="K58" s="410"/>
      <c r="L58" s="410"/>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row>
    <row r="59" spans="1:64" ht="15" customHeight="1" x14ac:dyDescent="0.2">
      <c r="A59" s="445"/>
      <c r="B59" s="1049" t="s">
        <v>1789</v>
      </c>
      <c r="C59" s="1049"/>
      <c r="D59" s="1049"/>
      <c r="E59" s="1049"/>
      <c r="F59" s="561"/>
      <c r="G59" s="410"/>
      <c r="H59" s="410"/>
      <c r="I59" s="446"/>
      <c r="J59" s="410"/>
      <c r="K59" s="410"/>
      <c r="L59" s="410"/>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row>
    <row r="60" spans="1:64" ht="15" customHeight="1" thickBot="1" x14ac:dyDescent="0.25">
      <c r="A60" s="445"/>
      <c r="B60" s="1049"/>
      <c r="C60" s="1049"/>
      <c r="D60" s="1049"/>
      <c r="E60" s="1049"/>
      <c r="F60" s="561"/>
      <c r="G60" s="78" t="s">
        <v>404</v>
      </c>
      <c r="H60" s="410"/>
      <c r="I60" s="446" t="s">
        <v>185</v>
      </c>
      <c r="J60" s="410"/>
      <c r="K60" s="410"/>
      <c r="L60" s="410"/>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row>
    <row r="61" spans="1:64" ht="18.75" customHeight="1" thickBot="1" x14ac:dyDescent="0.25">
      <c r="A61" s="445"/>
      <c r="B61" s="1209" t="s">
        <v>403</v>
      </c>
      <c r="C61" s="1209"/>
      <c r="D61" s="1210"/>
      <c r="E61" s="87"/>
      <c r="F61" s="562" t="s">
        <v>139</v>
      </c>
      <c r="G61" s="85">
        <f>K64</f>
        <v>0</v>
      </c>
      <c r="H61" s="562" t="s">
        <v>139</v>
      </c>
      <c r="I61" s="450">
        <v>0.3</v>
      </c>
      <c r="J61" s="562" t="s">
        <v>141</v>
      </c>
      <c r="K61" s="413">
        <f>ROUND(E61*G61*I61,0)</f>
        <v>0</v>
      </c>
      <c r="L61" s="523" t="s">
        <v>627</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row>
    <row r="62" spans="1:64" ht="18.75" customHeight="1" x14ac:dyDescent="0.2">
      <c r="A62" s="445"/>
      <c r="B62" s="410"/>
      <c r="C62" s="561"/>
      <c r="D62" s="561"/>
      <c r="E62" s="561"/>
      <c r="F62" s="561"/>
      <c r="G62" s="498"/>
      <c r="H62" s="562"/>
      <c r="I62" s="59"/>
      <c r="J62" s="562"/>
      <c r="K62" s="498"/>
      <c r="L62" s="410"/>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row>
    <row r="63" spans="1:64" ht="18.75" customHeight="1" x14ac:dyDescent="0.2">
      <c r="A63" s="445"/>
      <c r="B63" s="1211" t="s">
        <v>1788</v>
      </c>
      <c r="C63" s="1211"/>
      <c r="D63" s="1211"/>
      <c r="E63" s="1211"/>
      <c r="F63" s="1211"/>
      <c r="G63" s="1211"/>
      <c r="H63" s="1212"/>
      <c r="I63" s="88"/>
      <c r="J63" s="1213" t="s">
        <v>715</v>
      </c>
      <c r="K63" s="82" t="s">
        <v>402</v>
      </c>
      <c r="L63" s="410"/>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row>
    <row r="64" spans="1:64" ht="18.75" customHeight="1" x14ac:dyDescent="0.2">
      <c r="A64" s="445"/>
      <c r="B64" s="162"/>
      <c r="C64" s="162"/>
      <c r="D64" s="162"/>
      <c r="E64" s="162"/>
      <c r="F64" s="162"/>
      <c r="G64" s="162"/>
      <c r="H64" s="83"/>
      <c r="I64" s="84"/>
      <c r="J64" s="1213"/>
      <c r="K64" s="85">
        <f>IF(I65=0,0,IF(I63/I65&gt;1,1,ROUND(I63/I65,3)))</f>
        <v>0</v>
      </c>
      <c r="L64" s="410"/>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row>
    <row r="65" spans="1:64" ht="18.75" customHeight="1" x14ac:dyDescent="0.2">
      <c r="A65" s="445"/>
      <c r="B65" s="410"/>
      <c r="C65" s="1214" t="s">
        <v>1791</v>
      </c>
      <c r="D65" s="1214"/>
      <c r="E65" s="1214"/>
      <c r="F65" s="1214"/>
      <c r="G65" s="1214"/>
      <c r="H65" s="1215"/>
      <c r="I65" s="89"/>
      <c r="J65" s="1213"/>
      <c r="K65" s="498"/>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row>
    <row r="66" spans="1:64" ht="11.25" customHeight="1" x14ac:dyDescent="0.2">
      <c r="A66" s="445"/>
      <c r="B66" s="410"/>
      <c r="C66" s="410"/>
      <c r="D66" s="410"/>
      <c r="E66" s="410"/>
      <c r="F66" s="410"/>
      <c r="G66" s="410"/>
      <c r="H66" s="410"/>
      <c r="I66" s="446"/>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row>
    <row r="67" spans="1:64" ht="15" customHeight="1" x14ac:dyDescent="0.2">
      <c r="A67" s="445"/>
      <c r="B67" s="1049" t="s">
        <v>1790</v>
      </c>
      <c r="C67" s="1049"/>
      <c r="D67" s="1049"/>
      <c r="E67" s="1049"/>
      <c r="F67" s="561"/>
      <c r="G67" s="410"/>
      <c r="H67" s="410"/>
      <c r="I67" s="446"/>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row>
    <row r="68" spans="1:64" ht="15" customHeight="1" thickBot="1" x14ac:dyDescent="0.25">
      <c r="A68" s="445"/>
      <c r="B68" s="1049"/>
      <c r="C68" s="1049"/>
      <c r="D68" s="1049"/>
      <c r="E68" s="1049"/>
      <c r="F68" s="561"/>
      <c r="G68" s="78" t="s">
        <v>404</v>
      </c>
      <c r="H68" s="410"/>
      <c r="I68" s="446" t="s">
        <v>185</v>
      </c>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0"/>
      <c r="AY68" s="410"/>
      <c r="AZ68" s="410"/>
      <c r="BA68" s="410"/>
      <c r="BB68" s="410"/>
      <c r="BC68" s="410"/>
      <c r="BD68" s="410"/>
      <c r="BE68" s="410"/>
      <c r="BF68" s="410"/>
      <c r="BG68" s="410"/>
      <c r="BH68" s="410"/>
      <c r="BI68" s="410"/>
      <c r="BJ68" s="410"/>
      <c r="BK68" s="410"/>
      <c r="BL68" s="410"/>
    </row>
    <row r="69" spans="1:64" ht="18.75" customHeight="1" thickBot="1" x14ac:dyDescent="0.25">
      <c r="A69" s="445"/>
      <c r="B69" s="1209" t="s">
        <v>403</v>
      </c>
      <c r="C69" s="1209"/>
      <c r="D69" s="1210"/>
      <c r="E69" s="87"/>
      <c r="F69" s="562" t="s">
        <v>139</v>
      </c>
      <c r="G69" s="85">
        <f>K72</f>
        <v>0</v>
      </c>
      <c r="H69" s="562" t="s">
        <v>139</v>
      </c>
      <c r="I69" s="450">
        <v>0.3</v>
      </c>
      <c r="J69" s="562" t="s">
        <v>141</v>
      </c>
      <c r="K69" s="413">
        <f>ROUND(E69*G69*I69,0)</f>
        <v>0</v>
      </c>
      <c r="L69" s="523" t="s">
        <v>624</v>
      </c>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0"/>
      <c r="AZ69" s="410"/>
      <c r="BA69" s="410"/>
      <c r="BB69" s="410"/>
      <c r="BC69" s="410"/>
      <c r="BD69" s="410"/>
      <c r="BE69" s="410"/>
      <c r="BF69" s="410"/>
      <c r="BG69" s="410"/>
      <c r="BH69" s="410"/>
      <c r="BI69" s="410"/>
      <c r="BJ69" s="410"/>
      <c r="BK69" s="410"/>
      <c r="BL69" s="410"/>
    </row>
    <row r="70" spans="1:64" ht="18.75" customHeight="1" x14ac:dyDescent="0.2">
      <c r="A70" s="445"/>
      <c r="B70" s="410"/>
      <c r="C70" s="561"/>
      <c r="D70" s="561"/>
      <c r="E70" s="561"/>
      <c r="F70" s="561"/>
      <c r="G70" s="498"/>
      <c r="H70" s="562"/>
      <c r="I70" s="59"/>
      <c r="J70" s="562"/>
      <c r="K70" s="498"/>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0"/>
      <c r="AY70" s="410"/>
      <c r="AZ70" s="410"/>
      <c r="BA70" s="410"/>
      <c r="BB70" s="410"/>
      <c r="BC70" s="410"/>
      <c r="BD70" s="410"/>
      <c r="BE70" s="410"/>
      <c r="BF70" s="410"/>
      <c r="BG70" s="410"/>
      <c r="BH70" s="410"/>
      <c r="BI70" s="410"/>
      <c r="BJ70" s="410"/>
      <c r="BK70" s="410"/>
      <c r="BL70" s="410"/>
    </row>
    <row r="71" spans="1:64" ht="18.75" customHeight="1" x14ac:dyDescent="0.2">
      <c r="A71" s="445"/>
      <c r="B71" s="1211" t="s">
        <v>1788</v>
      </c>
      <c r="C71" s="1211"/>
      <c r="D71" s="1211"/>
      <c r="E71" s="1211"/>
      <c r="F71" s="1211"/>
      <c r="G71" s="1211"/>
      <c r="H71" s="1212"/>
      <c r="I71" s="88"/>
      <c r="J71" s="1213" t="s">
        <v>715</v>
      </c>
      <c r="K71" s="82" t="s">
        <v>402</v>
      </c>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c r="BK71" s="410"/>
      <c r="BL71" s="410"/>
    </row>
    <row r="72" spans="1:64" ht="18.75" customHeight="1" x14ac:dyDescent="0.2">
      <c r="A72" s="445"/>
      <c r="B72" s="162"/>
      <c r="C72" s="162"/>
      <c r="D72" s="162"/>
      <c r="E72" s="162"/>
      <c r="F72" s="162"/>
      <c r="G72" s="162"/>
      <c r="H72" s="83"/>
      <c r="I72" s="84"/>
      <c r="J72" s="1213"/>
      <c r="K72" s="85">
        <f>IF(I73=0,0,IF(I71/I73&gt;1,1,ROUND(I71/I73,3)))</f>
        <v>0</v>
      </c>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c r="BK72" s="410"/>
      <c r="BL72" s="410"/>
    </row>
    <row r="73" spans="1:64" ht="18.75" customHeight="1" x14ac:dyDescent="0.2">
      <c r="A73" s="445"/>
      <c r="B73" s="410"/>
      <c r="C73" s="1214" t="s">
        <v>1791</v>
      </c>
      <c r="D73" s="1214"/>
      <c r="E73" s="1214"/>
      <c r="F73" s="1214"/>
      <c r="G73" s="1214"/>
      <c r="H73" s="1215"/>
      <c r="I73" s="89"/>
      <c r="J73" s="1213"/>
      <c r="K73" s="498"/>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c r="BK73" s="410"/>
      <c r="BL73" s="410"/>
    </row>
    <row r="74" spans="1:64" s="5" customFormat="1" ht="11.25" customHeight="1" x14ac:dyDescent="0.2">
      <c r="A74" s="90"/>
      <c r="B74" s="91"/>
      <c r="C74" s="91"/>
      <c r="D74" s="91"/>
      <c r="E74" s="91"/>
      <c r="F74" s="91"/>
      <c r="G74" s="498"/>
      <c r="H74" s="92"/>
      <c r="I74" s="59"/>
      <c r="J74" s="92"/>
      <c r="K74" s="498"/>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6"/>
      <c r="AY74" s="446"/>
      <c r="AZ74" s="446"/>
      <c r="BA74" s="446"/>
      <c r="BB74" s="446"/>
      <c r="BC74" s="446"/>
      <c r="BD74" s="446"/>
      <c r="BE74" s="446"/>
      <c r="BF74" s="446"/>
      <c r="BG74" s="446"/>
      <c r="BH74" s="446"/>
      <c r="BI74" s="446"/>
      <c r="BJ74" s="446"/>
      <c r="BK74" s="446"/>
      <c r="BL74" s="446"/>
    </row>
    <row r="75" spans="1:64" s="5" customFormat="1" ht="18.75" customHeight="1" x14ac:dyDescent="0.2">
      <c r="A75" s="90"/>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6"/>
      <c r="AY75" s="446"/>
      <c r="AZ75" s="446"/>
      <c r="BA75" s="446"/>
      <c r="BB75" s="446"/>
      <c r="BC75" s="446"/>
      <c r="BD75" s="446"/>
      <c r="BE75" s="446"/>
      <c r="BF75" s="446"/>
      <c r="BG75" s="446"/>
      <c r="BH75" s="446"/>
      <c r="BI75" s="446"/>
      <c r="BJ75" s="446"/>
      <c r="BK75" s="446"/>
      <c r="BL75" s="446"/>
    </row>
    <row r="76" spans="1:64" ht="11.25" customHeight="1" x14ac:dyDescent="0.2">
      <c r="A76" s="445"/>
      <c r="B76" s="410"/>
      <c r="C76" s="410"/>
      <c r="D76" s="410"/>
      <c r="E76" s="410"/>
      <c r="F76" s="410"/>
      <c r="G76" s="410"/>
      <c r="H76" s="410"/>
      <c r="I76" s="446"/>
      <c r="J76" s="410"/>
      <c r="K76" s="410"/>
      <c r="L76" s="410"/>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row>
    <row r="77" spans="1:64" ht="18.75" customHeight="1" x14ac:dyDescent="0.2">
      <c r="A77" s="445"/>
      <c r="B77" s="410" t="s">
        <v>1381</v>
      </c>
      <c r="C77" s="410"/>
      <c r="D77" s="410"/>
      <c r="E77" s="410"/>
      <c r="F77" s="410"/>
      <c r="G77" s="410"/>
      <c r="H77" s="410"/>
      <c r="I77" s="446"/>
      <c r="J77" s="410"/>
      <c r="K77" s="410"/>
      <c r="L77" s="410"/>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row>
    <row r="78" spans="1:64" ht="21" customHeight="1" x14ac:dyDescent="0.2">
      <c r="A78" s="445"/>
      <c r="B78" s="410" t="s">
        <v>703</v>
      </c>
      <c r="C78" s="410" t="s">
        <v>1380</v>
      </c>
      <c r="D78" s="410"/>
      <c r="E78" s="410"/>
      <c r="F78" s="410"/>
      <c r="G78" s="410"/>
      <c r="H78" s="410"/>
      <c r="I78" s="446"/>
      <c r="J78" s="410"/>
      <c r="K78" s="410"/>
      <c r="L78" s="410"/>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row>
    <row r="79" spans="1:64" ht="15" customHeight="1" x14ac:dyDescent="0.2">
      <c r="A79" s="445"/>
      <c r="B79" s="1049" t="s">
        <v>1787</v>
      </c>
      <c r="C79" s="1049"/>
      <c r="D79" s="1049"/>
      <c r="E79" s="1049"/>
      <c r="F79" s="579"/>
      <c r="G79" s="410"/>
      <c r="H79" s="410"/>
      <c r="I79" s="446"/>
      <c r="J79" s="410"/>
      <c r="K79" s="410"/>
      <c r="L79" s="410"/>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1:64" ht="15" customHeight="1" thickBot="1" x14ac:dyDescent="0.25">
      <c r="A80" s="445"/>
      <c r="B80" s="1049"/>
      <c r="C80" s="1049"/>
      <c r="D80" s="1049"/>
      <c r="E80" s="1049"/>
      <c r="F80" s="579"/>
      <c r="G80" s="78" t="s">
        <v>404</v>
      </c>
      <c r="H80" s="410"/>
      <c r="I80" s="446" t="s">
        <v>185</v>
      </c>
      <c r="J80" s="410"/>
      <c r="K80" s="410"/>
      <c r="L80" s="410"/>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spans="1:64" ht="18.75" customHeight="1" thickBot="1" x14ac:dyDescent="0.25">
      <c r="A81" s="445"/>
      <c r="B81" s="447"/>
      <c r="C81" s="447"/>
      <c r="D81" s="447"/>
      <c r="E81" s="87"/>
      <c r="F81" s="580" t="s">
        <v>139</v>
      </c>
      <c r="G81" s="85">
        <f>K84</f>
        <v>0</v>
      </c>
      <c r="H81" s="580" t="s">
        <v>139</v>
      </c>
      <c r="I81" s="450">
        <v>0.2</v>
      </c>
      <c r="J81" s="580" t="s">
        <v>141</v>
      </c>
      <c r="K81" s="413">
        <f>ROUND(E81*G81*I81,0)</f>
        <v>0</v>
      </c>
      <c r="L81" s="523" t="s">
        <v>1382</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1:64" ht="18.75" customHeight="1" x14ac:dyDescent="0.2">
      <c r="A82" s="445"/>
      <c r="B82" s="410"/>
      <c r="C82" s="579"/>
      <c r="D82" s="579"/>
      <c r="E82" s="579"/>
      <c r="F82" s="579"/>
      <c r="G82" s="498"/>
      <c r="H82" s="580"/>
      <c r="I82" s="59"/>
      <c r="J82" s="580"/>
      <c r="K82" s="498"/>
      <c r="L82" s="410"/>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1:64" ht="18.75" customHeight="1" x14ac:dyDescent="0.2">
      <c r="A83" s="445"/>
      <c r="B83" s="1211" t="s">
        <v>1788</v>
      </c>
      <c r="C83" s="1211"/>
      <c r="D83" s="1211"/>
      <c r="E83" s="1211"/>
      <c r="F83" s="1211"/>
      <c r="G83" s="1211"/>
      <c r="H83" s="1212"/>
      <c r="I83" s="88"/>
      <c r="J83" s="1213" t="s">
        <v>715</v>
      </c>
      <c r="K83" s="82" t="s">
        <v>402</v>
      </c>
      <c r="L83" s="410"/>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1:64" ht="18.75" customHeight="1" x14ac:dyDescent="0.2">
      <c r="A84" s="445"/>
      <c r="B84" s="162"/>
      <c r="C84" s="162"/>
      <c r="D84" s="162"/>
      <c r="E84" s="162"/>
      <c r="F84" s="162"/>
      <c r="G84" s="162"/>
      <c r="H84" s="83"/>
      <c r="I84" s="84"/>
      <c r="J84" s="1213"/>
      <c r="K84" s="85">
        <f>IF(I85=0,0,IF(I83/I85&gt;1,1,ROUND(I83/I85,3)))</f>
        <v>0</v>
      </c>
      <c r="L84" s="410"/>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1:64" ht="18.75" customHeight="1" x14ac:dyDescent="0.2">
      <c r="A85" s="445"/>
      <c r="B85" s="410"/>
      <c r="C85" s="1214" t="s">
        <v>1791</v>
      </c>
      <c r="D85" s="1214"/>
      <c r="E85" s="1214"/>
      <c r="F85" s="1214"/>
      <c r="G85" s="1214"/>
      <c r="H85" s="1215"/>
      <c r="I85" s="89"/>
      <c r="J85" s="1213"/>
      <c r="K85" s="498"/>
      <c r="L85" s="410"/>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1:64" ht="11.25" customHeight="1" x14ac:dyDescent="0.2">
      <c r="A86" s="445"/>
      <c r="B86" s="410"/>
      <c r="C86" s="410"/>
      <c r="D86" s="410"/>
      <c r="E86" s="410"/>
      <c r="F86" s="410"/>
      <c r="G86" s="410"/>
      <c r="H86" s="410"/>
      <c r="I86" s="446"/>
      <c r="J86" s="410"/>
      <c r="K86" s="410"/>
      <c r="L86" s="410"/>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1:64" ht="15" customHeight="1" x14ac:dyDescent="0.2">
      <c r="A87" s="445"/>
      <c r="B87" s="1049" t="s">
        <v>1789</v>
      </c>
      <c r="C87" s="1049"/>
      <c r="D87" s="1049"/>
      <c r="E87" s="1049"/>
      <c r="F87" s="579"/>
      <c r="G87" s="410"/>
      <c r="H87" s="410"/>
      <c r="I87" s="446"/>
      <c r="J87" s="410"/>
      <c r="K87" s="410"/>
      <c r="L87" s="410"/>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1:64" ht="15" customHeight="1" thickBot="1" x14ac:dyDescent="0.25">
      <c r="A88" s="445"/>
      <c r="B88" s="1049"/>
      <c r="C88" s="1049"/>
      <c r="D88" s="1049"/>
      <c r="E88" s="1049"/>
      <c r="F88" s="579"/>
      <c r="G88" s="78" t="s">
        <v>404</v>
      </c>
      <c r="H88" s="410"/>
      <c r="I88" s="446" t="s">
        <v>185</v>
      </c>
      <c r="J88" s="410"/>
      <c r="K88" s="410"/>
      <c r="L88" s="410"/>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1:64" ht="18.75" customHeight="1" thickBot="1" x14ac:dyDescent="0.25">
      <c r="A89" s="445"/>
      <c r="B89" s="1209" t="s">
        <v>403</v>
      </c>
      <c r="C89" s="1209"/>
      <c r="D89" s="1210"/>
      <c r="E89" s="87"/>
      <c r="F89" s="580" t="s">
        <v>139</v>
      </c>
      <c r="G89" s="85">
        <f>K92</f>
        <v>0</v>
      </c>
      <c r="H89" s="580" t="s">
        <v>139</v>
      </c>
      <c r="I89" s="450">
        <v>0.2</v>
      </c>
      <c r="J89" s="580" t="s">
        <v>141</v>
      </c>
      <c r="K89" s="413">
        <f>ROUND(E89*G89*I89,0)</f>
        <v>0</v>
      </c>
      <c r="L89" s="523" t="s">
        <v>1383</v>
      </c>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1:64" ht="18.75" customHeight="1" x14ac:dyDescent="0.2">
      <c r="A90" s="445"/>
      <c r="B90" s="410"/>
      <c r="C90" s="579"/>
      <c r="D90" s="579"/>
      <c r="E90" s="579"/>
      <c r="F90" s="579"/>
      <c r="G90" s="498"/>
      <c r="H90" s="580"/>
      <c r="I90" s="59"/>
      <c r="J90" s="580"/>
      <c r="K90" s="498"/>
      <c r="L90" s="410"/>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1:64" ht="18.75" customHeight="1" x14ac:dyDescent="0.2">
      <c r="A91" s="445"/>
      <c r="B91" s="1211" t="s">
        <v>1788</v>
      </c>
      <c r="C91" s="1211"/>
      <c r="D91" s="1211"/>
      <c r="E91" s="1211"/>
      <c r="F91" s="1211"/>
      <c r="G91" s="1211"/>
      <c r="H91" s="1212"/>
      <c r="I91" s="88"/>
      <c r="J91" s="1213" t="s">
        <v>715</v>
      </c>
      <c r="K91" s="82" t="s">
        <v>402</v>
      </c>
      <c r="L91" s="410"/>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1:64" ht="18.75" customHeight="1" x14ac:dyDescent="0.2">
      <c r="A92" s="445"/>
      <c r="B92" s="162"/>
      <c r="C92" s="162"/>
      <c r="D92" s="162"/>
      <c r="E92" s="162"/>
      <c r="F92" s="162"/>
      <c r="G92" s="162"/>
      <c r="H92" s="83"/>
      <c r="I92" s="84"/>
      <c r="J92" s="1213"/>
      <c r="K92" s="85">
        <f>IF(I93=0,0,IF(I91/I93&gt;1,1,ROUND(I91/I93,3)))</f>
        <v>0</v>
      </c>
      <c r="L92" s="410"/>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row>
    <row r="93" spans="1:64" ht="18.75" customHeight="1" x14ac:dyDescent="0.2">
      <c r="A93" s="445"/>
      <c r="B93" s="410"/>
      <c r="C93" s="1214" t="s">
        <v>1791</v>
      </c>
      <c r="D93" s="1214"/>
      <c r="E93" s="1214"/>
      <c r="F93" s="1214"/>
      <c r="G93" s="1214"/>
      <c r="H93" s="1215"/>
      <c r="I93" s="89"/>
      <c r="J93" s="1213"/>
      <c r="K93" s="498"/>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0"/>
      <c r="AR93" s="410"/>
      <c r="AS93" s="410"/>
      <c r="AT93" s="410"/>
      <c r="AU93" s="410"/>
      <c r="AV93" s="410"/>
      <c r="AW93" s="410"/>
      <c r="AX93" s="410"/>
      <c r="AY93" s="410"/>
      <c r="AZ93" s="410"/>
      <c r="BA93" s="410"/>
      <c r="BB93" s="410"/>
      <c r="BC93" s="410"/>
      <c r="BD93" s="410"/>
      <c r="BE93" s="410"/>
      <c r="BF93" s="410"/>
      <c r="BG93" s="410"/>
      <c r="BH93" s="410"/>
      <c r="BI93" s="410"/>
      <c r="BJ93" s="410"/>
      <c r="BK93" s="410"/>
      <c r="BL93" s="410"/>
    </row>
    <row r="94" spans="1:64" ht="11.25" customHeight="1" x14ac:dyDescent="0.2">
      <c r="A94" s="445"/>
      <c r="B94" s="410"/>
      <c r="C94" s="410"/>
      <c r="D94" s="410"/>
      <c r="E94" s="410"/>
      <c r="F94" s="410"/>
      <c r="G94" s="410"/>
      <c r="H94" s="410"/>
      <c r="I94" s="446"/>
      <c r="J94" s="410"/>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410"/>
      <c r="AH94" s="410"/>
      <c r="AI94" s="410"/>
      <c r="AJ94" s="410"/>
      <c r="AK94" s="410"/>
      <c r="AL94" s="410"/>
      <c r="AM94" s="410"/>
      <c r="AN94" s="410"/>
      <c r="AO94" s="410"/>
      <c r="AP94" s="410"/>
      <c r="AQ94" s="410"/>
      <c r="AR94" s="410"/>
      <c r="AS94" s="410"/>
      <c r="AT94" s="410"/>
      <c r="AU94" s="410"/>
      <c r="AV94" s="410"/>
      <c r="AW94" s="410"/>
      <c r="AX94" s="410"/>
      <c r="AY94" s="410"/>
      <c r="AZ94" s="410"/>
      <c r="BA94" s="410"/>
      <c r="BB94" s="410"/>
      <c r="BC94" s="410"/>
      <c r="BD94" s="410"/>
      <c r="BE94" s="410"/>
      <c r="BF94" s="410"/>
      <c r="BG94" s="410"/>
      <c r="BH94" s="410"/>
      <c r="BI94" s="410"/>
      <c r="BJ94" s="410"/>
      <c r="BK94" s="410"/>
      <c r="BL94" s="410"/>
    </row>
    <row r="95" spans="1:64" ht="15" customHeight="1" x14ac:dyDescent="0.2">
      <c r="A95" s="445"/>
      <c r="B95" s="1049" t="s">
        <v>1790</v>
      </c>
      <c r="C95" s="1049"/>
      <c r="D95" s="1049"/>
      <c r="E95" s="1049"/>
      <c r="F95" s="579"/>
      <c r="G95" s="410"/>
      <c r="H95" s="410"/>
      <c r="I95" s="446"/>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0"/>
      <c r="AY95" s="410"/>
      <c r="AZ95" s="410"/>
      <c r="BA95" s="410"/>
      <c r="BB95" s="410"/>
      <c r="BC95" s="410"/>
      <c r="BD95" s="410"/>
      <c r="BE95" s="410"/>
      <c r="BF95" s="410"/>
      <c r="BG95" s="410"/>
      <c r="BH95" s="410"/>
      <c r="BI95" s="410"/>
      <c r="BJ95" s="410"/>
      <c r="BK95" s="410"/>
      <c r="BL95" s="410"/>
    </row>
    <row r="96" spans="1:64" ht="15" customHeight="1" thickBot="1" x14ac:dyDescent="0.25">
      <c r="A96" s="445"/>
      <c r="B96" s="1049"/>
      <c r="C96" s="1049"/>
      <c r="D96" s="1049"/>
      <c r="E96" s="1049"/>
      <c r="F96" s="579"/>
      <c r="G96" s="78" t="s">
        <v>404</v>
      </c>
      <c r="H96" s="410"/>
      <c r="I96" s="446" t="s">
        <v>185</v>
      </c>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410"/>
      <c r="AI96" s="410"/>
      <c r="AJ96" s="410"/>
      <c r="AK96" s="410"/>
      <c r="AL96" s="410"/>
      <c r="AM96" s="410"/>
      <c r="AN96" s="410"/>
      <c r="AO96" s="410"/>
      <c r="AP96" s="410"/>
      <c r="AQ96" s="410"/>
      <c r="AR96" s="410"/>
      <c r="AS96" s="410"/>
      <c r="AT96" s="410"/>
      <c r="AU96" s="410"/>
      <c r="AV96" s="410"/>
      <c r="AW96" s="410"/>
      <c r="AX96" s="410"/>
      <c r="AY96" s="410"/>
      <c r="AZ96" s="410"/>
      <c r="BA96" s="410"/>
      <c r="BB96" s="410"/>
      <c r="BC96" s="410"/>
      <c r="BD96" s="410"/>
      <c r="BE96" s="410"/>
      <c r="BF96" s="410"/>
      <c r="BG96" s="410"/>
      <c r="BH96" s="410"/>
      <c r="BI96" s="410"/>
      <c r="BJ96" s="410"/>
      <c r="BK96" s="410"/>
      <c r="BL96" s="410"/>
    </row>
    <row r="97" spans="1:64" ht="18.75" customHeight="1" thickBot="1" x14ac:dyDescent="0.25">
      <c r="A97" s="445"/>
      <c r="B97" s="1209" t="s">
        <v>403</v>
      </c>
      <c r="C97" s="1209"/>
      <c r="D97" s="1210"/>
      <c r="E97" s="87"/>
      <c r="F97" s="580" t="s">
        <v>139</v>
      </c>
      <c r="G97" s="85">
        <f>K100</f>
        <v>0</v>
      </c>
      <c r="H97" s="580" t="s">
        <v>139</v>
      </c>
      <c r="I97" s="450">
        <v>0.2</v>
      </c>
      <c r="J97" s="580" t="s">
        <v>141</v>
      </c>
      <c r="K97" s="413">
        <f>ROUND(E97*G97*I97,0)</f>
        <v>0</v>
      </c>
      <c r="L97" s="523" t="s">
        <v>1384</v>
      </c>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410"/>
      <c r="BE97" s="410"/>
      <c r="BF97" s="410"/>
      <c r="BG97" s="410"/>
      <c r="BH97" s="410"/>
      <c r="BI97" s="410"/>
      <c r="BJ97" s="410"/>
      <c r="BK97" s="410"/>
      <c r="BL97" s="410"/>
    </row>
    <row r="98" spans="1:64" ht="18.75" customHeight="1" x14ac:dyDescent="0.2">
      <c r="A98" s="445"/>
      <c r="B98" s="410"/>
      <c r="C98" s="579"/>
      <c r="D98" s="579"/>
      <c r="E98" s="579"/>
      <c r="F98" s="579"/>
      <c r="G98" s="498"/>
      <c r="H98" s="580"/>
      <c r="I98" s="59"/>
      <c r="J98" s="580"/>
      <c r="K98" s="498"/>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0"/>
      <c r="AY98" s="410"/>
      <c r="AZ98" s="410"/>
      <c r="BA98" s="410"/>
      <c r="BB98" s="410"/>
      <c r="BC98" s="410"/>
      <c r="BD98" s="410"/>
      <c r="BE98" s="410"/>
      <c r="BF98" s="410"/>
      <c r="BG98" s="410"/>
      <c r="BH98" s="410"/>
      <c r="BI98" s="410"/>
      <c r="BJ98" s="410"/>
      <c r="BK98" s="410"/>
      <c r="BL98" s="410"/>
    </row>
    <row r="99" spans="1:64" ht="18.75" customHeight="1" x14ac:dyDescent="0.2">
      <c r="A99" s="445"/>
      <c r="B99" s="1211" t="s">
        <v>1788</v>
      </c>
      <c r="C99" s="1211"/>
      <c r="D99" s="1211"/>
      <c r="E99" s="1211"/>
      <c r="F99" s="1211"/>
      <c r="G99" s="1211"/>
      <c r="H99" s="1212"/>
      <c r="I99" s="88"/>
      <c r="J99" s="1213" t="s">
        <v>715</v>
      </c>
      <c r="K99" s="82" t="s">
        <v>402</v>
      </c>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0"/>
      <c r="AY99" s="410"/>
      <c r="AZ99" s="410"/>
      <c r="BA99" s="410"/>
      <c r="BB99" s="410"/>
      <c r="BC99" s="410"/>
      <c r="BD99" s="410"/>
      <c r="BE99" s="410"/>
      <c r="BF99" s="410"/>
      <c r="BG99" s="410"/>
      <c r="BH99" s="410"/>
      <c r="BI99" s="410"/>
      <c r="BJ99" s="410"/>
      <c r="BK99" s="410"/>
      <c r="BL99" s="410"/>
    </row>
    <row r="100" spans="1:64" ht="18.75" customHeight="1" x14ac:dyDescent="0.2">
      <c r="A100" s="445"/>
      <c r="B100" s="162"/>
      <c r="C100" s="162"/>
      <c r="D100" s="162"/>
      <c r="E100" s="162"/>
      <c r="F100" s="162"/>
      <c r="G100" s="162"/>
      <c r="H100" s="83"/>
      <c r="I100" s="84"/>
      <c r="J100" s="1213"/>
      <c r="K100" s="85">
        <f>IF(I101=0,0,IF(I99/I101&gt;1,1,ROUND(I99/I101,3)))</f>
        <v>0</v>
      </c>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0"/>
      <c r="AY100" s="410"/>
      <c r="AZ100" s="410"/>
      <c r="BA100" s="410"/>
      <c r="BB100" s="410"/>
      <c r="BC100" s="410"/>
      <c r="BD100" s="410"/>
      <c r="BE100" s="410"/>
      <c r="BF100" s="410"/>
      <c r="BG100" s="410"/>
      <c r="BH100" s="410"/>
      <c r="BI100" s="410"/>
      <c r="BJ100" s="410"/>
      <c r="BK100" s="410"/>
      <c r="BL100" s="410"/>
    </row>
    <row r="101" spans="1:64" ht="18.75" customHeight="1" x14ac:dyDescent="0.2">
      <c r="A101" s="445"/>
      <c r="B101" s="410"/>
      <c r="C101" s="1214" t="s">
        <v>1791</v>
      </c>
      <c r="D101" s="1214"/>
      <c r="E101" s="1214"/>
      <c r="F101" s="1214"/>
      <c r="G101" s="1214"/>
      <c r="H101" s="1215"/>
      <c r="I101" s="89"/>
      <c r="J101" s="1213"/>
      <c r="K101" s="498"/>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410"/>
      <c r="AH101" s="410"/>
      <c r="AI101" s="410"/>
      <c r="AJ101" s="410"/>
      <c r="AK101" s="410"/>
      <c r="AL101" s="410"/>
      <c r="AM101" s="410"/>
      <c r="AN101" s="410"/>
      <c r="AO101" s="410"/>
      <c r="AP101" s="410"/>
      <c r="AQ101" s="410"/>
      <c r="AR101" s="410"/>
      <c r="AS101" s="410"/>
      <c r="AT101" s="410"/>
      <c r="AU101" s="410"/>
      <c r="AV101" s="410"/>
      <c r="AW101" s="410"/>
      <c r="AX101" s="410"/>
      <c r="AY101" s="410"/>
      <c r="AZ101" s="410"/>
      <c r="BA101" s="410"/>
      <c r="BB101" s="410"/>
      <c r="BC101" s="410"/>
      <c r="BD101" s="410"/>
      <c r="BE101" s="410"/>
      <c r="BF101" s="410"/>
      <c r="BG101" s="410"/>
      <c r="BH101" s="410"/>
      <c r="BI101" s="410"/>
      <c r="BJ101" s="410"/>
      <c r="BK101" s="410"/>
      <c r="BL101" s="410"/>
    </row>
    <row r="102" spans="1:64" s="5" customFormat="1" ht="11.25" customHeight="1" x14ac:dyDescent="0.2">
      <c r="A102" s="90"/>
      <c r="B102" s="91"/>
      <c r="C102" s="91"/>
      <c r="D102" s="91"/>
      <c r="E102" s="91"/>
      <c r="F102" s="91"/>
      <c r="G102" s="498"/>
      <c r="H102" s="92"/>
      <c r="I102" s="59"/>
      <c r="J102" s="92"/>
      <c r="K102" s="498"/>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446"/>
      <c r="BA102" s="446"/>
      <c r="BB102" s="446"/>
      <c r="BC102" s="446"/>
      <c r="BD102" s="446"/>
      <c r="BE102" s="446"/>
      <c r="BF102" s="446"/>
      <c r="BG102" s="446"/>
      <c r="BH102" s="446"/>
      <c r="BI102" s="446"/>
      <c r="BJ102" s="446"/>
      <c r="BK102" s="446"/>
      <c r="BL102" s="446"/>
    </row>
    <row r="103" spans="1:64" s="5" customFormat="1" ht="18.75" customHeight="1" x14ac:dyDescent="0.2">
      <c r="A103" s="90"/>
      <c r="B103" s="446"/>
      <c r="C103" s="446"/>
      <c r="D103" s="446"/>
      <c r="E103" s="446"/>
      <c r="F103" s="446"/>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446"/>
      <c r="BA103" s="446"/>
      <c r="BB103" s="446"/>
      <c r="BC103" s="446"/>
      <c r="BD103" s="446"/>
      <c r="BE103" s="446"/>
      <c r="BF103" s="446"/>
      <c r="BG103" s="446"/>
      <c r="BH103" s="446"/>
      <c r="BI103" s="446"/>
      <c r="BJ103" s="446"/>
      <c r="BK103" s="446"/>
      <c r="BL103" s="446"/>
    </row>
  </sheetData>
  <mergeCells count="54">
    <mergeCell ref="B67:E68"/>
    <mergeCell ref="B69:D69"/>
    <mergeCell ref="B71:H71"/>
    <mergeCell ref="J71:J73"/>
    <mergeCell ref="C73:H73"/>
    <mergeCell ref="B63:H63"/>
    <mergeCell ref="J63:J65"/>
    <mergeCell ref="C65:H65"/>
    <mergeCell ref="B41:E42"/>
    <mergeCell ref="B43:D43"/>
    <mergeCell ref="B45:H45"/>
    <mergeCell ref="J45:J47"/>
    <mergeCell ref="C47:H47"/>
    <mergeCell ref="B51:E52"/>
    <mergeCell ref="B55:H55"/>
    <mergeCell ref="J55:J57"/>
    <mergeCell ref="C57:H57"/>
    <mergeCell ref="B59:E60"/>
    <mergeCell ref="B61:D61"/>
    <mergeCell ref="B37:H37"/>
    <mergeCell ref="J37:J39"/>
    <mergeCell ref="C39:H39"/>
    <mergeCell ref="B15:E16"/>
    <mergeCell ref="B17:D17"/>
    <mergeCell ref="B19:H19"/>
    <mergeCell ref="J19:J21"/>
    <mergeCell ref="C21:H21"/>
    <mergeCell ref="B23:E24"/>
    <mergeCell ref="B25:D25"/>
    <mergeCell ref="B27:H27"/>
    <mergeCell ref="J27:J29"/>
    <mergeCell ref="C29:H29"/>
    <mergeCell ref="B33:E34"/>
    <mergeCell ref="A1:B1"/>
    <mergeCell ref="C1:E1"/>
    <mergeCell ref="J1:L1"/>
    <mergeCell ref="B7:E8"/>
    <mergeCell ref="B11:H11"/>
    <mergeCell ref="J11:J13"/>
    <mergeCell ref="C13:H13"/>
    <mergeCell ref="B79:E80"/>
    <mergeCell ref="B83:H83"/>
    <mergeCell ref="J83:J85"/>
    <mergeCell ref="C85:H85"/>
    <mergeCell ref="B87:E88"/>
    <mergeCell ref="B97:D97"/>
    <mergeCell ref="B99:H99"/>
    <mergeCell ref="J99:J101"/>
    <mergeCell ref="C101:H101"/>
    <mergeCell ref="B89:D89"/>
    <mergeCell ref="B91:H91"/>
    <mergeCell ref="J91:J93"/>
    <mergeCell ref="C93:H93"/>
    <mergeCell ref="B95:E96"/>
  </mergeCells>
  <phoneticPr fontId="2"/>
  <pageMargins left="0.78740157480314965" right="0.78740157480314965" top="0.76" bottom="0.98425196850393704" header="0.51181102362204722" footer="0.51181102362204722"/>
  <pageSetup paperSize="9" scale="96" orientation="portrait" r:id="rId1"/>
  <headerFooter alignWithMargins="0"/>
  <rowBreaks count="2" manualBreakCount="2">
    <brk id="47" max="12" man="1"/>
    <brk id="94" max="1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BJ170"/>
  <sheetViews>
    <sheetView view="pageBreakPreview" topLeftCell="A157" zoomScaleNormal="100" zoomScaleSheetLayoutView="100" workbookViewId="0">
      <selection activeCell="F106" sqref="F106"/>
    </sheetView>
  </sheetViews>
  <sheetFormatPr defaultColWidth="9" defaultRowHeight="18.75" customHeight="1" x14ac:dyDescent="0.2"/>
  <cols>
    <col min="1" max="1" width="3.77734375" style="17" customWidth="1"/>
    <col min="2" max="2" width="5" style="17" customWidth="1"/>
    <col min="3" max="3" width="7.44140625" style="17" bestFit="1" customWidth="1"/>
    <col min="4" max="4" width="3" style="17" bestFit="1" customWidth="1"/>
    <col min="5" max="5" width="12" style="17" customWidth="1"/>
    <col min="6" max="6" width="11.88671875" style="36" customWidth="1"/>
    <col min="7" max="7" width="2.21875" style="17" bestFit="1" customWidth="1"/>
    <col min="8" max="8" width="13.21875" style="52" customWidth="1"/>
    <col min="9" max="9" width="2.21875" style="17" bestFit="1" customWidth="1"/>
    <col min="10" max="10" width="11.88671875" style="36" customWidth="1"/>
    <col min="11" max="11" width="3.109375" style="20" customWidth="1"/>
    <col min="12" max="12" width="4.21875" style="17" customWidth="1"/>
    <col min="13" max="62" width="9" style="17"/>
    <col min="63" max="16384" width="9" style="4"/>
  </cols>
  <sheetData>
    <row r="1" spans="1:62" ht="18.75" customHeight="1" x14ac:dyDescent="0.2">
      <c r="A1" s="16" t="s">
        <v>664</v>
      </c>
      <c r="B1" s="42" t="s">
        <v>1016</v>
      </c>
      <c r="C1" s="42"/>
      <c r="D1" s="42"/>
      <c r="E1" s="42"/>
      <c r="F1" s="73"/>
      <c r="G1" s="42"/>
      <c r="H1" s="53"/>
      <c r="K1" s="17"/>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row>
    <row r="2" spans="1:62" ht="11.25" customHeight="1" x14ac:dyDescent="0.2">
      <c r="A2" s="16"/>
      <c r="K2" s="17"/>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1:62" ht="18.75" customHeight="1" x14ac:dyDescent="0.2">
      <c r="A3" s="16"/>
      <c r="B3" s="1029" t="s">
        <v>162</v>
      </c>
      <c r="C3" s="1030"/>
      <c r="D3" s="1029" t="s">
        <v>161</v>
      </c>
      <c r="E3" s="1030"/>
      <c r="F3" s="19" t="s">
        <v>160</v>
      </c>
      <c r="G3" s="160"/>
      <c r="H3" s="74" t="s">
        <v>159</v>
      </c>
      <c r="I3" s="160"/>
      <c r="J3" s="19" t="s">
        <v>110</v>
      </c>
      <c r="K3" s="17"/>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2" ht="15" customHeight="1" x14ac:dyDescent="0.2">
      <c r="A4" s="16"/>
      <c r="B4" s="163"/>
      <c r="C4" s="159"/>
      <c r="D4" s="147"/>
      <c r="E4" s="148"/>
      <c r="F4" s="164"/>
      <c r="G4" s="149"/>
      <c r="H4" s="51"/>
      <c r="I4" s="149"/>
      <c r="J4" s="21" t="s">
        <v>610</v>
      </c>
      <c r="K4" s="17"/>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1:62" ht="15" customHeight="1" x14ac:dyDescent="0.2">
      <c r="B5" s="196">
        <v>1</v>
      </c>
      <c r="C5" s="190" t="s">
        <v>144</v>
      </c>
      <c r="D5" s="1037"/>
      <c r="E5" s="1038"/>
      <c r="F5" s="189"/>
      <c r="G5" s="188" t="s">
        <v>1062</v>
      </c>
      <c r="H5" s="363">
        <v>6.6000000000000003E-2</v>
      </c>
      <c r="I5" s="188" t="s">
        <v>1063</v>
      </c>
      <c r="J5" s="194">
        <f>ROUND(F5*H5,0)</f>
        <v>0</v>
      </c>
      <c r="K5" s="3" t="s">
        <v>156</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row>
    <row r="6" spans="1:62" ht="15" customHeight="1" x14ac:dyDescent="0.2">
      <c r="B6" s="196">
        <v>2</v>
      </c>
      <c r="C6" s="195" t="s">
        <v>143</v>
      </c>
      <c r="D6" s="1037"/>
      <c r="E6" s="1038"/>
      <c r="F6" s="189"/>
      <c r="G6" s="188" t="s">
        <v>1062</v>
      </c>
      <c r="H6" s="363">
        <v>0.13</v>
      </c>
      <c r="I6" s="188" t="s">
        <v>1063</v>
      </c>
      <c r="J6" s="194">
        <f t="shared" ref="J6:J14" si="0">ROUND(F6*H6,0)</f>
        <v>0</v>
      </c>
      <c r="K6" s="3" t="s">
        <v>154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ht="15" customHeight="1" x14ac:dyDescent="0.2">
      <c r="B7" s="196">
        <v>3</v>
      </c>
      <c r="C7" s="195" t="s">
        <v>142</v>
      </c>
      <c r="D7" s="1037"/>
      <c r="E7" s="1038"/>
      <c r="F7" s="189"/>
      <c r="G7" s="188" t="s">
        <v>1062</v>
      </c>
      <c r="H7" s="363">
        <v>0.193</v>
      </c>
      <c r="I7" s="188" t="s">
        <v>1063</v>
      </c>
      <c r="J7" s="194">
        <f t="shared" si="0"/>
        <v>0</v>
      </c>
      <c r="K7" s="3" t="s">
        <v>152</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ht="15" customHeight="1" x14ac:dyDescent="0.2">
      <c r="B8" s="196">
        <v>4</v>
      </c>
      <c r="C8" s="190" t="s">
        <v>537</v>
      </c>
      <c r="D8" s="1037"/>
      <c r="E8" s="1038"/>
      <c r="F8" s="189"/>
      <c r="G8" s="188" t="s">
        <v>1062</v>
      </c>
      <c r="H8" s="363">
        <v>0.254</v>
      </c>
      <c r="I8" s="188" t="s">
        <v>1063</v>
      </c>
      <c r="J8" s="194">
        <f t="shared" si="0"/>
        <v>0</v>
      </c>
      <c r="K8" s="3" t="s">
        <v>602</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15" customHeight="1" x14ac:dyDescent="0.2">
      <c r="B9" s="196">
        <v>5</v>
      </c>
      <c r="C9" s="190" t="s">
        <v>575</v>
      </c>
      <c r="D9" s="1037"/>
      <c r="E9" s="1038"/>
      <c r="F9" s="189"/>
      <c r="G9" s="188" t="s">
        <v>1062</v>
      </c>
      <c r="H9" s="363">
        <v>0.42199999999999999</v>
      </c>
      <c r="I9" s="188" t="s">
        <v>1063</v>
      </c>
      <c r="J9" s="194">
        <f t="shared" si="0"/>
        <v>0</v>
      </c>
      <c r="K9" s="3" t="s">
        <v>601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15" customHeight="1" x14ac:dyDescent="0.2">
      <c r="B10" s="196">
        <v>6</v>
      </c>
      <c r="C10" s="190" t="s">
        <v>721</v>
      </c>
      <c r="D10" s="1037"/>
      <c r="E10" s="1038"/>
      <c r="F10" s="189"/>
      <c r="G10" s="188" t="s">
        <v>1062</v>
      </c>
      <c r="H10" s="363">
        <v>0.46100000000000002</v>
      </c>
      <c r="I10" s="188" t="s">
        <v>1063</v>
      </c>
      <c r="J10" s="194">
        <f t="shared" si="0"/>
        <v>0</v>
      </c>
      <c r="K10" s="3" t="s">
        <v>600</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15" customHeight="1" x14ac:dyDescent="0.2">
      <c r="B11" s="196">
        <v>7</v>
      </c>
      <c r="C11" s="190" t="s">
        <v>1002</v>
      </c>
      <c r="D11" s="1037"/>
      <c r="E11" s="1038"/>
      <c r="F11" s="189"/>
      <c r="G11" s="188" t="s">
        <v>1062</v>
      </c>
      <c r="H11" s="363">
        <v>0.5</v>
      </c>
      <c r="I11" s="188" t="s">
        <v>1063</v>
      </c>
      <c r="J11" s="194">
        <f t="shared" si="0"/>
        <v>0</v>
      </c>
      <c r="K11" s="3" t="s">
        <v>599</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ht="15" customHeight="1" x14ac:dyDescent="0.2">
      <c r="B12" s="198">
        <v>8</v>
      </c>
      <c r="C12" s="190" t="s">
        <v>1116</v>
      </c>
      <c r="D12" s="1037"/>
      <c r="E12" s="1038"/>
      <c r="F12" s="189"/>
      <c r="G12" s="188" t="s">
        <v>1062</v>
      </c>
      <c r="H12" s="363">
        <v>0.5</v>
      </c>
      <c r="I12" s="188" t="s">
        <v>1063</v>
      </c>
      <c r="J12" s="194">
        <f t="shared" si="0"/>
        <v>0</v>
      </c>
      <c r="K12" s="3" t="s">
        <v>598</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2" ht="15" customHeight="1" x14ac:dyDescent="0.2">
      <c r="B13" s="198">
        <v>9</v>
      </c>
      <c r="C13" s="190" t="s">
        <v>1395</v>
      </c>
      <c r="D13" s="1037"/>
      <c r="E13" s="1038"/>
      <c r="F13" s="189"/>
      <c r="G13" s="188" t="s">
        <v>1062</v>
      </c>
      <c r="H13" s="363">
        <v>0.5</v>
      </c>
      <c r="I13" s="188" t="s">
        <v>1063</v>
      </c>
      <c r="J13" s="194">
        <f t="shared" si="0"/>
        <v>0</v>
      </c>
      <c r="K13" s="3" t="s">
        <v>594</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2" ht="15" customHeight="1" thickBot="1" x14ac:dyDescent="0.25">
      <c r="A14" s="410"/>
      <c r="B14" s="198">
        <v>10</v>
      </c>
      <c r="C14" s="190" t="s">
        <v>1639</v>
      </c>
      <c r="D14" s="1037"/>
      <c r="E14" s="1038"/>
      <c r="F14" s="189"/>
      <c r="G14" s="188" t="s">
        <v>139</v>
      </c>
      <c r="H14" s="363">
        <v>0.5</v>
      </c>
      <c r="I14" s="188" t="s">
        <v>141</v>
      </c>
      <c r="J14" s="194">
        <f t="shared" si="0"/>
        <v>0</v>
      </c>
      <c r="K14" s="3" t="s">
        <v>592</v>
      </c>
      <c r="L14" s="410"/>
      <c r="M14" s="410"/>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2" ht="15" customHeight="1" x14ac:dyDescent="0.2">
      <c r="B15" s="184"/>
      <c r="C15" s="185"/>
      <c r="D15" s="184"/>
      <c r="E15" s="184"/>
      <c r="F15" s="170"/>
      <c r="G15" s="171"/>
      <c r="H15" s="1031" t="s">
        <v>1401</v>
      </c>
      <c r="I15" s="1032"/>
      <c r="J15" s="167"/>
      <c r="K15" s="3"/>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row>
    <row r="16" spans="1:62" ht="15" customHeight="1" thickBot="1" x14ac:dyDescent="0.25">
      <c r="B16" s="20"/>
      <c r="C16" s="20"/>
      <c r="D16" s="20"/>
      <c r="E16" s="20"/>
      <c r="F16" s="34"/>
      <c r="G16" s="20"/>
      <c r="H16" s="1021" t="s">
        <v>140</v>
      </c>
      <c r="I16" s="1022"/>
      <c r="J16" s="35">
        <f>SUM(J5:J14)</f>
        <v>0</v>
      </c>
      <c r="K16" s="20" t="s">
        <v>1385</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row>
    <row r="18" spans="1:62" ht="18.75" customHeight="1" x14ac:dyDescent="0.2">
      <c r="A18" s="16" t="s">
        <v>650</v>
      </c>
      <c r="B18" s="17" t="s">
        <v>891</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ht="11.25" customHeight="1" x14ac:dyDescent="0.2">
      <c r="A19" s="16"/>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ht="18.75" customHeight="1" x14ac:dyDescent="0.2">
      <c r="A20" s="16"/>
      <c r="B20" s="1029" t="s">
        <v>162</v>
      </c>
      <c r="C20" s="1030"/>
      <c r="D20" s="1029" t="s">
        <v>161</v>
      </c>
      <c r="E20" s="1030"/>
      <c r="F20" s="19" t="s">
        <v>160</v>
      </c>
      <c r="G20" s="160"/>
      <c r="H20" s="74" t="s">
        <v>159</v>
      </c>
      <c r="I20" s="160"/>
      <c r="J20" s="19" t="s">
        <v>110</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row>
    <row r="21" spans="1:62" ht="15" customHeight="1" x14ac:dyDescent="0.2">
      <c r="A21" s="16"/>
      <c r="B21" s="163"/>
      <c r="C21" s="159"/>
      <c r="D21" s="147"/>
      <c r="E21" s="148"/>
      <c r="F21" s="164"/>
      <c r="G21" s="149"/>
      <c r="H21" s="51"/>
      <c r="I21" s="149"/>
      <c r="J21" s="21" t="s">
        <v>610</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row>
    <row r="22" spans="1:62" ht="15" customHeight="1" x14ac:dyDescent="0.2">
      <c r="B22" s="239">
        <v>1</v>
      </c>
      <c r="C22" s="238" t="s">
        <v>881</v>
      </c>
      <c r="D22" s="1240"/>
      <c r="E22" s="1241"/>
      <c r="F22" s="189"/>
      <c r="G22" s="372" t="s">
        <v>1062</v>
      </c>
      <c r="H22" s="363">
        <v>2.7E-2</v>
      </c>
      <c r="I22" s="372" t="s">
        <v>1063</v>
      </c>
      <c r="J22" s="194">
        <f t="shared" ref="J22:J34" si="1">ROUND(F22*H22,0)</f>
        <v>0</v>
      </c>
      <c r="K22" s="3" t="s">
        <v>1064</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row>
    <row r="23" spans="1:62" ht="15" customHeight="1" x14ac:dyDescent="0.2">
      <c r="B23" s="196">
        <v>2</v>
      </c>
      <c r="C23" s="238" t="s">
        <v>882</v>
      </c>
      <c r="D23" s="1037"/>
      <c r="E23" s="1038"/>
      <c r="F23" s="189"/>
      <c r="G23" s="188" t="s">
        <v>1062</v>
      </c>
      <c r="H23" s="363">
        <v>8.5999999999999993E-2</v>
      </c>
      <c r="I23" s="188" t="s">
        <v>1063</v>
      </c>
      <c r="J23" s="194">
        <f t="shared" si="1"/>
        <v>0</v>
      </c>
      <c r="K23" s="3" t="s">
        <v>1065</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row>
    <row r="24" spans="1:62" ht="15" customHeight="1" x14ac:dyDescent="0.2">
      <c r="B24" s="196">
        <v>3</v>
      </c>
      <c r="C24" s="238" t="s">
        <v>883</v>
      </c>
      <c r="D24" s="1037"/>
      <c r="E24" s="1038"/>
      <c r="F24" s="189"/>
      <c r="G24" s="188" t="s">
        <v>1062</v>
      </c>
      <c r="H24" s="363">
        <v>0.13400000000000001</v>
      </c>
      <c r="I24" s="188" t="s">
        <v>1063</v>
      </c>
      <c r="J24" s="194">
        <f t="shared" si="1"/>
        <v>0</v>
      </c>
      <c r="K24" s="3" t="s">
        <v>1066</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ht="15" customHeight="1" x14ac:dyDescent="0.2">
      <c r="A25" s="410"/>
      <c r="B25" s="196">
        <v>4</v>
      </c>
      <c r="C25" s="238" t="s">
        <v>884</v>
      </c>
      <c r="D25" s="1037"/>
      <c r="E25" s="1038"/>
      <c r="F25" s="189"/>
      <c r="G25" s="188" t="s">
        <v>1062</v>
      </c>
      <c r="H25" s="363">
        <v>0.17499999999999999</v>
      </c>
      <c r="I25" s="188" t="s">
        <v>1063</v>
      </c>
      <c r="J25" s="194">
        <f t="shared" si="1"/>
        <v>0</v>
      </c>
      <c r="K25" s="3" t="s">
        <v>1067</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row>
    <row r="26" spans="1:62" ht="15" customHeight="1" x14ac:dyDescent="0.2">
      <c r="B26" s="196">
        <v>5</v>
      </c>
      <c r="C26" s="238" t="s">
        <v>885</v>
      </c>
      <c r="D26" s="1037"/>
      <c r="E26" s="1038"/>
      <c r="F26" s="189"/>
      <c r="G26" s="188" t="s">
        <v>1062</v>
      </c>
      <c r="H26" s="363">
        <v>0.222</v>
      </c>
      <c r="I26" s="188" t="s">
        <v>1063</v>
      </c>
      <c r="J26" s="194">
        <f t="shared" si="1"/>
        <v>0</v>
      </c>
      <c r="K26" s="3" t="s">
        <v>1068</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row>
    <row r="27" spans="1:62" ht="15" customHeight="1" x14ac:dyDescent="0.2">
      <c r="B27" s="196">
        <v>6</v>
      </c>
      <c r="C27" s="238" t="s">
        <v>886</v>
      </c>
      <c r="D27" s="1037"/>
      <c r="E27" s="1038"/>
      <c r="F27" s="189"/>
      <c r="G27" s="188" t="s">
        <v>1062</v>
      </c>
      <c r="H27" s="363">
        <v>0.26300000000000001</v>
      </c>
      <c r="I27" s="188" t="s">
        <v>1063</v>
      </c>
      <c r="J27" s="194">
        <f t="shared" si="1"/>
        <v>0</v>
      </c>
      <c r="K27" s="3" t="s">
        <v>1069</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ht="15" customHeight="1" x14ac:dyDescent="0.2">
      <c r="B28" s="196">
        <v>7</v>
      </c>
      <c r="C28" s="238" t="s">
        <v>887</v>
      </c>
      <c r="D28" s="1037"/>
      <c r="E28" s="1038"/>
      <c r="F28" s="189"/>
      <c r="G28" s="188" t="s">
        <v>1062</v>
      </c>
      <c r="H28" s="363">
        <v>0.30399999999999999</v>
      </c>
      <c r="I28" s="188" t="s">
        <v>1063</v>
      </c>
      <c r="J28" s="194">
        <f t="shared" si="1"/>
        <v>0</v>
      </c>
      <c r="K28" s="3" t="s">
        <v>1070</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ht="15" customHeight="1" x14ac:dyDescent="0.2">
      <c r="B29" s="196">
        <v>8</v>
      </c>
      <c r="C29" s="238" t="s">
        <v>888</v>
      </c>
      <c r="D29" s="1037"/>
      <c r="E29" s="1038"/>
      <c r="F29" s="189"/>
      <c r="G29" s="188" t="s">
        <v>1062</v>
      </c>
      <c r="H29" s="363">
        <v>0.34300000000000003</v>
      </c>
      <c r="I29" s="188" t="s">
        <v>1063</v>
      </c>
      <c r="J29" s="194">
        <f t="shared" si="1"/>
        <v>0</v>
      </c>
      <c r="K29" s="3" t="s">
        <v>1071</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ht="15" customHeight="1" x14ac:dyDescent="0.2">
      <c r="B30" s="198">
        <v>9</v>
      </c>
      <c r="C30" s="238" t="s">
        <v>889</v>
      </c>
      <c r="D30" s="1037"/>
      <c r="E30" s="1038"/>
      <c r="F30" s="189"/>
      <c r="G30" s="188" t="s">
        <v>1062</v>
      </c>
      <c r="H30" s="363">
        <v>0.38200000000000001</v>
      </c>
      <c r="I30" s="188" t="s">
        <v>1063</v>
      </c>
      <c r="J30" s="194">
        <f t="shared" si="1"/>
        <v>0</v>
      </c>
      <c r="K30" s="3" t="s">
        <v>1072</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row>
    <row r="31" spans="1:62" ht="15" customHeight="1" x14ac:dyDescent="0.2">
      <c r="B31" s="196">
        <v>10</v>
      </c>
      <c r="C31" s="238" t="s">
        <v>890</v>
      </c>
      <c r="D31" s="1037"/>
      <c r="E31" s="1038"/>
      <c r="F31" s="189"/>
      <c r="G31" s="188" t="s">
        <v>1062</v>
      </c>
      <c r="H31" s="363">
        <v>0.42199999999999999</v>
      </c>
      <c r="I31" s="188" t="s">
        <v>1063</v>
      </c>
      <c r="J31" s="194">
        <f t="shared" si="1"/>
        <v>0</v>
      </c>
      <c r="K31" s="3" t="s">
        <v>1073</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row>
    <row r="32" spans="1:62" ht="15" customHeight="1" x14ac:dyDescent="0.2">
      <c r="B32" s="198">
        <v>11</v>
      </c>
      <c r="C32" s="238" t="s">
        <v>721</v>
      </c>
      <c r="D32" s="1037"/>
      <c r="E32" s="1038"/>
      <c r="F32" s="189"/>
      <c r="G32" s="188" t="s">
        <v>1062</v>
      </c>
      <c r="H32" s="363">
        <v>0.48</v>
      </c>
      <c r="I32" s="188" t="s">
        <v>1063</v>
      </c>
      <c r="J32" s="194">
        <f t="shared" si="1"/>
        <v>0</v>
      </c>
      <c r="K32" s="3" t="s">
        <v>1074</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row>
    <row r="33" spans="1:62" ht="15" customHeight="1" x14ac:dyDescent="0.2">
      <c r="B33" s="198">
        <v>12</v>
      </c>
      <c r="C33" s="238" t="s">
        <v>1002</v>
      </c>
      <c r="D33" s="1037"/>
      <c r="E33" s="1038"/>
      <c r="F33" s="189"/>
      <c r="G33" s="188" t="s">
        <v>1062</v>
      </c>
      <c r="H33" s="363">
        <v>0.5</v>
      </c>
      <c r="I33" s="188" t="s">
        <v>1063</v>
      </c>
      <c r="J33" s="194">
        <f>ROUND(F33*H33,0)</f>
        <v>0</v>
      </c>
      <c r="K33" s="3" t="s">
        <v>1075</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row>
    <row r="34" spans="1:62" ht="15" customHeight="1" x14ac:dyDescent="0.2">
      <c r="A34" s="410"/>
      <c r="B34" s="198">
        <v>13</v>
      </c>
      <c r="C34" s="190" t="s">
        <v>1116</v>
      </c>
      <c r="D34" s="1037"/>
      <c r="E34" s="1038"/>
      <c r="F34" s="189"/>
      <c r="G34" s="188" t="s">
        <v>1062</v>
      </c>
      <c r="H34" s="363">
        <v>0.5</v>
      </c>
      <c r="I34" s="188" t="s">
        <v>1063</v>
      </c>
      <c r="J34" s="194">
        <f t="shared" si="1"/>
        <v>0</v>
      </c>
      <c r="K34" s="3" t="s">
        <v>1076</v>
      </c>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row>
    <row r="35" spans="1:62" ht="15" customHeight="1" x14ac:dyDescent="0.2">
      <c r="B35" s="198">
        <v>14</v>
      </c>
      <c r="C35" s="190" t="s">
        <v>1395</v>
      </c>
      <c r="D35" s="1037"/>
      <c r="E35" s="1038"/>
      <c r="F35" s="189"/>
      <c r="G35" s="188" t="s">
        <v>1062</v>
      </c>
      <c r="H35" s="363">
        <v>0.5</v>
      </c>
      <c r="I35" s="188" t="s">
        <v>1063</v>
      </c>
      <c r="J35" s="194">
        <f>ROUND(F35*H35,0)</f>
        <v>0</v>
      </c>
      <c r="K35" s="3" t="s">
        <v>1077</v>
      </c>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row>
    <row r="36" spans="1:62" ht="15" customHeight="1" thickBot="1" x14ac:dyDescent="0.25">
      <c r="A36" s="410"/>
      <c r="B36" s="198">
        <v>15</v>
      </c>
      <c r="C36" s="190" t="s">
        <v>1639</v>
      </c>
      <c r="D36" s="1037"/>
      <c r="E36" s="1038"/>
      <c r="F36" s="189"/>
      <c r="G36" s="188" t="s">
        <v>139</v>
      </c>
      <c r="H36" s="363">
        <v>0.5</v>
      </c>
      <c r="I36" s="188" t="s">
        <v>141</v>
      </c>
      <c r="J36" s="194">
        <f>ROUND(F36*H36,0)</f>
        <v>0</v>
      </c>
      <c r="K36" s="3" t="s">
        <v>1394</v>
      </c>
      <c r="L36" s="410"/>
      <c r="M36" s="410"/>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row>
    <row r="37" spans="1:62" ht="15" customHeight="1" x14ac:dyDescent="0.2">
      <c r="B37" s="184"/>
      <c r="C37" s="185"/>
      <c r="D37" s="184"/>
      <c r="E37" s="184"/>
      <c r="F37" s="170"/>
      <c r="G37" s="171"/>
      <c r="H37" s="1031" t="s">
        <v>1792</v>
      </c>
      <c r="I37" s="1032"/>
      <c r="J37" s="167"/>
      <c r="K37" s="3"/>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2" ht="15" customHeight="1" thickBot="1" x14ac:dyDescent="0.25">
      <c r="B38" s="20"/>
      <c r="C38" s="20"/>
      <c r="D38" s="20"/>
      <c r="E38" s="20"/>
      <c r="F38" s="34"/>
      <c r="G38" s="20"/>
      <c r="H38" s="1021" t="s">
        <v>140</v>
      </c>
      <c r="I38" s="1022"/>
      <c r="J38" s="35">
        <f>SUM(J22:J36)</f>
        <v>0</v>
      </c>
      <c r="K38" s="20" t="s">
        <v>1386</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2" ht="15" customHeight="1" x14ac:dyDescent="0.2">
      <c r="H39" s="59"/>
      <c r="I39" s="59"/>
      <c r="J39" s="60"/>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row>
    <row r="40" spans="1:62" ht="18.75" customHeight="1" x14ac:dyDescent="0.2">
      <c r="A40" s="16" t="s">
        <v>636</v>
      </c>
      <c r="B40" s="17" t="s">
        <v>1017</v>
      </c>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row>
    <row r="41" spans="1:62" ht="11.25" customHeight="1" x14ac:dyDescent="0.2">
      <c r="A41" s="16"/>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row>
    <row r="42" spans="1:62" ht="18.75" customHeight="1" x14ac:dyDescent="0.2">
      <c r="A42" s="16"/>
      <c r="B42" s="1029" t="s">
        <v>162</v>
      </c>
      <c r="C42" s="1030"/>
      <c r="D42" s="1029" t="s">
        <v>161</v>
      </c>
      <c r="E42" s="1030"/>
      <c r="F42" s="19" t="s">
        <v>160</v>
      </c>
      <c r="G42" s="160"/>
      <c r="H42" s="74" t="s">
        <v>159</v>
      </c>
      <c r="I42" s="160"/>
      <c r="J42" s="19" t="s">
        <v>110</v>
      </c>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ht="15" customHeight="1" x14ac:dyDescent="0.2">
      <c r="A43" s="16"/>
      <c r="B43" s="163"/>
      <c r="C43" s="159"/>
      <c r="D43" s="147"/>
      <c r="E43" s="148"/>
      <c r="F43" s="164"/>
      <c r="G43" s="149"/>
      <c r="H43" s="51"/>
      <c r="I43" s="149"/>
      <c r="J43" s="21" t="s">
        <v>610</v>
      </c>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row>
    <row r="44" spans="1:62" ht="15" customHeight="1" x14ac:dyDescent="0.2">
      <c r="B44" s="196">
        <v>1</v>
      </c>
      <c r="C44" s="190" t="s">
        <v>144</v>
      </c>
      <c r="D44" s="1037"/>
      <c r="E44" s="1038"/>
      <c r="F44" s="189"/>
      <c r="G44" s="188" t="s">
        <v>1062</v>
      </c>
      <c r="H44" s="363">
        <v>6.6000000000000003E-2</v>
      </c>
      <c r="I44" s="188" t="s">
        <v>608</v>
      </c>
      <c r="J44" s="194">
        <f t="shared" ref="J44:J52" si="2">ROUND(F44*H44,0)</f>
        <v>0</v>
      </c>
      <c r="K44" s="3" t="s">
        <v>307</v>
      </c>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ht="15" customHeight="1" x14ac:dyDescent="0.2">
      <c r="B45" s="196">
        <v>2</v>
      </c>
      <c r="C45" s="195" t="s">
        <v>143</v>
      </c>
      <c r="D45" s="1037"/>
      <c r="E45" s="1038"/>
      <c r="F45" s="189"/>
      <c r="G45" s="188" t="s">
        <v>1062</v>
      </c>
      <c r="H45" s="363">
        <v>0.13</v>
      </c>
      <c r="I45" s="188" t="s">
        <v>608</v>
      </c>
      <c r="J45" s="194">
        <f t="shared" si="2"/>
        <v>0</v>
      </c>
      <c r="K45" s="3" t="s">
        <v>306</v>
      </c>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row>
    <row r="46" spans="1:62" ht="15" customHeight="1" x14ac:dyDescent="0.2">
      <c r="B46" s="196">
        <v>3</v>
      </c>
      <c r="C46" s="195" t="s">
        <v>142</v>
      </c>
      <c r="D46" s="1037"/>
      <c r="E46" s="1038"/>
      <c r="F46" s="189"/>
      <c r="G46" s="188" t="s">
        <v>1062</v>
      </c>
      <c r="H46" s="363">
        <v>0.193</v>
      </c>
      <c r="I46" s="188" t="s">
        <v>608</v>
      </c>
      <c r="J46" s="194">
        <f t="shared" si="2"/>
        <v>0</v>
      </c>
      <c r="K46" s="3" t="s">
        <v>305</v>
      </c>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row>
    <row r="47" spans="1:62" ht="15" customHeight="1" x14ac:dyDescent="0.2">
      <c r="B47" s="196">
        <v>4</v>
      </c>
      <c r="C47" s="190" t="s">
        <v>537</v>
      </c>
      <c r="D47" s="1037"/>
      <c r="E47" s="1038"/>
      <c r="F47" s="189"/>
      <c r="G47" s="188" t="s">
        <v>1062</v>
      </c>
      <c r="H47" s="363">
        <v>0.254</v>
      </c>
      <c r="I47" s="188" t="s">
        <v>608</v>
      </c>
      <c r="J47" s="194">
        <f t="shared" si="2"/>
        <v>0</v>
      </c>
      <c r="K47" s="3" t="s">
        <v>304</v>
      </c>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row>
    <row r="48" spans="1:62" ht="15" customHeight="1" x14ac:dyDescent="0.2">
      <c r="B48" s="196">
        <v>5</v>
      </c>
      <c r="C48" s="190" t="s">
        <v>575</v>
      </c>
      <c r="D48" s="1037"/>
      <c r="E48" s="1038"/>
      <c r="F48" s="189"/>
      <c r="G48" s="188" t="s">
        <v>1062</v>
      </c>
      <c r="H48" s="363">
        <v>0.42199999999999999</v>
      </c>
      <c r="I48" s="188" t="s">
        <v>608</v>
      </c>
      <c r="J48" s="194">
        <f t="shared" si="2"/>
        <v>0</v>
      </c>
      <c r="K48" s="3" t="s">
        <v>301</v>
      </c>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row>
    <row r="49" spans="1:62" ht="15" customHeight="1" x14ac:dyDescent="0.2">
      <c r="B49" s="198">
        <v>6</v>
      </c>
      <c r="C49" s="190" t="s">
        <v>721</v>
      </c>
      <c r="D49" s="1037"/>
      <c r="E49" s="1038"/>
      <c r="F49" s="189"/>
      <c r="G49" s="188" t="s">
        <v>1062</v>
      </c>
      <c r="H49" s="363">
        <v>0.46100000000000002</v>
      </c>
      <c r="I49" s="188" t="s">
        <v>608</v>
      </c>
      <c r="J49" s="194">
        <f t="shared" si="2"/>
        <v>0</v>
      </c>
      <c r="K49" s="3" t="s">
        <v>300</v>
      </c>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row>
    <row r="50" spans="1:62" ht="15" customHeight="1" x14ac:dyDescent="0.2">
      <c r="B50" s="198">
        <v>7</v>
      </c>
      <c r="C50" s="190" t="s">
        <v>1002</v>
      </c>
      <c r="D50" s="1037"/>
      <c r="E50" s="1038"/>
      <c r="F50" s="189"/>
      <c r="G50" s="188" t="s">
        <v>1062</v>
      </c>
      <c r="H50" s="363">
        <v>0.5</v>
      </c>
      <c r="I50" s="188" t="s">
        <v>608</v>
      </c>
      <c r="J50" s="194">
        <f t="shared" si="2"/>
        <v>0</v>
      </c>
      <c r="K50" s="3" t="s">
        <v>302</v>
      </c>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row>
    <row r="51" spans="1:62" ht="15" customHeight="1" x14ac:dyDescent="0.2">
      <c r="B51" s="198">
        <v>8</v>
      </c>
      <c r="C51" s="190" t="s">
        <v>1116</v>
      </c>
      <c r="D51" s="1037"/>
      <c r="E51" s="1038"/>
      <c r="F51" s="189"/>
      <c r="G51" s="188" t="s">
        <v>1062</v>
      </c>
      <c r="H51" s="363">
        <v>0.5</v>
      </c>
      <c r="I51" s="188" t="s">
        <v>608</v>
      </c>
      <c r="J51" s="194">
        <f t="shared" si="2"/>
        <v>0</v>
      </c>
      <c r="K51" s="3" t="s">
        <v>299</v>
      </c>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row>
    <row r="52" spans="1:62" ht="15" customHeight="1" x14ac:dyDescent="0.2">
      <c r="B52" s="198">
        <v>9</v>
      </c>
      <c r="C52" s="190" t="s">
        <v>1395</v>
      </c>
      <c r="D52" s="1037"/>
      <c r="E52" s="1038"/>
      <c r="F52" s="189"/>
      <c r="G52" s="188" t="s">
        <v>1062</v>
      </c>
      <c r="H52" s="363">
        <v>0.5</v>
      </c>
      <c r="I52" s="188" t="s">
        <v>608</v>
      </c>
      <c r="J52" s="194">
        <f t="shared" si="2"/>
        <v>0</v>
      </c>
      <c r="K52" s="3" t="s">
        <v>298</v>
      </c>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row>
    <row r="53" spans="1:62" ht="15" customHeight="1" thickBot="1" x14ac:dyDescent="0.25">
      <c r="A53" s="410"/>
      <c r="B53" s="198">
        <v>10</v>
      </c>
      <c r="C53" s="190" t="s">
        <v>1639</v>
      </c>
      <c r="D53" s="1037"/>
      <c r="E53" s="1038"/>
      <c r="F53" s="189"/>
      <c r="G53" s="188" t="s">
        <v>139</v>
      </c>
      <c r="H53" s="363">
        <v>0.5</v>
      </c>
      <c r="I53" s="188" t="s">
        <v>141</v>
      </c>
      <c r="J53" s="194">
        <f>ROUND(F53*H53,0)</f>
        <v>0</v>
      </c>
      <c r="K53" s="3" t="s">
        <v>1400</v>
      </c>
      <c r="L53" s="410"/>
      <c r="M53" s="410"/>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row>
    <row r="54" spans="1:62" ht="15" customHeight="1" x14ac:dyDescent="0.2">
      <c r="B54" s="184"/>
      <c r="C54" s="185"/>
      <c r="D54" s="184"/>
      <c r="E54" s="184"/>
      <c r="F54" s="170"/>
      <c r="G54" s="171"/>
      <c r="H54" s="1031" t="s">
        <v>1401</v>
      </c>
      <c r="I54" s="1032"/>
      <c r="J54" s="167"/>
      <c r="K54" s="3"/>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row>
    <row r="55" spans="1:62" ht="15" customHeight="1" thickBot="1" x14ac:dyDescent="0.25">
      <c r="B55" s="20"/>
      <c r="C55" s="20"/>
      <c r="D55" s="20"/>
      <c r="E55" s="20"/>
      <c r="F55" s="34"/>
      <c r="G55" s="20"/>
      <c r="H55" s="1021" t="s">
        <v>140</v>
      </c>
      <c r="I55" s="1022"/>
      <c r="J55" s="35">
        <f>SUM(J44:J53)</f>
        <v>0</v>
      </c>
      <c r="K55" s="20" t="s">
        <v>1387</v>
      </c>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row>
    <row r="56" spans="1:62" ht="15" customHeight="1" x14ac:dyDescent="0.2">
      <c r="H56" s="59"/>
      <c r="I56" s="59"/>
      <c r="J56" s="60"/>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1:62" s="517" customFormat="1" ht="13.2" x14ac:dyDescent="0.2">
      <c r="A57" s="177" t="s">
        <v>626</v>
      </c>
      <c r="B57" s="4" t="s">
        <v>892</v>
      </c>
      <c r="C57" s="4"/>
      <c r="D57" s="4"/>
      <c r="E57" s="4"/>
      <c r="F57" s="183"/>
      <c r="G57" s="4"/>
      <c r="H57" s="5"/>
      <c r="I57" s="4"/>
      <c r="J57" s="183"/>
      <c r="K57" s="3"/>
    </row>
    <row r="58" spans="1:62" s="517" customFormat="1" ht="7.5" customHeight="1" x14ac:dyDescent="0.2">
      <c r="A58" s="177"/>
      <c r="B58" s="4"/>
      <c r="C58" s="4"/>
      <c r="D58" s="4"/>
      <c r="E58" s="4"/>
      <c r="F58" s="183"/>
      <c r="G58" s="4"/>
      <c r="H58" s="5"/>
      <c r="I58" s="4"/>
      <c r="J58" s="183"/>
      <c r="K58" s="3"/>
    </row>
    <row r="59" spans="1:62" s="517" customFormat="1" ht="12" customHeight="1" x14ac:dyDescent="0.2">
      <c r="A59" s="177"/>
      <c r="B59" s="1050" t="s">
        <v>162</v>
      </c>
      <c r="C59" s="1051"/>
      <c r="D59" s="1050" t="s">
        <v>161</v>
      </c>
      <c r="E59" s="1051"/>
      <c r="F59" s="205" t="s">
        <v>160</v>
      </c>
      <c r="G59" s="187"/>
      <c r="H59" s="674" t="s">
        <v>159</v>
      </c>
      <c r="I59" s="187"/>
      <c r="J59" s="205" t="s">
        <v>110</v>
      </c>
      <c r="K59" s="3"/>
    </row>
    <row r="60" spans="1:62" s="517" customFormat="1" ht="12" customHeight="1" x14ac:dyDescent="0.2">
      <c r="A60" s="177"/>
      <c r="B60" s="669"/>
      <c r="C60" s="203"/>
      <c r="D60" s="671"/>
      <c r="E60" s="672"/>
      <c r="F60" s="673"/>
      <c r="G60" s="200"/>
      <c r="H60" s="217"/>
      <c r="I60" s="200"/>
      <c r="J60" s="199" t="s">
        <v>1078</v>
      </c>
      <c r="K60" s="3"/>
    </row>
    <row r="61" spans="1:62" s="517" customFormat="1" ht="15" customHeight="1" x14ac:dyDescent="0.2">
      <c r="A61" s="4"/>
      <c r="B61" s="670">
        <v>1</v>
      </c>
      <c r="C61" s="195" t="s">
        <v>882</v>
      </c>
      <c r="D61" s="1037"/>
      <c r="E61" s="1038"/>
      <c r="F61" s="189"/>
      <c r="G61" s="188" t="s">
        <v>1062</v>
      </c>
      <c r="H61" s="363">
        <v>8.5999999999999993E-2</v>
      </c>
      <c r="I61" s="188" t="s">
        <v>1063</v>
      </c>
      <c r="J61" s="194">
        <f t="shared" ref="J61:J70" si="3">ROUND(F61*H61,0)</f>
        <v>0</v>
      </c>
      <c r="K61" s="3" t="s">
        <v>156</v>
      </c>
    </row>
    <row r="62" spans="1:62" s="517" customFormat="1" ht="15" customHeight="1" x14ac:dyDescent="0.2">
      <c r="A62" s="4"/>
      <c r="B62" s="670">
        <v>2</v>
      </c>
      <c r="C62" s="195" t="s">
        <v>883</v>
      </c>
      <c r="D62" s="1037"/>
      <c r="E62" s="1038"/>
      <c r="F62" s="189"/>
      <c r="G62" s="188" t="s">
        <v>1062</v>
      </c>
      <c r="H62" s="363">
        <v>0.13400000000000001</v>
      </c>
      <c r="I62" s="188" t="s">
        <v>1063</v>
      </c>
      <c r="J62" s="194">
        <f t="shared" si="3"/>
        <v>0</v>
      </c>
      <c r="K62" s="3" t="s">
        <v>154</v>
      </c>
    </row>
    <row r="63" spans="1:62" s="517" customFormat="1" ht="15" customHeight="1" x14ac:dyDescent="0.2">
      <c r="A63" s="4"/>
      <c r="B63" s="670">
        <v>3</v>
      </c>
      <c r="C63" s="190" t="s">
        <v>884</v>
      </c>
      <c r="D63" s="1037"/>
      <c r="E63" s="1038"/>
      <c r="F63" s="189"/>
      <c r="G63" s="188" t="s">
        <v>1062</v>
      </c>
      <c r="H63" s="363">
        <v>0.17499999999999999</v>
      </c>
      <c r="I63" s="188" t="s">
        <v>1063</v>
      </c>
      <c r="J63" s="194">
        <f t="shared" si="3"/>
        <v>0</v>
      </c>
      <c r="K63" s="3" t="s">
        <v>152</v>
      </c>
    </row>
    <row r="64" spans="1:62" s="517" customFormat="1" ht="15" customHeight="1" x14ac:dyDescent="0.2">
      <c r="A64" s="4"/>
      <c r="B64" s="670">
        <v>4</v>
      </c>
      <c r="C64" s="195" t="s">
        <v>885</v>
      </c>
      <c r="D64" s="1037"/>
      <c r="E64" s="1038"/>
      <c r="F64" s="189"/>
      <c r="G64" s="188" t="s">
        <v>1062</v>
      </c>
      <c r="H64" s="363">
        <v>0.222</v>
      </c>
      <c r="I64" s="188" t="s">
        <v>1063</v>
      </c>
      <c r="J64" s="194">
        <f t="shared" si="3"/>
        <v>0</v>
      </c>
      <c r="K64" s="3" t="s">
        <v>602</v>
      </c>
    </row>
    <row r="65" spans="1:62" s="517" customFormat="1" ht="15" customHeight="1" x14ac:dyDescent="0.2">
      <c r="A65" s="4"/>
      <c r="B65" s="670">
        <v>5</v>
      </c>
      <c r="C65" s="190" t="s">
        <v>886</v>
      </c>
      <c r="D65" s="1037"/>
      <c r="E65" s="1038"/>
      <c r="F65" s="189"/>
      <c r="G65" s="188" t="s">
        <v>1062</v>
      </c>
      <c r="H65" s="363">
        <v>0.26300000000000001</v>
      </c>
      <c r="I65" s="188" t="s">
        <v>1063</v>
      </c>
      <c r="J65" s="194">
        <f t="shared" si="3"/>
        <v>0</v>
      </c>
      <c r="K65" s="3" t="s">
        <v>601</v>
      </c>
    </row>
    <row r="66" spans="1:62" s="517" customFormat="1" ht="15" customHeight="1" x14ac:dyDescent="0.2">
      <c r="A66" s="4"/>
      <c r="B66" s="670">
        <v>6</v>
      </c>
      <c r="C66" s="190" t="s">
        <v>887</v>
      </c>
      <c r="D66" s="1037"/>
      <c r="E66" s="1038"/>
      <c r="F66" s="189"/>
      <c r="G66" s="188" t="s">
        <v>1062</v>
      </c>
      <c r="H66" s="363">
        <v>0.30399999999999999</v>
      </c>
      <c r="I66" s="188" t="s">
        <v>1063</v>
      </c>
      <c r="J66" s="194">
        <f t="shared" si="3"/>
        <v>0</v>
      </c>
      <c r="K66" s="3" t="s">
        <v>600</v>
      </c>
    </row>
    <row r="67" spans="1:62" s="517" customFormat="1" ht="15" customHeight="1" x14ac:dyDescent="0.2">
      <c r="A67" s="4"/>
      <c r="B67" s="670">
        <v>7</v>
      </c>
      <c r="C67" s="190" t="s">
        <v>888</v>
      </c>
      <c r="D67" s="1037"/>
      <c r="E67" s="1038"/>
      <c r="F67" s="189"/>
      <c r="G67" s="188" t="s">
        <v>1062</v>
      </c>
      <c r="H67" s="363">
        <v>0.34300000000000003</v>
      </c>
      <c r="I67" s="188" t="s">
        <v>1063</v>
      </c>
      <c r="J67" s="194">
        <f t="shared" si="3"/>
        <v>0</v>
      </c>
      <c r="K67" s="3" t="s">
        <v>599</v>
      </c>
    </row>
    <row r="68" spans="1:62" s="517" customFormat="1" ht="15" customHeight="1" x14ac:dyDescent="0.2">
      <c r="A68" s="4"/>
      <c r="B68" s="198">
        <v>8</v>
      </c>
      <c r="C68" s="190" t="s">
        <v>889</v>
      </c>
      <c r="D68" s="1037"/>
      <c r="E68" s="1038"/>
      <c r="F68" s="189"/>
      <c r="G68" s="188" t="s">
        <v>1062</v>
      </c>
      <c r="H68" s="363">
        <v>0.38200000000000001</v>
      </c>
      <c r="I68" s="188" t="s">
        <v>1063</v>
      </c>
      <c r="J68" s="194">
        <f t="shared" si="3"/>
        <v>0</v>
      </c>
      <c r="K68" s="3" t="s">
        <v>598</v>
      </c>
    </row>
    <row r="69" spans="1:62" s="517" customFormat="1" ht="15" customHeight="1" x14ac:dyDescent="0.2">
      <c r="A69" s="4"/>
      <c r="B69" s="198">
        <v>9</v>
      </c>
      <c r="C69" s="190" t="s">
        <v>890</v>
      </c>
      <c r="D69" s="1037"/>
      <c r="E69" s="1038"/>
      <c r="F69" s="189"/>
      <c r="G69" s="188" t="s">
        <v>1062</v>
      </c>
      <c r="H69" s="363">
        <v>0.42199999999999999</v>
      </c>
      <c r="I69" s="188" t="s">
        <v>1063</v>
      </c>
      <c r="J69" s="194">
        <f t="shared" si="3"/>
        <v>0</v>
      </c>
      <c r="K69" s="3" t="s">
        <v>594</v>
      </c>
    </row>
    <row r="70" spans="1:62" s="517" customFormat="1" ht="15" customHeight="1" x14ac:dyDescent="0.2">
      <c r="A70" s="4"/>
      <c r="B70" s="198">
        <v>10</v>
      </c>
      <c r="C70" s="190" t="s">
        <v>721</v>
      </c>
      <c r="D70" s="1037"/>
      <c r="E70" s="1038"/>
      <c r="F70" s="189"/>
      <c r="G70" s="188" t="s">
        <v>1062</v>
      </c>
      <c r="H70" s="363">
        <v>0.48</v>
      </c>
      <c r="I70" s="188" t="s">
        <v>1063</v>
      </c>
      <c r="J70" s="194">
        <f t="shared" si="3"/>
        <v>0</v>
      </c>
      <c r="K70" s="3" t="s">
        <v>592</v>
      </c>
    </row>
    <row r="71" spans="1:62" s="517" customFormat="1" ht="15" customHeight="1" x14ac:dyDescent="0.2">
      <c r="A71" s="4"/>
      <c r="B71" s="198">
        <v>11</v>
      </c>
      <c r="C71" s="190" t="s">
        <v>1002</v>
      </c>
      <c r="D71" s="1037"/>
      <c r="E71" s="1038"/>
      <c r="F71" s="189"/>
      <c r="G71" s="188" t="s">
        <v>1062</v>
      </c>
      <c r="H71" s="363">
        <v>0.5</v>
      </c>
      <c r="I71" s="188" t="s">
        <v>1063</v>
      </c>
      <c r="J71" s="194">
        <f>ROUND(F71*H71,0)</f>
        <v>0</v>
      </c>
      <c r="K71" s="3" t="s">
        <v>630</v>
      </c>
    </row>
    <row r="72" spans="1:62" s="517" customFormat="1" ht="15" customHeight="1" x14ac:dyDescent="0.2">
      <c r="A72" s="4"/>
      <c r="B72" s="198">
        <v>12</v>
      </c>
      <c r="C72" s="190" t="s">
        <v>1116</v>
      </c>
      <c r="D72" s="1037"/>
      <c r="E72" s="1038"/>
      <c r="F72" s="189"/>
      <c r="G72" s="188" t="s">
        <v>139</v>
      </c>
      <c r="H72" s="363">
        <v>0.5</v>
      </c>
      <c r="I72" s="188" t="s">
        <v>141</v>
      </c>
      <c r="J72" s="194">
        <f>ROUND(F72*H72,0)</f>
        <v>0</v>
      </c>
      <c r="K72" s="3" t="s">
        <v>629</v>
      </c>
    </row>
    <row r="73" spans="1:62" s="517" customFormat="1" ht="15" customHeight="1" x14ac:dyDescent="0.2">
      <c r="A73" s="4"/>
      <c r="B73" s="198">
        <v>13</v>
      </c>
      <c r="C73" s="190" t="s">
        <v>1395</v>
      </c>
      <c r="D73" s="1037"/>
      <c r="E73" s="1038"/>
      <c r="F73" s="189"/>
      <c r="G73" s="188" t="s">
        <v>139</v>
      </c>
      <c r="H73" s="363">
        <v>0.5</v>
      </c>
      <c r="I73" s="188" t="s">
        <v>141</v>
      </c>
      <c r="J73" s="194">
        <f>ROUND(F73*H73,0)</f>
        <v>0</v>
      </c>
      <c r="K73" s="3" t="s">
        <v>628</v>
      </c>
    </row>
    <row r="74" spans="1:62" s="517" customFormat="1" ht="15" customHeight="1" thickBot="1" x14ac:dyDescent="0.25">
      <c r="A74" s="4"/>
      <c r="B74" s="198">
        <v>13</v>
      </c>
      <c r="C74" s="190" t="s">
        <v>1639</v>
      </c>
      <c r="D74" s="1037"/>
      <c r="E74" s="1038"/>
      <c r="F74" s="189"/>
      <c r="G74" s="188" t="s">
        <v>139</v>
      </c>
      <c r="H74" s="363">
        <v>0.5</v>
      </c>
      <c r="I74" s="188" t="s">
        <v>141</v>
      </c>
      <c r="J74" s="194">
        <f>ROUND(F74*H74,0)</f>
        <v>0</v>
      </c>
      <c r="K74" s="3" t="s">
        <v>1793</v>
      </c>
    </row>
    <row r="75" spans="1:62" s="517" customFormat="1" ht="15" customHeight="1" x14ac:dyDescent="0.2">
      <c r="A75" s="4"/>
      <c r="B75" s="184"/>
      <c r="C75" s="185"/>
      <c r="D75" s="184"/>
      <c r="E75" s="184"/>
      <c r="F75" s="170"/>
      <c r="G75" s="171"/>
      <c r="H75" s="1031" t="s">
        <v>1794</v>
      </c>
      <c r="I75" s="1032"/>
      <c r="J75" s="167"/>
      <c r="K75" s="3"/>
    </row>
    <row r="76" spans="1:62" s="517" customFormat="1" ht="15" customHeight="1" thickBot="1" x14ac:dyDescent="0.25">
      <c r="B76" s="519"/>
      <c r="C76" s="519"/>
      <c r="D76" s="519"/>
      <c r="E76" s="519"/>
      <c r="F76" s="651"/>
      <c r="G76" s="519"/>
      <c r="H76" s="1055" t="s">
        <v>140</v>
      </c>
      <c r="I76" s="1056"/>
      <c r="J76" s="166">
        <f>SUM(J61:J74)</f>
        <v>0</v>
      </c>
      <c r="K76" s="3" t="s">
        <v>1388</v>
      </c>
    </row>
    <row r="77" spans="1:62" ht="7.5" customHeight="1" x14ac:dyDescent="0.2">
      <c r="H77" s="59"/>
      <c r="I77" s="59"/>
      <c r="J77" s="60"/>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row>
    <row r="78" spans="1:62" ht="13.2" x14ac:dyDescent="0.2">
      <c r="A78" s="16" t="s">
        <v>623</v>
      </c>
      <c r="B78" s="17" t="s">
        <v>893</v>
      </c>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row>
    <row r="79" spans="1:62" ht="7.5" customHeight="1" x14ac:dyDescent="0.2">
      <c r="A79" s="16"/>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row>
    <row r="80" spans="1:62" ht="12" customHeight="1" x14ac:dyDescent="0.2">
      <c r="A80" s="16"/>
      <c r="B80" s="1029" t="s">
        <v>162</v>
      </c>
      <c r="C80" s="1030"/>
      <c r="D80" s="1029" t="s">
        <v>161</v>
      </c>
      <c r="E80" s="1030"/>
      <c r="F80" s="426" t="s">
        <v>160</v>
      </c>
      <c r="G80" s="560"/>
      <c r="H80" s="453" t="s">
        <v>159</v>
      </c>
      <c r="I80" s="560"/>
      <c r="J80" s="426" t="s">
        <v>110</v>
      </c>
      <c r="K80" s="523"/>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row>
    <row r="81" spans="1:62" ht="12" customHeight="1" x14ac:dyDescent="0.2">
      <c r="A81" s="16"/>
      <c r="B81" s="563"/>
      <c r="C81" s="559"/>
      <c r="D81" s="556"/>
      <c r="E81" s="557"/>
      <c r="F81" s="429"/>
      <c r="G81" s="558"/>
      <c r="H81" s="457"/>
      <c r="I81" s="558"/>
      <c r="J81" s="431" t="s">
        <v>1078</v>
      </c>
      <c r="K81" s="523"/>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row>
    <row r="82" spans="1:62" ht="15" customHeight="1" x14ac:dyDescent="0.2">
      <c r="B82" s="196">
        <v>1</v>
      </c>
      <c r="C82" s="190" t="s">
        <v>144</v>
      </c>
      <c r="D82" s="1037"/>
      <c r="E82" s="1038"/>
      <c r="F82" s="189"/>
      <c r="G82" s="188" t="s">
        <v>1062</v>
      </c>
      <c r="H82" s="363">
        <v>6.6000000000000003E-2</v>
      </c>
      <c r="I82" s="188" t="s">
        <v>1063</v>
      </c>
      <c r="J82" s="194">
        <f t="shared" ref="J82:J90" si="4">ROUND(F82*H82,0)</f>
        <v>0</v>
      </c>
      <c r="K82" s="3" t="s">
        <v>307</v>
      </c>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row>
    <row r="83" spans="1:62" ht="15" customHeight="1" x14ac:dyDescent="0.2">
      <c r="B83" s="196">
        <v>2</v>
      </c>
      <c r="C83" s="195" t="s">
        <v>143</v>
      </c>
      <c r="D83" s="1037"/>
      <c r="E83" s="1038"/>
      <c r="F83" s="189"/>
      <c r="G83" s="188" t="s">
        <v>1062</v>
      </c>
      <c r="H83" s="363">
        <v>0.13</v>
      </c>
      <c r="I83" s="188" t="s">
        <v>1063</v>
      </c>
      <c r="J83" s="194">
        <f t="shared" si="4"/>
        <v>0</v>
      </c>
      <c r="K83" s="3" t="s">
        <v>306</v>
      </c>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row>
    <row r="84" spans="1:62" ht="15" customHeight="1" x14ac:dyDescent="0.2">
      <c r="B84" s="196">
        <v>3</v>
      </c>
      <c r="C84" s="195" t="s">
        <v>142</v>
      </c>
      <c r="D84" s="1037"/>
      <c r="E84" s="1038"/>
      <c r="F84" s="189"/>
      <c r="G84" s="188" t="s">
        <v>1062</v>
      </c>
      <c r="H84" s="363">
        <v>0.193</v>
      </c>
      <c r="I84" s="188" t="s">
        <v>1063</v>
      </c>
      <c r="J84" s="194">
        <f t="shared" si="4"/>
        <v>0</v>
      </c>
      <c r="K84" s="3" t="s">
        <v>305</v>
      </c>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row>
    <row r="85" spans="1:62" ht="15" customHeight="1" x14ac:dyDescent="0.2">
      <c r="B85" s="196">
        <v>4</v>
      </c>
      <c r="C85" s="190" t="s">
        <v>537</v>
      </c>
      <c r="D85" s="1037"/>
      <c r="E85" s="1038"/>
      <c r="F85" s="189"/>
      <c r="G85" s="188" t="s">
        <v>1062</v>
      </c>
      <c r="H85" s="363">
        <v>0.254</v>
      </c>
      <c r="I85" s="188" t="s">
        <v>1063</v>
      </c>
      <c r="J85" s="194">
        <f t="shared" si="4"/>
        <v>0</v>
      </c>
      <c r="K85" s="3" t="s">
        <v>304</v>
      </c>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row>
    <row r="86" spans="1:62" ht="15" customHeight="1" x14ac:dyDescent="0.2">
      <c r="B86" s="196">
        <v>5</v>
      </c>
      <c r="C86" s="190" t="s">
        <v>575</v>
      </c>
      <c r="D86" s="1037"/>
      <c r="E86" s="1038"/>
      <c r="F86" s="189"/>
      <c r="G86" s="188" t="s">
        <v>1062</v>
      </c>
      <c r="H86" s="363">
        <v>0.42199999999999999</v>
      </c>
      <c r="I86" s="188" t="s">
        <v>1063</v>
      </c>
      <c r="J86" s="194">
        <f t="shared" si="4"/>
        <v>0</v>
      </c>
      <c r="K86" s="3" t="s">
        <v>301</v>
      </c>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row>
    <row r="87" spans="1:62" ht="15" customHeight="1" x14ac:dyDescent="0.2">
      <c r="B87" s="198">
        <v>6</v>
      </c>
      <c r="C87" s="190" t="s">
        <v>721</v>
      </c>
      <c r="D87" s="1037"/>
      <c r="E87" s="1038"/>
      <c r="F87" s="189"/>
      <c r="G87" s="188" t="s">
        <v>1062</v>
      </c>
      <c r="H87" s="363">
        <v>0.46100000000000002</v>
      </c>
      <c r="I87" s="188" t="s">
        <v>1063</v>
      </c>
      <c r="J87" s="194">
        <f t="shared" si="4"/>
        <v>0</v>
      </c>
      <c r="K87" s="3" t="s">
        <v>300</v>
      </c>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row>
    <row r="88" spans="1:62" ht="15" customHeight="1" x14ac:dyDescent="0.2">
      <c r="B88" s="198">
        <v>7</v>
      </c>
      <c r="C88" s="190" t="s">
        <v>1002</v>
      </c>
      <c r="D88" s="1037"/>
      <c r="E88" s="1038"/>
      <c r="F88" s="189"/>
      <c r="G88" s="188" t="s">
        <v>1062</v>
      </c>
      <c r="H88" s="363">
        <v>0.5</v>
      </c>
      <c r="I88" s="188" t="s">
        <v>1063</v>
      </c>
      <c r="J88" s="194">
        <f t="shared" si="4"/>
        <v>0</v>
      </c>
      <c r="K88" s="3" t="s">
        <v>302</v>
      </c>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row>
    <row r="89" spans="1:62" ht="15" customHeight="1" x14ac:dyDescent="0.2">
      <c r="B89" s="198">
        <v>8</v>
      </c>
      <c r="C89" s="190" t="s">
        <v>1116</v>
      </c>
      <c r="D89" s="1037"/>
      <c r="E89" s="1038"/>
      <c r="F89" s="189"/>
      <c r="G89" s="188" t="s">
        <v>1062</v>
      </c>
      <c r="H89" s="363">
        <v>0.5</v>
      </c>
      <c r="I89" s="188" t="s">
        <v>1063</v>
      </c>
      <c r="J89" s="194">
        <f>ROUND(F89*H89,0)</f>
        <v>0</v>
      </c>
      <c r="K89" s="3" t="s">
        <v>299</v>
      </c>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row>
    <row r="90" spans="1:62" ht="15" customHeight="1" x14ac:dyDescent="0.2">
      <c r="B90" s="198">
        <v>9</v>
      </c>
      <c r="C90" s="190" t="s">
        <v>1395</v>
      </c>
      <c r="D90" s="1037"/>
      <c r="E90" s="1038"/>
      <c r="F90" s="189"/>
      <c r="G90" s="188" t="s">
        <v>1062</v>
      </c>
      <c r="H90" s="363">
        <v>0.5</v>
      </c>
      <c r="I90" s="188" t="s">
        <v>1063</v>
      </c>
      <c r="J90" s="194">
        <f t="shared" si="4"/>
        <v>0</v>
      </c>
      <c r="K90" s="3" t="s">
        <v>298</v>
      </c>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row>
    <row r="91" spans="1:62" ht="15" customHeight="1" thickBot="1" x14ac:dyDescent="0.25">
      <c r="A91" s="410"/>
      <c r="B91" s="198">
        <v>10</v>
      </c>
      <c r="C91" s="190" t="s">
        <v>1639</v>
      </c>
      <c r="D91" s="1037"/>
      <c r="E91" s="1038"/>
      <c r="F91" s="189"/>
      <c r="G91" s="188" t="s">
        <v>139</v>
      </c>
      <c r="H91" s="363">
        <v>0.5</v>
      </c>
      <c r="I91" s="188" t="s">
        <v>141</v>
      </c>
      <c r="J91" s="194">
        <f>ROUND(F91*H91,0)</f>
        <v>0</v>
      </c>
      <c r="K91" s="3" t="s">
        <v>297</v>
      </c>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row>
    <row r="92" spans="1:62" ht="15" customHeight="1" x14ac:dyDescent="0.2">
      <c r="B92" s="184"/>
      <c r="C92" s="185"/>
      <c r="D92" s="184"/>
      <c r="E92" s="184"/>
      <c r="F92" s="170"/>
      <c r="G92" s="171"/>
      <c r="H92" s="1031" t="s">
        <v>1401</v>
      </c>
      <c r="I92" s="1032"/>
      <c r="J92" s="167"/>
      <c r="K92" s="3"/>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row>
    <row r="93" spans="1:62" ht="15" customHeight="1" thickBot="1" x14ac:dyDescent="0.25">
      <c r="B93" s="20"/>
      <c r="C93" s="20"/>
      <c r="D93" s="20"/>
      <c r="E93" s="20"/>
      <c r="F93" s="34"/>
      <c r="G93" s="20"/>
      <c r="H93" s="1021" t="s">
        <v>140</v>
      </c>
      <c r="I93" s="1022"/>
      <c r="J93" s="35">
        <f>SUM(J82:J91)</f>
        <v>0</v>
      </c>
      <c r="K93" s="20" t="s">
        <v>1389</v>
      </c>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row>
    <row r="94" spans="1:62" ht="7.5" customHeight="1" x14ac:dyDescent="0.2">
      <c r="H94" s="59"/>
      <c r="I94" s="59"/>
      <c r="J94" s="60"/>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row>
    <row r="95" spans="1:62" ht="13.2" x14ac:dyDescent="0.2">
      <c r="A95" s="16" t="s">
        <v>621</v>
      </c>
      <c r="B95" s="17" t="s">
        <v>720</v>
      </c>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row>
    <row r="96" spans="1:62" ht="7.5" customHeight="1" x14ac:dyDescent="0.2">
      <c r="A96" s="16"/>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row>
    <row r="97" spans="1:62" ht="10.5" customHeight="1" x14ac:dyDescent="0.2">
      <c r="A97" s="16"/>
      <c r="B97" s="1029" t="s">
        <v>162</v>
      </c>
      <c r="C97" s="1030"/>
      <c r="D97" s="1029" t="s">
        <v>161</v>
      </c>
      <c r="E97" s="1030"/>
      <c r="F97" s="19" t="s">
        <v>160</v>
      </c>
      <c r="G97" s="160"/>
      <c r="H97" s="74" t="s">
        <v>159</v>
      </c>
      <c r="I97" s="160"/>
      <c r="J97" s="19" t="s">
        <v>110</v>
      </c>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row>
    <row r="98" spans="1:62" ht="10.5" customHeight="1" x14ac:dyDescent="0.2">
      <c r="A98" s="16"/>
      <c r="B98" s="163"/>
      <c r="C98" s="159"/>
      <c r="D98" s="147"/>
      <c r="E98" s="148"/>
      <c r="F98" s="164"/>
      <c r="G98" s="149"/>
      <c r="H98" s="51"/>
      <c r="I98" s="149"/>
      <c r="J98" s="21" t="s">
        <v>610</v>
      </c>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row>
    <row r="99" spans="1:62" ht="15" customHeight="1" x14ac:dyDescent="0.2">
      <c r="A99" s="4"/>
      <c r="B99" s="157">
        <v>1</v>
      </c>
      <c r="C99" s="22" t="s">
        <v>166</v>
      </c>
      <c r="D99" s="1234"/>
      <c r="E99" s="1235"/>
      <c r="F99" s="39"/>
      <c r="G99" s="150" t="s">
        <v>604</v>
      </c>
      <c r="H99" s="363">
        <v>1.7999999999999999E-2</v>
      </c>
      <c r="I99" s="150" t="s">
        <v>608</v>
      </c>
      <c r="J99" s="27">
        <f t="shared" ref="J99:J104" si="5">ROUND(F99*H99,0)</f>
        <v>0</v>
      </c>
      <c r="K99" s="20" t="s">
        <v>1796</v>
      </c>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row>
    <row r="100" spans="1:62" ht="15" customHeight="1" x14ac:dyDescent="0.2">
      <c r="A100" s="4"/>
      <c r="B100" s="157">
        <v>2</v>
      </c>
      <c r="C100" s="22" t="s">
        <v>155</v>
      </c>
      <c r="D100" s="1234"/>
      <c r="E100" s="1235"/>
      <c r="F100" s="39"/>
      <c r="G100" s="150" t="s">
        <v>604</v>
      </c>
      <c r="H100" s="363">
        <v>3.7999999999999999E-2</v>
      </c>
      <c r="I100" s="150" t="s">
        <v>608</v>
      </c>
      <c r="J100" s="27">
        <f t="shared" si="5"/>
        <v>0</v>
      </c>
      <c r="K100" s="20" t="s">
        <v>1797</v>
      </c>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row>
    <row r="101" spans="1:62" ht="15" customHeight="1" x14ac:dyDescent="0.2">
      <c r="A101" s="4"/>
      <c r="B101" s="157">
        <v>3</v>
      </c>
      <c r="C101" s="22" t="s">
        <v>153</v>
      </c>
      <c r="D101" s="1234"/>
      <c r="E101" s="1235"/>
      <c r="F101" s="39"/>
      <c r="G101" s="150" t="s">
        <v>604</v>
      </c>
      <c r="H101" s="363">
        <v>6.2E-2</v>
      </c>
      <c r="I101" s="150" t="s">
        <v>608</v>
      </c>
      <c r="J101" s="27">
        <f t="shared" si="5"/>
        <v>0</v>
      </c>
      <c r="K101" s="20" t="s">
        <v>1798</v>
      </c>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row>
    <row r="102" spans="1:62" ht="15" customHeight="1" x14ac:dyDescent="0.2">
      <c r="A102" s="4"/>
      <c r="B102" s="157">
        <v>4</v>
      </c>
      <c r="C102" s="22" t="s">
        <v>151</v>
      </c>
      <c r="D102" s="1234"/>
      <c r="E102" s="1235"/>
      <c r="F102" s="39"/>
      <c r="G102" s="150" t="s">
        <v>604</v>
      </c>
      <c r="H102" s="363">
        <v>8.1000000000000003E-2</v>
      </c>
      <c r="I102" s="150" t="s">
        <v>608</v>
      </c>
      <c r="J102" s="27">
        <f t="shared" si="5"/>
        <v>0</v>
      </c>
      <c r="K102" s="20" t="s">
        <v>1800</v>
      </c>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row>
    <row r="103" spans="1:62" ht="15" customHeight="1" x14ac:dyDescent="0.2">
      <c r="A103" s="4"/>
      <c r="B103" s="157">
        <v>5</v>
      </c>
      <c r="C103" s="22" t="s">
        <v>150</v>
      </c>
      <c r="D103" s="1234"/>
      <c r="E103" s="1235"/>
      <c r="F103" s="39"/>
      <c r="G103" s="150" t="s">
        <v>604</v>
      </c>
      <c r="H103" s="363">
        <v>8.7999999999999995E-2</v>
      </c>
      <c r="I103" s="150" t="s">
        <v>608</v>
      </c>
      <c r="J103" s="27">
        <f t="shared" si="5"/>
        <v>0</v>
      </c>
      <c r="K103" s="598" t="s">
        <v>1799</v>
      </c>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row>
    <row r="104" spans="1:62" ht="15" customHeight="1" x14ac:dyDescent="0.2">
      <c r="A104" s="4"/>
      <c r="B104" s="157">
        <v>6</v>
      </c>
      <c r="C104" s="22" t="s">
        <v>149</v>
      </c>
      <c r="D104" s="1234"/>
      <c r="E104" s="1235"/>
      <c r="F104" s="39"/>
      <c r="G104" s="150" t="s">
        <v>604</v>
      </c>
      <c r="H104" s="363">
        <v>9.1999999999999998E-2</v>
      </c>
      <c r="I104" s="150" t="s">
        <v>608</v>
      </c>
      <c r="J104" s="27">
        <f t="shared" si="5"/>
        <v>0</v>
      </c>
      <c r="K104" s="598" t="s">
        <v>300</v>
      </c>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row>
    <row r="105" spans="1:62" ht="15" customHeight="1" x14ac:dyDescent="0.2">
      <c r="A105" s="4"/>
      <c r="B105" s="1216" t="s">
        <v>168</v>
      </c>
      <c r="C105" s="1217"/>
      <c r="D105" s="1234"/>
      <c r="E105" s="1235"/>
      <c r="F105" s="62"/>
      <c r="G105" s="63"/>
      <c r="H105" s="373"/>
      <c r="I105" s="63"/>
      <c r="J105" s="28">
        <f>SUM(J99:J104)</f>
        <v>0</v>
      </c>
      <c r="K105" s="598" t="s">
        <v>302</v>
      </c>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row>
    <row r="106" spans="1:62" ht="13.5" customHeight="1" x14ac:dyDescent="0.2">
      <c r="A106" s="4"/>
      <c r="B106" s="1244"/>
      <c r="C106" s="1245"/>
      <c r="D106" s="1244"/>
      <c r="E106" s="1245"/>
      <c r="F106" s="223" t="s">
        <v>1747</v>
      </c>
      <c r="G106" s="64"/>
      <c r="H106" s="374" t="s">
        <v>1748</v>
      </c>
      <c r="I106" s="64"/>
      <c r="J106" s="48"/>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row>
    <row r="107" spans="1:62" ht="13.5" customHeight="1" x14ac:dyDescent="0.2">
      <c r="A107" s="4"/>
      <c r="B107" s="1246"/>
      <c r="C107" s="1247"/>
      <c r="D107" s="1246"/>
      <c r="E107" s="1247"/>
      <c r="F107" s="49">
        <f>J105</f>
        <v>0</v>
      </c>
      <c r="G107" s="65" t="s">
        <v>604</v>
      </c>
      <c r="H107" s="56" t="e">
        <f>●財政力附表!S28</f>
        <v>#DIV/0!</v>
      </c>
      <c r="I107" s="65" t="s">
        <v>608</v>
      </c>
      <c r="J107" s="49" t="e">
        <f>ROUND(F107*H107,0)</f>
        <v>#DIV/0!</v>
      </c>
      <c r="K107" s="20" t="s">
        <v>1801</v>
      </c>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row>
    <row r="108" spans="1:62" ht="13.5" customHeight="1" x14ac:dyDescent="0.2">
      <c r="A108" s="4"/>
      <c r="B108" s="1248"/>
      <c r="C108" s="1249"/>
      <c r="D108" s="1248"/>
      <c r="E108" s="1249"/>
      <c r="F108" s="50"/>
      <c r="G108" s="67"/>
      <c r="H108" s="75" t="s">
        <v>169</v>
      </c>
      <c r="I108" s="69"/>
      <c r="J108" s="70"/>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row>
    <row r="109" spans="1:62" ht="15" customHeight="1" x14ac:dyDescent="0.2">
      <c r="A109" s="4"/>
      <c r="B109" s="196">
        <v>7</v>
      </c>
      <c r="C109" s="195" t="s">
        <v>148</v>
      </c>
      <c r="D109" s="1222"/>
      <c r="E109" s="1223"/>
      <c r="F109" s="181"/>
      <c r="G109" s="375" t="s">
        <v>1062</v>
      </c>
      <c r="H109" s="363">
        <v>0.114</v>
      </c>
      <c r="I109" s="375" t="s">
        <v>1063</v>
      </c>
      <c r="J109" s="194">
        <f t="shared" ref="J109:J126" si="6">ROUND(F109*H109,0)</f>
        <v>0</v>
      </c>
      <c r="K109" s="3" t="s">
        <v>1802</v>
      </c>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row>
    <row r="110" spans="1:62" ht="15" customHeight="1" x14ac:dyDescent="0.2">
      <c r="A110" s="4"/>
      <c r="B110" s="196">
        <v>8</v>
      </c>
      <c r="C110" s="195" t="s">
        <v>147</v>
      </c>
      <c r="D110" s="1222"/>
      <c r="E110" s="1223"/>
      <c r="F110" s="181"/>
      <c r="G110" s="375" t="s">
        <v>1062</v>
      </c>
      <c r="H110" s="363">
        <v>9.6000000000000002E-2</v>
      </c>
      <c r="I110" s="375" t="s">
        <v>1063</v>
      </c>
      <c r="J110" s="194">
        <f t="shared" si="6"/>
        <v>0</v>
      </c>
      <c r="K110" s="3" t="s">
        <v>1803</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row>
    <row r="111" spans="1:62" ht="15" customHeight="1" x14ac:dyDescent="0.2">
      <c r="A111" s="4"/>
      <c r="B111" s="196">
        <v>9</v>
      </c>
      <c r="C111" s="190" t="s">
        <v>146</v>
      </c>
      <c r="D111" s="1222"/>
      <c r="E111" s="1223"/>
      <c r="F111" s="181"/>
      <c r="G111" s="375" t="s">
        <v>1062</v>
      </c>
      <c r="H111" s="363">
        <v>0.11</v>
      </c>
      <c r="I111" s="375" t="s">
        <v>1063</v>
      </c>
      <c r="J111" s="194">
        <f t="shared" si="6"/>
        <v>0</v>
      </c>
      <c r="K111" s="3" t="s">
        <v>1804</v>
      </c>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row>
    <row r="112" spans="1:62" ht="15" customHeight="1" x14ac:dyDescent="0.2">
      <c r="A112" s="4"/>
      <c r="B112" s="1236">
        <v>10</v>
      </c>
      <c r="C112" s="1238" t="s">
        <v>145</v>
      </c>
      <c r="D112" s="1224" t="s">
        <v>255</v>
      </c>
      <c r="E112" s="1225"/>
      <c r="F112" s="181"/>
      <c r="G112" s="375" t="s">
        <v>1062</v>
      </c>
      <c r="H112" s="363">
        <v>0.222</v>
      </c>
      <c r="I112" s="375" t="s">
        <v>1063</v>
      </c>
      <c r="J112" s="194">
        <f t="shared" si="6"/>
        <v>0</v>
      </c>
      <c r="K112" s="1229" t="s">
        <v>1805</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row>
    <row r="113" spans="1:62" ht="15" customHeight="1" x14ac:dyDescent="0.2">
      <c r="A113" s="4"/>
      <c r="B113" s="1237"/>
      <c r="C113" s="1239"/>
      <c r="D113" s="1224" t="s">
        <v>576</v>
      </c>
      <c r="E113" s="1225"/>
      <c r="F113" s="181"/>
      <c r="G113" s="375" t="s">
        <v>1062</v>
      </c>
      <c r="H113" s="363">
        <v>0.125</v>
      </c>
      <c r="I113" s="375" t="s">
        <v>1063</v>
      </c>
      <c r="J113" s="194">
        <f t="shared" si="6"/>
        <v>0</v>
      </c>
      <c r="K113" s="1229"/>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row>
    <row r="114" spans="1:62" ht="15" customHeight="1" x14ac:dyDescent="0.2">
      <c r="A114" s="4"/>
      <c r="B114" s="1236">
        <v>11</v>
      </c>
      <c r="C114" s="1238" t="s">
        <v>144</v>
      </c>
      <c r="D114" s="1224" t="s">
        <v>255</v>
      </c>
      <c r="E114" s="1225"/>
      <c r="F114" s="181"/>
      <c r="G114" s="375" t="s">
        <v>1062</v>
      </c>
      <c r="H114" s="363">
        <v>0.23300000000000001</v>
      </c>
      <c r="I114" s="375" t="s">
        <v>1063</v>
      </c>
      <c r="J114" s="194">
        <f t="shared" si="6"/>
        <v>0</v>
      </c>
      <c r="K114" s="1229" t="s">
        <v>1806</v>
      </c>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row>
    <row r="115" spans="1:62" ht="15" customHeight="1" x14ac:dyDescent="0.2">
      <c r="B115" s="1237"/>
      <c r="C115" s="1239"/>
      <c r="D115" s="1224" t="s">
        <v>576</v>
      </c>
      <c r="E115" s="1225"/>
      <c r="F115" s="181"/>
      <c r="G115" s="375" t="s">
        <v>1062</v>
      </c>
      <c r="H115" s="363">
        <v>0.15</v>
      </c>
      <c r="I115" s="375" t="s">
        <v>1063</v>
      </c>
      <c r="J115" s="194">
        <f t="shared" si="6"/>
        <v>0</v>
      </c>
      <c r="K115" s="1229"/>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row>
    <row r="116" spans="1:62" ht="15" customHeight="1" x14ac:dyDescent="0.2">
      <c r="B116" s="1236">
        <v>12</v>
      </c>
      <c r="C116" s="1242" t="s">
        <v>143</v>
      </c>
      <c r="D116" s="1224" t="s">
        <v>255</v>
      </c>
      <c r="E116" s="1225"/>
      <c r="F116" s="181"/>
      <c r="G116" s="375" t="s">
        <v>1062</v>
      </c>
      <c r="H116" s="363">
        <v>0.245</v>
      </c>
      <c r="I116" s="375" t="s">
        <v>1063</v>
      </c>
      <c r="J116" s="194">
        <f t="shared" si="6"/>
        <v>0</v>
      </c>
      <c r="K116" s="1229" t="s">
        <v>1807</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row>
    <row r="117" spans="1:62" ht="15" customHeight="1" x14ac:dyDescent="0.2">
      <c r="A117" s="410"/>
      <c r="B117" s="1237"/>
      <c r="C117" s="1243"/>
      <c r="D117" s="1224" t="s">
        <v>576</v>
      </c>
      <c r="E117" s="1225"/>
      <c r="F117" s="181"/>
      <c r="G117" s="375" t="s">
        <v>1062</v>
      </c>
      <c r="H117" s="363">
        <v>0.17499999999999999</v>
      </c>
      <c r="I117" s="375" t="s">
        <v>1063</v>
      </c>
      <c r="J117" s="194">
        <f>ROUND(F117*H117,0)</f>
        <v>0</v>
      </c>
      <c r="K117" s="1229"/>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row>
    <row r="118" spans="1:62" ht="15" customHeight="1" x14ac:dyDescent="0.2">
      <c r="A118" s="410"/>
      <c r="B118" s="1236">
        <v>13</v>
      </c>
      <c r="C118" s="1242" t="s">
        <v>142</v>
      </c>
      <c r="D118" s="1224" t="s">
        <v>255</v>
      </c>
      <c r="E118" s="1225"/>
      <c r="F118" s="181"/>
      <c r="G118" s="375" t="s">
        <v>1062</v>
      </c>
      <c r="H118" s="363">
        <v>0.25</v>
      </c>
      <c r="I118" s="375" t="s">
        <v>1063</v>
      </c>
      <c r="J118" s="194">
        <f t="shared" si="6"/>
        <v>0</v>
      </c>
      <c r="K118" s="1228" t="s">
        <v>1808</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row>
    <row r="119" spans="1:62" ht="15" customHeight="1" x14ac:dyDescent="0.2">
      <c r="A119" s="410"/>
      <c r="B119" s="1237"/>
      <c r="C119" s="1243"/>
      <c r="D119" s="1224" t="s">
        <v>576</v>
      </c>
      <c r="E119" s="1225"/>
      <c r="F119" s="181"/>
      <c r="G119" s="375" t="s">
        <v>1062</v>
      </c>
      <c r="H119" s="363">
        <v>0.22900000000000001</v>
      </c>
      <c r="I119" s="375" t="s">
        <v>141</v>
      </c>
      <c r="J119" s="194">
        <f t="shared" si="6"/>
        <v>0</v>
      </c>
      <c r="K119" s="1228"/>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row>
    <row r="120" spans="1:62" ht="15" customHeight="1" x14ac:dyDescent="0.2">
      <c r="B120" s="1236">
        <v>14</v>
      </c>
      <c r="C120" s="1242" t="s">
        <v>537</v>
      </c>
      <c r="D120" s="1224" t="s">
        <v>255</v>
      </c>
      <c r="E120" s="1225"/>
      <c r="F120" s="181"/>
      <c r="G120" s="375" t="s">
        <v>1062</v>
      </c>
      <c r="H120" s="363">
        <v>0.26600000000000001</v>
      </c>
      <c r="I120" s="375" t="s">
        <v>141</v>
      </c>
      <c r="J120" s="194">
        <f t="shared" si="6"/>
        <v>0</v>
      </c>
      <c r="K120" s="1229" t="s">
        <v>1809</v>
      </c>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row>
    <row r="121" spans="1:62" ht="15" customHeight="1" x14ac:dyDescent="0.2">
      <c r="A121" s="410"/>
      <c r="B121" s="1237"/>
      <c r="C121" s="1243"/>
      <c r="D121" s="1224" t="s">
        <v>576</v>
      </c>
      <c r="E121" s="1225"/>
      <c r="F121" s="181"/>
      <c r="G121" s="375" t="s">
        <v>139</v>
      </c>
      <c r="H121" s="363">
        <v>0.253</v>
      </c>
      <c r="I121" s="375" t="s">
        <v>141</v>
      </c>
      <c r="J121" s="194">
        <f t="shared" si="6"/>
        <v>0</v>
      </c>
      <c r="K121" s="1229"/>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row>
    <row r="122" spans="1:62" ht="15" customHeight="1" x14ac:dyDescent="0.2">
      <c r="B122" s="1236">
        <v>15</v>
      </c>
      <c r="C122" s="1242" t="s">
        <v>575</v>
      </c>
      <c r="D122" s="1224" t="s">
        <v>255</v>
      </c>
      <c r="E122" s="1225"/>
      <c r="F122" s="181"/>
      <c r="G122" s="375" t="s">
        <v>1062</v>
      </c>
      <c r="H122" s="363">
        <v>0.28000000000000003</v>
      </c>
      <c r="I122" s="375" t="s">
        <v>1063</v>
      </c>
      <c r="J122" s="194">
        <f>ROUND(F122*H122,0)</f>
        <v>0</v>
      </c>
      <c r="K122" s="1229" t="s">
        <v>1810</v>
      </c>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row>
    <row r="123" spans="1:62" ht="15" customHeight="1" x14ac:dyDescent="0.2">
      <c r="A123" s="410"/>
      <c r="B123" s="1237"/>
      <c r="C123" s="1243"/>
      <c r="D123" s="1224" t="s">
        <v>576</v>
      </c>
      <c r="E123" s="1225"/>
      <c r="F123" s="181"/>
      <c r="G123" s="375" t="s">
        <v>1405</v>
      </c>
      <c r="H123" s="363">
        <v>0.27100000000000002</v>
      </c>
      <c r="I123" s="375" t="s">
        <v>1404</v>
      </c>
      <c r="J123" s="194">
        <f>ROUND(F123*H123,0)</f>
        <v>0</v>
      </c>
      <c r="K123" s="1229"/>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row>
    <row r="124" spans="1:62" ht="15" customHeight="1" x14ac:dyDescent="0.2">
      <c r="A124" s="596"/>
      <c r="B124" s="1236">
        <v>16</v>
      </c>
      <c r="C124" s="1242" t="s">
        <v>721</v>
      </c>
      <c r="D124" s="1224" t="s">
        <v>255</v>
      </c>
      <c r="E124" s="1225"/>
      <c r="F124" s="181"/>
      <c r="G124" s="375" t="s">
        <v>139</v>
      </c>
      <c r="H124" s="363">
        <v>0.28999999999999998</v>
      </c>
      <c r="I124" s="375" t="s">
        <v>141</v>
      </c>
      <c r="J124" s="194">
        <f>ROUND(F124*H124,0)</f>
        <v>0</v>
      </c>
      <c r="K124" s="1229" t="s">
        <v>1811</v>
      </c>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row>
    <row r="125" spans="1:62" ht="15" customHeight="1" x14ac:dyDescent="0.2">
      <c r="A125" s="596"/>
      <c r="B125" s="1237"/>
      <c r="C125" s="1243"/>
      <c r="D125" s="1224" t="s">
        <v>576</v>
      </c>
      <c r="E125" s="1225"/>
      <c r="F125" s="181"/>
      <c r="G125" s="375" t="s">
        <v>1405</v>
      </c>
      <c r="H125" s="363">
        <v>0.28599999999999998</v>
      </c>
      <c r="I125" s="375" t="s">
        <v>1404</v>
      </c>
      <c r="J125" s="194">
        <f>ROUND(F125*H125,0)</f>
        <v>0</v>
      </c>
      <c r="K125" s="1229"/>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row>
    <row r="126" spans="1:62" ht="15" customHeight="1" thickBot="1" x14ac:dyDescent="0.25">
      <c r="B126" s="198">
        <v>17</v>
      </c>
      <c r="C126" s="190" t="s">
        <v>1002</v>
      </c>
      <c r="D126" s="1222"/>
      <c r="E126" s="1223"/>
      <c r="F126" s="181"/>
      <c r="G126" s="375" t="s">
        <v>1062</v>
      </c>
      <c r="H126" s="363">
        <v>0.3</v>
      </c>
      <c r="I126" s="375" t="s">
        <v>1063</v>
      </c>
      <c r="J126" s="194">
        <f t="shared" si="6"/>
        <v>0</v>
      </c>
      <c r="K126" s="3" t="s">
        <v>1795</v>
      </c>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row>
    <row r="127" spans="1:62" ht="15" customHeight="1" x14ac:dyDescent="0.2">
      <c r="B127" s="9"/>
      <c r="C127" s="376"/>
      <c r="D127" s="9"/>
      <c r="E127" s="9"/>
      <c r="F127" s="175"/>
      <c r="G127" s="377"/>
      <c r="H127" s="1031" t="s">
        <v>1812</v>
      </c>
      <c r="I127" s="1032"/>
      <c r="J127" s="167"/>
      <c r="K127" s="3"/>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row>
    <row r="128" spans="1:62" ht="15" customHeight="1" thickBot="1" x14ac:dyDescent="0.25">
      <c r="H128" s="1021" t="s">
        <v>140</v>
      </c>
      <c r="I128" s="1022"/>
      <c r="J128" s="35" t="e">
        <f>J107+SUM(J109:J126)</f>
        <v>#DIV/0!</v>
      </c>
      <c r="K128" s="20" t="s">
        <v>1390</v>
      </c>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row>
    <row r="129" spans="1:62" ht="6" customHeight="1" x14ac:dyDescent="0.2">
      <c r="H129" s="59"/>
      <c r="I129" s="59"/>
      <c r="J129" s="60"/>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row>
    <row r="130" spans="1:62" ht="18.75" customHeight="1" x14ac:dyDescent="0.2">
      <c r="A130" s="16" t="s">
        <v>619</v>
      </c>
      <c r="B130" s="17" t="s">
        <v>719</v>
      </c>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row>
    <row r="131" spans="1:62" ht="11.25" customHeight="1" x14ac:dyDescent="0.2">
      <c r="A131" s="16"/>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row>
    <row r="132" spans="1:62" ht="18.75" customHeight="1" x14ac:dyDescent="0.2">
      <c r="A132" s="16"/>
      <c r="B132" s="1029" t="s">
        <v>162</v>
      </c>
      <c r="C132" s="1030"/>
      <c r="D132" s="1029" t="s">
        <v>161</v>
      </c>
      <c r="E132" s="1030"/>
      <c r="F132" s="19" t="s">
        <v>160</v>
      </c>
      <c r="G132" s="160"/>
      <c r="H132" s="74" t="s">
        <v>159</v>
      </c>
      <c r="I132" s="160"/>
      <c r="J132" s="19" t="s">
        <v>110</v>
      </c>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row>
    <row r="133" spans="1:62" ht="15" customHeight="1" x14ac:dyDescent="0.2">
      <c r="A133" s="16"/>
      <c r="B133" s="163"/>
      <c r="C133" s="159"/>
      <c r="D133" s="147"/>
      <c r="E133" s="148"/>
      <c r="F133" s="164"/>
      <c r="G133" s="149"/>
      <c r="H133" s="51"/>
      <c r="I133" s="149"/>
      <c r="J133" s="21" t="s">
        <v>610</v>
      </c>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row>
    <row r="134" spans="1:62" ht="15" customHeight="1" x14ac:dyDescent="0.2">
      <c r="B134" s="378">
        <v>1</v>
      </c>
      <c r="C134" s="379" t="s">
        <v>166</v>
      </c>
      <c r="D134" s="1222"/>
      <c r="E134" s="1223"/>
      <c r="F134" s="181"/>
      <c r="G134" s="375" t="s">
        <v>1062</v>
      </c>
      <c r="H134" s="363">
        <v>6.0999999999999999E-2</v>
      </c>
      <c r="I134" s="375" t="s">
        <v>1063</v>
      </c>
      <c r="J134" s="194">
        <f t="shared" ref="J134:J157" si="7">ROUND(F134*H134,0)</f>
        <v>0</v>
      </c>
      <c r="K134" s="3" t="s">
        <v>1064</v>
      </c>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row>
    <row r="135" spans="1:62" ht="15" customHeight="1" x14ac:dyDescent="0.2">
      <c r="B135" s="378">
        <v>2</v>
      </c>
      <c r="C135" s="379" t="s">
        <v>155</v>
      </c>
      <c r="D135" s="1222"/>
      <c r="E135" s="1223"/>
      <c r="F135" s="181"/>
      <c r="G135" s="375" t="s">
        <v>1062</v>
      </c>
      <c r="H135" s="363">
        <v>0.125</v>
      </c>
      <c r="I135" s="375" t="s">
        <v>1063</v>
      </c>
      <c r="J135" s="194">
        <f t="shared" si="7"/>
        <v>0</v>
      </c>
      <c r="K135" s="3" t="s">
        <v>1065</v>
      </c>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row>
    <row r="136" spans="1:62" ht="15" customHeight="1" x14ac:dyDescent="0.2">
      <c r="B136" s="378">
        <v>3</v>
      </c>
      <c r="C136" s="379" t="s">
        <v>153</v>
      </c>
      <c r="D136" s="1222"/>
      <c r="E136" s="1223"/>
      <c r="F136" s="181"/>
      <c r="G136" s="375" t="s">
        <v>1062</v>
      </c>
      <c r="H136" s="363">
        <v>0.20499999999999999</v>
      </c>
      <c r="I136" s="375" t="s">
        <v>1063</v>
      </c>
      <c r="J136" s="194">
        <f t="shared" si="7"/>
        <v>0</v>
      </c>
      <c r="K136" s="3" t="s">
        <v>1066</v>
      </c>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row>
    <row r="137" spans="1:62" ht="15" customHeight="1" x14ac:dyDescent="0.2">
      <c r="B137" s="378">
        <v>4</v>
      </c>
      <c r="C137" s="379" t="s">
        <v>151</v>
      </c>
      <c r="D137" s="1222"/>
      <c r="E137" s="1223"/>
      <c r="F137" s="181"/>
      <c r="G137" s="375" t="s">
        <v>1062</v>
      </c>
      <c r="H137" s="363">
        <v>0.26800000000000002</v>
      </c>
      <c r="I137" s="375" t="s">
        <v>1063</v>
      </c>
      <c r="J137" s="194">
        <f t="shared" si="7"/>
        <v>0</v>
      </c>
      <c r="K137" s="3" t="s">
        <v>1067</v>
      </c>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row>
    <row r="138" spans="1:62" ht="15" customHeight="1" x14ac:dyDescent="0.2">
      <c r="A138" s="4"/>
      <c r="B138" s="378">
        <v>5</v>
      </c>
      <c r="C138" s="379" t="s">
        <v>150</v>
      </c>
      <c r="D138" s="1222"/>
      <c r="E138" s="1223"/>
      <c r="F138" s="181"/>
      <c r="G138" s="375" t="s">
        <v>1062</v>
      </c>
      <c r="H138" s="363">
        <v>0.29299999999999998</v>
      </c>
      <c r="I138" s="375" t="s">
        <v>1063</v>
      </c>
      <c r="J138" s="194">
        <f t="shared" si="7"/>
        <v>0</v>
      </c>
      <c r="K138" s="3" t="s">
        <v>1068</v>
      </c>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row>
    <row r="139" spans="1:62" ht="15" customHeight="1" x14ac:dyDescent="0.2">
      <c r="A139" s="4"/>
      <c r="B139" s="378">
        <v>6</v>
      </c>
      <c r="C139" s="379" t="s">
        <v>149</v>
      </c>
      <c r="D139" s="1222"/>
      <c r="E139" s="1223"/>
      <c r="F139" s="181"/>
      <c r="G139" s="375" t="s">
        <v>1062</v>
      </c>
      <c r="H139" s="363">
        <v>0.30599999999999999</v>
      </c>
      <c r="I139" s="375" t="s">
        <v>1063</v>
      </c>
      <c r="J139" s="194">
        <f t="shared" si="7"/>
        <v>0</v>
      </c>
      <c r="K139" s="3" t="s">
        <v>1069</v>
      </c>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row>
    <row r="140" spans="1:62" ht="15" customHeight="1" x14ac:dyDescent="0.2">
      <c r="A140" s="4"/>
      <c r="B140" s="378">
        <v>7</v>
      </c>
      <c r="C140" s="379" t="s">
        <v>148</v>
      </c>
      <c r="D140" s="1222"/>
      <c r="E140" s="1223"/>
      <c r="F140" s="181"/>
      <c r="G140" s="375" t="s">
        <v>1062</v>
      </c>
      <c r="H140" s="363">
        <v>0.189</v>
      </c>
      <c r="I140" s="375" t="s">
        <v>1063</v>
      </c>
      <c r="J140" s="194">
        <f t="shared" si="7"/>
        <v>0</v>
      </c>
      <c r="K140" s="3" t="s">
        <v>1070</v>
      </c>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row>
    <row r="141" spans="1:62" ht="15" customHeight="1" x14ac:dyDescent="0.2">
      <c r="A141" s="4"/>
      <c r="B141" s="378">
        <v>8</v>
      </c>
      <c r="C141" s="379" t="s">
        <v>147</v>
      </c>
      <c r="D141" s="1222"/>
      <c r="E141" s="1223"/>
      <c r="F141" s="181"/>
      <c r="G141" s="375" t="s">
        <v>1062</v>
      </c>
      <c r="H141" s="363">
        <v>0.161</v>
      </c>
      <c r="I141" s="375" t="s">
        <v>1063</v>
      </c>
      <c r="J141" s="194">
        <f t="shared" si="7"/>
        <v>0</v>
      </c>
      <c r="K141" s="3" t="s">
        <v>1071</v>
      </c>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row>
    <row r="142" spans="1:62" ht="15" customHeight="1" x14ac:dyDescent="0.2">
      <c r="A142" s="4"/>
      <c r="B142" s="378">
        <v>9</v>
      </c>
      <c r="C142" s="380" t="s">
        <v>146</v>
      </c>
      <c r="D142" s="1222"/>
      <c r="E142" s="1223"/>
      <c r="F142" s="181"/>
      <c r="G142" s="375" t="s">
        <v>1062</v>
      </c>
      <c r="H142" s="363">
        <v>0.183</v>
      </c>
      <c r="I142" s="375" t="s">
        <v>1063</v>
      </c>
      <c r="J142" s="194">
        <f t="shared" si="7"/>
        <v>0</v>
      </c>
      <c r="K142" s="3" t="s">
        <v>1072</v>
      </c>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row>
    <row r="143" spans="1:62" ht="15" customHeight="1" x14ac:dyDescent="0.2">
      <c r="A143" s="4"/>
      <c r="B143" s="1220">
        <v>10</v>
      </c>
      <c r="C143" s="1226" t="s">
        <v>145</v>
      </c>
      <c r="D143" s="1224" t="s">
        <v>255</v>
      </c>
      <c r="E143" s="1225"/>
      <c r="F143" s="181"/>
      <c r="G143" s="375" t="s">
        <v>1062</v>
      </c>
      <c r="H143" s="363">
        <v>0.371</v>
      </c>
      <c r="I143" s="375" t="s">
        <v>1063</v>
      </c>
      <c r="J143" s="194">
        <f t="shared" si="7"/>
        <v>0</v>
      </c>
      <c r="K143" s="1229" t="s">
        <v>1073</v>
      </c>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row>
    <row r="144" spans="1:62" ht="15" customHeight="1" x14ac:dyDescent="0.2">
      <c r="A144" s="4"/>
      <c r="B144" s="1221"/>
      <c r="C144" s="1227"/>
      <c r="D144" s="1224" t="s">
        <v>576</v>
      </c>
      <c r="E144" s="1225"/>
      <c r="F144" s="181"/>
      <c r="G144" s="375" t="s">
        <v>1062</v>
      </c>
      <c r="H144" s="363">
        <v>0.20899999999999999</v>
      </c>
      <c r="I144" s="375" t="s">
        <v>1063</v>
      </c>
      <c r="J144" s="194">
        <f t="shared" si="7"/>
        <v>0</v>
      </c>
      <c r="K144" s="1229"/>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row>
    <row r="145" spans="1:62" ht="15" customHeight="1" x14ac:dyDescent="0.2">
      <c r="A145" s="4"/>
      <c r="B145" s="1220">
        <v>11</v>
      </c>
      <c r="C145" s="1230" t="s">
        <v>144</v>
      </c>
      <c r="D145" s="1224" t="s">
        <v>255</v>
      </c>
      <c r="E145" s="1225"/>
      <c r="F145" s="181"/>
      <c r="G145" s="375" t="s">
        <v>1062</v>
      </c>
      <c r="H145" s="363">
        <v>0.38900000000000001</v>
      </c>
      <c r="I145" s="375" t="s">
        <v>1063</v>
      </c>
      <c r="J145" s="194">
        <f t="shared" si="7"/>
        <v>0</v>
      </c>
      <c r="K145" s="1229" t="s">
        <v>1074</v>
      </c>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row>
    <row r="146" spans="1:62" ht="15" customHeight="1" x14ac:dyDescent="0.2">
      <c r="A146" s="4"/>
      <c r="B146" s="1221"/>
      <c r="C146" s="1231"/>
      <c r="D146" s="1224" t="s">
        <v>576</v>
      </c>
      <c r="E146" s="1225"/>
      <c r="F146" s="181"/>
      <c r="G146" s="375" t="s">
        <v>1062</v>
      </c>
      <c r="H146" s="363">
        <v>0.25</v>
      </c>
      <c r="I146" s="375" t="s">
        <v>1063</v>
      </c>
      <c r="J146" s="194">
        <f t="shared" si="7"/>
        <v>0</v>
      </c>
      <c r="K146" s="1229"/>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row>
    <row r="147" spans="1:62" ht="15" customHeight="1" x14ac:dyDescent="0.2">
      <c r="A147" s="4"/>
      <c r="B147" s="1220">
        <v>12</v>
      </c>
      <c r="C147" s="1226" t="s">
        <v>143</v>
      </c>
      <c r="D147" s="1224" t="s">
        <v>255</v>
      </c>
      <c r="E147" s="1225"/>
      <c r="F147" s="181"/>
      <c r="G147" s="375" t="s">
        <v>1062</v>
      </c>
      <c r="H147" s="363">
        <v>0.40799999999999997</v>
      </c>
      <c r="I147" s="375" t="s">
        <v>1063</v>
      </c>
      <c r="J147" s="194">
        <f t="shared" si="7"/>
        <v>0</v>
      </c>
      <c r="K147" s="1229" t="s">
        <v>1075</v>
      </c>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row>
    <row r="148" spans="1:62" ht="15" customHeight="1" x14ac:dyDescent="0.2">
      <c r="A148" s="4"/>
      <c r="B148" s="1221"/>
      <c r="C148" s="1227"/>
      <c r="D148" s="1224" t="s">
        <v>576</v>
      </c>
      <c r="E148" s="1225"/>
      <c r="F148" s="181"/>
      <c r="G148" s="375" t="s">
        <v>1062</v>
      </c>
      <c r="H148" s="363">
        <v>0.29199999999999998</v>
      </c>
      <c r="I148" s="375" t="s">
        <v>1063</v>
      </c>
      <c r="J148" s="194">
        <f>ROUND(F148*H148,0)</f>
        <v>0</v>
      </c>
      <c r="K148" s="1229"/>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row>
    <row r="149" spans="1:62" ht="15" customHeight="1" x14ac:dyDescent="0.2">
      <c r="A149" s="4"/>
      <c r="B149" s="1220">
        <v>13</v>
      </c>
      <c r="C149" s="1232" t="s">
        <v>142</v>
      </c>
      <c r="D149" s="1224" t="s">
        <v>255</v>
      </c>
      <c r="E149" s="1225"/>
      <c r="F149" s="181"/>
      <c r="G149" s="375" t="s">
        <v>1062</v>
      </c>
      <c r="H149" s="363">
        <v>0.41699999999999998</v>
      </c>
      <c r="I149" s="375" t="s">
        <v>1063</v>
      </c>
      <c r="J149" s="194">
        <f t="shared" si="7"/>
        <v>0</v>
      </c>
      <c r="K149" s="1228" t="s">
        <v>1076</v>
      </c>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row>
    <row r="150" spans="1:62" ht="15" customHeight="1" x14ac:dyDescent="0.2">
      <c r="A150" s="4"/>
      <c r="B150" s="1221"/>
      <c r="C150" s="1233"/>
      <c r="D150" s="1224" t="s">
        <v>576</v>
      </c>
      <c r="E150" s="1225"/>
      <c r="F150" s="181"/>
      <c r="G150" s="375" t="s">
        <v>1062</v>
      </c>
      <c r="H150" s="363">
        <v>0.38200000000000001</v>
      </c>
      <c r="I150" s="375" t="s">
        <v>1063</v>
      </c>
      <c r="J150" s="194">
        <f>ROUND(F150*H150,0)</f>
        <v>0</v>
      </c>
      <c r="K150" s="1228"/>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row>
    <row r="151" spans="1:62" ht="15" customHeight="1" x14ac:dyDescent="0.2">
      <c r="A151" s="4"/>
      <c r="B151" s="1220">
        <v>14</v>
      </c>
      <c r="C151" s="1226" t="s">
        <v>537</v>
      </c>
      <c r="D151" s="1224" t="s">
        <v>255</v>
      </c>
      <c r="E151" s="1225"/>
      <c r="F151" s="181"/>
      <c r="G151" s="375" t="s">
        <v>1062</v>
      </c>
      <c r="H151" s="363">
        <v>0.44400000000000001</v>
      </c>
      <c r="I151" s="375" t="s">
        <v>1063</v>
      </c>
      <c r="J151" s="194">
        <f t="shared" si="7"/>
        <v>0</v>
      </c>
      <c r="K151" s="1229" t="s">
        <v>1077</v>
      </c>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row>
    <row r="152" spans="1:62" ht="15" customHeight="1" x14ac:dyDescent="0.2">
      <c r="A152" s="4"/>
      <c r="B152" s="1221"/>
      <c r="C152" s="1227"/>
      <c r="D152" s="1224" t="s">
        <v>576</v>
      </c>
      <c r="E152" s="1225"/>
      <c r="F152" s="181"/>
      <c r="G152" s="375" t="s">
        <v>139</v>
      </c>
      <c r="H152" s="363">
        <v>0.42199999999999999</v>
      </c>
      <c r="I152" s="375" t="s">
        <v>141</v>
      </c>
      <c r="J152" s="194">
        <f t="shared" si="7"/>
        <v>0</v>
      </c>
      <c r="K152" s="1229"/>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row>
    <row r="153" spans="1:62" ht="15" customHeight="1" x14ac:dyDescent="0.2">
      <c r="A153" s="4"/>
      <c r="B153" s="1220">
        <v>15</v>
      </c>
      <c r="C153" s="1226" t="s">
        <v>575</v>
      </c>
      <c r="D153" s="1224" t="s">
        <v>255</v>
      </c>
      <c r="E153" s="1225"/>
      <c r="F153" s="181"/>
      <c r="G153" s="375" t="s">
        <v>1062</v>
      </c>
      <c r="H153" s="363">
        <v>0.46600000000000003</v>
      </c>
      <c r="I153" s="375" t="s">
        <v>1063</v>
      </c>
      <c r="J153" s="194">
        <f>ROUND(F153*H153,0)</f>
        <v>0</v>
      </c>
      <c r="K153" s="1229" t="s">
        <v>1813</v>
      </c>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row>
    <row r="154" spans="1:62" ht="15" customHeight="1" x14ac:dyDescent="0.2">
      <c r="A154" s="4"/>
      <c r="B154" s="1221"/>
      <c r="C154" s="1227"/>
      <c r="D154" s="1224" t="s">
        <v>576</v>
      </c>
      <c r="E154" s="1225"/>
      <c r="F154" s="181"/>
      <c r="G154" s="375" t="s">
        <v>139</v>
      </c>
      <c r="H154" s="363">
        <v>0.45200000000000001</v>
      </c>
      <c r="I154" s="375" t="s">
        <v>141</v>
      </c>
      <c r="J154" s="194">
        <f>ROUND(F154*H154,0)</f>
        <v>0</v>
      </c>
      <c r="K154" s="1229"/>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row>
    <row r="155" spans="1:62" ht="15" customHeight="1" x14ac:dyDescent="0.2">
      <c r="A155" s="4"/>
      <c r="B155" s="1220">
        <v>16</v>
      </c>
      <c r="C155" s="1226" t="s">
        <v>721</v>
      </c>
      <c r="D155" s="1224" t="s">
        <v>255</v>
      </c>
      <c r="E155" s="1225"/>
      <c r="F155" s="181"/>
      <c r="G155" s="375" t="s">
        <v>139</v>
      </c>
      <c r="H155" s="363">
        <v>0.48299999999999998</v>
      </c>
      <c r="I155" s="375" t="s">
        <v>141</v>
      </c>
      <c r="J155" s="194">
        <f>ROUND(F155*H155,0)</f>
        <v>0</v>
      </c>
      <c r="K155" s="1229" t="s">
        <v>648</v>
      </c>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row>
    <row r="156" spans="1:62" ht="15" customHeight="1" x14ac:dyDescent="0.2">
      <c r="A156" s="4"/>
      <c r="B156" s="1221"/>
      <c r="C156" s="1227"/>
      <c r="D156" s="1224" t="s">
        <v>576</v>
      </c>
      <c r="E156" s="1225"/>
      <c r="F156" s="181"/>
      <c r="G156" s="375" t="s">
        <v>139</v>
      </c>
      <c r="H156" s="363">
        <v>0.47599999999999998</v>
      </c>
      <c r="I156" s="375" t="s">
        <v>141</v>
      </c>
      <c r="J156" s="194">
        <f>ROUND(F156*H156,0)</f>
        <v>0</v>
      </c>
      <c r="K156" s="1229"/>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row>
    <row r="157" spans="1:62" ht="15" customHeight="1" thickBot="1" x14ac:dyDescent="0.25">
      <c r="A157" s="4"/>
      <c r="B157" s="381">
        <v>17</v>
      </c>
      <c r="C157" s="380" t="s">
        <v>1002</v>
      </c>
      <c r="D157" s="1222"/>
      <c r="E157" s="1223"/>
      <c r="F157" s="181"/>
      <c r="G157" s="375" t="s">
        <v>1062</v>
      </c>
      <c r="H157" s="363">
        <v>0.5</v>
      </c>
      <c r="I157" s="375" t="s">
        <v>1063</v>
      </c>
      <c r="J157" s="194">
        <f t="shared" si="7"/>
        <v>0</v>
      </c>
      <c r="K157" s="3" t="s">
        <v>1079</v>
      </c>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row>
    <row r="158" spans="1:62" ht="15" customHeight="1" x14ac:dyDescent="0.2">
      <c r="A158" s="4"/>
      <c r="B158" s="9"/>
      <c r="C158" s="376"/>
      <c r="D158" s="9"/>
      <c r="E158" s="9"/>
      <c r="F158" s="175"/>
      <c r="G158" s="377"/>
      <c r="H158" s="1031" t="s">
        <v>1080</v>
      </c>
      <c r="I158" s="1032"/>
      <c r="J158" s="167"/>
      <c r="K158" s="3"/>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row>
    <row r="159" spans="1:62" ht="15" customHeight="1" thickBot="1" x14ac:dyDescent="0.25">
      <c r="A159" s="4"/>
      <c r="H159" s="1021" t="s">
        <v>140</v>
      </c>
      <c r="I159" s="1022"/>
      <c r="J159" s="35">
        <f>SUM(J134:J157)</f>
        <v>0</v>
      </c>
      <c r="K159" s="20" t="s">
        <v>1391</v>
      </c>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row>
    <row r="161" spans="1:62" ht="18.75" customHeight="1" x14ac:dyDescent="0.2">
      <c r="A161" s="16" t="s">
        <v>617</v>
      </c>
      <c r="B161" s="17" t="s">
        <v>411</v>
      </c>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row>
    <row r="162" spans="1:62" ht="11.25" customHeight="1" x14ac:dyDescent="0.2">
      <c r="A162" s="16"/>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row>
    <row r="163" spans="1:62" ht="18.75" customHeight="1" x14ac:dyDescent="0.2">
      <c r="A163" s="16"/>
      <c r="B163" s="1029" t="s">
        <v>410</v>
      </c>
      <c r="C163" s="1030"/>
      <c r="D163" s="1029" t="s">
        <v>161</v>
      </c>
      <c r="E163" s="1030"/>
      <c r="F163" s="19" t="s">
        <v>221</v>
      </c>
      <c r="G163" s="160"/>
      <c r="H163" s="74" t="s">
        <v>159</v>
      </c>
      <c r="I163" s="160"/>
      <c r="J163" s="19" t="s">
        <v>110</v>
      </c>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row>
    <row r="164" spans="1:62" ht="15" customHeight="1" x14ac:dyDescent="0.2">
      <c r="A164" s="16"/>
      <c r="B164" s="163"/>
      <c r="C164" s="159"/>
      <c r="D164" s="147"/>
      <c r="E164" s="148"/>
      <c r="F164" s="164"/>
      <c r="G164" s="149"/>
      <c r="H164" s="51"/>
      <c r="I164" s="149"/>
      <c r="J164" s="21" t="s">
        <v>610</v>
      </c>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row>
    <row r="165" spans="1:62" ht="15" customHeight="1" thickBot="1" x14ac:dyDescent="0.25">
      <c r="B165" s="156">
        <v>1</v>
      </c>
      <c r="C165" s="24" t="s">
        <v>149</v>
      </c>
      <c r="D165" s="1234"/>
      <c r="E165" s="1235"/>
      <c r="F165" s="39"/>
      <c r="G165" s="150" t="s">
        <v>604</v>
      </c>
      <c r="H165" s="363">
        <v>1.7999999999999999E-2</v>
      </c>
      <c r="I165" s="150" t="s">
        <v>608</v>
      </c>
      <c r="J165" s="27">
        <f>ROUND(F165*H165,0)</f>
        <v>0</v>
      </c>
      <c r="K165" s="20" t="s">
        <v>1815</v>
      </c>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row>
    <row r="166" spans="1:62" ht="15" customHeight="1" x14ac:dyDescent="0.2">
      <c r="B166" s="42"/>
      <c r="C166" s="71"/>
      <c r="D166" s="42"/>
      <c r="E166" s="42"/>
      <c r="F166" s="60"/>
      <c r="G166" s="59"/>
      <c r="H166" s="1023" t="s">
        <v>1814</v>
      </c>
      <c r="I166" s="1024"/>
      <c r="J166" s="33"/>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row>
    <row r="167" spans="1:62" ht="15" customHeight="1" thickBot="1" x14ac:dyDescent="0.25">
      <c r="H167" s="1021" t="s">
        <v>140</v>
      </c>
      <c r="I167" s="1022"/>
      <c r="J167" s="35">
        <f>SUM(J165:J165)</f>
        <v>0</v>
      </c>
      <c r="K167" s="20" t="s">
        <v>1392</v>
      </c>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row>
    <row r="168" spans="1:62" ht="18.75" customHeight="1" thickBot="1" x14ac:dyDescent="0.25">
      <c r="G168" s="53"/>
      <c r="H168" s="59"/>
      <c r="I168" s="59"/>
      <c r="J168" s="60"/>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row>
    <row r="169" spans="1:62" ht="18.75" customHeight="1" x14ac:dyDescent="0.2">
      <c r="A169" s="4"/>
      <c r="B169" s="4"/>
      <c r="C169" s="4"/>
      <c r="D169" s="4"/>
      <c r="E169" s="4"/>
      <c r="F169" s="4"/>
      <c r="G169" s="53"/>
      <c r="H169" s="1115" t="s">
        <v>1393</v>
      </c>
      <c r="I169" s="1116"/>
      <c r="J169" s="33"/>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row>
    <row r="170" spans="1:62" ht="18.75" customHeight="1" thickBot="1" x14ac:dyDescent="0.25">
      <c r="A170" s="4"/>
      <c r="B170" s="4"/>
      <c r="C170" s="4"/>
      <c r="D170" s="4"/>
      <c r="E170" s="4"/>
      <c r="F170" s="4"/>
      <c r="H170" s="1033" t="s">
        <v>409</v>
      </c>
      <c r="I170" s="1034"/>
      <c r="J170" s="35" t="e">
        <f>'●農業行政費(1)'!K9+'●農業行政費(1)'!K17+'●農業行政費(1)'!K25+'●農業行政費(1)'!K35+'●農業行政費(1)'!K43+'●農業行政費(1)'!K53+'●農業行政費(1)'!K61+'●農業行政費(1)'!K69+'●農業行政費(1)'!K81+'●農業行政費(1)'!K89+'●農業行政費(1)'!K97+J16+J38+J55+J76+J93+J128+J159+J167</f>
        <v>#DIV/0!</v>
      </c>
      <c r="K170" s="20" t="s">
        <v>716</v>
      </c>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row>
  </sheetData>
  <mergeCells count="188">
    <mergeCell ref="B155:B156"/>
    <mergeCell ref="C155:C156"/>
    <mergeCell ref="D155:E155"/>
    <mergeCell ref="K155:K156"/>
    <mergeCell ref="D156:E156"/>
    <mergeCell ref="K151:K152"/>
    <mergeCell ref="D154:E154"/>
    <mergeCell ref="K118:K119"/>
    <mergeCell ref="K114:K115"/>
    <mergeCell ref="K120:K121"/>
    <mergeCell ref="K116:K117"/>
    <mergeCell ref="D118:E118"/>
    <mergeCell ref="C116:C117"/>
    <mergeCell ref="B116:B117"/>
    <mergeCell ref="B120:B121"/>
    <mergeCell ref="D120:E120"/>
    <mergeCell ref="D119:E119"/>
    <mergeCell ref="B153:B154"/>
    <mergeCell ref="C153:C154"/>
    <mergeCell ref="K153:K154"/>
    <mergeCell ref="B151:B152"/>
    <mergeCell ref="C151:C152"/>
    <mergeCell ref="B122:B123"/>
    <mergeCell ref="C122:C123"/>
    <mergeCell ref="D97:E97"/>
    <mergeCell ref="D90:E90"/>
    <mergeCell ref="D74:E74"/>
    <mergeCell ref="B124:B125"/>
    <mergeCell ref="C124:C125"/>
    <mergeCell ref="D124:E124"/>
    <mergeCell ref="K124:K125"/>
    <mergeCell ref="D125:E125"/>
    <mergeCell ref="K112:K113"/>
    <mergeCell ref="B97:C97"/>
    <mergeCell ref="D99:E99"/>
    <mergeCell ref="D105:E105"/>
    <mergeCell ref="B106:C108"/>
    <mergeCell ref="D106:E108"/>
    <mergeCell ref="H92:I92"/>
    <mergeCell ref="H93:I93"/>
    <mergeCell ref="C120:C121"/>
    <mergeCell ref="D121:E121"/>
    <mergeCell ref="D100:E100"/>
    <mergeCell ref="D101:E101"/>
    <mergeCell ref="B105:C105"/>
    <mergeCell ref="B118:B119"/>
    <mergeCell ref="C118:C119"/>
    <mergeCell ref="D102:E102"/>
    <mergeCell ref="H170:I170"/>
    <mergeCell ref="H166:I166"/>
    <mergeCell ref="H169:I169"/>
    <mergeCell ref="D165:E165"/>
    <mergeCell ref="H158:I158"/>
    <mergeCell ref="H159:I159"/>
    <mergeCell ref="D157:E157"/>
    <mergeCell ref="H167:I167"/>
    <mergeCell ref="D123:E123"/>
    <mergeCell ref="D152:E152"/>
    <mergeCell ref="D153:E153"/>
    <mergeCell ref="D52:E52"/>
    <mergeCell ref="D62:E62"/>
    <mergeCell ref="D63:E63"/>
    <mergeCell ref="D61:E61"/>
    <mergeCell ref="B163:C163"/>
    <mergeCell ref="D163:E163"/>
    <mergeCell ref="K143:K144"/>
    <mergeCell ref="D144:E144"/>
    <mergeCell ref="D145:E145"/>
    <mergeCell ref="D126:E126"/>
    <mergeCell ref="D141:E141"/>
    <mergeCell ref="D142:E142"/>
    <mergeCell ref="D138:E138"/>
    <mergeCell ref="D140:E140"/>
    <mergeCell ref="B143:B144"/>
    <mergeCell ref="D136:E136"/>
    <mergeCell ref="D135:E135"/>
    <mergeCell ref="D137:E137"/>
    <mergeCell ref="D139:E139"/>
    <mergeCell ref="H127:I127"/>
    <mergeCell ref="H128:I128"/>
    <mergeCell ref="D132:E132"/>
    <mergeCell ref="B147:B148"/>
    <mergeCell ref="B132:C132"/>
    <mergeCell ref="H54:I54"/>
    <mergeCell ref="H55:I55"/>
    <mergeCell ref="D88:E88"/>
    <mergeCell ref="D73:E73"/>
    <mergeCell ref="H75:I75"/>
    <mergeCell ref="H76:I76"/>
    <mergeCell ref="B59:C59"/>
    <mergeCell ref="D59:E59"/>
    <mergeCell ref="D53:E53"/>
    <mergeCell ref="D64:E64"/>
    <mergeCell ref="D65:E65"/>
    <mergeCell ref="D66:E66"/>
    <mergeCell ref="D67:E67"/>
    <mergeCell ref="D68:E68"/>
    <mergeCell ref="D69:E69"/>
    <mergeCell ref="B42:C42"/>
    <mergeCell ref="D42:E42"/>
    <mergeCell ref="D44:E44"/>
    <mergeCell ref="D45:E45"/>
    <mergeCell ref="D46:E46"/>
    <mergeCell ref="D47:E47"/>
    <mergeCell ref="D48:E48"/>
    <mergeCell ref="D49:E49"/>
    <mergeCell ref="D50:E50"/>
    <mergeCell ref="D32:E32"/>
    <mergeCell ref="D33:E33"/>
    <mergeCell ref="H37:I37"/>
    <mergeCell ref="H38:I38"/>
    <mergeCell ref="D35:E35"/>
    <mergeCell ref="D34:E34"/>
    <mergeCell ref="D36:E36"/>
    <mergeCell ref="D51:E51"/>
    <mergeCell ref="D26:E26"/>
    <mergeCell ref="D27:E27"/>
    <mergeCell ref="D28:E28"/>
    <mergeCell ref="D29:E29"/>
    <mergeCell ref="D25:E25"/>
    <mergeCell ref="H15:I15"/>
    <mergeCell ref="H16:I16"/>
    <mergeCell ref="D30:E30"/>
    <mergeCell ref="D31:E31"/>
    <mergeCell ref="D13:E13"/>
    <mergeCell ref="D14:E14"/>
    <mergeCell ref="D8:E8"/>
    <mergeCell ref="D9:E9"/>
    <mergeCell ref="D10:E10"/>
    <mergeCell ref="D11:E11"/>
    <mergeCell ref="D12:E12"/>
    <mergeCell ref="D23:E23"/>
    <mergeCell ref="D24:E24"/>
    <mergeCell ref="B3:C3"/>
    <mergeCell ref="D3:E3"/>
    <mergeCell ref="D5:E5"/>
    <mergeCell ref="B114:B115"/>
    <mergeCell ref="C114:C115"/>
    <mergeCell ref="D115:E115"/>
    <mergeCell ref="D6:E6"/>
    <mergeCell ref="D7:E7"/>
    <mergeCell ref="B80:C80"/>
    <mergeCell ref="D86:E86"/>
    <mergeCell ref="D70:E70"/>
    <mergeCell ref="D71:E71"/>
    <mergeCell ref="D80:E80"/>
    <mergeCell ref="D82:E82"/>
    <mergeCell ref="D83:E83"/>
    <mergeCell ref="D84:E84"/>
    <mergeCell ref="D72:E72"/>
    <mergeCell ref="D91:E91"/>
    <mergeCell ref="D85:E85"/>
    <mergeCell ref="D89:E89"/>
    <mergeCell ref="D87:E87"/>
    <mergeCell ref="B20:C20"/>
    <mergeCell ref="D20:E20"/>
    <mergeCell ref="D22:E22"/>
    <mergeCell ref="D103:E103"/>
    <mergeCell ref="D104:E104"/>
    <mergeCell ref="B112:B113"/>
    <mergeCell ref="C112:C113"/>
    <mergeCell ref="D112:E112"/>
    <mergeCell ref="D117:E117"/>
    <mergeCell ref="D114:E114"/>
    <mergeCell ref="D116:E116"/>
    <mergeCell ref="D109:E109"/>
    <mergeCell ref="D110:E110"/>
    <mergeCell ref="D111:E111"/>
    <mergeCell ref="D113:E113"/>
    <mergeCell ref="B145:B146"/>
    <mergeCell ref="D134:E134"/>
    <mergeCell ref="D122:E122"/>
    <mergeCell ref="C143:C144"/>
    <mergeCell ref="D143:E143"/>
    <mergeCell ref="D151:E151"/>
    <mergeCell ref="K149:K150"/>
    <mergeCell ref="D150:E150"/>
    <mergeCell ref="K147:K148"/>
    <mergeCell ref="D149:E149"/>
    <mergeCell ref="K122:K123"/>
    <mergeCell ref="C145:C146"/>
    <mergeCell ref="D146:E146"/>
    <mergeCell ref="C147:C148"/>
    <mergeCell ref="D148:E148"/>
    <mergeCell ref="B149:B150"/>
    <mergeCell ref="C149:C150"/>
    <mergeCell ref="K145:K146"/>
    <mergeCell ref="D147:E147"/>
  </mergeCells>
  <phoneticPr fontId="2"/>
  <pageMargins left="0.78740157480314965" right="0.78740157480314965" top="0.98425196850393704" bottom="0.98425196850393704" header="0.51181102362204722" footer="0.51181102362204722"/>
  <pageSetup paperSize="9" fitToHeight="0" orientation="portrait" r:id="rId1"/>
  <headerFooter alignWithMargins="0"/>
  <rowBreaks count="3" manualBreakCount="3">
    <brk id="39" max="11" man="1"/>
    <brk id="77" max="11" man="1"/>
    <brk id="129"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9"/>
  <sheetViews>
    <sheetView view="pageBreakPreview" topLeftCell="A64" zoomScaleNormal="120" zoomScaleSheetLayoutView="100" workbookViewId="0">
      <selection activeCell="J95" sqref="J95"/>
    </sheetView>
  </sheetViews>
  <sheetFormatPr defaultColWidth="9" defaultRowHeight="18.75" customHeight="1" x14ac:dyDescent="0.2"/>
  <cols>
    <col min="1" max="1" width="3.77734375" style="596" customWidth="1"/>
    <col min="2" max="2" width="5" style="596" customWidth="1"/>
    <col min="3" max="3" width="7.44140625" style="596" bestFit="1" customWidth="1"/>
    <col min="4" max="4" width="3" style="596" bestFit="1" customWidth="1"/>
    <col min="5" max="5" width="12" style="596" customWidth="1"/>
    <col min="6" max="6" width="11.88671875" style="601" customWidth="1"/>
    <col min="7" max="7" width="2.21875" style="596" bestFit="1" customWidth="1"/>
    <col min="8" max="8" width="11.88671875" style="596" customWidth="1"/>
    <col min="9" max="9" width="2.21875" style="596" bestFit="1" customWidth="1"/>
    <col min="10" max="10" width="11.88671875" style="601" customWidth="1"/>
    <col min="11" max="11" width="3.109375" style="598" customWidth="1"/>
    <col min="12" max="12" width="4.21875" style="596" customWidth="1"/>
    <col min="13" max="64" width="9" style="596"/>
    <col min="65" max="256" width="9" style="4"/>
    <col min="257" max="257" width="3.77734375" style="4" customWidth="1"/>
    <col min="258" max="258" width="5" style="4" customWidth="1"/>
    <col min="259" max="259" width="7.44140625" style="4" bestFit="1" customWidth="1"/>
    <col min="260" max="260" width="3" style="4" bestFit="1" customWidth="1"/>
    <col min="261" max="261" width="12" style="4" customWidth="1"/>
    <col min="262" max="262" width="11.88671875" style="4" customWidth="1"/>
    <col min="263" max="263" width="2.21875" style="4" bestFit="1" customWidth="1"/>
    <col min="264" max="264" width="11.88671875" style="4" customWidth="1"/>
    <col min="265" max="265" width="2.21875" style="4" bestFit="1" customWidth="1"/>
    <col min="266" max="266" width="11.88671875" style="4" customWidth="1"/>
    <col min="267" max="267" width="3.109375" style="4" customWidth="1"/>
    <col min="268" max="268" width="4.21875" style="4" customWidth="1"/>
    <col min="269" max="512" width="9" style="4"/>
    <col min="513" max="513" width="3.77734375" style="4" customWidth="1"/>
    <col min="514" max="514" width="5" style="4" customWidth="1"/>
    <col min="515" max="515" width="7.44140625" style="4" bestFit="1" customWidth="1"/>
    <col min="516" max="516" width="3" style="4" bestFit="1" customWidth="1"/>
    <col min="517" max="517" width="12" style="4" customWidth="1"/>
    <col min="518" max="518" width="11.88671875" style="4" customWidth="1"/>
    <col min="519" max="519" width="2.21875" style="4" bestFit="1" customWidth="1"/>
    <col min="520" max="520" width="11.88671875" style="4" customWidth="1"/>
    <col min="521" max="521" width="2.21875" style="4" bestFit="1" customWidth="1"/>
    <col min="522" max="522" width="11.88671875" style="4" customWidth="1"/>
    <col min="523" max="523" width="3.109375" style="4" customWidth="1"/>
    <col min="524" max="524" width="4.21875" style="4" customWidth="1"/>
    <col min="525" max="768" width="9" style="4"/>
    <col min="769" max="769" width="3.77734375" style="4" customWidth="1"/>
    <col min="770" max="770" width="5" style="4" customWidth="1"/>
    <col min="771" max="771" width="7.44140625" style="4" bestFit="1" customWidth="1"/>
    <col min="772" max="772" width="3" style="4" bestFit="1" customWidth="1"/>
    <col min="773" max="773" width="12" style="4" customWidth="1"/>
    <col min="774" max="774" width="11.88671875" style="4" customWidth="1"/>
    <col min="775" max="775" width="2.21875" style="4" bestFit="1" customWidth="1"/>
    <col min="776" max="776" width="11.88671875" style="4" customWidth="1"/>
    <col min="777" max="777" width="2.21875" style="4" bestFit="1" customWidth="1"/>
    <col min="778" max="778" width="11.88671875" style="4" customWidth="1"/>
    <col min="779" max="779" width="3.109375" style="4" customWidth="1"/>
    <col min="780" max="780" width="4.21875" style="4" customWidth="1"/>
    <col min="781" max="1024" width="9" style="4"/>
    <col min="1025" max="1025" width="3.77734375" style="4" customWidth="1"/>
    <col min="1026" max="1026" width="5" style="4" customWidth="1"/>
    <col min="1027" max="1027" width="7.44140625" style="4" bestFit="1" customWidth="1"/>
    <col min="1028" max="1028" width="3" style="4" bestFit="1" customWidth="1"/>
    <col min="1029" max="1029" width="12" style="4" customWidth="1"/>
    <col min="1030" max="1030" width="11.88671875" style="4" customWidth="1"/>
    <col min="1031" max="1031" width="2.21875" style="4" bestFit="1" customWidth="1"/>
    <col min="1032" max="1032" width="11.88671875" style="4" customWidth="1"/>
    <col min="1033" max="1033" width="2.21875" style="4" bestFit="1" customWidth="1"/>
    <col min="1034" max="1034" width="11.88671875" style="4" customWidth="1"/>
    <col min="1035" max="1035" width="3.109375" style="4" customWidth="1"/>
    <col min="1036" max="1036" width="4.21875" style="4" customWidth="1"/>
    <col min="1037" max="1280" width="9" style="4"/>
    <col min="1281" max="1281" width="3.77734375" style="4" customWidth="1"/>
    <col min="1282" max="1282" width="5" style="4" customWidth="1"/>
    <col min="1283" max="1283" width="7.44140625" style="4" bestFit="1" customWidth="1"/>
    <col min="1284" max="1284" width="3" style="4" bestFit="1" customWidth="1"/>
    <col min="1285" max="1285" width="12" style="4" customWidth="1"/>
    <col min="1286" max="1286" width="11.88671875" style="4" customWidth="1"/>
    <col min="1287" max="1287" width="2.21875" style="4" bestFit="1" customWidth="1"/>
    <col min="1288" max="1288" width="11.88671875" style="4" customWidth="1"/>
    <col min="1289" max="1289" width="2.21875" style="4" bestFit="1" customWidth="1"/>
    <col min="1290" max="1290" width="11.88671875" style="4" customWidth="1"/>
    <col min="1291" max="1291" width="3.109375" style="4" customWidth="1"/>
    <col min="1292" max="1292" width="4.21875" style="4" customWidth="1"/>
    <col min="1293" max="1536" width="9" style="4"/>
    <col min="1537" max="1537" width="3.77734375" style="4" customWidth="1"/>
    <col min="1538" max="1538" width="5" style="4" customWidth="1"/>
    <col min="1539" max="1539" width="7.44140625" style="4" bestFit="1" customWidth="1"/>
    <col min="1540" max="1540" width="3" style="4" bestFit="1" customWidth="1"/>
    <col min="1541" max="1541" width="12" style="4" customWidth="1"/>
    <col min="1542" max="1542" width="11.88671875" style="4" customWidth="1"/>
    <col min="1543" max="1543" width="2.21875" style="4" bestFit="1" customWidth="1"/>
    <col min="1544" max="1544" width="11.88671875" style="4" customWidth="1"/>
    <col min="1545" max="1545" width="2.21875" style="4" bestFit="1" customWidth="1"/>
    <col min="1546" max="1546" width="11.88671875" style="4" customWidth="1"/>
    <col min="1547" max="1547" width="3.109375" style="4" customWidth="1"/>
    <col min="1548" max="1548" width="4.21875" style="4" customWidth="1"/>
    <col min="1549" max="1792" width="9" style="4"/>
    <col min="1793" max="1793" width="3.77734375" style="4" customWidth="1"/>
    <col min="1794" max="1794" width="5" style="4" customWidth="1"/>
    <col min="1795" max="1795" width="7.44140625" style="4" bestFit="1" customWidth="1"/>
    <col min="1796" max="1796" width="3" style="4" bestFit="1" customWidth="1"/>
    <col min="1797" max="1797" width="12" style="4" customWidth="1"/>
    <col min="1798" max="1798" width="11.88671875" style="4" customWidth="1"/>
    <col min="1799" max="1799" width="2.21875" style="4" bestFit="1" customWidth="1"/>
    <col min="1800" max="1800" width="11.88671875" style="4" customWidth="1"/>
    <col min="1801" max="1801" width="2.21875" style="4" bestFit="1" customWidth="1"/>
    <col min="1802" max="1802" width="11.88671875" style="4" customWidth="1"/>
    <col min="1803" max="1803" width="3.109375" style="4" customWidth="1"/>
    <col min="1804" max="1804" width="4.21875" style="4" customWidth="1"/>
    <col min="1805" max="2048" width="9" style="4"/>
    <col min="2049" max="2049" width="3.77734375" style="4" customWidth="1"/>
    <col min="2050" max="2050" width="5" style="4" customWidth="1"/>
    <col min="2051" max="2051" width="7.44140625" style="4" bestFit="1" customWidth="1"/>
    <col min="2052" max="2052" width="3" style="4" bestFit="1" customWidth="1"/>
    <col min="2053" max="2053" width="12" style="4" customWidth="1"/>
    <col min="2054" max="2054" width="11.88671875" style="4" customWidth="1"/>
    <col min="2055" max="2055" width="2.21875" style="4" bestFit="1" customWidth="1"/>
    <col min="2056" max="2056" width="11.88671875" style="4" customWidth="1"/>
    <col min="2057" max="2057" width="2.21875" style="4" bestFit="1" customWidth="1"/>
    <col min="2058" max="2058" width="11.88671875" style="4" customWidth="1"/>
    <col min="2059" max="2059" width="3.109375" style="4" customWidth="1"/>
    <col min="2060" max="2060" width="4.21875" style="4" customWidth="1"/>
    <col min="2061" max="2304" width="9" style="4"/>
    <col min="2305" max="2305" width="3.77734375" style="4" customWidth="1"/>
    <col min="2306" max="2306" width="5" style="4" customWidth="1"/>
    <col min="2307" max="2307" width="7.44140625" style="4" bestFit="1" customWidth="1"/>
    <col min="2308" max="2308" width="3" style="4" bestFit="1" customWidth="1"/>
    <col min="2309" max="2309" width="12" style="4" customWidth="1"/>
    <col min="2310" max="2310" width="11.88671875" style="4" customWidth="1"/>
    <col min="2311" max="2311" width="2.21875" style="4" bestFit="1" customWidth="1"/>
    <col min="2312" max="2312" width="11.88671875" style="4" customWidth="1"/>
    <col min="2313" max="2313" width="2.21875" style="4" bestFit="1" customWidth="1"/>
    <col min="2314" max="2314" width="11.88671875" style="4" customWidth="1"/>
    <col min="2315" max="2315" width="3.109375" style="4" customWidth="1"/>
    <col min="2316" max="2316" width="4.21875" style="4" customWidth="1"/>
    <col min="2317" max="2560" width="9" style="4"/>
    <col min="2561" max="2561" width="3.77734375" style="4" customWidth="1"/>
    <col min="2562" max="2562" width="5" style="4" customWidth="1"/>
    <col min="2563" max="2563" width="7.44140625" style="4" bestFit="1" customWidth="1"/>
    <col min="2564" max="2564" width="3" style="4" bestFit="1" customWidth="1"/>
    <col min="2565" max="2565" width="12" style="4" customWidth="1"/>
    <col min="2566" max="2566" width="11.88671875" style="4" customWidth="1"/>
    <col min="2567" max="2567" width="2.21875" style="4" bestFit="1" customWidth="1"/>
    <col min="2568" max="2568" width="11.88671875" style="4" customWidth="1"/>
    <col min="2569" max="2569" width="2.21875" style="4" bestFit="1" customWidth="1"/>
    <col min="2570" max="2570" width="11.88671875" style="4" customWidth="1"/>
    <col min="2571" max="2571" width="3.109375" style="4" customWidth="1"/>
    <col min="2572" max="2572" width="4.21875" style="4" customWidth="1"/>
    <col min="2573" max="2816" width="9" style="4"/>
    <col min="2817" max="2817" width="3.77734375" style="4" customWidth="1"/>
    <col min="2818" max="2818" width="5" style="4" customWidth="1"/>
    <col min="2819" max="2819" width="7.44140625" style="4" bestFit="1" customWidth="1"/>
    <col min="2820" max="2820" width="3" style="4" bestFit="1" customWidth="1"/>
    <col min="2821" max="2821" width="12" style="4" customWidth="1"/>
    <col min="2822" max="2822" width="11.88671875" style="4" customWidth="1"/>
    <col min="2823" max="2823" width="2.21875" style="4" bestFit="1" customWidth="1"/>
    <col min="2824" max="2824" width="11.88671875" style="4" customWidth="1"/>
    <col min="2825" max="2825" width="2.21875" style="4" bestFit="1" customWidth="1"/>
    <col min="2826" max="2826" width="11.88671875" style="4" customWidth="1"/>
    <col min="2827" max="2827" width="3.109375" style="4" customWidth="1"/>
    <col min="2828" max="2828" width="4.21875" style="4" customWidth="1"/>
    <col min="2829" max="3072" width="9" style="4"/>
    <col min="3073" max="3073" width="3.77734375" style="4" customWidth="1"/>
    <col min="3074" max="3074" width="5" style="4" customWidth="1"/>
    <col min="3075" max="3075" width="7.44140625" style="4" bestFit="1" customWidth="1"/>
    <col min="3076" max="3076" width="3" style="4" bestFit="1" customWidth="1"/>
    <col min="3077" max="3077" width="12" style="4" customWidth="1"/>
    <col min="3078" max="3078" width="11.88671875" style="4" customWidth="1"/>
    <col min="3079" max="3079" width="2.21875" style="4" bestFit="1" customWidth="1"/>
    <col min="3080" max="3080" width="11.88671875" style="4" customWidth="1"/>
    <col min="3081" max="3081" width="2.21875" style="4" bestFit="1" customWidth="1"/>
    <col min="3082" max="3082" width="11.88671875" style="4" customWidth="1"/>
    <col min="3083" max="3083" width="3.109375" style="4" customWidth="1"/>
    <col min="3084" max="3084" width="4.21875" style="4" customWidth="1"/>
    <col min="3085" max="3328" width="9" style="4"/>
    <col min="3329" max="3329" width="3.77734375" style="4" customWidth="1"/>
    <col min="3330" max="3330" width="5" style="4" customWidth="1"/>
    <col min="3331" max="3331" width="7.44140625" style="4" bestFit="1" customWidth="1"/>
    <col min="3332" max="3332" width="3" style="4" bestFit="1" customWidth="1"/>
    <col min="3333" max="3333" width="12" style="4" customWidth="1"/>
    <col min="3334" max="3334" width="11.88671875" style="4" customWidth="1"/>
    <col min="3335" max="3335" width="2.21875" style="4" bestFit="1" customWidth="1"/>
    <col min="3336" max="3336" width="11.88671875" style="4" customWidth="1"/>
    <col min="3337" max="3337" width="2.21875" style="4" bestFit="1" customWidth="1"/>
    <col min="3338" max="3338" width="11.88671875" style="4" customWidth="1"/>
    <col min="3339" max="3339" width="3.109375" style="4" customWidth="1"/>
    <col min="3340" max="3340" width="4.21875" style="4" customWidth="1"/>
    <col min="3341" max="3584" width="9" style="4"/>
    <col min="3585" max="3585" width="3.77734375" style="4" customWidth="1"/>
    <col min="3586" max="3586" width="5" style="4" customWidth="1"/>
    <col min="3587" max="3587" width="7.44140625" style="4" bestFit="1" customWidth="1"/>
    <col min="3588" max="3588" width="3" style="4" bestFit="1" customWidth="1"/>
    <col min="3589" max="3589" width="12" style="4" customWidth="1"/>
    <col min="3590" max="3590" width="11.88671875" style="4" customWidth="1"/>
    <col min="3591" max="3591" width="2.21875" style="4" bestFit="1" customWidth="1"/>
    <col min="3592" max="3592" width="11.88671875" style="4" customWidth="1"/>
    <col min="3593" max="3593" width="2.21875" style="4" bestFit="1" customWidth="1"/>
    <col min="3594" max="3594" width="11.88671875" style="4" customWidth="1"/>
    <col min="3595" max="3595" width="3.109375" style="4" customWidth="1"/>
    <col min="3596" max="3596" width="4.21875" style="4" customWidth="1"/>
    <col min="3597" max="3840" width="9" style="4"/>
    <col min="3841" max="3841" width="3.77734375" style="4" customWidth="1"/>
    <col min="3842" max="3842" width="5" style="4" customWidth="1"/>
    <col min="3843" max="3843" width="7.44140625" style="4" bestFit="1" customWidth="1"/>
    <col min="3844" max="3844" width="3" style="4" bestFit="1" customWidth="1"/>
    <col min="3845" max="3845" width="12" style="4" customWidth="1"/>
    <col min="3846" max="3846" width="11.88671875" style="4" customWidth="1"/>
    <col min="3847" max="3847" width="2.21875" style="4" bestFit="1" customWidth="1"/>
    <col min="3848" max="3848" width="11.88671875" style="4" customWidth="1"/>
    <col min="3849" max="3849" width="2.21875" style="4" bestFit="1" customWidth="1"/>
    <col min="3850" max="3850" width="11.88671875" style="4" customWidth="1"/>
    <col min="3851" max="3851" width="3.109375" style="4" customWidth="1"/>
    <col min="3852" max="3852" width="4.21875" style="4" customWidth="1"/>
    <col min="3853" max="4096" width="9" style="4"/>
    <col min="4097" max="4097" width="3.77734375" style="4" customWidth="1"/>
    <col min="4098" max="4098" width="5" style="4" customWidth="1"/>
    <col min="4099" max="4099" width="7.44140625" style="4" bestFit="1" customWidth="1"/>
    <col min="4100" max="4100" width="3" style="4" bestFit="1" customWidth="1"/>
    <col min="4101" max="4101" width="12" style="4" customWidth="1"/>
    <col min="4102" max="4102" width="11.88671875" style="4" customWidth="1"/>
    <col min="4103" max="4103" width="2.21875" style="4" bestFit="1" customWidth="1"/>
    <col min="4104" max="4104" width="11.88671875" style="4" customWidth="1"/>
    <col min="4105" max="4105" width="2.21875" style="4" bestFit="1" customWidth="1"/>
    <col min="4106" max="4106" width="11.88671875" style="4" customWidth="1"/>
    <col min="4107" max="4107" width="3.109375" style="4" customWidth="1"/>
    <col min="4108" max="4108" width="4.21875" style="4" customWidth="1"/>
    <col min="4109" max="4352" width="9" style="4"/>
    <col min="4353" max="4353" width="3.77734375" style="4" customWidth="1"/>
    <col min="4354" max="4354" width="5" style="4" customWidth="1"/>
    <col min="4355" max="4355" width="7.44140625" style="4" bestFit="1" customWidth="1"/>
    <col min="4356" max="4356" width="3" style="4" bestFit="1" customWidth="1"/>
    <col min="4357" max="4357" width="12" style="4" customWidth="1"/>
    <col min="4358" max="4358" width="11.88671875" style="4" customWidth="1"/>
    <col min="4359" max="4359" width="2.21875" style="4" bestFit="1" customWidth="1"/>
    <col min="4360" max="4360" width="11.88671875" style="4" customWidth="1"/>
    <col min="4361" max="4361" width="2.21875" style="4" bestFit="1" customWidth="1"/>
    <col min="4362" max="4362" width="11.88671875" style="4" customWidth="1"/>
    <col min="4363" max="4363" width="3.109375" style="4" customWidth="1"/>
    <col min="4364" max="4364" width="4.21875" style="4" customWidth="1"/>
    <col min="4365" max="4608" width="9" style="4"/>
    <col min="4609" max="4609" width="3.77734375" style="4" customWidth="1"/>
    <col min="4610" max="4610" width="5" style="4" customWidth="1"/>
    <col min="4611" max="4611" width="7.44140625" style="4" bestFit="1" customWidth="1"/>
    <col min="4612" max="4612" width="3" style="4" bestFit="1" customWidth="1"/>
    <col min="4613" max="4613" width="12" style="4" customWidth="1"/>
    <col min="4614" max="4614" width="11.88671875" style="4" customWidth="1"/>
    <col min="4615" max="4615" width="2.21875" style="4" bestFit="1" customWidth="1"/>
    <col min="4616" max="4616" width="11.88671875" style="4" customWidth="1"/>
    <col min="4617" max="4617" width="2.21875" style="4" bestFit="1" customWidth="1"/>
    <col min="4618" max="4618" width="11.88671875" style="4" customWidth="1"/>
    <col min="4619" max="4619" width="3.109375" style="4" customWidth="1"/>
    <col min="4620" max="4620" width="4.21875" style="4" customWidth="1"/>
    <col min="4621" max="4864" width="9" style="4"/>
    <col min="4865" max="4865" width="3.77734375" style="4" customWidth="1"/>
    <col min="4866" max="4866" width="5" style="4" customWidth="1"/>
    <col min="4867" max="4867" width="7.44140625" style="4" bestFit="1" customWidth="1"/>
    <col min="4868" max="4868" width="3" style="4" bestFit="1" customWidth="1"/>
    <col min="4869" max="4869" width="12" style="4" customWidth="1"/>
    <col min="4870" max="4870" width="11.88671875" style="4" customWidth="1"/>
    <col min="4871" max="4871" width="2.21875" style="4" bestFit="1" customWidth="1"/>
    <col min="4872" max="4872" width="11.88671875" style="4" customWidth="1"/>
    <col min="4873" max="4873" width="2.21875" style="4" bestFit="1" customWidth="1"/>
    <col min="4874" max="4874" width="11.88671875" style="4" customWidth="1"/>
    <col min="4875" max="4875" width="3.109375" style="4" customWidth="1"/>
    <col min="4876" max="4876" width="4.21875" style="4" customWidth="1"/>
    <col min="4877" max="5120" width="9" style="4"/>
    <col min="5121" max="5121" width="3.77734375" style="4" customWidth="1"/>
    <col min="5122" max="5122" width="5" style="4" customWidth="1"/>
    <col min="5123" max="5123" width="7.44140625" style="4" bestFit="1" customWidth="1"/>
    <col min="5124" max="5124" width="3" style="4" bestFit="1" customWidth="1"/>
    <col min="5125" max="5125" width="12" style="4" customWidth="1"/>
    <col min="5126" max="5126" width="11.88671875" style="4" customWidth="1"/>
    <col min="5127" max="5127" width="2.21875" style="4" bestFit="1" customWidth="1"/>
    <col min="5128" max="5128" width="11.88671875" style="4" customWidth="1"/>
    <col min="5129" max="5129" width="2.21875" style="4" bestFit="1" customWidth="1"/>
    <col min="5130" max="5130" width="11.88671875" style="4" customWidth="1"/>
    <col min="5131" max="5131" width="3.109375" style="4" customWidth="1"/>
    <col min="5132" max="5132" width="4.21875" style="4" customWidth="1"/>
    <col min="5133" max="5376" width="9" style="4"/>
    <col min="5377" max="5377" width="3.77734375" style="4" customWidth="1"/>
    <col min="5378" max="5378" width="5" style="4" customWidth="1"/>
    <col min="5379" max="5379" width="7.44140625" style="4" bestFit="1" customWidth="1"/>
    <col min="5380" max="5380" width="3" style="4" bestFit="1" customWidth="1"/>
    <col min="5381" max="5381" width="12" style="4" customWidth="1"/>
    <col min="5382" max="5382" width="11.88671875" style="4" customWidth="1"/>
    <col min="5383" max="5383" width="2.21875" style="4" bestFit="1" customWidth="1"/>
    <col min="5384" max="5384" width="11.88671875" style="4" customWidth="1"/>
    <col min="5385" max="5385" width="2.21875" style="4" bestFit="1" customWidth="1"/>
    <col min="5386" max="5386" width="11.88671875" style="4" customWidth="1"/>
    <col min="5387" max="5387" width="3.109375" style="4" customWidth="1"/>
    <col min="5388" max="5388" width="4.21875" style="4" customWidth="1"/>
    <col min="5389" max="5632" width="9" style="4"/>
    <col min="5633" max="5633" width="3.77734375" style="4" customWidth="1"/>
    <col min="5634" max="5634" width="5" style="4" customWidth="1"/>
    <col min="5635" max="5635" width="7.44140625" style="4" bestFit="1" customWidth="1"/>
    <col min="5636" max="5636" width="3" style="4" bestFit="1" customWidth="1"/>
    <col min="5637" max="5637" width="12" style="4" customWidth="1"/>
    <col min="5638" max="5638" width="11.88671875" style="4" customWidth="1"/>
    <col min="5639" max="5639" width="2.21875" style="4" bestFit="1" customWidth="1"/>
    <col min="5640" max="5640" width="11.88671875" style="4" customWidth="1"/>
    <col min="5641" max="5641" width="2.21875" style="4" bestFit="1" customWidth="1"/>
    <col min="5642" max="5642" width="11.88671875" style="4" customWidth="1"/>
    <col min="5643" max="5643" width="3.109375" style="4" customWidth="1"/>
    <col min="5644" max="5644" width="4.21875" style="4" customWidth="1"/>
    <col min="5645" max="5888" width="9" style="4"/>
    <col min="5889" max="5889" width="3.77734375" style="4" customWidth="1"/>
    <col min="5890" max="5890" width="5" style="4" customWidth="1"/>
    <col min="5891" max="5891" width="7.44140625" style="4" bestFit="1" customWidth="1"/>
    <col min="5892" max="5892" width="3" style="4" bestFit="1" customWidth="1"/>
    <col min="5893" max="5893" width="12" style="4" customWidth="1"/>
    <col min="5894" max="5894" width="11.88671875" style="4" customWidth="1"/>
    <col min="5895" max="5895" width="2.21875" style="4" bestFit="1" customWidth="1"/>
    <col min="5896" max="5896" width="11.88671875" style="4" customWidth="1"/>
    <col min="5897" max="5897" width="2.21875" style="4" bestFit="1" customWidth="1"/>
    <col min="5898" max="5898" width="11.88671875" style="4" customWidth="1"/>
    <col min="5899" max="5899" width="3.109375" style="4" customWidth="1"/>
    <col min="5900" max="5900" width="4.21875" style="4" customWidth="1"/>
    <col min="5901" max="6144" width="9" style="4"/>
    <col min="6145" max="6145" width="3.77734375" style="4" customWidth="1"/>
    <col min="6146" max="6146" width="5" style="4" customWidth="1"/>
    <col min="6147" max="6147" width="7.44140625" style="4" bestFit="1" customWidth="1"/>
    <col min="6148" max="6148" width="3" style="4" bestFit="1" customWidth="1"/>
    <col min="6149" max="6149" width="12" style="4" customWidth="1"/>
    <col min="6150" max="6150" width="11.88671875" style="4" customWidth="1"/>
    <col min="6151" max="6151" width="2.21875" style="4" bestFit="1" customWidth="1"/>
    <col min="6152" max="6152" width="11.88671875" style="4" customWidth="1"/>
    <col min="6153" max="6153" width="2.21875" style="4" bestFit="1" customWidth="1"/>
    <col min="6154" max="6154" width="11.88671875" style="4" customWidth="1"/>
    <col min="6155" max="6155" width="3.109375" style="4" customWidth="1"/>
    <col min="6156" max="6156" width="4.21875" style="4" customWidth="1"/>
    <col min="6157" max="6400" width="9" style="4"/>
    <col min="6401" max="6401" width="3.77734375" style="4" customWidth="1"/>
    <col min="6402" max="6402" width="5" style="4" customWidth="1"/>
    <col min="6403" max="6403" width="7.44140625" style="4" bestFit="1" customWidth="1"/>
    <col min="6404" max="6404" width="3" style="4" bestFit="1" customWidth="1"/>
    <col min="6405" max="6405" width="12" style="4" customWidth="1"/>
    <col min="6406" max="6406" width="11.88671875" style="4" customWidth="1"/>
    <col min="6407" max="6407" width="2.21875" style="4" bestFit="1" customWidth="1"/>
    <col min="6408" max="6408" width="11.88671875" style="4" customWidth="1"/>
    <col min="6409" max="6409" width="2.21875" style="4" bestFit="1" customWidth="1"/>
    <col min="6410" max="6410" width="11.88671875" style="4" customWidth="1"/>
    <col min="6411" max="6411" width="3.109375" style="4" customWidth="1"/>
    <col min="6412" max="6412" width="4.21875" style="4" customWidth="1"/>
    <col min="6413" max="6656" width="9" style="4"/>
    <col min="6657" max="6657" width="3.77734375" style="4" customWidth="1"/>
    <col min="6658" max="6658" width="5" style="4" customWidth="1"/>
    <col min="6659" max="6659" width="7.44140625" style="4" bestFit="1" customWidth="1"/>
    <col min="6660" max="6660" width="3" style="4" bestFit="1" customWidth="1"/>
    <col min="6661" max="6661" width="12" style="4" customWidth="1"/>
    <col min="6662" max="6662" width="11.88671875" style="4" customWidth="1"/>
    <col min="6663" max="6663" width="2.21875" style="4" bestFit="1" customWidth="1"/>
    <col min="6664" max="6664" width="11.88671875" style="4" customWidth="1"/>
    <col min="6665" max="6665" width="2.21875" style="4" bestFit="1" customWidth="1"/>
    <col min="6666" max="6666" width="11.88671875" style="4" customWidth="1"/>
    <col min="6667" max="6667" width="3.109375" style="4" customWidth="1"/>
    <col min="6668" max="6668" width="4.21875" style="4" customWidth="1"/>
    <col min="6669" max="6912" width="9" style="4"/>
    <col min="6913" max="6913" width="3.77734375" style="4" customWidth="1"/>
    <col min="6914" max="6914" width="5" style="4" customWidth="1"/>
    <col min="6915" max="6915" width="7.44140625" style="4" bestFit="1" customWidth="1"/>
    <col min="6916" max="6916" width="3" style="4" bestFit="1" customWidth="1"/>
    <col min="6917" max="6917" width="12" style="4" customWidth="1"/>
    <col min="6918" max="6918" width="11.88671875" style="4" customWidth="1"/>
    <col min="6919" max="6919" width="2.21875" style="4" bestFit="1" customWidth="1"/>
    <col min="6920" max="6920" width="11.88671875" style="4" customWidth="1"/>
    <col min="6921" max="6921" width="2.21875" style="4" bestFit="1" customWidth="1"/>
    <col min="6922" max="6922" width="11.88671875" style="4" customWidth="1"/>
    <col min="6923" max="6923" width="3.109375" style="4" customWidth="1"/>
    <col min="6924" max="6924" width="4.21875" style="4" customWidth="1"/>
    <col min="6925" max="7168" width="9" style="4"/>
    <col min="7169" max="7169" width="3.77734375" style="4" customWidth="1"/>
    <col min="7170" max="7170" width="5" style="4" customWidth="1"/>
    <col min="7171" max="7171" width="7.44140625" style="4" bestFit="1" customWidth="1"/>
    <col min="7172" max="7172" width="3" style="4" bestFit="1" customWidth="1"/>
    <col min="7173" max="7173" width="12" style="4" customWidth="1"/>
    <col min="7174" max="7174" width="11.88671875" style="4" customWidth="1"/>
    <col min="7175" max="7175" width="2.21875" style="4" bestFit="1" customWidth="1"/>
    <col min="7176" max="7176" width="11.88671875" style="4" customWidth="1"/>
    <col min="7177" max="7177" width="2.21875" style="4" bestFit="1" customWidth="1"/>
    <col min="7178" max="7178" width="11.88671875" style="4" customWidth="1"/>
    <col min="7179" max="7179" width="3.109375" style="4" customWidth="1"/>
    <col min="7180" max="7180" width="4.21875" style="4" customWidth="1"/>
    <col min="7181" max="7424" width="9" style="4"/>
    <col min="7425" max="7425" width="3.77734375" style="4" customWidth="1"/>
    <col min="7426" max="7426" width="5" style="4" customWidth="1"/>
    <col min="7427" max="7427" width="7.44140625" style="4" bestFit="1" customWidth="1"/>
    <col min="7428" max="7428" width="3" style="4" bestFit="1" customWidth="1"/>
    <col min="7429" max="7429" width="12" style="4" customWidth="1"/>
    <col min="7430" max="7430" width="11.88671875" style="4" customWidth="1"/>
    <col min="7431" max="7431" width="2.21875" style="4" bestFit="1" customWidth="1"/>
    <col min="7432" max="7432" width="11.88671875" style="4" customWidth="1"/>
    <col min="7433" max="7433" width="2.21875" style="4" bestFit="1" customWidth="1"/>
    <col min="7434" max="7434" width="11.88671875" style="4" customWidth="1"/>
    <col min="7435" max="7435" width="3.109375" style="4" customWidth="1"/>
    <col min="7436" max="7436" width="4.21875" style="4" customWidth="1"/>
    <col min="7437" max="7680" width="9" style="4"/>
    <col min="7681" max="7681" width="3.77734375" style="4" customWidth="1"/>
    <col min="7682" max="7682" width="5" style="4" customWidth="1"/>
    <col min="7683" max="7683" width="7.44140625" style="4" bestFit="1" customWidth="1"/>
    <col min="7684" max="7684" width="3" style="4" bestFit="1" customWidth="1"/>
    <col min="7685" max="7685" width="12" style="4" customWidth="1"/>
    <col min="7686" max="7686" width="11.88671875" style="4" customWidth="1"/>
    <col min="7687" max="7687" width="2.21875" style="4" bestFit="1" customWidth="1"/>
    <col min="7688" max="7688" width="11.88671875" style="4" customWidth="1"/>
    <col min="7689" max="7689" width="2.21875" style="4" bestFit="1" customWidth="1"/>
    <col min="7690" max="7690" width="11.88671875" style="4" customWidth="1"/>
    <col min="7691" max="7691" width="3.109375" style="4" customWidth="1"/>
    <col min="7692" max="7692" width="4.21875" style="4" customWidth="1"/>
    <col min="7693" max="7936" width="9" style="4"/>
    <col min="7937" max="7937" width="3.77734375" style="4" customWidth="1"/>
    <col min="7938" max="7938" width="5" style="4" customWidth="1"/>
    <col min="7939" max="7939" width="7.44140625" style="4" bestFit="1" customWidth="1"/>
    <col min="7940" max="7940" width="3" style="4" bestFit="1" customWidth="1"/>
    <col min="7941" max="7941" width="12" style="4" customWidth="1"/>
    <col min="7942" max="7942" width="11.88671875" style="4" customWidth="1"/>
    <col min="7943" max="7943" width="2.21875" style="4" bestFit="1" customWidth="1"/>
    <col min="7944" max="7944" width="11.88671875" style="4" customWidth="1"/>
    <col min="7945" max="7945" width="2.21875" style="4" bestFit="1" customWidth="1"/>
    <col min="7946" max="7946" width="11.88671875" style="4" customWidth="1"/>
    <col min="7947" max="7947" width="3.109375" style="4" customWidth="1"/>
    <col min="7948" max="7948" width="4.21875" style="4" customWidth="1"/>
    <col min="7949" max="8192" width="9" style="4"/>
    <col min="8193" max="8193" width="3.77734375" style="4" customWidth="1"/>
    <col min="8194" max="8194" width="5" style="4" customWidth="1"/>
    <col min="8195" max="8195" width="7.44140625" style="4" bestFit="1" customWidth="1"/>
    <col min="8196" max="8196" width="3" style="4" bestFit="1" customWidth="1"/>
    <col min="8197" max="8197" width="12" style="4" customWidth="1"/>
    <col min="8198" max="8198" width="11.88671875" style="4" customWidth="1"/>
    <col min="8199" max="8199" width="2.21875" style="4" bestFit="1" customWidth="1"/>
    <col min="8200" max="8200" width="11.88671875" style="4" customWidth="1"/>
    <col min="8201" max="8201" width="2.21875" style="4" bestFit="1" customWidth="1"/>
    <col min="8202" max="8202" width="11.88671875" style="4" customWidth="1"/>
    <col min="8203" max="8203" width="3.109375" style="4" customWidth="1"/>
    <col min="8204" max="8204" width="4.21875" style="4" customWidth="1"/>
    <col min="8205" max="8448" width="9" style="4"/>
    <col min="8449" max="8449" width="3.77734375" style="4" customWidth="1"/>
    <col min="8450" max="8450" width="5" style="4" customWidth="1"/>
    <col min="8451" max="8451" width="7.44140625" style="4" bestFit="1" customWidth="1"/>
    <col min="8452" max="8452" width="3" style="4" bestFit="1" customWidth="1"/>
    <col min="8453" max="8453" width="12" style="4" customWidth="1"/>
    <col min="8454" max="8454" width="11.88671875" style="4" customWidth="1"/>
    <col min="8455" max="8455" width="2.21875" style="4" bestFit="1" customWidth="1"/>
    <col min="8456" max="8456" width="11.88671875" style="4" customWidth="1"/>
    <col min="8457" max="8457" width="2.21875" style="4" bestFit="1" customWidth="1"/>
    <col min="8458" max="8458" width="11.88671875" style="4" customWidth="1"/>
    <col min="8459" max="8459" width="3.109375" style="4" customWidth="1"/>
    <col min="8460" max="8460" width="4.21875" style="4" customWidth="1"/>
    <col min="8461" max="8704" width="9" style="4"/>
    <col min="8705" max="8705" width="3.77734375" style="4" customWidth="1"/>
    <col min="8706" max="8706" width="5" style="4" customWidth="1"/>
    <col min="8707" max="8707" width="7.44140625" style="4" bestFit="1" customWidth="1"/>
    <col min="8708" max="8708" width="3" style="4" bestFit="1" customWidth="1"/>
    <col min="8709" max="8709" width="12" style="4" customWidth="1"/>
    <col min="8710" max="8710" width="11.88671875" style="4" customWidth="1"/>
    <col min="8711" max="8711" width="2.21875" style="4" bestFit="1" customWidth="1"/>
    <col min="8712" max="8712" width="11.88671875" style="4" customWidth="1"/>
    <col min="8713" max="8713" width="2.21875" style="4" bestFit="1" customWidth="1"/>
    <col min="8714" max="8714" width="11.88671875" style="4" customWidth="1"/>
    <col min="8715" max="8715" width="3.109375" style="4" customWidth="1"/>
    <col min="8716" max="8716" width="4.21875" style="4" customWidth="1"/>
    <col min="8717" max="8960" width="9" style="4"/>
    <col min="8961" max="8961" width="3.77734375" style="4" customWidth="1"/>
    <col min="8962" max="8962" width="5" style="4" customWidth="1"/>
    <col min="8963" max="8963" width="7.44140625" style="4" bestFit="1" customWidth="1"/>
    <col min="8964" max="8964" width="3" style="4" bestFit="1" customWidth="1"/>
    <col min="8965" max="8965" width="12" style="4" customWidth="1"/>
    <col min="8966" max="8966" width="11.88671875" style="4" customWidth="1"/>
    <col min="8967" max="8967" width="2.21875" style="4" bestFit="1" customWidth="1"/>
    <col min="8968" max="8968" width="11.88671875" style="4" customWidth="1"/>
    <col min="8969" max="8969" width="2.21875" style="4" bestFit="1" customWidth="1"/>
    <col min="8970" max="8970" width="11.88671875" style="4" customWidth="1"/>
    <col min="8971" max="8971" width="3.109375" style="4" customWidth="1"/>
    <col min="8972" max="8972" width="4.21875" style="4" customWidth="1"/>
    <col min="8973" max="9216" width="9" style="4"/>
    <col min="9217" max="9217" width="3.77734375" style="4" customWidth="1"/>
    <col min="9218" max="9218" width="5" style="4" customWidth="1"/>
    <col min="9219" max="9219" width="7.44140625" style="4" bestFit="1" customWidth="1"/>
    <col min="9220" max="9220" width="3" style="4" bestFit="1" customWidth="1"/>
    <col min="9221" max="9221" width="12" style="4" customWidth="1"/>
    <col min="9222" max="9222" width="11.88671875" style="4" customWidth="1"/>
    <col min="9223" max="9223" width="2.21875" style="4" bestFit="1" customWidth="1"/>
    <col min="9224" max="9224" width="11.88671875" style="4" customWidth="1"/>
    <col min="9225" max="9225" width="2.21875" style="4" bestFit="1" customWidth="1"/>
    <col min="9226" max="9226" width="11.88671875" style="4" customWidth="1"/>
    <col min="9227" max="9227" width="3.109375" style="4" customWidth="1"/>
    <col min="9228" max="9228" width="4.21875" style="4" customWidth="1"/>
    <col min="9229" max="9472" width="9" style="4"/>
    <col min="9473" max="9473" width="3.77734375" style="4" customWidth="1"/>
    <col min="9474" max="9474" width="5" style="4" customWidth="1"/>
    <col min="9475" max="9475" width="7.44140625" style="4" bestFit="1" customWidth="1"/>
    <col min="9476" max="9476" width="3" style="4" bestFit="1" customWidth="1"/>
    <col min="9477" max="9477" width="12" style="4" customWidth="1"/>
    <col min="9478" max="9478" width="11.88671875" style="4" customWidth="1"/>
    <col min="9479" max="9479" width="2.21875" style="4" bestFit="1" customWidth="1"/>
    <col min="9480" max="9480" width="11.88671875" style="4" customWidth="1"/>
    <col min="9481" max="9481" width="2.21875" style="4" bestFit="1" customWidth="1"/>
    <col min="9482" max="9482" width="11.88671875" style="4" customWidth="1"/>
    <col min="9483" max="9483" width="3.109375" style="4" customWidth="1"/>
    <col min="9484" max="9484" width="4.21875" style="4" customWidth="1"/>
    <col min="9485" max="9728" width="9" style="4"/>
    <col min="9729" max="9729" width="3.77734375" style="4" customWidth="1"/>
    <col min="9730" max="9730" width="5" style="4" customWidth="1"/>
    <col min="9731" max="9731" width="7.44140625" style="4" bestFit="1" customWidth="1"/>
    <col min="9732" max="9732" width="3" style="4" bestFit="1" customWidth="1"/>
    <col min="9733" max="9733" width="12" style="4" customWidth="1"/>
    <col min="9734" max="9734" width="11.88671875" style="4" customWidth="1"/>
    <col min="9735" max="9735" width="2.21875" style="4" bestFit="1" customWidth="1"/>
    <col min="9736" max="9736" width="11.88671875" style="4" customWidth="1"/>
    <col min="9737" max="9737" width="2.21875" style="4" bestFit="1" customWidth="1"/>
    <col min="9738" max="9738" width="11.88671875" style="4" customWidth="1"/>
    <col min="9739" max="9739" width="3.109375" style="4" customWidth="1"/>
    <col min="9740" max="9740" width="4.21875" style="4" customWidth="1"/>
    <col min="9741" max="9984" width="9" style="4"/>
    <col min="9985" max="9985" width="3.77734375" style="4" customWidth="1"/>
    <col min="9986" max="9986" width="5" style="4" customWidth="1"/>
    <col min="9987" max="9987" width="7.44140625" style="4" bestFit="1" customWidth="1"/>
    <col min="9988" max="9988" width="3" style="4" bestFit="1" customWidth="1"/>
    <col min="9989" max="9989" width="12" style="4" customWidth="1"/>
    <col min="9990" max="9990" width="11.88671875" style="4" customWidth="1"/>
    <col min="9991" max="9991" width="2.21875" style="4" bestFit="1" customWidth="1"/>
    <col min="9992" max="9992" width="11.88671875" style="4" customWidth="1"/>
    <col min="9993" max="9993" width="2.21875" style="4" bestFit="1" customWidth="1"/>
    <col min="9994" max="9994" width="11.88671875" style="4" customWidth="1"/>
    <col min="9995" max="9995" width="3.109375" style="4" customWidth="1"/>
    <col min="9996" max="9996" width="4.21875" style="4" customWidth="1"/>
    <col min="9997" max="10240" width="9" style="4"/>
    <col min="10241" max="10241" width="3.77734375" style="4" customWidth="1"/>
    <col min="10242" max="10242" width="5" style="4" customWidth="1"/>
    <col min="10243" max="10243" width="7.44140625" style="4" bestFit="1" customWidth="1"/>
    <col min="10244" max="10244" width="3" style="4" bestFit="1" customWidth="1"/>
    <col min="10245" max="10245" width="12" style="4" customWidth="1"/>
    <col min="10246" max="10246" width="11.88671875" style="4" customWidth="1"/>
    <col min="10247" max="10247" width="2.21875" style="4" bestFit="1" customWidth="1"/>
    <col min="10248" max="10248" width="11.88671875" style="4" customWidth="1"/>
    <col min="10249" max="10249" width="2.21875" style="4" bestFit="1" customWidth="1"/>
    <col min="10250" max="10250" width="11.88671875" style="4" customWidth="1"/>
    <col min="10251" max="10251" width="3.109375" style="4" customWidth="1"/>
    <col min="10252" max="10252" width="4.21875" style="4" customWidth="1"/>
    <col min="10253" max="10496" width="9" style="4"/>
    <col min="10497" max="10497" width="3.77734375" style="4" customWidth="1"/>
    <col min="10498" max="10498" width="5" style="4" customWidth="1"/>
    <col min="10499" max="10499" width="7.44140625" style="4" bestFit="1" customWidth="1"/>
    <col min="10500" max="10500" width="3" style="4" bestFit="1" customWidth="1"/>
    <col min="10501" max="10501" width="12" style="4" customWidth="1"/>
    <col min="10502" max="10502" width="11.88671875" style="4" customWidth="1"/>
    <col min="10503" max="10503" width="2.21875" style="4" bestFit="1" customWidth="1"/>
    <col min="10504" max="10504" width="11.88671875" style="4" customWidth="1"/>
    <col min="10505" max="10505" width="2.21875" style="4" bestFit="1" customWidth="1"/>
    <col min="10506" max="10506" width="11.88671875" style="4" customWidth="1"/>
    <col min="10507" max="10507" width="3.109375" style="4" customWidth="1"/>
    <col min="10508" max="10508" width="4.21875" style="4" customWidth="1"/>
    <col min="10509" max="10752" width="9" style="4"/>
    <col min="10753" max="10753" width="3.77734375" style="4" customWidth="1"/>
    <col min="10754" max="10754" width="5" style="4" customWidth="1"/>
    <col min="10755" max="10755" width="7.44140625" style="4" bestFit="1" customWidth="1"/>
    <col min="10756" max="10756" width="3" style="4" bestFit="1" customWidth="1"/>
    <col min="10757" max="10757" width="12" style="4" customWidth="1"/>
    <col min="10758" max="10758" width="11.88671875" style="4" customWidth="1"/>
    <col min="10759" max="10759" width="2.21875" style="4" bestFit="1" customWidth="1"/>
    <col min="10760" max="10760" width="11.88671875" style="4" customWidth="1"/>
    <col min="10761" max="10761" width="2.21875" style="4" bestFit="1" customWidth="1"/>
    <col min="10762" max="10762" width="11.88671875" style="4" customWidth="1"/>
    <col min="10763" max="10763" width="3.109375" style="4" customWidth="1"/>
    <col min="10764" max="10764" width="4.21875" style="4" customWidth="1"/>
    <col min="10765" max="11008" width="9" style="4"/>
    <col min="11009" max="11009" width="3.77734375" style="4" customWidth="1"/>
    <col min="11010" max="11010" width="5" style="4" customWidth="1"/>
    <col min="11011" max="11011" width="7.44140625" style="4" bestFit="1" customWidth="1"/>
    <col min="11012" max="11012" width="3" style="4" bestFit="1" customWidth="1"/>
    <col min="11013" max="11013" width="12" style="4" customWidth="1"/>
    <col min="11014" max="11014" width="11.88671875" style="4" customWidth="1"/>
    <col min="11015" max="11015" width="2.21875" style="4" bestFit="1" customWidth="1"/>
    <col min="11016" max="11016" width="11.88671875" style="4" customWidth="1"/>
    <col min="11017" max="11017" width="2.21875" style="4" bestFit="1" customWidth="1"/>
    <col min="11018" max="11018" width="11.88671875" style="4" customWidth="1"/>
    <col min="11019" max="11019" width="3.109375" style="4" customWidth="1"/>
    <col min="11020" max="11020" width="4.21875" style="4" customWidth="1"/>
    <col min="11021" max="11264" width="9" style="4"/>
    <col min="11265" max="11265" width="3.77734375" style="4" customWidth="1"/>
    <col min="11266" max="11266" width="5" style="4" customWidth="1"/>
    <col min="11267" max="11267" width="7.44140625" style="4" bestFit="1" customWidth="1"/>
    <col min="11268" max="11268" width="3" style="4" bestFit="1" customWidth="1"/>
    <col min="11269" max="11269" width="12" style="4" customWidth="1"/>
    <col min="11270" max="11270" width="11.88671875" style="4" customWidth="1"/>
    <col min="11271" max="11271" width="2.21875" style="4" bestFit="1" customWidth="1"/>
    <col min="11272" max="11272" width="11.88671875" style="4" customWidth="1"/>
    <col min="11273" max="11273" width="2.21875" style="4" bestFit="1" customWidth="1"/>
    <col min="11274" max="11274" width="11.88671875" style="4" customWidth="1"/>
    <col min="11275" max="11275" width="3.109375" style="4" customWidth="1"/>
    <col min="11276" max="11276" width="4.21875" style="4" customWidth="1"/>
    <col min="11277" max="11520" width="9" style="4"/>
    <col min="11521" max="11521" width="3.77734375" style="4" customWidth="1"/>
    <col min="11522" max="11522" width="5" style="4" customWidth="1"/>
    <col min="11523" max="11523" width="7.44140625" style="4" bestFit="1" customWidth="1"/>
    <col min="11524" max="11524" width="3" style="4" bestFit="1" customWidth="1"/>
    <col min="11525" max="11525" width="12" style="4" customWidth="1"/>
    <col min="11526" max="11526" width="11.88671875" style="4" customWidth="1"/>
    <col min="11527" max="11527" width="2.21875" style="4" bestFit="1" customWidth="1"/>
    <col min="11528" max="11528" width="11.88671875" style="4" customWidth="1"/>
    <col min="11529" max="11529" width="2.21875" style="4" bestFit="1" customWidth="1"/>
    <col min="11530" max="11530" width="11.88671875" style="4" customWidth="1"/>
    <col min="11531" max="11531" width="3.109375" style="4" customWidth="1"/>
    <col min="11532" max="11532" width="4.21875" style="4" customWidth="1"/>
    <col min="11533" max="11776" width="9" style="4"/>
    <col min="11777" max="11777" width="3.77734375" style="4" customWidth="1"/>
    <col min="11778" max="11778" width="5" style="4" customWidth="1"/>
    <col min="11779" max="11779" width="7.44140625" style="4" bestFit="1" customWidth="1"/>
    <col min="11780" max="11780" width="3" style="4" bestFit="1" customWidth="1"/>
    <col min="11781" max="11781" width="12" style="4" customWidth="1"/>
    <col min="11782" max="11782" width="11.88671875" style="4" customWidth="1"/>
    <col min="11783" max="11783" width="2.21875" style="4" bestFit="1" customWidth="1"/>
    <col min="11784" max="11784" width="11.88671875" style="4" customWidth="1"/>
    <col min="11785" max="11785" width="2.21875" style="4" bestFit="1" customWidth="1"/>
    <col min="11786" max="11786" width="11.88671875" style="4" customWidth="1"/>
    <col min="11787" max="11787" width="3.109375" style="4" customWidth="1"/>
    <col min="11788" max="11788" width="4.21875" style="4" customWidth="1"/>
    <col min="11789" max="12032" width="9" style="4"/>
    <col min="12033" max="12033" width="3.77734375" style="4" customWidth="1"/>
    <col min="12034" max="12034" width="5" style="4" customWidth="1"/>
    <col min="12035" max="12035" width="7.44140625" style="4" bestFit="1" customWidth="1"/>
    <col min="12036" max="12036" width="3" style="4" bestFit="1" customWidth="1"/>
    <col min="12037" max="12037" width="12" style="4" customWidth="1"/>
    <col min="12038" max="12038" width="11.88671875" style="4" customWidth="1"/>
    <col min="12039" max="12039" width="2.21875" style="4" bestFit="1" customWidth="1"/>
    <col min="12040" max="12040" width="11.88671875" style="4" customWidth="1"/>
    <col min="12041" max="12041" width="2.21875" style="4" bestFit="1" customWidth="1"/>
    <col min="12042" max="12042" width="11.88671875" style="4" customWidth="1"/>
    <col min="12043" max="12043" width="3.109375" style="4" customWidth="1"/>
    <col min="12044" max="12044" width="4.21875" style="4" customWidth="1"/>
    <col min="12045" max="12288" width="9" style="4"/>
    <col min="12289" max="12289" width="3.77734375" style="4" customWidth="1"/>
    <col min="12290" max="12290" width="5" style="4" customWidth="1"/>
    <col min="12291" max="12291" width="7.44140625" style="4" bestFit="1" customWidth="1"/>
    <col min="12292" max="12292" width="3" style="4" bestFit="1" customWidth="1"/>
    <col min="12293" max="12293" width="12" style="4" customWidth="1"/>
    <col min="12294" max="12294" width="11.88671875" style="4" customWidth="1"/>
    <col min="12295" max="12295" width="2.21875" style="4" bestFit="1" customWidth="1"/>
    <col min="12296" max="12296" width="11.88671875" style="4" customWidth="1"/>
    <col min="12297" max="12297" width="2.21875" style="4" bestFit="1" customWidth="1"/>
    <col min="12298" max="12298" width="11.88671875" style="4" customWidth="1"/>
    <col min="12299" max="12299" width="3.109375" style="4" customWidth="1"/>
    <col min="12300" max="12300" width="4.21875" style="4" customWidth="1"/>
    <col min="12301" max="12544" width="9" style="4"/>
    <col min="12545" max="12545" width="3.77734375" style="4" customWidth="1"/>
    <col min="12546" max="12546" width="5" style="4" customWidth="1"/>
    <col min="12547" max="12547" width="7.44140625" style="4" bestFit="1" customWidth="1"/>
    <col min="12548" max="12548" width="3" style="4" bestFit="1" customWidth="1"/>
    <col min="12549" max="12549" width="12" style="4" customWidth="1"/>
    <col min="12550" max="12550" width="11.88671875" style="4" customWidth="1"/>
    <col min="12551" max="12551" width="2.21875" style="4" bestFit="1" customWidth="1"/>
    <col min="12552" max="12552" width="11.88671875" style="4" customWidth="1"/>
    <col min="12553" max="12553" width="2.21875" style="4" bestFit="1" customWidth="1"/>
    <col min="12554" max="12554" width="11.88671875" style="4" customWidth="1"/>
    <col min="12555" max="12555" width="3.109375" style="4" customWidth="1"/>
    <col min="12556" max="12556" width="4.21875" style="4" customWidth="1"/>
    <col min="12557" max="12800" width="9" style="4"/>
    <col min="12801" max="12801" width="3.77734375" style="4" customWidth="1"/>
    <col min="12802" max="12802" width="5" style="4" customWidth="1"/>
    <col min="12803" max="12803" width="7.44140625" style="4" bestFit="1" customWidth="1"/>
    <col min="12804" max="12804" width="3" style="4" bestFit="1" customWidth="1"/>
    <col min="12805" max="12805" width="12" style="4" customWidth="1"/>
    <col min="12806" max="12806" width="11.88671875" style="4" customWidth="1"/>
    <col min="12807" max="12807" width="2.21875" style="4" bestFit="1" customWidth="1"/>
    <col min="12808" max="12808" width="11.88671875" style="4" customWidth="1"/>
    <col min="12809" max="12809" width="2.21875" style="4" bestFit="1" customWidth="1"/>
    <col min="12810" max="12810" width="11.88671875" style="4" customWidth="1"/>
    <col min="12811" max="12811" width="3.109375" style="4" customWidth="1"/>
    <col min="12812" max="12812" width="4.21875" style="4" customWidth="1"/>
    <col min="12813" max="13056" width="9" style="4"/>
    <col min="13057" max="13057" width="3.77734375" style="4" customWidth="1"/>
    <col min="13058" max="13058" width="5" style="4" customWidth="1"/>
    <col min="13059" max="13059" width="7.44140625" style="4" bestFit="1" customWidth="1"/>
    <col min="13060" max="13060" width="3" style="4" bestFit="1" customWidth="1"/>
    <col min="13061" max="13061" width="12" style="4" customWidth="1"/>
    <col min="13062" max="13062" width="11.88671875" style="4" customWidth="1"/>
    <col min="13063" max="13063" width="2.21875" style="4" bestFit="1" customWidth="1"/>
    <col min="13064" max="13064" width="11.88671875" style="4" customWidth="1"/>
    <col min="13065" max="13065" width="2.21875" style="4" bestFit="1" customWidth="1"/>
    <col min="13066" max="13066" width="11.88671875" style="4" customWidth="1"/>
    <col min="13067" max="13067" width="3.109375" style="4" customWidth="1"/>
    <col min="13068" max="13068" width="4.21875" style="4" customWidth="1"/>
    <col min="13069" max="13312" width="9" style="4"/>
    <col min="13313" max="13313" width="3.77734375" style="4" customWidth="1"/>
    <col min="13314" max="13314" width="5" style="4" customWidth="1"/>
    <col min="13315" max="13315" width="7.44140625" style="4" bestFit="1" customWidth="1"/>
    <col min="13316" max="13316" width="3" style="4" bestFit="1" customWidth="1"/>
    <col min="13317" max="13317" width="12" style="4" customWidth="1"/>
    <col min="13318" max="13318" width="11.88671875" style="4" customWidth="1"/>
    <col min="13319" max="13319" width="2.21875" style="4" bestFit="1" customWidth="1"/>
    <col min="13320" max="13320" width="11.88671875" style="4" customWidth="1"/>
    <col min="13321" max="13321" width="2.21875" style="4" bestFit="1" customWidth="1"/>
    <col min="13322" max="13322" width="11.88671875" style="4" customWidth="1"/>
    <col min="13323" max="13323" width="3.109375" style="4" customWidth="1"/>
    <col min="13324" max="13324" width="4.21875" style="4" customWidth="1"/>
    <col min="13325" max="13568" width="9" style="4"/>
    <col min="13569" max="13569" width="3.77734375" style="4" customWidth="1"/>
    <col min="13570" max="13570" width="5" style="4" customWidth="1"/>
    <col min="13571" max="13571" width="7.44140625" style="4" bestFit="1" customWidth="1"/>
    <col min="13572" max="13572" width="3" style="4" bestFit="1" customWidth="1"/>
    <col min="13573" max="13573" width="12" style="4" customWidth="1"/>
    <col min="13574" max="13574" width="11.88671875" style="4" customWidth="1"/>
    <col min="13575" max="13575" width="2.21875" style="4" bestFit="1" customWidth="1"/>
    <col min="13576" max="13576" width="11.88671875" style="4" customWidth="1"/>
    <col min="13577" max="13577" width="2.21875" style="4" bestFit="1" customWidth="1"/>
    <col min="13578" max="13578" width="11.88671875" style="4" customWidth="1"/>
    <col min="13579" max="13579" width="3.109375" style="4" customWidth="1"/>
    <col min="13580" max="13580" width="4.21875" style="4" customWidth="1"/>
    <col min="13581" max="13824" width="9" style="4"/>
    <col min="13825" max="13825" width="3.77734375" style="4" customWidth="1"/>
    <col min="13826" max="13826" width="5" style="4" customWidth="1"/>
    <col min="13827" max="13827" width="7.44140625" style="4" bestFit="1" customWidth="1"/>
    <col min="13828" max="13828" width="3" style="4" bestFit="1" customWidth="1"/>
    <col min="13829" max="13829" width="12" style="4" customWidth="1"/>
    <col min="13830" max="13830" width="11.88671875" style="4" customWidth="1"/>
    <col min="13831" max="13831" width="2.21875" style="4" bestFit="1" customWidth="1"/>
    <col min="13832" max="13832" width="11.88671875" style="4" customWidth="1"/>
    <col min="13833" max="13833" width="2.21875" style="4" bestFit="1" customWidth="1"/>
    <col min="13834" max="13834" width="11.88671875" style="4" customWidth="1"/>
    <col min="13835" max="13835" width="3.109375" style="4" customWidth="1"/>
    <col min="13836" max="13836" width="4.21875" style="4" customWidth="1"/>
    <col min="13837" max="14080" width="9" style="4"/>
    <col min="14081" max="14081" width="3.77734375" style="4" customWidth="1"/>
    <col min="14082" max="14082" width="5" style="4" customWidth="1"/>
    <col min="14083" max="14083" width="7.44140625" style="4" bestFit="1" customWidth="1"/>
    <col min="14084" max="14084" width="3" style="4" bestFit="1" customWidth="1"/>
    <col min="14085" max="14085" width="12" style="4" customWidth="1"/>
    <col min="14086" max="14086" width="11.88671875" style="4" customWidth="1"/>
    <col min="14087" max="14087" width="2.21875" style="4" bestFit="1" customWidth="1"/>
    <col min="14088" max="14088" width="11.88671875" style="4" customWidth="1"/>
    <col min="14089" max="14089" width="2.21875" style="4" bestFit="1" customWidth="1"/>
    <col min="14090" max="14090" width="11.88671875" style="4" customWidth="1"/>
    <col min="14091" max="14091" width="3.109375" style="4" customWidth="1"/>
    <col min="14092" max="14092" width="4.21875" style="4" customWidth="1"/>
    <col min="14093" max="14336" width="9" style="4"/>
    <col min="14337" max="14337" width="3.77734375" style="4" customWidth="1"/>
    <col min="14338" max="14338" width="5" style="4" customWidth="1"/>
    <col min="14339" max="14339" width="7.44140625" style="4" bestFit="1" customWidth="1"/>
    <col min="14340" max="14340" width="3" style="4" bestFit="1" customWidth="1"/>
    <col min="14341" max="14341" width="12" style="4" customWidth="1"/>
    <col min="14342" max="14342" width="11.88671875" style="4" customWidth="1"/>
    <col min="14343" max="14343" width="2.21875" style="4" bestFit="1" customWidth="1"/>
    <col min="14344" max="14344" width="11.88671875" style="4" customWidth="1"/>
    <col min="14345" max="14345" width="2.21875" style="4" bestFit="1" customWidth="1"/>
    <col min="14346" max="14346" width="11.88671875" style="4" customWidth="1"/>
    <col min="14347" max="14347" width="3.109375" style="4" customWidth="1"/>
    <col min="14348" max="14348" width="4.21875" style="4" customWidth="1"/>
    <col min="14349" max="14592" width="9" style="4"/>
    <col min="14593" max="14593" width="3.77734375" style="4" customWidth="1"/>
    <col min="14594" max="14594" width="5" style="4" customWidth="1"/>
    <col min="14595" max="14595" width="7.44140625" style="4" bestFit="1" customWidth="1"/>
    <col min="14596" max="14596" width="3" style="4" bestFit="1" customWidth="1"/>
    <col min="14597" max="14597" width="12" style="4" customWidth="1"/>
    <col min="14598" max="14598" width="11.88671875" style="4" customWidth="1"/>
    <col min="14599" max="14599" width="2.21875" style="4" bestFit="1" customWidth="1"/>
    <col min="14600" max="14600" width="11.88671875" style="4" customWidth="1"/>
    <col min="14601" max="14601" width="2.21875" style="4" bestFit="1" customWidth="1"/>
    <col min="14602" max="14602" width="11.88671875" style="4" customWidth="1"/>
    <col min="14603" max="14603" width="3.109375" style="4" customWidth="1"/>
    <col min="14604" max="14604" width="4.21875" style="4" customWidth="1"/>
    <col min="14605" max="14848" width="9" style="4"/>
    <col min="14849" max="14849" width="3.77734375" style="4" customWidth="1"/>
    <col min="14850" max="14850" width="5" style="4" customWidth="1"/>
    <col min="14851" max="14851" width="7.44140625" style="4" bestFit="1" customWidth="1"/>
    <col min="14852" max="14852" width="3" style="4" bestFit="1" customWidth="1"/>
    <col min="14853" max="14853" width="12" style="4" customWidth="1"/>
    <col min="14854" max="14854" width="11.88671875" style="4" customWidth="1"/>
    <col min="14855" max="14855" width="2.21875" style="4" bestFit="1" customWidth="1"/>
    <col min="14856" max="14856" width="11.88671875" style="4" customWidth="1"/>
    <col min="14857" max="14857" width="2.21875" style="4" bestFit="1" customWidth="1"/>
    <col min="14858" max="14858" width="11.88671875" style="4" customWidth="1"/>
    <col min="14859" max="14859" width="3.109375" style="4" customWidth="1"/>
    <col min="14860" max="14860" width="4.21875" style="4" customWidth="1"/>
    <col min="14861" max="15104" width="9" style="4"/>
    <col min="15105" max="15105" width="3.77734375" style="4" customWidth="1"/>
    <col min="15106" max="15106" width="5" style="4" customWidth="1"/>
    <col min="15107" max="15107" width="7.44140625" style="4" bestFit="1" customWidth="1"/>
    <col min="15108" max="15108" width="3" style="4" bestFit="1" customWidth="1"/>
    <col min="15109" max="15109" width="12" style="4" customWidth="1"/>
    <col min="15110" max="15110" width="11.88671875" style="4" customWidth="1"/>
    <col min="15111" max="15111" width="2.21875" style="4" bestFit="1" customWidth="1"/>
    <col min="15112" max="15112" width="11.88671875" style="4" customWidth="1"/>
    <col min="15113" max="15113" width="2.21875" style="4" bestFit="1" customWidth="1"/>
    <col min="15114" max="15114" width="11.88671875" style="4" customWidth="1"/>
    <col min="15115" max="15115" width="3.109375" style="4" customWidth="1"/>
    <col min="15116" max="15116" width="4.21875" style="4" customWidth="1"/>
    <col min="15117" max="15360" width="9" style="4"/>
    <col min="15361" max="15361" width="3.77734375" style="4" customWidth="1"/>
    <col min="15362" max="15362" width="5" style="4" customWidth="1"/>
    <col min="15363" max="15363" width="7.44140625" style="4" bestFit="1" customWidth="1"/>
    <col min="15364" max="15364" width="3" style="4" bestFit="1" customWidth="1"/>
    <col min="15365" max="15365" width="12" style="4" customWidth="1"/>
    <col min="15366" max="15366" width="11.88671875" style="4" customWidth="1"/>
    <col min="15367" max="15367" width="2.21875" style="4" bestFit="1" customWidth="1"/>
    <col min="15368" max="15368" width="11.88671875" style="4" customWidth="1"/>
    <col min="15369" max="15369" width="2.21875" style="4" bestFit="1" customWidth="1"/>
    <col min="15370" max="15370" width="11.88671875" style="4" customWidth="1"/>
    <col min="15371" max="15371" width="3.109375" style="4" customWidth="1"/>
    <col min="15372" max="15372" width="4.21875" style="4" customWidth="1"/>
    <col min="15373" max="15616" width="9" style="4"/>
    <col min="15617" max="15617" width="3.77734375" style="4" customWidth="1"/>
    <col min="15618" max="15618" width="5" style="4" customWidth="1"/>
    <col min="15619" max="15619" width="7.44140625" style="4" bestFit="1" customWidth="1"/>
    <col min="15620" max="15620" width="3" style="4" bestFit="1" customWidth="1"/>
    <col min="15621" max="15621" width="12" style="4" customWidth="1"/>
    <col min="15622" max="15622" width="11.88671875" style="4" customWidth="1"/>
    <col min="15623" max="15623" width="2.21875" style="4" bestFit="1" customWidth="1"/>
    <col min="15624" max="15624" width="11.88671875" style="4" customWidth="1"/>
    <col min="15625" max="15625" width="2.21875" style="4" bestFit="1" customWidth="1"/>
    <col min="15626" max="15626" width="11.88671875" style="4" customWidth="1"/>
    <col min="15627" max="15627" width="3.109375" style="4" customWidth="1"/>
    <col min="15628" max="15628" width="4.21875" style="4" customWidth="1"/>
    <col min="15629" max="15872" width="9" style="4"/>
    <col min="15873" max="15873" width="3.77734375" style="4" customWidth="1"/>
    <col min="15874" max="15874" width="5" style="4" customWidth="1"/>
    <col min="15875" max="15875" width="7.44140625" style="4" bestFit="1" customWidth="1"/>
    <col min="15876" max="15876" width="3" style="4" bestFit="1" customWidth="1"/>
    <col min="15877" max="15877" width="12" style="4" customWidth="1"/>
    <col min="15878" max="15878" width="11.88671875" style="4" customWidth="1"/>
    <col min="15879" max="15879" width="2.21875" style="4" bestFit="1" customWidth="1"/>
    <col min="15880" max="15880" width="11.88671875" style="4" customWidth="1"/>
    <col min="15881" max="15881" width="2.21875" style="4" bestFit="1" customWidth="1"/>
    <col min="15882" max="15882" width="11.88671875" style="4" customWidth="1"/>
    <col min="15883" max="15883" width="3.109375" style="4" customWidth="1"/>
    <col min="15884" max="15884" width="4.21875" style="4" customWidth="1"/>
    <col min="15885" max="16128" width="9" style="4"/>
    <col min="16129" max="16129" width="3.77734375" style="4" customWidth="1"/>
    <col min="16130" max="16130" width="5" style="4" customWidth="1"/>
    <col min="16131" max="16131" width="7.44140625" style="4" bestFit="1" customWidth="1"/>
    <col min="16132" max="16132" width="3" style="4" bestFit="1" customWidth="1"/>
    <col min="16133" max="16133" width="12" style="4" customWidth="1"/>
    <col min="16134" max="16134" width="11.88671875" style="4" customWidth="1"/>
    <col min="16135" max="16135" width="2.21875" style="4" bestFit="1" customWidth="1"/>
    <col min="16136" max="16136" width="11.88671875" style="4" customWidth="1"/>
    <col min="16137" max="16137" width="2.21875" style="4" bestFit="1" customWidth="1"/>
    <col min="16138" max="16138" width="11.88671875" style="4" customWidth="1"/>
    <col min="16139" max="16139" width="3.109375" style="4" customWidth="1"/>
    <col min="16140" max="16140" width="4.21875" style="4" customWidth="1"/>
    <col min="16141" max="16384" width="9" style="4"/>
  </cols>
  <sheetData>
    <row r="1" spans="1:64" ht="18.75" customHeight="1" x14ac:dyDescent="0.2">
      <c r="A1" s="1216" t="s">
        <v>180</v>
      </c>
      <c r="B1" s="1217"/>
      <c r="C1" s="1216" t="s">
        <v>7</v>
      </c>
      <c r="D1" s="1218"/>
      <c r="E1" s="1217"/>
      <c r="H1" s="58" t="s">
        <v>112</v>
      </c>
      <c r="I1" s="1219">
        <f>●総括表!H4</f>
        <v>0</v>
      </c>
      <c r="J1" s="1219"/>
      <c r="K1" s="1219"/>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18.75" customHeight="1" x14ac:dyDescent="0.2">
      <c r="J2" s="658"/>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15" customHeight="1" x14ac:dyDescent="0.2">
      <c r="H3" s="59"/>
      <c r="I3" s="59"/>
      <c r="J3" s="60"/>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8.75" customHeight="1" x14ac:dyDescent="0.2">
      <c r="A4" s="595" t="s">
        <v>1734</v>
      </c>
      <c r="B4" s="596" t="s">
        <v>568</v>
      </c>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11.25" customHeight="1" x14ac:dyDescent="0.2">
      <c r="A5" s="595"/>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8.75" customHeight="1" x14ac:dyDescent="0.2">
      <c r="A6" s="595"/>
      <c r="B6" s="1029" t="s">
        <v>162</v>
      </c>
      <c r="C6" s="1030"/>
      <c r="D6" s="1029" t="s">
        <v>161</v>
      </c>
      <c r="E6" s="1030"/>
      <c r="F6" s="426" t="s">
        <v>160</v>
      </c>
      <c r="G6" s="652"/>
      <c r="H6" s="61" t="s">
        <v>159</v>
      </c>
      <c r="I6" s="659"/>
      <c r="J6" s="426" t="s">
        <v>110</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15" customHeight="1" x14ac:dyDescent="0.2">
      <c r="A7" s="595"/>
      <c r="B7" s="668"/>
      <c r="C7" s="663"/>
      <c r="D7" s="653"/>
      <c r="E7" s="654"/>
      <c r="F7" s="429"/>
      <c r="G7" s="653"/>
      <c r="H7" s="657"/>
      <c r="I7" s="654"/>
      <c r="J7" s="431" t="s">
        <v>1735</v>
      </c>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15" customHeight="1" x14ac:dyDescent="0.2">
      <c r="B8" s="662">
        <v>1</v>
      </c>
      <c r="C8" s="525" t="s">
        <v>166</v>
      </c>
      <c r="D8" s="1234"/>
      <c r="E8" s="1235"/>
      <c r="F8" s="417"/>
      <c r="G8" s="655" t="s">
        <v>1736</v>
      </c>
      <c r="H8" s="363">
        <v>1.7999999999999999E-2</v>
      </c>
      <c r="I8" s="655" t="s">
        <v>1737</v>
      </c>
      <c r="J8" s="522">
        <f t="shared" ref="J8:J13" si="0">ROUND(F8*H8,0)</f>
        <v>0</v>
      </c>
      <c r="K8" s="598" t="s">
        <v>1738</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15" customHeight="1" x14ac:dyDescent="0.2">
      <c r="B9" s="662">
        <v>2</v>
      </c>
      <c r="C9" s="525" t="s">
        <v>155</v>
      </c>
      <c r="D9" s="1234"/>
      <c r="E9" s="1235"/>
      <c r="F9" s="417"/>
      <c r="G9" s="655" t="s">
        <v>1739</v>
      </c>
      <c r="H9" s="363">
        <v>1.4999999999999999E-2</v>
      </c>
      <c r="I9" s="655" t="s">
        <v>1740</v>
      </c>
      <c r="J9" s="522">
        <f t="shared" si="0"/>
        <v>0</v>
      </c>
      <c r="K9" s="598" t="s">
        <v>1741</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5" customHeight="1" x14ac:dyDescent="0.2">
      <c r="B10" s="662">
        <v>3</v>
      </c>
      <c r="C10" s="525" t="s">
        <v>153</v>
      </c>
      <c r="D10" s="1234"/>
      <c r="E10" s="1235"/>
      <c r="F10" s="417"/>
      <c r="G10" s="655" t="s">
        <v>1739</v>
      </c>
      <c r="H10" s="363">
        <v>6.0999999999999999E-2</v>
      </c>
      <c r="I10" s="655" t="s">
        <v>1740</v>
      </c>
      <c r="J10" s="522">
        <f t="shared" si="0"/>
        <v>0</v>
      </c>
      <c r="K10" s="598" t="s">
        <v>1742</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64" ht="15" customHeight="1" x14ac:dyDescent="0.2">
      <c r="B11" s="662">
        <v>4</v>
      </c>
      <c r="C11" s="525" t="s">
        <v>151</v>
      </c>
      <c r="D11" s="1234"/>
      <c r="E11" s="1235"/>
      <c r="F11" s="417"/>
      <c r="G11" s="655" t="s">
        <v>1739</v>
      </c>
      <c r="H11" s="363">
        <v>8.1000000000000003E-2</v>
      </c>
      <c r="I11" s="655" t="s">
        <v>1740</v>
      </c>
      <c r="J11" s="522">
        <f t="shared" si="0"/>
        <v>0</v>
      </c>
      <c r="K11" s="598" t="s">
        <v>1743</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row>
    <row r="12" spans="1:64" ht="15" customHeight="1" x14ac:dyDescent="0.2">
      <c r="B12" s="662">
        <v>5</v>
      </c>
      <c r="C12" s="525" t="s">
        <v>150</v>
      </c>
      <c r="D12" s="1234"/>
      <c r="E12" s="1235"/>
      <c r="F12" s="417"/>
      <c r="G12" s="655" t="s">
        <v>1739</v>
      </c>
      <c r="H12" s="363">
        <v>8.7999999999999995E-2</v>
      </c>
      <c r="I12" s="655" t="s">
        <v>1740</v>
      </c>
      <c r="J12" s="522">
        <f t="shared" si="0"/>
        <v>0</v>
      </c>
      <c r="K12" s="598" t="s">
        <v>1744</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64" ht="15" customHeight="1" x14ac:dyDescent="0.2">
      <c r="B13" s="662">
        <v>6</v>
      </c>
      <c r="C13" s="525" t="s">
        <v>149</v>
      </c>
      <c r="D13" s="1234"/>
      <c r="E13" s="1235"/>
      <c r="F13" s="417"/>
      <c r="G13" s="655" t="s">
        <v>1739</v>
      </c>
      <c r="H13" s="363">
        <v>9.1999999999999998E-2</v>
      </c>
      <c r="I13" s="655" t="s">
        <v>1740</v>
      </c>
      <c r="J13" s="522">
        <f t="shared" si="0"/>
        <v>0</v>
      </c>
      <c r="K13" s="598" t="s">
        <v>1745</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row>
    <row r="14" spans="1:64" ht="15" customHeight="1" x14ac:dyDescent="0.2">
      <c r="A14" s="4"/>
      <c r="B14" s="1047" t="s">
        <v>168</v>
      </c>
      <c r="C14" s="1048"/>
      <c r="D14" s="1234"/>
      <c r="E14" s="1235"/>
      <c r="F14" s="62"/>
      <c r="G14" s="63"/>
      <c r="H14" s="341"/>
      <c r="I14" s="63"/>
      <c r="J14" s="529">
        <f>SUM(J8:J13)</f>
        <v>0</v>
      </c>
      <c r="K14" s="598" t="s">
        <v>1746</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row>
    <row r="15" spans="1:64" ht="13.2" x14ac:dyDescent="0.2">
      <c r="A15" s="4"/>
      <c r="B15" s="1252"/>
      <c r="C15" s="1253"/>
      <c r="D15" s="1244"/>
      <c r="E15" s="1245"/>
      <c r="F15" s="48" t="s">
        <v>1747</v>
      </c>
      <c r="G15" s="64"/>
      <c r="H15" s="382" t="s">
        <v>1748</v>
      </c>
      <c r="I15" s="64"/>
      <c r="J15" s="48"/>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row>
    <row r="16" spans="1:64" ht="15" customHeight="1" x14ac:dyDescent="0.2">
      <c r="A16" s="4"/>
      <c r="B16" s="1254"/>
      <c r="C16" s="1255"/>
      <c r="D16" s="1246"/>
      <c r="E16" s="1247"/>
      <c r="F16" s="49">
        <f>J14</f>
        <v>0</v>
      </c>
      <c r="G16" s="65" t="s">
        <v>1739</v>
      </c>
      <c r="H16" s="66" t="e">
        <f>●財政力附表!S28</f>
        <v>#DIV/0!</v>
      </c>
      <c r="I16" s="65" t="s">
        <v>1740</v>
      </c>
      <c r="J16" s="49" t="e">
        <f>ROUND(F16*H16,0)</f>
        <v>#DIV/0!</v>
      </c>
      <c r="K16" s="598" t="s">
        <v>1749</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row>
    <row r="17" spans="1:64" ht="13.2" x14ac:dyDescent="0.2">
      <c r="A17" s="4"/>
      <c r="B17" s="1256"/>
      <c r="C17" s="1257"/>
      <c r="D17" s="1248"/>
      <c r="E17" s="1249"/>
      <c r="F17" s="50"/>
      <c r="G17" s="67"/>
      <c r="H17" s="68" t="s">
        <v>169</v>
      </c>
      <c r="I17" s="69"/>
      <c r="J17" s="70"/>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row>
    <row r="18" spans="1:64" ht="15" customHeight="1" x14ac:dyDescent="0.2">
      <c r="A18" s="4"/>
      <c r="B18" s="662">
        <v>7</v>
      </c>
      <c r="C18" s="525" t="s">
        <v>148</v>
      </c>
      <c r="D18" s="1234"/>
      <c r="E18" s="1235"/>
      <c r="F18" s="417"/>
      <c r="G18" s="655" t="s">
        <v>1739</v>
      </c>
      <c r="H18" s="363">
        <v>0.114</v>
      </c>
      <c r="I18" s="655" t="s">
        <v>1740</v>
      </c>
      <c r="J18" s="522">
        <f t="shared" ref="J18:J36" si="1">ROUND(F18*H18,0)</f>
        <v>0</v>
      </c>
      <c r="K18" s="598" t="s">
        <v>594</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row>
    <row r="19" spans="1:64" ht="15" customHeight="1" x14ac:dyDescent="0.2">
      <c r="A19" s="4"/>
      <c r="B19" s="662">
        <v>8</v>
      </c>
      <c r="C19" s="525" t="s">
        <v>147</v>
      </c>
      <c r="D19" s="1234"/>
      <c r="E19" s="1235"/>
      <c r="F19" s="417"/>
      <c r="G19" s="655" t="s">
        <v>139</v>
      </c>
      <c r="H19" s="363">
        <v>9.6000000000000002E-2</v>
      </c>
      <c r="I19" s="655" t="s">
        <v>141</v>
      </c>
      <c r="J19" s="522">
        <f t="shared" si="1"/>
        <v>0</v>
      </c>
      <c r="K19" s="598" t="s">
        <v>592</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row>
    <row r="20" spans="1:64" ht="15" customHeight="1" x14ac:dyDescent="0.2">
      <c r="A20" s="4"/>
      <c r="B20" s="662">
        <v>9</v>
      </c>
      <c r="C20" s="527" t="s">
        <v>146</v>
      </c>
      <c r="D20" s="1234"/>
      <c r="E20" s="1235"/>
      <c r="F20" s="417"/>
      <c r="G20" s="655" t="s">
        <v>139</v>
      </c>
      <c r="H20" s="363">
        <v>0.11</v>
      </c>
      <c r="I20" s="655" t="s">
        <v>141</v>
      </c>
      <c r="J20" s="522">
        <f t="shared" si="1"/>
        <v>0</v>
      </c>
      <c r="K20" s="598" t="s">
        <v>630</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row>
    <row r="21" spans="1:64" ht="15" customHeight="1" x14ac:dyDescent="0.2">
      <c r="A21" s="4"/>
      <c r="B21" s="662">
        <v>10</v>
      </c>
      <c r="C21" s="525" t="s">
        <v>145</v>
      </c>
      <c r="D21" s="526" t="s">
        <v>597</v>
      </c>
      <c r="E21" s="527" t="s">
        <v>165</v>
      </c>
      <c r="F21" s="417"/>
      <c r="G21" s="655" t="s">
        <v>139</v>
      </c>
      <c r="H21" s="363">
        <v>0.222</v>
      </c>
      <c r="I21" s="655" t="s">
        <v>141</v>
      </c>
      <c r="J21" s="522">
        <f t="shared" si="1"/>
        <v>0</v>
      </c>
      <c r="K21" s="1250" t="s">
        <v>295</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row>
    <row r="22" spans="1:64" ht="15" customHeight="1" x14ac:dyDescent="0.2">
      <c r="A22" s="4"/>
      <c r="B22" s="664"/>
      <c r="C22" s="440"/>
      <c r="D22" s="526" t="s">
        <v>593</v>
      </c>
      <c r="E22" s="527" t="s">
        <v>164</v>
      </c>
      <c r="F22" s="417"/>
      <c r="G22" s="655" t="s">
        <v>139</v>
      </c>
      <c r="H22" s="363">
        <v>0.125</v>
      </c>
      <c r="I22" s="655" t="s">
        <v>141</v>
      </c>
      <c r="J22" s="522">
        <f t="shared" si="1"/>
        <v>0</v>
      </c>
      <c r="K22" s="1250"/>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row>
    <row r="23" spans="1:64" ht="15" customHeight="1" x14ac:dyDescent="0.2">
      <c r="A23" s="4"/>
      <c r="B23" s="662">
        <v>11</v>
      </c>
      <c r="C23" s="525" t="s">
        <v>144</v>
      </c>
      <c r="D23" s="526" t="s">
        <v>597</v>
      </c>
      <c r="E23" s="527" t="s">
        <v>165</v>
      </c>
      <c r="F23" s="417"/>
      <c r="G23" s="655" t="s">
        <v>139</v>
      </c>
      <c r="H23" s="363">
        <v>0.23300000000000001</v>
      </c>
      <c r="I23" s="655" t="s">
        <v>141</v>
      </c>
      <c r="J23" s="522">
        <f t="shared" si="1"/>
        <v>0</v>
      </c>
      <c r="K23" s="1250" t="s">
        <v>294</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row>
    <row r="24" spans="1:64" ht="15" customHeight="1" x14ac:dyDescent="0.2">
      <c r="A24" s="4"/>
      <c r="B24" s="664"/>
      <c r="C24" s="440"/>
      <c r="D24" s="526" t="s">
        <v>593</v>
      </c>
      <c r="E24" s="527" t="s">
        <v>164</v>
      </c>
      <c r="F24" s="417"/>
      <c r="G24" s="655" t="s">
        <v>139</v>
      </c>
      <c r="H24" s="363">
        <v>0.15</v>
      </c>
      <c r="I24" s="655" t="s">
        <v>141</v>
      </c>
      <c r="J24" s="522">
        <f t="shared" si="1"/>
        <v>0</v>
      </c>
      <c r="K24" s="1250"/>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row>
    <row r="25" spans="1:64" ht="15" customHeight="1" x14ac:dyDescent="0.2">
      <c r="A25" s="4"/>
      <c r="B25" s="662">
        <v>12</v>
      </c>
      <c r="C25" s="525" t="s">
        <v>143</v>
      </c>
      <c r="D25" s="526" t="s">
        <v>597</v>
      </c>
      <c r="E25" s="527" t="s">
        <v>165</v>
      </c>
      <c r="F25" s="417"/>
      <c r="G25" s="655" t="s">
        <v>139</v>
      </c>
      <c r="H25" s="363">
        <v>0.245</v>
      </c>
      <c r="I25" s="655" t="s">
        <v>141</v>
      </c>
      <c r="J25" s="522">
        <f t="shared" si="1"/>
        <v>0</v>
      </c>
      <c r="K25" s="668" t="s">
        <v>1033</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row>
    <row r="26" spans="1:64" ht="15" customHeight="1" x14ac:dyDescent="0.2">
      <c r="A26" s="4"/>
      <c r="B26" s="664"/>
      <c r="C26" s="440"/>
      <c r="D26" s="526" t="s">
        <v>593</v>
      </c>
      <c r="E26" s="527" t="s">
        <v>164</v>
      </c>
      <c r="F26" s="417"/>
      <c r="G26" s="655" t="s">
        <v>139</v>
      </c>
      <c r="H26" s="363">
        <v>0.17499999999999999</v>
      </c>
      <c r="I26" s="655" t="s">
        <v>141</v>
      </c>
      <c r="J26" s="522">
        <f t="shared" si="1"/>
        <v>0</v>
      </c>
      <c r="K26" s="668"/>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row>
    <row r="27" spans="1:64" ht="15" customHeight="1" x14ac:dyDescent="0.2">
      <c r="A27" s="4"/>
      <c r="B27" s="662">
        <v>13</v>
      </c>
      <c r="C27" s="525" t="s">
        <v>142</v>
      </c>
      <c r="D27" s="526" t="s">
        <v>597</v>
      </c>
      <c r="E27" s="527" t="s">
        <v>165</v>
      </c>
      <c r="F27" s="417"/>
      <c r="G27" s="655" t="s">
        <v>139</v>
      </c>
      <c r="H27" s="363">
        <v>0.25</v>
      </c>
      <c r="I27" s="655" t="s">
        <v>141</v>
      </c>
      <c r="J27" s="522">
        <f t="shared" si="1"/>
        <v>0</v>
      </c>
      <c r="K27" s="668" t="s">
        <v>292</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row>
    <row r="28" spans="1:64" ht="15" customHeight="1" x14ac:dyDescent="0.2">
      <c r="A28" s="4"/>
      <c r="B28" s="664"/>
      <c r="C28" s="440"/>
      <c r="D28" s="526" t="s">
        <v>593</v>
      </c>
      <c r="E28" s="527" t="s">
        <v>164</v>
      </c>
      <c r="F28" s="417"/>
      <c r="G28" s="655" t="s">
        <v>139</v>
      </c>
      <c r="H28" s="363">
        <v>0.22900000000000001</v>
      </c>
      <c r="I28" s="655" t="s">
        <v>141</v>
      </c>
      <c r="J28" s="522">
        <f t="shared" si="1"/>
        <v>0</v>
      </c>
      <c r="K28" s="668"/>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spans="1:64" ht="15" customHeight="1" x14ac:dyDescent="0.2">
      <c r="A29" s="4"/>
      <c r="B29" s="662">
        <v>14</v>
      </c>
      <c r="C29" s="525" t="s">
        <v>537</v>
      </c>
      <c r="D29" s="526" t="s">
        <v>597</v>
      </c>
      <c r="E29" s="527" t="s">
        <v>165</v>
      </c>
      <c r="F29" s="417"/>
      <c r="G29" s="655" t="s">
        <v>139</v>
      </c>
      <c r="H29" s="363">
        <v>0.26600000000000001</v>
      </c>
      <c r="I29" s="655" t="s">
        <v>141</v>
      </c>
      <c r="J29" s="522">
        <f t="shared" si="1"/>
        <v>0</v>
      </c>
      <c r="K29" s="668" t="s">
        <v>291</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row>
    <row r="30" spans="1:64" ht="15" customHeight="1" x14ac:dyDescent="0.2">
      <c r="B30" s="664"/>
      <c r="C30" s="440"/>
      <c r="D30" s="526" t="s">
        <v>593</v>
      </c>
      <c r="E30" s="527" t="s">
        <v>164</v>
      </c>
      <c r="F30" s="417"/>
      <c r="G30" s="655" t="s">
        <v>139</v>
      </c>
      <c r="H30" s="383">
        <v>0.253</v>
      </c>
      <c r="I30" s="655" t="s">
        <v>141</v>
      </c>
      <c r="J30" s="522">
        <f t="shared" si="1"/>
        <v>0</v>
      </c>
      <c r="K30" s="668"/>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row>
    <row r="31" spans="1:64" ht="15" customHeight="1" x14ac:dyDescent="0.2">
      <c r="B31" s="662">
        <v>15</v>
      </c>
      <c r="C31" s="195" t="s">
        <v>575</v>
      </c>
      <c r="D31" s="191" t="s">
        <v>597</v>
      </c>
      <c r="E31" s="190" t="s">
        <v>165</v>
      </c>
      <c r="F31" s="181"/>
      <c r="G31" s="375" t="s">
        <v>139</v>
      </c>
      <c r="H31" s="363">
        <v>0.28000000000000003</v>
      </c>
      <c r="I31" s="375" t="s">
        <v>141</v>
      </c>
      <c r="J31" s="194">
        <f>ROUND(F31*H31,0)</f>
        <v>0</v>
      </c>
      <c r="K31" s="668" t="s">
        <v>290</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row>
    <row r="32" spans="1:64" ht="15" customHeight="1" x14ac:dyDescent="0.2">
      <c r="B32" s="664"/>
      <c r="C32" s="244"/>
      <c r="D32" s="191" t="s">
        <v>593</v>
      </c>
      <c r="E32" s="190" t="s">
        <v>164</v>
      </c>
      <c r="F32" s="181"/>
      <c r="G32" s="375" t="s">
        <v>139</v>
      </c>
      <c r="H32" s="383">
        <v>0.27100000000000002</v>
      </c>
      <c r="I32" s="375" t="s">
        <v>141</v>
      </c>
      <c r="J32" s="194">
        <f>ROUND(F32*H32,0)</f>
        <v>0</v>
      </c>
      <c r="K32" s="668"/>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row>
    <row r="33" spans="1:64" ht="15" customHeight="1" x14ac:dyDescent="0.2">
      <c r="B33" s="666">
        <v>16</v>
      </c>
      <c r="C33" s="195" t="s">
        <v>721</v>
      </c>
      <c r="D33" s="191" t="s">
        <v>597</v>
      </c>
      <c r="E33" s="190" t="s">
        <v>165</v>
      </c>
      <c r="F33" s="181"/>
      <c r="G33" s="375" t="s">
        <v>139</v>
      </c>
      <c r="H33" s="383">
        <v>0.28999999999999998</v>
      </c>
      <c r="I33" s="375" t="s">
        <v>141</v>
      </c>
      <c r="J33" s="194">
        <f>ROUND(F33*H33,0)</f>
        <v>0</v>
      </c>
      <c r="K33" s="668" t="s">
        <v>289</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row>
    <row r="34" spans="1:64" ht="15" customHeight="1" x14ac:dyDescent="0.2">
      <c r="B34" s="667"/>
      <c r="C34" s="244"/>
      <c r="D34" s="191" t="s">
        <v>593</v>
      </c>
      <c r="E34" s="190" t="s">
        <v>164</v>
      </c>
      <c r="F34" s="181"/>
      <c r="G34" s="375" t="s">
        <v>139</v>
      </c>
      <c r="H34" s="383">
        <v>0.28599999999999998</v>
      </c>
      <c r="I34" s="375" t="s">
        <v>141</v>
      </c>
      <c r="J34" s="194">
        <f>ROUND(F34*H34,0)</f>
        <v>0</v>
      </c>
      <c r="K34" s="668"/>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row>
    <row r="35" spans="1:64" ht="15" customHeight="1" x14ac:dyDescent="0.2">
      <c r="B35" s="666">
        <v>17</v>
      </c>
      <c r="C35" s="195" t="s">
        <v>1002</v>
      </c>
      <c r="D35" s="191" t="s">
        <v>597</v>
      </c>
      <c r="E35" s="190" t="s">
        <v>165</v>
      </c>
      <c r="F35" s="181"/>
      <c r="G35" s="375" t="s">
        <v>139</v>
      </c>
      <c r="H35" s="363">
        <v>0.3</v>
      </c>
      <c r="I35" s="375" t="s">
        <v>141</v>
      </c>
      <c r="J35" s="194">
        <f t="shared" si="1"/>
        <v>0</v>
      </c>
      <c r="K35" s="665" t="s">
        <v>288</v>
      </c>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row>
    <row r="36" spans="1:64" ht="15" customHeight="1" thickBot="1" x14ac:dyDescent="0.25">
      <c r="B36" s="667"/>
      <c r="C36" s="244"/>
      <c r="D36" s="191" t="s">
        <v>593</v>
      </c>
      <c r="E36" s="190" t="s">
        <v>164</v>
      </c>
      <c r="F36" s="181"/>
      <c r="G36" s="375" t="s">
        <v>139</v>
      </c>
      <c r="H36" s="383">
        <v>0.3</v>
      </c>
      <c r="I36" s="375" t="s">
        <v>141</v>
      </c>
      <c r="J36" s="194">
        <f t="shared" si="1"/>
        <v>0</v>
      </c>
      <c r="K36" s="665"/>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row>
    <row r="37" spans="1:64" ht="15" customHeight="1" x14ac:dyDescent="0.2">
      <c r="B37" s="9"/>
      <c r="C37" s="376"/>
      <c r="D37" s="9"/>
      <c r="E37" s="9"/>
      <c r="F37" s="175"/>
      <c r="G37" s="377"/>
      <c r="H37" s="1031" t="s">
        <v>1750</v>
      </c>
      <c r="I37" s="1032"/>
      <c r="J37" s="167"/>
      <c r="K37" s="3"/>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row>
    <row r="38" spans="1:64" ht="15" customHeight="1" thickBot="1" x14ac:dyDescent="0.25">
      <c r="H38" s="1021" t="s">
        <v>140</v>
      </c>
      <c r="I38" s="1022"/>
      <c r="J38" s="603" t="e">
        <f>SUM(J16:J36)</f>
        <v>#DIV/0!</v>
      </c>
      <c r="K38" s="598" t="s">
        <v>1751</v>
      </c>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64" ht="15" customHeight="1" x14ac:dyDescent="0.2">
      <c r="H39" s="59"/>
      <c r="I39" s="59"/>
      <c r="J39" s="60"/>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row>
    <row r="40" spans="1:64" ht="18.75" customHeight="1" x14ac:dyDescent="0.2">
      <c r="A40" s="595" t="s">
        <v>1752</v>
      </c>
      <c r="B40" s="596" t="s">
        <v>569</v>
      </c>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64" ht="11.25" customHeight="1" x14ac:dyDescent="0.2">
      <c r="A41" s="595"/>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row>
    <row r="42" spans="1:64" ht="18.75" customHeight="1" x14ac:dyDescent="0.2">
      <c r="A42" s="595"/>
      <c r="B42" s="1029" t="s">
        <v>162</v>
      </c>
      <c r="C42" s="1030"/>
      <c r="D42" s="1029" t="s">
        <v>161</v>
      </c>
      <c r="E42" s="1030"/>
      <c r="F42" s="426" t="s">
        <v>160</v>
      </c>
      <c r="G42" s="659"/>
      <c r="H42" s="61" t="s">
        <v>159</v>
      </c>
      <c r="I42" s="659"/>
      <c r="J42" s="426" t="s">
        <v>110</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1:64" ht="15" customHeight="1" x14ac:dyDescent="0.2">
      <c r="A43" s="595"/>
      <c r="B43" s="668"/>
      <c r="C43" s="663"/>
      <c r="D43" s="653"/>
      <c r="E43" s="654"/>
      <c r="F43" s="429"/>
      <c r="G43" s="653"/>
      <c r="H43" s="657"/>
      <c r="I43" s="654"/>
      <c r="J43" s="431" t="s">
        <v>1753</v>
      </c>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row>
    <row r="44" spans="1:64" ht="15" customHeight="1" x14ac:dyDescent="0.2">
      <c r="B44" s="662">
        <v>1</v>
      </c>
      <c r="C44" s="525" t="s">
        <v>166</v>
      </c>
      <c r="D44" s="1234"/>
      <c r="E44" s="1235"/>
      <c r="F44" s="417"/>
      <c r="G44" s="655" t="s">
        <v>1754</v>
      </c>
      <c r="H44" s="363">
        <v>0.06</v>
      </c>
      <c r="I44" s="655" t="s">
        <v>1755</v>
      </c>
      <c r="J44" s="522">
        <f t="shared" ref="J44:J68" si="2">ROUND(F44*H44,0)</f>
        <v>0</v>
      </c>
      <c r="K44" s="598" t="s">
        <v>1756</v>
      </c>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64" ht="15" customHeight="1" x14ac:dyDescent="0.2">
      <c r="B45" s="662">
        <v>2</v>
      </c>
      <c r="C45" s="525" t="s">
        <v>155</v>
      </c>
      <c r="D45" s="1234"/>
      <c r="E45" s="1235"/>
      <c r="F45" s="417"/>
      <c r="G45" s="655" t="s">
        <v>1754</v>
      </c>
      <c r="H45" s="363">
        <v>0.05</v>
      </c>
      <c r="I45" s="655" t="s">
        <v>1755</v>
      </c>
      <c r="J45" s="522">
        <f t="shared" si="2"/>
        <v>0</v>
      </c>
      <c r="K45" s="598" t="s">
        <v>1757</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row>
    <row r="46" spans="1:64" ht="15" customHeight="1" x14ac:dyDescent="0.2">
      <c r="B46" s="662">
        <v>3</v>
      </c>
      <c r="C46" s="525" t="s">
        <v>153</v>
      </c>
      <c r="D46" s="1234"/>
      <c r="E46" s="1235"/>
      <c r="F46" s="417"/>
      <c r="G46" s="655" t="s">
        <v>1754</v>
      </c>
      <c r="H46" s="363">
        <v>0.20399999999999999</v>
      </c>
      <c r="I46" s="655" t="s">
        <v>1755</v>
      </c>
      <c r="J46" s="522">
        <f t="shared" si="2"/>
        <v>0</v>
      </c>
      <c r="K46" s="598" t="s">
        <v>1758</v>
      </c>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row>
    <row r="47" spans="1:64" ht="15" customHeight="1" x14ac:dyDescent="0.2">
      <c r="B47" s="662">
        <v>4</v>
      </c>
      <c r="C47" s="525" t="s">
        <v>151</v>
      </c>
      <c r="D47" s="1234"/>
      <c r="E47" s="1235"/>
      <c r="F47" s="417"/>
      <c r="G47" s="655" t="s">
        <v>1754</v>
      </c>
      <c r="H47" s="363">
        <v>0.26800000000000002</v>
      </c>
      <c r="I47" s="655" t="s">
        <v>1755</v>
      </c>
      <c r="J47" s="522">
        <f t="shared" si="2"/>
        <v>0</v>
      </c>
      <c r="K47" s="598" t="s">
        <v>1759</v>
      </c>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row>
    <row r="48" spans="1:64" ht="15" customHeight="1" x14ac:dyDescent="0.2">
      <c r="B48" s="662">
        <v>5</v>
      </c>
      <c r="C48" s="525" t="s">
        <v>150</v>
      </c>
      <c r="D48" s="1234"/>
      <c r="E48" s="1235"/>
      <c r="F48" s="417"/>
      <c r="G48" s="655" t="s">
        <v>1754</v>
      </c>
      <c r="H48" s="363">
        <v>0.29299999999999998</v>
      </c>
      <c r="I48" s="655" t="s">
        <v>1755</v>
      </c>
      <c r="J48" s="522">
        <f t="shared" si="2"/>
        <v>0</v>
      </c>
      <c r="K48" s="598" t="s">
        <v>1760</v>
      </c>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row>
    <row r="49" spans="1:64" ht="15" customHeight="1" x14ac:dyDescent="0.2">
      <c r="B49" s="662">
        <v>6</v>
      </c>
      <c r="C49" s="525" t="s">
        <v>149</v>
      </c>
      <c r="D49" s="1234"/>
      <c r="E49" s="1235"/>
      <c r="F49" s="417"/>
      <c r="G49" s="655" t="s">
        <v>1754</v>
      </c>
      <c r="H49" s="363">
        <v>0.30599999999999999</v>
      </c>
      <c r="I49" s="655" t="s">
        <v>1755</v>
      </c>
      <c r="J49" s="522">
        <f t="shared" si="2"/>
        <v>0</v>
      </c>
      <c r="K49" s="598" t="s">
        <v>1761</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row>
    <row r="50" spans="1:64" ht="15" customHeight="1" x14ac:dyDescent="0.2">
      <c r="A50" s="4"/>
      <c r="B50" s="662">
        <v>7</v>
      </c>
      <c r="C50" s="525" t="s">
        <v>148</v>
      </c>
      <c r="D50" s="1234"/>
      <c r="E50" s="1235"/>
      <c r="F50" s="417"/>
      <c r="G50" s="655" t="s">
        <v>1754</v>
      </c>
      <c r="H50" s="363">
        <v>0.189</v>
      </c>
      <c r="I50" s="655" t="s">
        <v>1755</v>
      </c>
      <c r="J50" s="522">
        <f t="shared" si="2"/>
        <v>0</v>
      </c>
      <c r="K50" s="598" t="s">
        <v>1762</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row>
    <row r="51" spans="1:64" ht="15" customHeight="1" x14ac:dyDescent="0.2">
      <c r="A51" s="4"/>
      <c r="B51" s="662">
        <v>8</v>
      </c>
      <c r="C51" s="525" t="s">
        <v>147</v>
      </c>
      <c r="D51" s="1234"/>
      <c r="E51" s="1235"/>
      <c r="F51" s="417"/>
      <c r="G51" s="655" t="s">
        <v>1754</v>
      </c>
      <c r="H51" s="363">
        <v>0.161</v>
      </c>
      <c r="I51" s="655" t="s">
        <v>1755</v>
      </c>
      <c r="J51" s="522">
        <f t="shared" si="2"/>
        <v>0</v>
      </c>
      <c r="K51" s="598" t="s">
        <v>1763</v>
      </c>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row>
    <row r="52" spans="1:64" ht="15" customHeight="1" x14ac:dyDescent="0.2">
      <c r="A52" s="4"/>
      <c r="B52" s="662">
        <v>9</v>
      </c>
      <c r="C52" s="527" t="s">
        <v>146</v>
      </c>
      <c r="D52" s="1234"/>
      <c r="E52" s="1235"/>
      <c r="F52" s="417"/>
      <c r="G52" s="655" t="s">
        <v>1754</v>
      </c>
      <c r="H52" s="363">
        <v>0.183</v>
      </c>
      <c r="I52" s="655" t="s">
        <v>1755</v>
      </c>
      <c r="J52" s="522">
        <f t="shared" si="2"/>
        <v>0</v>
      </c>
      <c r="K52" s="598" t="s">
        <v>1764</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row>
    <row r="53" spans="1:64" ht="15" customHeight="1" x14ac:dyDescent="0.2">
      <c r="A53" s="4"/>
      <c r="B53" s="662">
        <v>10</v>
      </c>
      <c r="C53" s="525" t="s">
        <v>145</v>
      </c>
      <c r="D53" s="526" t="s">
        <v>1765</v>
      </c>
      <c r="E53" s="527" t="s">
        <v>165</v>
      </c>
      <c r="F53" s="417"/>
      <c r="G53" s="655" t="s">
        <v>1754</v>
      </c>
      <c r="H53" s="363">
        <v>0.371</v>
      </c>
      <c r="I53" s="655" t="s">
        <v>1755</v>
      </c>
      <c r="J53" s="522">
        <f t="shared" si="2"/>
        <v>0</v>
      </c>
      <c r="K53" s="1250" t="s">
        <v>1766</v>
      </c>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row>
    <row r="54" spans="1:64" ht="15" customHeight="1" x14ac:dyDescent="0.2">
      <c r="A54" s="4"/>
      <c r="B54" s="664"/>
      <c r="C54" s="440"/>
      <c r="D54" s="526" t="s">
        <v>1767</v>
      </c>
      <c r="E54" s="527" t="s">
        <v>164</v>
      </c>
      <c r="F54" s="417"/>
      <c r="G54" s="655" t="s">
        <v>1754</v>
      </c>
      <c r="H54" s="363">
        <v>0.20899999999999999</v>
      </c>
      <c r="I54" s="655" t="s">
        <v>1755</v>
      </c>
      <c r="J54" s="522">
        <f t="shared" si="2"/>
        <v>0</v>
      </c>
      <c r="K54" s="1250"/>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row>
    <row r="55" spans="1:64" ht="15" customHeight="1" x14ac:dyDescent="0.2">
      <c r="A55" s="4"/>
      <c r="B55" s="662">
        <v>11</v>
      </c>
      <c r="C55" s="525" t="s">
        <v>144</v>
      </c>
      <c r="D55" s="526" t="s">
        <v>1765</v>
      </c>
      <c r="E55" s="527" t="s">
        <v>165</v>
      </c>
      <c r="F55" s="417"/>
      <c r="G55" s="655" t="s">
        <v>1754</v>
      </c>
      <c r="H55" s="363">
        <v>0.38900000000000001</v>
      </c>
      <c r="I55" s="655" t="s">
        <v>1755</v>
      </c>
      <c r="J55" s="522">
        <f t="shared" si="2"/>
        <v>0</v>
      </c>
      <c r="K55" s="1250" t="s">
        <v>1768</v>
      </c>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row>
    <row r="56" spans="1:64" ht="15" customHeight="1" x14ac:dyDescent="0.2">
      <c r="A56" s="4"/>
      <c r="B56" s="664"/>
      <c r="C56" s="440"/>
      <c r="D56" s="526" t="s">
        <v>1767</v>
      </c>
      <c r="E56" s="527" t="s">
        <v>164</v>
      </c>
      <c r="F56" s="417"/>
      <c r="G56" s="655" t="s">
        <v>1754</v>
      </c>
      <c r="H56" s="363">
        <v>0.25</v>
      </c>
      <c r="I56" s="655" t="s">
        <v>1755</v>
      </c>
      <c r="J56" s="522">
        <f t="shared" si="2"/>
        <v>0</v>
      </c>
      <c r="K56" s="1250"/>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row>
    <row r="57" spans="1:64" ht="15" customHeight="1" x14ac:dyDescent="0.2">
      <c r="A57" s="4"/>
      <c r="B57" s="662">
        <v>12</v>
      </c>
      <c r="C57" s="525" t="s">
        <v>143</v>
      </c>
      <c r="D57" s="526" t="s">
        <v>1765</v>
      </c>
      <c r="E57" s="527" t="s">
        <v>165</v>
      </c>
      <c r="F57" s="417"/>
      <c r="G57" s="655" t="s">
        <v>1754</v>
      </c>
      <c r="H57" s="363">
        <v>0.40799999999999997</v>
      </c>
      <c r="I57" s="655" t="s">
        <v>1755</v>
      </c>
      <c r="J57" s="522">
        <f t="shared" si="2"/>
        <v>0</v>
      </c>
      <c r="K57" s="1250" t="s">
        <v>1769</v>
      </c>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row>
    <row r="58" spans="1:64" ht="15" customHeight="1" x14ac:dyDescent="0.2">
      <c r="A58" s="4"/>
      <c r="B58" s="664"/>
      <c r="C58" s="440"/>
      <c r="D58" s="526" t="s">
        <v>1767</v>
      </c>
      <c r="E58" s="527" t="s">
        <v>164</v>
      </c>
      <c r="F58" s="417"/>
      <c r="G58" s="655" t="s">
        <v>1754</v>
      </c>
      <c r="H58" s="363">
        <v>0.29199999999999998</v>
      </c>
      <c r="I58" s="655" t="s">
        <v>1755</v>
      </c>
      <c r="J58" s="522">
        <f t="shared" si="2"/>
        <v>0</v>
      </c>
      <c r="K58" s="1250"/>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row>
    <row r="59" spans="1:64" ht="15" customHeight="1" x14ac:dyDescent="0.2">
      <c r="A59" s="4"/>
      <c r="B59" s="662">
        <v>13</v>
      </c>
      <c r="C59" s="525" t="s">
        <v>142</v>
      </c>
      <c r="D59" s="526" t="s">
        <v>1765</v>
      </c>
      <c r="E59" s="527" t="s">
        <v>165</v>
      </c>
      <c r="F59" s="417"/>
      <c r="G59" s="655" t="s">
        <v>1754</v>
      </c>
      <c r="H59" s="363">
        <v>0.41699999999999998</v>
      </c>
      <c r="I59" s="655" t="s">
        <v>1755</v>
      </c>
      <c r="J59" s="522">
        <f t="shared" si="2"/>
        <v>0</v>
      </c>
      <c r="K59" s="1250" t="s">
        <v>1770</v>
      </c>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row>
    <row r="60" spans="1:64" ht="15" customHeight="1" x14ac:dyDescent="0.2">
      <c r="A60" s="4"/>
      <c r="B60" s="664"/>
      <c r="C60" s="440"/>
      <c r="D60" s="526" t="s">
        <v>1767</v>
      </c>
      <c r="E60" s="527" t="s">
        <v>164</v>
      </c>
      <c r="F60" s="417"/>
      <c r="G60" s="655" t="s">
        <v>1754</v>
      </c>
      <c r="H60" s="363">
        <v>0.38200000000000001</v>
      </c>
      <c r="I60" s="655" t="s">
        <v>1755</v>
      </c>
      <c r="J60" s="522">
        <f t="shared" si="2"/>
        <v>0</v>
      </c>
      <c r="K60" s="1250"/>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row>
    <row r="61" spans="1:64" ht="15" customHeight="1" x14ac:dyDescent="0.2">
      <c r="A61" s="4"/>
      <c r="B61" s="662">
        <v>14</v>
      </c>
      <c r="C61" s="525" t="s">
        <v>537</v>
      </c>
      <c r="D61" s="526" t="s">
        <v>1765</v>
      </c>
      <c r="E61" s="527" t="s">
        <v>165</v>
      </c>
      <c r="F61" s="417"/>
      <c r="G61" s="655" t="s">
        <v>1754</v>
      </c>
      <c r="H61" s="363">
        <v>0.44400000000000001</v>
      </c>
      <c r="I61" s="655" t="s">
        <v>1755</v>
      </c>
      <c r="J61" s="522">
        <f t="shared" si="2"/>
        <v>0</v>
      </c>
      <c r="K61" s="1250" t="s">
        <v>1771</v>
      </c>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row>
    <row r="62" spans="1:64" ht="15" customHeight="1" x14ac:dyDescent="0.2">
      <c r="A62" s="4"/>
      <c r="B62" s="664"/>
      <c r="C62" s="440"/>
      <c r="D62" s="526" t="s">
        <v>1767</v>
      </c>
      <c r="E62" s="527" t="s">
        <v>164</v>
      </c>
      <c r="F62" s="417"/>
      <c r="G62" s="655" t="s">
        <v>1754</v>
      </c>
      <c r="H62" s="383">
        <v>0.42199999999999999</v>
      </c>
      <c r="I62" s="655" t="s">
        <v>1755</v>
      </c>
      <c r="J62" s="522">
        <f t="shared" si="2"/>
        <v>0</v>
      </c>
      <c r="K62" s="1250"/>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row>
    <row r="63" spans="1:64" ht="15" customHeight="1" x14ac:dyDescent="0.2">
      <c r="A63" s="4"/>
      <c r="B63" s="666">
        <v>15</v>
      </c>
      <c r="C63" s="195" t="s">
        <v>575</v>
      </c>
      <c r="D63" s="191" t="s">
        <v>1765</v>
      </c>
      <c r="E63" s="190" t="s">
        <v>165</v>
      </c>
      <c r="F63" s="181"/>
      <c r="G63" s="375" t="s">
        <v>1754</v>
      </c>
      <c r="H63" s="363">
        <v>0.46600000000000003</v>
      </c>
      <c r="I63" s="375" t="s">
        <v>1755</v>
      </c>
      <c r="J63" s="194">
        <f>ROUND(F63*H63,0)</f>
        <v>0</v>
      </c>
      <c r="K63" s="1229" t="s">
        <v>1772</v>
      </c>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row>
    <row r="64" spans="1:64" ht="15" customHeight="1" x14ac:dyDescent="0.2">
      <c r="A64" s="4"/>
      <c r="B64" s="667"/>
      <c r="C64" s="244"/>
      <c r="D64" s="191" t="s">
        <v>1767</v>
      </c>
      <c r="E64" s="190" t="s">
        <v>164</v>
      </c>
      <c r="F64" s="181"/>
      <c r="G64" s="375" t="s">
        <v>1754</v>
      </c>
      <c r="H64" s="383">
        <v>0.45200000000000001</v>
      </c>
      <c r="I64" s="375" t="s">
        <v>1755</v>
      </c>
      <c r="J64" s="194">
        <f>ROUND(F64*H64,0)</f>
        <v>0</v>
      </c>
      <c r="K64" s="1229"/>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row>
    <row r="65" spans="1:64" ht="15" customHeight="1" x14ac:dyDescent="0.2">
      <c r="A65" s="4"/>
      <c r="B65" s="666">
        <v>16</v>
      </c>
      <c r="C65" s="195" t="s">
        <v>721</v>
      </c>
      <c r="D65" s="191" t="s">
        <v>1765</v>
      </c>
      <c r="E65" s="190" t="s">
        <v>165</v>
      </c>
      <c r="F65" s="181"/>
      <c r="G65" s="375" t="s">
        <v>1754</v>
      </c>
      <c r="H65" s="383">
        <v>0.48299999999999998</v>
      </c>
      <c r="I65" s="375" t="s">
        <v>1755</v>
      </c>
      <c r="J65" s="194">
        <f>ROUND(F65*H65,0)</f>
        <v>0</v>
      </c>
      <c r="K65" s="1229" t="s">
        <v>1773</v>
      </c>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row>
    <row r="66" spans="1:64" ht="15" customHeight="1" x14ac:dyDescent="0.2">
      <c r="A66" s="4"/>
      <c r="B66" s="667"/>
      <c r="C66" s="244"/>
      <c r="D66" s="191" t="s">
        <v>1767</v>
      </c>
      <c r="E66" s="190" t="s">
        <v>164</v>
      </c>
      <c r="F66" s="181"/>
      <c r="G66" s="375" t="s">
        <v>1754</v>
      </c>
      <c r="H66" s="383">
        <v>0.47599999999999998</v>
      </c>
      <c r="I66" s="375" t="s">
        <v>1755</v>
      </c>
      <c r="J66" s="194">
        <f>ROUND(F66*H66,0)</f>
        <v>0</v>
      </c>
      <c r="K66" s="1229"/>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row>
    <row r="67" spans="1:64" ht="15" customHeight="1" x14ac:dyDescent="0.2">
      <c r="A67" s="4"/>
      <c r="B67" s="666">
        <v>17</v>
      </c>
      <c r="C67" s="195" t="s">
        <v>1002</v>
      </c>
      <c r="D67" s="191" t="s">
        <v>1765</v>
      </c>
      <c r="E67" s="190" t="s">
        <v>165</v>
      </c>
      <c r="F67" s="181"/>
      <c r="G67" s="375" t="s">
        <v>1754</v>
      </c>
      <c r="H67" s="363">
        <v>0.5</v>
      </c>
      <c r="I67" s="375" t="s">
        <v>1755</v>
      </c>
      <c r="J67" s="194">
        <f t="shared" si="2"/>
        <v>0</v>
      </c>
      <c r="K67" s="1229" t="s">
        <v>1774</v>
      </c>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row>
    <row r="68" spans="1:64" ht="15" customHeight="1" thickBot="1" x14ac:dyDescent="0.25">
      <c r="A68" s="4"/>
      <c r="B68" s="667"/>
      <c r="C68" s="244"/>
      <c r="D68" s="191" t="s">
        <v>1767</v>
      </c>
      <c r="E68" s="190" t="s">
        <v>164</v>
      </c>
      <c r="F68" s="181"/>
      <c r="G68" s="375" t="s">
        <v>1754</v>
      </c>
      <c r="H68" s="383">
        <v>0.5</v>
      </c>
      <c r="I68" s="375" t="s">
        <v>1755</v>
      </c>
      <c r="J68" s="194">
        <f t="shared" si="2"/>
        <v>0</v>
      </c>
      <c r="K68" s="1229"/>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row>
    <row r="69" spans="1:64" ht="15" customHeight="1" x14ac:dyDescent="0.2">
      <c r="A69" s="4"/>
      <c r="B69" s="9"/>
      <c r="C69" s="376"/>
      <c r="D69" s="9"/>
      <c r="E69" s="9"/>
      <c r="F69" s="175"/>
      <c r="G69" s="377"/>
      <c r="H69" s="1031" t="s">
        <v>1775</v>
      </c>
      <c r="I69" s="1032"/>
      <c r="J69" s="167"/>
      <c r="K69" s="3"/>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row>
    <row r="70" spans="1:64" ht="15" customHeight="1" thickBot="1" x14ac:dyDescent="0.25">
      <c r="H70" s="1021" t="s">
        <v>140</v>
      </c>
      <c r="I70" s="1022"/>
      <c r="J70" s="603">
        <f>SUM(J44:J68)</f>
        <v>0</v>
      </c>
      <c r="K70" s="598" t="s">
        <v>1776</v>
      </c>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row>
    <row r="72" spans="1:64" ht="18.75" customHeight="1" x14ac:dyDescent="0.2">
      <c r="A72" s="595" t="s">
        <v>1777</v>
      </c>
      <c r="B72" s="596" t="s">
        <v>413</v>
      </c>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row>
    <row r="73" spans="1:64" ht="11.25" customHeight="1" x14ac:dyDescent="0.2">
      <c r="A73" s="595"/>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row>
    <row r="74" spans="1:64" ht="18.75" customHeight="1" x14ac:dyDescent="0.2">
      <c r="A74" s="595"/>
      <c r="B74" s="1029" t="s">
        <v>410</v>
      </c>
      <c r="C74" s="1030"/>
      <c r="D74" s="1029" t="s">
        <v>161</v>
      </c>
      <c r="E74" s="1030"/>
      <c r="F74" s="426" t="s">
        <v>221</v>
      </c>
      <c r="G74" s="659"/>
      <c r="H74" s="61" t="s">
        <v>159</v>
      </c>
      <c r="I74" s="659"/>
      <c r="J74" s="426" t="s">
        <v>110</v>
      </c>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row>
    <row r="75" spans="1:64" ht="15" customHeight="1" x14ac:dyDescent="0.2">
      <c r="A75" s="595"/>
      <c r="B75" s="668"/>
      <c r="C75" s="663"/>
      <c r="D75" s="653"/>
      <c r="E75" s="654"/>
      <c r="F75" s="429"/>
      <c r="G75" s="653"/>
      <c r="H75" s="657"/>
      <c r="I75" s="654"/>
      <c r="J75" s="431" t="s">
        <v>1753</v>
      </c>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row>
    <row r="76" spans="1:64" ht="15" customHeight="1" x14ac:dyDescent="0.2">
      <c r="B76" s="662">
        <v>1</v>
      </c>
      <c r="C76" s="525" t="s">
        <v>166</v>
      </c>
      <c r="D76" s="1234"/>
      <c r="E76" s="1235"/>
      <c r="F76" s="417"/>
      <c r="G76" s="655" t="s">
        <v>1754</v>
      </c>
      <c r="H76" s="363">
        <v>0</v>
      </c>
      <c r="I76" s="655" t="s">
        <v>1755</v>
      </c>
      <c r="J76" s="522">
        <f t="shared" ref="J76:J81" si="3">ROUND(F76*H76,0)</f>
        <v>0</v>
      </c>
      <c r="K76" s="598" t="s">
        <v>1756</v>
      </c>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row>
    <row r="77" spans="1:64" ht="15" customHeight="1" x14ac:dyDescent="0.2">
      <c r="B77" s="662">
        <v>2</v>
      </c>
      <c r="C77" s="525" t="s">
        <v>155</v>
      </c>
      <c r="D77" s="1234"/>
      <c r="E77" s="1235"/>
      <c r="F77" s="417"/>
      <c r="G77" s="655" t="s">
        <v>1754</v>
      </c>
      <c r="H77" s="363">
        <v>0.01</v>
      </c>
      <c r="I77" s="655" t="s">
        <v>1755</v>
      </c>
      <c r="J77" s="522">
        <f t="shared" si="3"/>
        <v>0</v>
      </c>
      <c r="K77" s="598" t="s">
        <v>1757</v>
      </c>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row>
    <row r="78" spans="1:64" ht="15" customHeight="1" x14ac:dyDescent="0.2">
      <c r="B78" s="662">
        <v>3</v>
      </c>
      <c r="C78" s="525" t="s">
        <v>153</v>
      </c>
      <c r="D78" s="1234"/>
      <c r="E78" s="1235"/>
      <c r="F78" s="417"/>
      <c r="G78" s="655" t="s">
        <v>1754</v>
      </c>
      <c r="H78" s="363">
        <v>0</v>
      </c>
      <c r="I78" s="655" t="s">
        <v>1755</v>
      </c>
      <c r="J78" s="522">
        <f t="shared" si="3"/>
        <v>0</v>
      </c>
      <c r="K78" s="598" t="s">
        <v>1758</v>
      </c>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row>
    <row r="79" spans="1:64" ht="15" customHeight="1" x14ac:dyDescent="0.2">
      <c r="B79" s="662">
        <v>4</v>
      </c>
      <c r="C79" s="525" t="s">
        <v>151</v>
      </c>
      <c r="D79" s="1234"/>
      <c r="E79" s="1235"/>
      <c r="F79" s="417"/>
      <c r="G79" s="655" t="s">
        <v>1754</v>
      </c>
      <c r="H79" s="363">
        <v>0</v>
      </c>
      <c r="I79" s="655" t="s">
        <v>1755</v>
      </c>
      <c r="J79" s="522">
        <f t="shared" si="3"/>
        <v>0</v>
      </c>
      <c r="K79" s="598" t="s">
        <v>1759</v>
      </c>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1:64" ht="15" customHeight="1" x14ac:dyDescent="0.2">
      <c r="B80" s="662">
        <v>5</v>
      </c>
      <c r="C80" s="525" t="s">
        <v>150</v>
      </c>
      <c r="D80" s="1234"/>
      <c r="E80" s="1235"/>
      <c r="F80" s="417"/>
      <c r="G80" s="655" t="s">
        <v>1754</v>
      </c>
      <c r="H80" s="363">
        <v>0</v>
      </c>
      <c r="I80" s="655" t="s">
        <v>1755</v>
      </c>
      <c r="J80" s="522">
        <f t="shared" si="3"/>
        <v>0</v>
      </c>
      <c r="K80" s="598" t="s">
        <v>1760</v>
      </c>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spans="1:64" ht="15" customHeight="1" thickBot="1" x14ac:dyDescent="0.25">
      <c r="B81" s="660">
        <v>6</v>
      </c>
      <c r="C81" s="527" t="s">
        <v>149</v>
      </c>
      <c r="D81" s="1234"/>
      <c r="E81" s="1235"/>
      <c r="F81" s="417"/>
      <c r="G81" s="655" t="s">
        <v>1754</v>
      </c>
      <c r="H81" s="363">
        <v>0.02</v>
      </c>
      <c r="I81" s="655" t="s">
        <v>1755</v>
      </c>
      <c r="J81" s="522">
        <f t="shared" si="3"/>
        <v>0</v>
      </c>
      <c r="K81" s="598" t="s">
        <v>1761</v>
      </c>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1:64" ht="15" customHeight="1" x14ac:dyDescent="0.2">
      <c r="B82" s="406"/>
      <c r="C82" s="71"/>
      <c r="D82" s="406"/>
      <c r="E82" s="406"/>
      <c r="F82" s="60"/>
      <c r="G82" s="59"/>
      <c r="H82" s="1023" t="s">
        <v>1778</v>
      </c>
      <c r="I82" s="1024"/>
      <c r="J82" s="602"/>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1:64" ht="15" customHeight="1" thickBot="1" x14ac:dyDescent="0.25">
      <c r="F83" s="596"/>
      <c r="H83" s="1021" t="s">
        <v>140</v>
      </c>
      <c r="I83" s="1022"/>
      <c r="J83" s="603">
        <f>SUM(J76:J81)</f>
        <v>0</v>
      </c>
      <c r="K83" s="598" t="s">
        <v>1779</v>
      </c>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1:64" ht="18.75" customHeight="1" x14ac:dyDescent="0.2">
      <c r="F84" s="596"/>
      <c r="G84" s="498"/>
      <c r="H84" s="59"/>
      <c r="I84" s="59"/>
      <c r="J84" s="60"/>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1:64" ht="18.75" customHeight="1" x14ac:dyDescent="0.2">
      <c r="A85" s="595" t="s">
        <v>1780</v>
      </c>
      <c r="B85" s="55" t="s">
        <v>553</v>
      </c>
      <c r="K85" s="596"/>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1:64" ht="15" customHeight="1" x14ac:dyDescent="0.2">
      <c r="A86" s="595"/>
      <c r="B86" s="1029" t="s">
        <v>410</v>
      </c>
      <c r="C86" s="1030"/>
      <c r="D86" s="1029" t="s">
        <v>161</v>
      </c>
      <c r="E86" s="1030"/>
      <c r="F86" s="426" t="s">
        <v>221</v>
      </c>
      <c r="G86" s="659"/>
      <c r="H86" s="61" t="s">
        <v>159</v>
      </c>
      <c r="I86" s="659"/>
      <c r="J86" s="426" t="s">
        <v>110</v>
      </c>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1:64" ht="15" customHeight="1" x14ac:dyDescent="0.2">
      <c r="A87" s="595"/>
      <c r="B87" s="653"/>
      <c r="C87" s="654"/>
      <c r="D87" s="653"/>
      <c r="E87" s="654"/>
      <c r="F87" s="429"/>
      <c r="G87" s="657"/>
      <c r="H87" s="657"/>
      <c r="I87" s="657"/>
      <c r="J87" s="431" t="s">
        <v>1753</v>
      </c>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1:64" ht="15" customHeight="1" x14ac:dyDescent="0.2">
      <c r="A88" s="595"/>
      <c r="B88" s="662">
        <v>1</v>
      </c>
      <c r="C88" s="525" t="s">
        <v>142</v>
      </c>
      <c r="D88" s="526" t="s">
        <v>1765</v>
      </c>
      <c r="E88" s="527" t="s">
        <v>165</v>
      </c>
      <c r="F88" s="530"/>
      <c r="G88" s="657" t="s">
        <v>1781</v>
      </c>
      <c r="H88" s="43">
        <v>0.25</v>
      </c>
      <c r="I88" s="656" t="s">
        <v>1782</v>
      </c>
      <c r="J88" s="529">
        <f t="shared" ref="J88:J93" si="4">ROUND(F88*H88,0)</f>
        <v>0</v>
      </c>
      <c r="K88" s="1250" t="s">
        <v>1756</v>
      </c>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1:64" ht="15" customHeight="1" x14ac:dyDescent="0.2">
      <c r="A89" s="595"/>
      <c r="B89" s="664"/>
      <c r="C89" s="440"/>
      <c r="D89" s="526" t="s">
        <v>1767</v>
      </c>
      <c r="E89" s="527" t="s">
        <v>164</v>
      </c>
      <c r="F89" s="530"/>
      <c r="G89" s="657" t="s">
        <v>1781</v>
      </c>
      <c r="H89" s="43">
        <v>0.22900000000000001</v>
      </c>
      <c r="I89" s="661" t="s">
        <v>1782</v>
      </c>
      <c r="J89" s="529">
        <f t="shared" si="4"/>
        <v>0</v>
      </c>
      <c r="K89" s="1250"/>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1:64" ht="15" customHeight="1" x14ac:dyDescent="0.2">
      <c r="B90" s="662">
        <v>2</v>
      </c>
      <c r="C90" s="525" t="s">
        <v>537</v>
      </c>
      <c r="D90" s="526" t="s">
        <v>1765</v>
      </c>
      <c r="E90" s="527" t="s">
        <v>165</v>
      </c>
      <c r="F90" s="72"/>
      <c r="G90" s="657" t="s">
        <v>1781</v>
      </c>
      <c r="H90" s="43">
        <v>0.26600000000000001</v>
      </c>
      <c r="I90" s="661" t="s">
        <v>1782</v>
      </c>
      <c r="J90" s="529">
        <f t="shared" si="4"/>
        <v>0</v>
      </c>
      <c r="K90" s="1250" t="s">
        <v>1757</v>
      </c>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1:64" ht="15" customHeight="1" x14ac:dyDescent="0.2">
      <c r="B91" s="664"/>
      <c r="C91" s="440"/>
      <c r="D91" s="526" t="s">
        <v>1767</v>
      </c>
      <c r="E91" s="527" t="s">
        <v>164</v>
      </c>
      <c r="F91" s="530"/>
      <c r="G91" s="657" t="s">
        <v>1781</v>
      </c>
      <c r="H91" s="43">
        <v>0.253</v>
      </c>
      <c r="I91" s="656" t="s">
        <v>1782</v>
      </c>
      <c r="J91" s="529">
        <f t="shared" si="4"/>
        <v>0</v>
      </c>
      <c r="K91" s="1250"/>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1:64" ht="15" customHeight="1" x14ac:dyDescent="0.2">
      <c r="B92" s="666">
        <v>3</v>
      </c>
      <c r="C92" s="195" t="s">
        <v>575</v>
      </c>
      <c r="D92" s="191" t="s">
        <v>1765</v>
      </c>
      <c r="E92" s="190" t="s">
        <v>165</v>
      </c>
      <c r="F92" s="384"/>
      <c r="G92" s="200" t="s">
        <v>1781</v>
      </c>
      <c r="H92" s="383">
        <v>0.28000000000000003</v>
      </c>
      <c r="I92" s="188" t="s">
        <v>1782</v>
      </c>
      <c r="J92" s="186">
        <f t="shared" si="4"/>
        <v>0</v>
      </c>
      <c r="K92" s="1229" t="s">
        <v>1758</v>
      </c>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row>
    <row r="93" spans="1:64" ht="15" customHeight="1" thickBot="1" x14ac:dyDescent="0.25">
      <c r="B93" s="667"/>
      <c r="C93" s="244"/>
      <c r="D93" s="191" t="s">
        <v>1767</v>
      </c>
      <c r="E93" s="190" t="s">
        <v>164</v>
      </c>
      <c r="F93" s="189"/>
      <c r="G93" s="200" t="s">
        <v>1781</v>
      </c>
      <c r="H93" s="383">
        <v>0.27100000000000002</v>
      </c>
      <c r="I93" s="220" t="s">
        <v>1782</v>
      </c>
      <c r="J93" s="186">
        <f t="shared" si="4"/>
        <v>0</v>
      </c>
      <c r="K93" s="1229"/>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row>
    <row r="94" spans="1:64" ht="15" customHeight="1" x14ac:dyDescent="0.2">
      <c r="B94" s="368"/>
      <c r="C94" s="184"/>
      <c r="D94" s="185"/>
      <c r="E94" s="185"/>
      <c r="F94" s="328"/>
      <c r="G94" s="185"/>
      <c r="H94" s="1031" t="s">
        <v>1783</v>
      </c>
      <c r="I94" s="1032"/>
      <c r="J94" s="167"/>
      <c r="K94" s="3"/>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row>
    <row r="95" spans="1:64" ht="15" customHeight="1" thickBot="1" x14ac:dyDescent="0.25">
      <c r="B95" s="54"/>
      <c r="C95" s="598"/>
      <c r="D95" s="598"/>
      <c r="E95" s="598"/>
      <c r="F95" s="497"/>
      <c r="G95" s="486"/>
      <c r="H95" s="1251" t="s">
        <v>140</v>
      </c>
      <c r="I95" s="1251"/>
      <c r="J95" s="57">
        <f>SUM(J88:J93)</f>
        <v>0</v>
      </c>
      <c r="K95" s="598" t="s">
        <v>1784</v>
      </c>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row>
    <row r="96" spans="1:64" ht="15" customHeight="1" x14ac:dyDescent="0.2">
      <c r="F96" s="596"/>
      <c r="G96" s="498"/>
      <c r="H96" s="59"/>
      <c r="I96" s="59"/>
      <c r="J96" s="60"/>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row>
    <row r="97" spans="1:64" ht="15" customHeight="1" thickBot="1" x14ac:dyDescent="0.25">
      <c r="F97" s="596"/>
      <c r="G97" s="498"/>
      <c r="H97" s="59"/>
      <c r="I97" s="59"/>
      <c r="J97" s="60"/>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row>
    <row r="98" spans="1:64" ht="15" customHeight="1" x14ac:dyDescent="0.2">
      <c r="F98" s="596"/>
      <c r="G98" s="498"/>
      <c r="H98" s="1115" t="s">
        <v>1785</v>
      </c>
      <c r="I98" s="1116"/>
      <c r="J98" s="602"/>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row>
    <row r="99" spans="1:64" ht="15" customHeight="1" thickBot="1" x14ac:dyDescent="0.25">
      <c r="A99" s="4"/>
      <c r="B99" s="4"/>
      <c r="C99" s="4"/>
      <c r="D99" s="4"/>
      <c r="E99" s="4"/>
      <c r="F99" s="596"/>
      <c r="H99" s="1033" t="s">
        <v>412</v>
      </c>
      <c r="I99" s="1034"/>
      <c r="J99" s="603" t="e">
        <f>J38+J70+J83+J95</f>
        <v>#DIV/0!</v>
      </c>
      <c r="K99" s="598" t="s">
        <v>1786</v>
      </c>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row>
  </sheetData>
  <mergeCells count="62">
    <mergeCell ref="B14:C14"/>
    <mergeCell ref="D14:E14"/>
    <mergeCell ref="A1:B1"/>
    <mergeCell ref="C1:E1"/>
    <mergeCell ref="I1:K1"/>
    <mergeCell ref="B6:C6"/>
    <mergeCell ref="D6:E6"/>
    <mergeCell ref="D8:E8"/>
    <mergeCell ref="K21:K22"/>
    <mergeCell ref="D9:E9"/>
    <mergeCell ref="D10:E10"/>
    <mergeCell ref="D11:E11"/>
    <mergeCell ref="D12:E12"/>
    <mergeCell ref="D13:E13"/>
    <mergeCell ref="D44:E44"/>
    <mergeCell ref="B15:C17"/>
    <mergeCell ref="D15:E17"/>
    <mergeCell ref="D18:E18"/>
    <mergeCell ref="D19:E19"/>
    <mergeCell ref="D20:E20"/>
    <mergeCell ref="K23:K24"/>
    <mergeCell ref="H37:I37"/>
    <mergeCell ref="H38:I38"/>
    <mergeCell ref="B42:C42"/>
    <mergeCell ref="D42:E42"/>
    <mergeCell ref="K59:K60"/>
    <mergeCell ref="D45:E45"/>
    <mergeCell ref="D46:E46"/>
    <mergeCell ref="D47:E47"/>
    <mergeCell ref="D48:E48"/>
    <mergeCell ref="D49:E49"/>
    <mergeCell ref="D50:E50"/>
    <mergeCell ref="D51:E51"/>
    <mergeCell ref="D52:E52"/>
    <mergeCell ref="K53:K54"/>
    <mergeCell ref="K55:K56"/>
    <mergeCell ref="K57:K58"/>
    <mergeCell ref="D79:E79"/>
    <mergeCell ref="K61:K62"/>
    <mergeCell ref="K63:K64"/>
    <mergeCell ref="K65:K66"/>
    <mergeCell ref="K67:K68"/>
    <mergeCell ref="H69:I69"/>
    <mergeCell ref="H70:I70"/>
    <mergeCell ref="B74:C74"/>
    <mergeCell ref="D74:E74"/>
    <mergeCell ref="D76:E76"/>
    <mergeCell ref="D77:E77"/>
    <mergeCell ref="D78:E78"/>
    <mergeCell ref="D80:E80"/>
    <mergeCell ref="D81:E81"/>
    <mergeCell ref="H82:I82"/>
    <mergeCell ref="H83:I83"/>
    <mergeCell ref="B86:C86"/>
    <mergeCell ref="D86:E86"/>
    <mergeCell ref="H99:I99"/>
    <mergeCell ref="K88:K89"/>
    <mergeCell ref="K90:K91"/>
    <mergeCell ref="K92:K93"/>
    <mergeCell ref="H94:I94"/>
    <mergeCell ref="H95:I95"/>
    <mergeCell ref="H98:I98"/>
  </mergeCells>
  <phoneticPr fontId="2"/>
  <printOptions horizontalCentered="1"/>
  <pageMargins left="0.78740157480314965" right="0.78740157480314965" top="0.78740157480314965" bottom="0.39370078740157483" header="0.51181102362204722" footer="0.51181102362204722"/>
  <pageSetup paperSize="9" scale="83" fitToWidth="0" fitToHeight="0" orientation="portrait" r:id="rId1"/>
  <headerFooter alignWithMargins="0"/>
  <rowBreaks count="1" manualBreakCount="1">
    <brk id="39" max="1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64"/>
  <sheetViews>
    <sheetView view="pageBreakPreview" zoomScaleNormal="90" zoomScaleSheetLayoutView="100" workbookViewId="0">
      <pane ySplit="2" topLeftCell="A261" activePane="bottomLeft" state="frozen"/>
      <selection activeCell="D23" sqref="D23"/>
      <selection pane="bottomLeft" activeCell="F262" sqref="F262"/>
    </sheetView>
  </sheetViews>
  <sheetFormatPr defaultColWidth="9" defaultRowHeight="18.75" customHeight="1" x14ac:dyDescent="0.2"/>
  <cols>
    <col min="1" max="1" width="3.77734375" style="2" customWidth="1"/>
    <col min="2" max="2" width="5" style="2" customWidth="1"/>
    <col min="3" max="3" width="7.44140625" style="2" bestFit="1" customWidth="1"/>
    <col min="4" max="4" width="3" style="2" bestFit="1" customWidth="1"/>
    <col min="5" max="5" width="13.77734375" style="2" customWidth="1"/>
    <col min="6" max="6" width="11.88671875" style="165" customWidth="1"/>
    <col min="7" max="7" width="2.21875" style="2" bestFit="1" customWidth="1"/>
    <col min="8" max="8" width="11.88671875" style="2" customWidth="1"/>
    <col min="9" max="9" width="2.21875" style="2" bestFit="1" customWidth="1"/>
    <col min="10" max="10" width="11.88671875" style="165" customWidth="1"/>
    <col min="11" max="11" width="4.44140625" style="2" bestFit="1" customWidth="1"/>
    <col min="12" max="16384" width="9" style="2"/>
  </cols>
  <sheetData>
    <row r="1" spans="1:11" ht="18.75" customHeight="1" x14ac:dyDescent="0.2">
      <c r="A1" s="1052" t="s">
        <v>180</v>
      </c>
      <c r="B1" s="1053"/>
      <c r="C1" s="1258" t="s">
        <v>427</v>
      </c>
      <c r="D1" s="1259"/>
      <c r="E1" s="1260"/>
      <c r="H1" s="210" t="s">
        <v>179</v>
      </c>
      <c r="I1" s="1059">
        <f>●総括表!H4</f>
        <v>0</v>
      </c>
      <c r="J1" s="1059"/>
      <c r="K1" s="1059"/>
    </row>
    <row r="2" spans="1:11" ht="18.75" customHeight="1" x14ac:dyDescent="0.2">
      <c r="J2" s="209"/>
    </row>
    <row r="3" spans="1:11" ht="18.75" customHeight="1" x14ac:dyDescent="0.2">
      <c r="A3" s="177" t="s">
        <v>936</v>
      </c>
      <c r="B3" s="4" t="s">
        <v>426</v>
      </c>
    </row>
    <row r="4" spans="1:11" ht="11.25" customHeight="1" x14ac:dyDescent="0.2">
      <c r="A4" s="182"/>
    </row>
    <row r="5" spans="1:11" ht="18.75" customHeight="1" x14ac:dyDescent="0.2">
      <c r="A5" s="182"/>
      <c r="B5" s="1050" t="s">
        <v>162</v>
      </c>
      <c r="C5" s="1051"/>
      <c r="D5" s="1050" t="s">
        <v>161</v>
      </c>
      <c r="E5" s="1051"/>
      <c r="F5" s="205" t="s">
        <v>160</v>
      </c>
      <c r="G5" s="187"/>
      <c r="H5" s="187" t="s">
        <v>159</v>
      </c>
      <c r="I5" s="187"/>
      <c r="J5" s="205" t="s">
        <v>110</v>
      </c>
      <c r="K5" s="3"/>
    </row>
    <row r="6" spans="1:11" ht="15" customHeight="1" x14ac:dyDescent="0.2">
      <c r="A6" s="182"/>
      <c r="B6" s="204"/>
      <c r="C6" s="203"/>
      <c r="D6" s="202"/>
      <c r="E6" s="192"/>
      <c r="F6" s="201"/>
      <c r="G6" s="200"/>
      <c r="H6" s="200"/>
      <c r="I6" s="200"/>
      <c r="J6" s="199" t="s">
        <v>937</v>
      </c>
      <c r="K6" s="3"/>
    </row>
    <row r="7" spans="1:11" s="4" customFormat="1" ht="15" customHeight="1" x14ac:dyDescent="0.2">
      <c r="B7" s="196">
        <v>1</v>
      </c>
      <c r="C7" s="195" t="s">
        <v>148</v>
      </c>
      <c r="D7" s="1037"/>
      <c r="E7" s="1038"/>
      <c r="F7" s="189"/>
      <c r="G7" s="188" t="s">
        <v>938</v>
      </c>
      <c r="H7" s="230">
        <v>5.8000000000000003E-2</v>
      </c>
      <c r="I7" s="188" t="s">
        <v>939</v>
      </c>
      <c r="J7" s="194">
        <f t="shared" ref="J7:J21" si="0">ROUND(F7*H7,0)</f>
        <v>0</v>
      </c>
      <c r="K7" s="3" t="s">
        <v>940</v>
      </c>
    </row>
    <row r="8" spans="1:11" s="4" customFormat="1" ht="15" customHeight="1" x14ac:dyDescent="0.2">
      <c r="B8" s="196">
        <v>2</v>
      </c>
      <c r="C8" s="195" t="s">
        <v>147</v>
      </c>
      <c r="D8" s="1037"/>
      <c r="E8" s="1038"/>
      <c r="F8" s="189"/>
      <c r="G8" s="188" t="s">
        <v>941</v>
      </c>
      <c r="H8" s="230">
        <v>9.6000000000000002E-2</v>
      </c>
      <c r="I8" s="188" t="s">
        <v>942</v>
      </c>
      <c r="J8" s="194">
        <f t="shared" si="0"/>
        <v>0</v>
      </c>
      <c r="K8" s="3" t="s">
        <v>943</v>
      </c>
    </row>
    <row r="9" spans="1:11" s="4" customFormat="1" ht="15" customHeight="1" x14ac:dyDescent="0.2">
      <c r="B9" s="196">
        <v>3</v>
      </c>
      <c r="C9" s="195" t="s">
        <v>146</v>
      </c>
      <c r="D9" s="1037"/>
      <c r="E9" s="1038"/>
      <c r="F9" s="189"/>
      <c r="G9" s="188" t="s">
        <v>941</v>
      </c>
      <c r="H9" s="230">
        <v>0.11</v>
      </c>
      <c r="I9" s="188" t="s">
        <v>942</v>
      </c>
      <c r="J9" s="194">
        <f t="shared" si="0"/>
        <v>0</v>
      </c>
      <c r="K9" s="3" t="s">
        <v>944</v>
      </c>
    </row>
    <row r="10" spans="1:11" s="4" customFormat="1" ht="15" customHeight="1" x14ac:dyDescent="0.2">
      <c r="B10" s="196">
        <v>4</v>
      </c>
      <c r="C10" s="195" t="s">
        <v>145</v>
      </c>
      <c r="D10" s="191" t="s">
        <v>945</v>
      </c>
      <c r="E10" s="190" t="s">
        <v>165</v>
      </c>
      <c r="F10" s="189"/>
      <c r="G10" s="188" t="s">
        <v>941</v>
      </c>
      <c r="H10" s="230">
        <v>0.222</v>
      </c>
      <c r="I10" s="188" t="s">
        <v>942</v>
      </c>
      <c r="J10" s="194">
        <f t="shared" si="0"/>
        <v>0</v>
      </c>
      <c r="K10" s="3" t="s">
        <v>946</v>
      </c>
    </row>
    <row r="11" spans="1:11" s="4" customFormat="1" ht="15" customHeight="1" x14ac:dyDescent="0.2">
      <c r="B11" s="212"/>
      <c r="C11" s="192"/>
      <c r="D11" s="191" t="s">
        <v>947</v>
      </c>
      <c r="E11" s="190" t="s">
        <v>164</v>
      </c>
      <c r="F11" s="189"/>
      <c r="G11" s="188" t="s">
        <v>941</v>
      </c>
      <c r="H11" s="327">
        <v>0.125</v>
      </c>
      <c r="I11" s="187" t="s">
        <v>942</v>
      </c>
      <c r="J11" s="186">
        <f t="shared" si="0"/>
        <v>0</v>
      </c>
      <c r="K11" s="3" t="s">
        <v>948</v>
      </c>
    </row>
    <row r="12" spans="1:11" s="4" customFormat="1" ht="15" customHeight="1" x14ac:dyDescent="0.2">
      <c r="B12" s="196">
        <v>5</v>
      </c>
      <c r="C12" s="195" t="s">
        <v>144</v>
      </c>
      <c r="D12" s="191" t="s">
        <v>945</v>
      </c>
      <c r="E12" s="190" t="s">
        <v>165</v>
      </c>
      <c r="F12" s="189"/>
      <c r="G12" s="188" t="s">
        <v>941</v>
      </c>
      <c r="H12" s="230">
        <v>0.23300000000000001</v>
      </c>
      <c r="I12" s="188" t="s">
        <v>942</v>
      </c>
      <c r="J12" s="194">
        <f t="shared" si="0"/>
        <v>0</v>
      </c>
      <c r="K12" s="3" t="s">
        <v>949</v>
      </c>
    </row>
    <row r="13" spans="1:11" s="4" customFormat="1" ht="15" customHeight="1" x14ac:dyDescent="0.2">
      <c r="B13" s="212"/>
      <c r="C13" s="192"/>
      <c r="D13" s="191" t="s">
        <v>947</v>
      </c>
      <c r="E13" s="190" t="s">
        <v>164</v>
      </c>
      <c r="F13" s="189"/>
      <c r="G13" s="188" t="s">
        <v>941</v>
      </c>
      <c r="H13" s="327">
        <v>0.15</v>
      </c>
      <c r="I13" s="187" t="s">
        <v>942</v>
      </c>
      <c r="J13" s="186">
        <f t="shared" si="0"/>
        <v>0</v>
      </c>
      <c r="K13" s="3" t="s">
        <v>950</v>
      </c>
    </row>
    <row r="14" spans="1:11" s="4" customFormat="1" ht="15" customHeight="1" x14ac:dyDescent="0.2">
      <c r="B14" s="196">
        <v>6</v>
      </c>
      <c r="C14" s="195" t="s">
        <v>143</v>
      </c>
      <c r="D14" s="191" t="s">
        <v>945</v>
      </c>
      <c r="E14" s="190" t="s">
        <v>165</v>
      </c>
      <c r="F14" s="189"/>
      <c r="G14" s="188" t="s">
        <v>941</v>
      </c>
      <c r="H14" s="230">
        <v>0.245</v>
      </c>
      <c r="I14" s="188" t="s">
        <v>942</v>
      </c>
      <c r="J14" s="194">
        <f t="shared" si="0"/>
        <v>0</v>
      </c>
      <c r="K14" s="3" t="s">
        <v>951</v>
      </c>
    </row>
    <row r="15" spans="1:11" s="4" customFormat="1" ht="15" customHeight="1" x14ac:dyDescent="0.2">
      <c r="B15" s="212"/>
      <c r="C15" s="192"/>
      <c r="D15" s="191" t="s">
        <v>947</v>
      </c>
      <c r="E15" s="190" t="s">
        <v>164</v>
      </c>
      <c r="F15" s="189"/>
      <c r="G15" s="188" t="s">
        <v>941</v>
      </c>
      <c r="H15" s="327">
        <v>0.17499999999999999</v>
      </c>
      <c r="I15" s="187" t="s">
        <v>942</v>
      </c>
      <c r="J15" s="186">
        <f t="shared" si="0"/>
        <v>0</v>
      </c>
      <c r="K15" s="3" t="s">
        <v>952</v>
      </c>
    </row>
    <row r="16" spans="1:11" s="4" customFormat="1" ht="15" customHeight="1" x14ac:dyDescent="0.2">
      <c r="B16" s="196">
        <v>7</v>
      </c>
      <c r="C16" s="195" t="s">
        <v>142</v>
      </c>
      <c r="D16" s="191" t="s">
        <v>945</v>
      </c>
      <c r="E16" s="190" t="s">
        <v>165</v>
      </c>
      <c r="F16" s="189"/>
      <c r="G16" s="188" t="s">
        <v>941</v>
      </c>
      <c r="H16" s="230">
        <v>0.25</v>
      </c>
      <c r="I16" s="188" t="s">
        <v>942</v>
      </c>
      <c r="J16" s="194">
        <f>ROUND(F16*H16,0)</f>
        <v>0</v>
      </c>
      <c r="K16" s="3" t="s">
        <v>953</v>
      </c>
    </row>
    <row r="17" spans="2:11" s="4" customFormat="1" ht="15" customHeight="1" x14ac:dyDescent="0.2">
      <c r="B17" s="212"/>
      <c r="C17" s="192"/>
      <c r="D17" s="191" t="s">
        <v>947</v>
      </c>
      <c r="E17" s="190" t="s">
        <v>164</v>
      </c>
      <c r="F17" s="189"/>
      <c r="G17" s="188" t="s">
        <v>941</v>
      </c>
      <c r="H17" s="327">
        <v>0.22900000000000001</v>
      </c>
      <c r="I17" s="187" t="s">
        <v>942</v>
      </c>
      <c r="J17" s="186">
        <f>ROUND(F17*H17,0)</f>
        <v>0</v>
      </c>
      <c r="K17" s="3" t="s">
        <v>954</v>
      </c>
    </row>
    <row r="18" spans="2:11" s="4" customFormat="1" ht="15" customHeight="1" x14ac:dyDescent="0.2">
      <c r="B18" s="196">
        <v>8</v>
      </c>
      <c r="C18" s="195" t="s">
        <v>537</v>
      </c>
      <c r="D18" s="191" t="s">
        <v>945</v>
      </c>
      <c r="E18" s="190" t="s">
        <v>165</v>
      </c>
      <c r="F18" s="189"/>
      <c r="G18" s="188" t="s">
        <v>941</v>
      </c>
      <c r="H18" s="230">
        <v>0.26600000000000001</v>
      </c>
      <c r="I18" s="188" t="s">
        <v>942</v>
      </c>
      <c r="J18" s="194">
        <f>ROUND(F18*H18,0)</f>
        <v>0</v>
      </c>
      <c r="K18" s="3" t="s">
        <v>955</v>
      </c>
    </row>
    <row r="19" spans="2:11" s="4" customFormat="1" ht="15" customHeight="1" x14ac:dyDescent="0.2">
      <c r="B19" s="1066" t="s">
        <v>577</v>
      </c>
      <c r="C19" s="1067"/>
      <c r="D19" s="191" t="s">
        <v>947</v>
      </c>
      <c r="E19" s="190" t="s">
        <v>164</v>
      </c>
      <c r="F19" s="189"/>
      <c r="G19" s="188" t="s">
        <v>941</v>
      </c>
      <c r="H19" s="327">
        <v>0.253</v>
      </c>
      <c r="I19" s="187" t="s">
        <v>942</v>
      </c>
      <c r="J19" s="186">
        <f>ROUND(F19*H19,0)</f>
        <v>0</v>
      </c>
      <c r="K19" s="3" t="s">
        <v>956</v>
      </c>
    </row>
    <row r="20" spans="2:11" s="4" customFormat="1" ht="15" customHeight="1" x14ac:dyDescent="0.2">
      <c r="B20" s="196">
        <v>9</v>
      </c>
      <c r="C20" s="195" t="s">
        <v>537</v>
      </c>
      <c r="D20" s="191" t="s">
        <v>945</v>
      </c>
      <c r="E20" s="190" t="s">
        <v>165</v>
      </c>
      <c r="F20" s="189"/>
      <c r="G20" s="188" t="s">
        <v>941</v>
      </c>
      <c r="H20" s="230">
        <v>0.311</v>
      </c>
      <c r="I20" s="188" t="s">
        <v>942</v>
      </c>
      <c r="J20" s="194">
        <f t="shared" si="0"/>
        <v>0</v>
      </c>
      <c r="K20" s="3" t="s">
        <v>957</v>
      </c>
    </row>
    <row r="21" spans="2:11" s="4" customFormat="1" ht="15" customHeight="1" x14ac:dyDescent="0.2">
      <c r="B21" s="1261" t="s">
        <v>578</v>
      </c>
      <c r="C21" s="1262"/>
      <c r="D21" s="191" t="s">
        <v>947</v>
      </c>
      <c r="E21" s="190" t="s">
        <v>164</v>
      </c>
      <c r="F21" s="189"/>
      <c r="G21" s="188" t="s">
        <v>941</v>
      </c>
      <c r="H21" s="327">
        <v>0.311</v>
      </c>
      <c r="I21" s="187" t="s">
        <v>942</v>
      </c>
      <c r="J21" s="186">
        <f t="shared" si="0"/>
        <v>0</v>
      </c>
      <c r="K21" s="3" t="s">
        <v>958</v>
      </c>
    </row>
    <row r="22" spans="2:11" s="517" customFormat="1" ht="15" customHeight="1" x14ac:dyDescent="0.2">
      <c r="B22" s="196">
        <v>10</v>
      </c>
      <c r="C22" s="195" t="s">
        <v>575</v>
      </c>
      <c r="D22" s="191" t="s">
        <v>945</v>
      </c>
      <c r="E22" s="190" t="s">
        <v>165</v>
      </c>
      <c r="F22" s="518"/>
      <c r="G22" s="188" t="s">
        <v>941</v>
      </c>
      <c r="H22" s="230">
        <v>0.28000000000000003</v>
      </c>
      <c r="I22" s="188" t="s">
        <v>942</v>
      </c>
      <c r="J22" s="194">
        <f t="shared" ref="J22:J31" si="1">ROUND(F22*H22,0)</f>
        <v>0</v>
      </c>
      <c r="K22" s="3" t="s">
        <v>959</v>
      </c>
    </row>
    <row r="23" spans="2:11" s="517" customFormat="1" ht="15" customHeight="1" x14ac:dyDescent="0.2">
      <c r="B23" s="1066"/>
      <c r="C23" s="1067"/>
      <c r="D23" s="191" t="s">
        <v>947</v>
      </c>
      <c r="E23" s="190" t="s">
        <v>164</v>
      </c>
      <c r="F23" s="518"/>
      <c r="G23" s="188" t="s">
        <v>941</v>
      </c>
      <c r="H23" s="327">
        <v>0.27100000000000002</v>
      </c>
      <c r="I23" s="187" t="s">
        <v>942</v>
      </c>
      <c r="J23" s="186">
        <f t="shared" si="1"/>
        <v>0</v>
      </c>
      <c r="K23" s="3" t="s">
        <v>960</v>
      </c>
    </row>
    <row r="24" spans="2:11" s="517" customFormat="1" ht="15" customHeight="1" x14ac:dyDescent="0.2">
      <c r="B24" s="196">
        <v>11</v>
      </c>
      <c r="C24" s="195" t="s">
        <v>721</v>
      </c>
      <c r="D24" s="191" t="s">
        <v>597</v>
      </c>
      <c r="E24" s="190" t="s">
        <v>165</v>
      </c>
      <c r="F24" s="189"/>
      <c r="G24" s="188" t="s">
        <v>139</v>
      </c>
      <c r="H24" s="230">
        <v>0.28999999999999998</v>
      </c>
      <c r="I24" s="188" t="s">
        <v>141</v>
      </c>
      <c r="J24" s="194">
        <f t="shared" si="1"/>
        <v>0</v>
      </c>
      <c r="K24" s="3" t="s">
        <v>645</v>
      </c>
    </row>
    <row r="25" spans="2:11" s="517" customFormat="1" ht="15" customHeight="1" x14ac:dyDescent="0.2">
      <c r="B25" s="1066"/>
      <c r="C25" s="1067"/>
      <c r="D25" s="191" t="s">
        <v>593</v>
      </c>
      <c r="E25" s="190" t="s">
        <v>164</v>
      </c>
      <c r="F25" s="189"/>
      <c r="G25" s="188" t="s">
        <v>139</v>
      </c>
      <c r="H25" s="327">
        <v>0.28599999999999998</v>
      </c>
      <c r="I25" s="187" t="s">
        <v>141</v>
      </c>
      <c r="J25" s="186">
        <f t="shared" si="1"/>
        <v>0</v>
      </c>
      <c r="K25" s="3" t="s">
        <v>644</v>
      </c>
    </row>
    <row r="26" spans="2:11" s="517" customFormat="1" ht="15" customHeight="1" x14ac:dyDescent="0.2">
      <c r="B26" s="196">
        <v>12</v>
      </c>
      <c r="C26" s="195" t="s">
        <v>1002</v>
      </c>
      <c r="D26" s="191" t="s">
        <v>597</v>
      </c>
      <c r="E26" s="190" t="s">
        <v>165</v>
      </c>
      <c r="F26" s="189"/>
      <c r="G26" s="188" t="s">
        <v>139</v>
      </c>
      <c r="H26" s="230">
        <v>0.3</v>
      </c>
      <c r="I26" s="188" t="s">
        <v>141</v>
      </c>
      <c r="J26" s="194">
        <f>ROUND(F26*H26,0)</f>
        <v>0</v>
      </c>
      <c r="K26" s="3" t="s">
        <v>643</v>
      </c>
    </row>
    <row r="27" spans="2:11" s="517" customFormat="1" ht="15" customHeight="1" x14ac:dyDescent="0.2">
      <c r="B27" s="1066"/>
      <c r="C27" s="1067"/>
      <c r="D27" s="191" t="s">
        <v>593</v>
      </c>
      <c r="E27" s="190" t="s">
        <v>164</v>
      </c>
      <c r="F27" s="189"/>
      <c r="G27" s="188" t="s">
        <v>139</v>
      </c>
      <c r="H27" s="327">
        <v>0.3</v>
      </c>
      <c r="I27" s="187" t="s">
        <v>141</v>
      </c>
      <c r="J27" s="186">
        <f>ROUND(F27*H27,0)</f>
        <v>0</v>
      </c>
      <c r="K27" s="3" t="s">
        <v>642</v>
      </c>
    </row>
    <row r="28" spans="2:11" s="517" customFormat="1" ht="15" customHeight="1" x14ac:dyDescent="0.2">
      <c r="B28" s="196">
        <v>13</v>
      </c>
      <c r="C28" s="195" t="s">
        <v>1116</v>
      </c>
      <c r="D28" s="191" t="s">
        <v>597</v>
      </c>
      <c r="E28" s="190" t="s">
        <v>165</v>
      </c>
      <c r="F28" s="189"/>
      <c r="G28" s="188" t="s">
        <v>139</v>
      </c>
      <c r="H28" s="230">
        <v>0.3</v>
      </c>
      <c r="I28" s="188" t="s">
        <v>141</v>
      </c>
      <c r="J28" s="194">
        <f>ROUND(F28*H28,0)</f>
        <v>0</v>
      </c>
      <c r="K28" s="3" t="s">
        <v>641</v>
      </c>
    </row>
    <row r="29" spans="2:11" s="517" customFormat="1" ht="15" customHeight="1" x14ac:dyDescent="0.2">
      <c r="B29" s="1066"/>
      <c r="C29" s="1067"/>
      <c r="D29" s="191" t="s">
        <v>593</v>
      </c>
      <c r="E29" s="190" t="s">
        <v>164</v>
      </c>
      <c r="F29" s="189"/>
      <c r="G29" s="188" t="s">
        <v>139</v>
      </c>
      <c r="H29" s="327">
        <v>0.3</v>
      </c>
      <c r="I29" s="187" t="s">
        <v>141</v>
      </c>
      <c r="J29" s="186">
        <f>ROUND(F29*H29,0)</f>
        <v>0</v>
      </c>
      <c r="K29" s="3" t="s">
        <v>640</v>
      </c>
    </row>
    <row r="30" spans="2:11" s="517" customFormat="1" ht="15" customHeight="1" x14ac:dyDescent="0.2">
      <c r="B30" s="196">
        <v>14</v>
      </c>
      <c r="C30" s="195" t="s">
        <v>1395</v>
      </c>
      <c r="D30" s="191" t="s">
        <v>945</v>
      </c>
      <c r="E30" s="190" t="s">
        <v>165</v>
      </c>
      <c r="F30" s="189"/>
      <c r="G30" s="188" t="s">
        <v>941</v>
      </c>
      <c r="H30" s="230">
        <v>0.3</v>
      </c>
      <c r="I30" s="188" t="s">
        <v>942</v>
      </c>
      <c r="J30" s="194">
        <f t="shared" si="1"/>
        <v>0</v>
      </c>
      <c r="K30" s="3" t="s">
        <v>1620</v>
      </c>
    </row>
    <row r="31" spans="2:11" s="517" customFormat="1" ht="15" customHeight="1" x14ac:dyDescent="0.2">
      <c r="B31" s="1066"/>
      <c r="C31" s="1067"/>
      <c r="D31" s="191" t="s">
        <v>947</v>
      </c>
      <c r="E31" s="190" t="s">
        <v>164</v>
      </c>
      <c r="F31" s="189"/>
      <c r="G31" s="188" t="s">
        <v>941</v>
      </c>
      <c r="H31" s="327">
        <v>0.3</v>
      </c>
      <c r="I31" s="187" t="s">
        <v>942</v>
      </c>
      <c r="J31" s="186">
        <f t="shared" si="1"/>
        <v>0</v>
      </c>
      <c r="K31" s="3" t="s">
        <v>1621</v>
      </c>
    </row>
    <row r="32" spans="2:11" s="517" customFormat="1" ht="15" customHeight="1" x14ac:dyDescent="0.2">
      <c r="B32" s="681">
        <v>15</v>
      </c>
      <c r="C32" s="195" t="s">
        <v>1639</v>
      </c>
      <c r="D32" s="191" t="s">
        <v>597</v>
      </c>
      <c r="E32" s="190" t="s">
        <v>165</v>
      </c>
      <c r="F32" s="189"/>
      <c r="G32" s="188" t="s">
        <v>139</v>
      </c>
      <c r="H32" s="230">
        <v>0.3</v>
      </c>
      <c r="I32" s="188" t="s">
        <v>141</v>
      </c>
      <c r="J32" s="194">
        <f t="shared" ref="J32:J33" si="2">ROUND(F32*H32,0)</f>
        <v>0</v>
      </c>
      <c r="K32" s="3" t="s">
        <v>1862</v>
      </c>
    </row>
    <row r="33" spans="1:12" s="517" customFormat="1" ht="15" customHeight="1" thickBot="1" x14ac:dyDescent="0.25">
      <c r="B33" s="1066"/>
      <c r="C33" s="1067"/>
      <c r="D33" s="191" t="s">
        <v>593</v>
      </c>
      <c r="E33" s="190" t="s">
        <v>164</v>
      </c>
      <c r="F33" s="189"/>
      <c r="G33" s="188" t="s">
        <v>139</v>
      </c>
      <c r="H33" s="327">
        <v>0.3</v>
      </c>
      <c r="I33" s="187" t="s">
        <v>141</v>
      </c>
      <c r="J33" s="186">
        <f t="shared" si="2"/>
        <v>0</v>
      </c>
      <c r="K33" s="3" t="s">
        <v>1863</v>
      </c>
    </row>
    <row r="34" spans="1:12" s="4" customFormat="1" ht="15" customHeight="1" x14ac:dyDescent="0.2">
      <c r="B34" s="184"/>
      <c r="C34" s="185"/>
      <c r="D34" s="184"/>
      <c r="E34" s="184"/>
      <c r="F34" s="170"/>
      <c r="G34" s="171"/>
      <c r="H34" s="1031" t="s">
        <v>1864</v>
      </c>
      <c r="I34" s="1032"/>
      <c r="J34" s="167"/>
      <c r="K34" s="3"/>
    </row>
    <row r="35" spans="1:12" s="4" customFormat="1" ht="15" customHeight="1" thickBot="1" x14ac:dyDescent="0.25">
      <c r="B35" s="3"/>
      <c r="C35" s="3"/>
      <c r="D35" s="3"/>
      <c r="E35" s="3"/>
      <c r="F35" s="169"/>
      <c r="G35" s="3"/>
      <c r="H35" s="1055" t="s">
        <v>140</v>
      </c>
      <c r="I35" s="1056"/>
      <c r="J35" s="166">
        <f>SUM(J7:J33)</f>
        <v>0</v>
      </c>
      <c r="K35" s="3" t="s">
        <v>961</v>
      </c>
      <c r="L35" s="4" t="s">
        <v>962</v>
      </c>
    </row>
    <row r="36" spans="1:12" s="4" customFormat="1" ht="18.75" customHeight="1" x14ac:dyDescent="0.2">
      <c r="F36" s="183"/>
      <c r="J36" s="183"/>
    </row>
    <row r="37" spans="1:12" ht="18.75" customHeight="1" x14ac:dyDescent="0.2">
      <c r="A37" s="177" t="s">
        <v>963</v>
      </c>
      <c r="B37" s="4" t="s">
        <v>425</v>
      </c>
    </row>
    <row r="38" spans="1:12" ht="11.25" customHeight="1" x14ac:dyDescent="0.2">
      <c r="A38" s="182"/>
    </row>
    <row r="39" spans="1:12" ht="18.75" customHeight="1" x14ac:dyDescent="0.2">
      <c r="A39" s="182"/>
      <c r="B39" s="1050" t="s">
        <v>162</v>
      </c>
      <c r="C39" s="1051"/>
      <c r="D39" s="1050" t="s">
        <v>161</v>
      </c>
      <c r="E39" s="1051"/>
      <c r="F39" s="205" t="s">
        <v>160</v>
      </c>
      <c r="G39" s="187"/>
      <c r="H39" s="187" t="s">
        <v>159</v>
      </c>
      <c r="I39" s="187"/>
      <c r="J39" s="205" t="s">
        <v>110</v>
      </c>
      <c r="K39" s="3"/>
    </row>
    <row r="40" spans="1:12" ht="15" customHeight="1" x14ac:dyDescent="0.2">
      <c r="A40" s="182"/>
      <c r="B40" s="204"/>
      <c r="C40" s="203"/>
      <c r="D40" s="202"/>
      <c r="E40" s="192"/>
      <c r="F40" s="201"/>
      <c r="G40" s="200"/>
      <c r="H40" s="200"/>
      <c r="I40" s="200"/>
      <c r="J40" s="199" t="s">
        <v>964</v>
      </c>
      <c r="K40" s="3"/>
    </row>
    <row r="41" spans="1:12" s="4" customFormat="1" ht="15" customHeight="1" x14ac:dyDescent="0.2">
      <c r="B41" s="196">
        <v>1</v>
      </c>
      <c r="C41" s="195" t="s">
        <v>148</v>
      </c>
      <c r="D41" s="1037"/>
      <c r="E41" s="1038"/>
      <c r="F41" s="189"/>
      <c r="G41" s="188" t="s">
        <v>962</v>
      </c>
      <c r="H41" s="230">
        <v>8.3000000000000004E-2</v>
      </c>
      <c r="I41" s="188" t="s">
        <v>965</v>
      </c>
      <c r="J41" s="194">
        <f t="shared" ref="J41:J55" si="3">ROUND(F41*H41,0)</f>
        <v>0</v>
      </c>
      <c r="K41" s="3" t="s">
        <v>966</v>
      </c>
    </row>
    <row r="42" spans="1:12" s="4" customFormat="1" ht="15" customHeight="1" x14ac:dyDescent="0.2">
      <c r="B42" s="196">
        <v>2</v>
      </c>
      <c r="C42" s="195" t="s">
        <v>147</v>
      </c>
      <c r="D42" s="1037"/>
      <c r="E42" s="1038"/>
      <c r="F42" s="189"/>
      <c r="G42" s="188" t="s">
        <v>962</v>
      </c>
      <c r="H42" s="230">
        <v>0.161</v>
      </c>
      <c r="I42" s="188" t="s">
        <v>965</v>
      </c>
      <c r="J42" s="194">
        <f t="shared" si="3"/>
        <v>0</v>
      </c>
      <c r="K42" s="3" t="s">
        <v>967</v>
      </c>
    </row>
    <row r="43" spans="1:12" s="4" customFormat="1" ht="15" customHeight="1" x14ac:dyDescent="0.2">
      <c r="B43" s="196">
        <v>3</v>
      </c>
      <c r="C43" s="195" t="s">
        <v>146</v>
      </c>
      <c r="D43" s="1037"/>
      <c r="E43" s="1038"/>
      <c r="F43" s="189"/>
      <c r="G43" s="188" t="s">
        <v>962</v>
      </c>
      <c r="H43" s="230">
        <v>0.183</v>
      </c>
      <c r="I43" s="188" t="s">
        <v>965</v>
      </c>
      <c r="J43" s="194">
        <f t="shared" si="3"/>
        <v>0</v>
      </c>
      <c r="K43" s="3" t="s">
        <v>968</v>
      </c>
    </row>
    <row r="44" spans="1:12" s="4" customFormat="1" ht="15" customHeight="1" x14ac:dyDescent="0.2">
      <c r="B44" s="196">
        <v>4</v>
      </c>
      <c r="C44" s="195" t="s">
        <v>145</v>
      </c>
      <c r="D44" s="191" t="s">
        <v>969</v>
      </c>
      <c r="E44" s="190" t="s">
        <v>165</v>
      </c>
      <c r="F44" s="189"/>
      <c r="G44" s="188" t="s">
        <v>962</v>
      </c>
      <c r="H44" s="230">
        <v>0.371</v>
      </c>
      <c r="I44" s="188" t="s">
        <v>965</v>
      </c>
      <c r="J44" s="194">
        <f t="shared" si="3"/>
        <v>0</v>
      </c>
      <c r="K44" s="3" t="s">
        <v>970</v>
      </c>
    </row>
    <row r="45" spans="1:12" s="4" customFormat="1" ht="15" customHeight="1" x14ac:dyDescent="0.2">
      <c r="B45" s="212"/>
      <c r="C45" s="192"/>
      <c r="D45" s="191" t="s">
        <v>971</v>
      </c>
      <c r="E45" s="190" t="s">
        <v>164</v>
      </c>
      <c r="F45" s="189"/>
      <c r="G45" s="188" t="s">
        <v>962</v>
      </c>
      <c r="H45" s="327">
        <v>0.20899999999999999</v>
      </c>
      <c r="I45" s="187" t="s">
        <v>965</v>
      </c>
      <c r="J45" s="186">
        <f t="shared" si="3"/>
        <v>0</v>
      </c>
      <c r="K45" s="3" t="s">
        <v>972</v>
      </c>
    </row>
    <row r="46" spans="1:12" s="4" customFormat="1" ht="15" customHeight="1" x14ac:dyDescent="0.2">
      <c r="B46" s="196">
        <v>5</v>
      </c>
      <c r="C46" s="195" t="s">
        <v>144</v>
      </c>
      <c r="D46" s="191" t="s">
        <v>969</v>
      </c>
      <c r="E46" s="190" t="s">
        <v>165</v>
      </c>
      <c r="F46" s="189"/>
      <c r="G46" s="188" t="s">
        <v>962</v>
      </c>
      <c r="H46" s="230">
        <v>0.38900000000000001</v>
      </c>
      <c r="I46" s="188" t="s">
        <v>965</v>
      </c>
      <c r="J46" s="194">
        <f t="shared" si="3"/>
        <v>0</v>
      </c>
      <c r="K46" s="3" t="s">
        <v>973</v>
      </c>
    </row>
    <row r="47" spans="1:12" s="4" customFormat="1" ht="15" customHeight="1" x14ac:dyDescent="0.2">
      <c r="B47" s="212"/>
      <c r="C47" s="192"/>
      <c r="D47" s="191" t="s">
        <v>971</v>
      </c>
      <c r="E47" s="190" t="s">
        <v>164</v>
      </c>
      <c r="F47" s="189"/>
      <c r="G47" s="188" t="s">
        <v>962</v>
      </c>
      <c r="H47" s="327">
        <v>0.25</v>
      </c>
      <c r="I47" s="187" t="s">
        <v>965</v>
      </c>
      <c r="J47" s="186">
        <f t="shared" si="3"/>
        <v>0</v>
      </c>
      <c r="K47" s="3" t="s">
        <v>974</v>
      </c>
    </row>
    <row r="48" spans="1:12" s="4" customFormat="1" ht="15" customHeight="1" x14ac:dyDescent="0.2">
      <c r="B48" s="196">
        <v>6</v>
      </c>
      <c r="C48" s="195" t="s">
        <v>143</v>
      </c>
      <c r="D48" s="191" t="s">
        <v>969</v>
      </c>
      <c r="E48" s="190" t="s">
        <v>165</v>
      </c>
      <c r="F48" s="189"/>
      <c r="G48" s="188" t="s">
        <v>962</v>
      </c>
      <c r="H48" s="230">
        <v>0.40799999999999997</v>
      </c>
      <c r="I48" s="188" t="s">
        <v>965</v>
      </c>
      <c r="J48" s="194">
        <f t="shared" si="3"/>
        <v>0</v>
      </c>
      <c r="K48" s="3" t="s">
        <v>975</v>
      </c>
    </row>
    <row r="49" spans="2:11" s="4" customFormat="1" ht="15" customHeight="1" x14ac:dyDescent="0.2">
      <c r="B49" s="212"/>
      <c r="C49" s="192"/>
      <c r="D49" s="191" t="s">
        <v>971</v>
      </c>
      <c r="E49" s="190" t="s">
        <v>164</v>
      </c>
      <c r="F49" s="189"/>
      <c r="G49" s="188" t="s">
        <v>962</v>
      </c>
      <c r="H49" s="327">
        <v>0.29199999999999998</v>
      </c>
      <c r="I49" s="187" t="s">
        <v>965</v>
      </c>
      <c r="J49" s="186">
        <f t="shared" si="3"/>
        <v>0</v>
      </c>
      <c r="K49" s="3" t="s">
        <v>976</v>
      </c>
    </row>
    <row r="50" spans="2:11" s="4" customFormat="1" ht="15" customHeight="1" x14ac:dyDescent="0.2">
      <c r="B50" s="196">
        <v>7</v>
      </c>
      <c r="C50" s="195" t="s">
        <v>142</v>
      </c>
      <c r="D50" s="191" t="s">
        <v>969</v>
      </c>
      <c r="E50" s="190" t="s">
        <v>165</v>
      </c>
      <c r="F50" s="189"/>
      <c r="G50" s="188" t="s">
        <v>962</v>
      </c>
      <c r="H50" s="230">
        <v>0.41699999999999998</v>
      </c>
      <c r="I50" s="188" t="s">
        <v>965</v>
      </c>
      <c r="J50" s="194">
        <f>ROUND(F50*H50,0)</f>
        <v>0</v>
      </c>
      <c r="K50" s="3" t="s">
        <v>977</v>
      </c>
    </row>
    <row r="51" spans="2:11" s="4" customFormat="1" ht="15" customHeight="1" x14ac:dyDescent="0.2">
      <c r="B51" s="212"/>
      <c r="C51" s="192"/>
      <c r="D51" s="191" t="s">
        <v>971</v>
      </c>
      <c r="E51" s="190" t="s">
        <v>164</v>
      </c>
      <c r="F51" s="189"/>
      <c r="G51" s="188" t="s">
        <v>962</v>
      </c>
      <c r="H51" s="327">
        <v>0.38200000000000001</v>
      </c>
      <c r="I51" s="187" t="s">
        <v>965</v>
      </c>
      <c r="J51" s="186">
        <f>ROUND(F51*H51,0)</f>
        <v>0</v>
      </c>
      <c r="K51" s="3" t="s">
        <v>978</v>
      </c>
    </row>
    <row r="52" spans="2:11" s="4" customFormat="1" ht="15" customHeight="1" x14ac:dyDescent="0.2">
      <c r="B52" s="196">
        <v>8</v>
      </c>
      <c r="C52" s="195" t="s">
        <v>537</v>
      </c>
      <c r="D52" s="191" t="s">
        <v>969</v>
      </c>
      <c r="E52" s="190" t="s">
        <v>165</v>
      </c>
      <c r="F52" s="189"/>
      <c r="G52" s="188" t="s">
        <v>962</v>
      </c>
      <c r="H52" s="230">
        <v>0.44400000000000001</v>
      </c>
      <c r="I52" s="188" t="s">
        <v>965</v>
      </c>
      <c r="J52" s="194">
        <f>ROUND(F52*H52,0)</f>
        <v>0</v>
      </c>
      <c r="K52" s="3" t="s">
        <v>979</v>
      </c>
    </row>
    <row r="53" spans="2:11" s="4" customFormat="1" ht="15" customHeight="1" x14ac:dyDescent="0.2">
      <c r="B53" s="212"/>
      <c r="C53" s="192"/>
      <c r="D53" s="191" t="s">
        <v>971</v>
      </c>
      <c r="E53" s="190" t="s">
        <v>164</v>
      </c>
      <c r="F53" s="189"/>
      <c r="G53" s="188" t="s">
        <v>962</v>
      </c>
      <c r="H53" s="327">
        <v>0.42199999999999999</v>
      </c>
      <c r="I53" s="187" t="s">
        <v>965</v>
      </c>
      <c r="J53" s="186">
        <f>ROUND(F53*H53,0)</f>
        <v>0</v>
      </c>
      <c r="K53" s="3" t="s">
        <v>980</v>
      </c>
    </row>
    <row r="54" spans="2:11" s="517" customFormat="1" ht="15" customHeight="1" x14ac:dyDescent="0.2">
      <c r="B54" s="196">
        <v>9</v>
      </c>
      <c r="C54" s="195" t="s">
        <v>575</v>
      </c>
      <c r="D54" s="191" t="s">
        <v>969</v>
      </c>
      <c r="E54" s="190" t="s">
        <v>165</v>
      </c>
      <c r="F54" s="189"/>
      <c r="G54" s="188" t="s">
        <v>962</v>
      </c>
      <c r="H54" s="230">
        <v>0.46600000000000003</v>
      </c>
      <c r="I54" s="188" t="s">
        <v>965</v>
      </c>
      <c r="J54" s="194">
        <f t="shared" si="3"/>
        <v>0</v>
      </c>
      <c r="K54" s="3" t="s">
        <v>981</v>
      </c>
    </row>
    <row r="55" spans="2:11" s="517" customFormat="1" ht="15" customHeight="1" x14ac:dyDescent="0.2">
      <c r="B55" s="212"/>
      <c r="C55" s="192"/>
      <c r="D55" s="191" t="s">
        <v>971</v>
      </c>
      <c r="E55" s="190" t="s">
        <v>164</v>
      </c>
      <c r="F55" s="189"/>
      <c r="G55" s="188" t="s">
        <v>962</v>
      </c>
      <c r="H55" s="327">
        <v>0.45200000000000001</v>
      </c>
      <c r="I55" s="187" t="s">
        <v>965</v>
      </c>
      <c r="J55" s="186">
        <f t="shared" si="3"/>
        <v>0</v>
      </c>
      <c r="K55" s="3" t="s">
        <v>982</v>
      </c>
    </row>
    <row r="56" spans="2:11" s="517" customFormat="1" ht="15" customHeight="1" x14ac:dyDescent="0.2">
      <c r="B56" s="196">
        <v>10</v>
      </c>
      <c r="C56" s="195" t="s">
        <v>721</v>
      </c>
      <c r="D56" s="191" t="s">
        <v>597</v>
      </c>
      <c r="E56" s="190" t="s">
        <v>165</v>
      </c>
      <c r="F56" s="189"/>
      <c r="G56" s="188" t="s">
        <v>139</v>
      </c>
      <c r="H56" s="230">
        <v>0.48299999999999998</v>
      </c>
      <c r="I56" s="188" t="s">
        <v>141</v>
      </c>
      <c r="J56" s="194">
        <f t="shared" ref="J56:J63" si="4">ROUND(F56*H56,0)</f>
        <v>0</v>
      </c>
      <c r="K56" s="3" t="s">
        <v>647</v>
      </c>
    </row>
    <row r="57" spans="2:11" s="517" customFormat="1" ht="15" customHeight="1" x14ac:dyDescent="0.2">
      <c r="B57" s="1066"/>
      <c r="C57" s="1067"/>
      <c r="D57" s="191" t="s">
        <v>593</v>
      </c>
      <c r="E57" s="190" t="s">
        <v>164</v>
      </c>
      <c r="F57" s="189"/>
      <c r="G57" s="188" t="s">
        <v>139</v>
      </c>
      <c r="H57" s="327">
        <v>0.47599999999999998</v>
      </c>
      <c r="I57" s="187" t="s">
        <v>141</v>
      </c>
      <c r="J57" s="186">
        <f t="shared" si="4"/>
        <v>0</v>
      </c>
      <c r="K57" s="3" t="s">
        <v>646</v>
      </c>
    </row>
    <row r="58" spans="2:11" s="517" customFormat="1" ht="15" customHeight="1" x14ac:dyDescent="0.2">
      <c r="B58" s="196">
        <v>11</v>
      </c>
      <c r="C58" s="195" t="s">
        <v>1002</v>
      </c>
      <c r="D58" s="191" t="s">
        <v>597</v>
      </c>
      <c r="E58" s="190" t="s">
        <v>165</v>
      </c>
      <c r="F58" s="189"/>
      <c r="G58" s="188" t="s">
        <v>139</v>
      </c>
      <c r="H58" s="230">
        <v>0.5</v>
      </c>
      <c r="I58" s="188" t="s">
        <v>141</v>
      </c>
      <c r="J58" s="194">
        <f t="shared" si="4"/>
        <v>0</v>
      </c>
      <c r="K58" s="3" t="s">
        <v>645</v>
      </c>
    </row>
    <row r="59" spans="2:11" s="517" customFormat="1" ht="15" customHeight="1" x14ac:dyDescent="0.2">
      <c r="B59" s="1066"/>
      <c r="C59" s="1067"/>
      <c r="D59" s="191" t="s">
        <v>593</v>
      </c>
      <c r="E59" s="190" t="s">
        <v>164</v>
      </c>
      <c r="F59" s="189"/>
      <c r="G59" s="188" t="s">
        <v>139</v>
      </c>
      <c r="H59" s="327">
        <v>0.5</v>
      </c>
      <c r="I59" s="187" t="s">
        <v>141</v>
      </c>
      <c r="J59" s="186">
        <f t="shared" si="4"/>
        <v>0</v>
      </c>
      <c r="K59" s="3" t="s">
        <v>644</v>
      </c>
    </row>
    <row r="60" spans="2:11" s="517" customFormat="1" ht="15" customHeight="1" x14ac:dyDescent="0.2">
      <c r="B60" s="196">
        <v>12</v>
      </c>
      <c r="C60" s="195" t="s">
        <v>1116</v>
      </c>
      <c r="D60" s="191" t="s">
        <v>597</v>
      </c>
      <c r="E60" s="190" t="s">
        <v>165</v>
      </c>
      <c r="F60" s="189"/>
      <c r="G60" s="188" t="s">
        <v>139</v>
      </c>
      <c r="H60" s="230">
        <v>0.5</v>
      </c>
      <c r="I60" s="188" t="s">
        <v>141</v>
      </c>
      <c r="J60" s="194">
        <f>ROUND(F60*H60,0)</f>
        <v>0</v>
      </c>
      <c r="K60" s="3" t="s">
        <v>643</v>
      </c>
    </row>
    <row r="61" spans="2:11" s="517" customFormat="1" ht="15" customHeight="1" x14ac:dyDescent="0.2">
      <c r="B61" s="1066"/>
      <c r="C61" s="1067"/>
      <c r="D61" s="191" t="s">
        <v>593</v>
      </c>
      <c r="E61" s="190" t="s">
        <v>164</v>
      </c>
      <c r="F61" s="189"/>
      <c r="G61" s="188" t="s">
        <v>139</v>
      </c>
      <c r="H61" s="327">
        <v>0.5</v>
      </c>
      <c r="I61" s="187" t="s">
        <v>141</v>
      </c>
      <c r="J61" s="186">
        <f>ROUND(F61*H61,0)</f>
        <v>0</v>
      </c>
      <c r="K61" s="3" t="s">
        <v>642</v>
      </c>
    </row>
    <row r="62" spans="2:11" s="517" customFormat="1" ht="15" customHeight="1" x14ac:dyDescent="0.2">
      <c r="B62" s="196">
        <v>13</v>
      </c>
      <c r="C62" s="195" t="s">
        <v>1395</v>
      </c>
      <c r="D62" s="191" t="s">
        <v>969</v>
      </c>
      <c r="E62" s="190" t="s">
        <v>165</v>
      </c>
      <c r="F62" s="189"/>
      <c r="G62" s="188" t="s">
        <v>962</v>
      </c>
      <c r="H62" s="230">
        <v>0.5</v>
      </c>
      <c r="I62" s="188" t="s">
        <v>965</v>
      </c>
      <c r="J62" s="194">
        <f t="shared" si="4"/>
        <v>0</v>
      </c>
      <c r="K62" s="3" t="s">
        <v>1622</v>
      </c>
    </row>
    <row r="63" spans="2:11" s="517" customFormat="1" ht="15" customHeight="1" x14ac:dyDescent="0.2">
      <c r="B63" s="1066"/>
      <c r="C63" s="1067"/>
      <c r="D63" s="191" t="s">
        <v>971</v>
      </c>
      <c r="E63" s="190" t="s">
        <v>164</v>
      </c>
      <c r="F63" s="189"/>
      <c r="G63" s="188" t="s">
        <v>962</v>
      </c>
      <c r="H63" s="327">
        <v>0.5</v>
      </c>
      <c r="I63" s="187" t="s">
        <v>965</v>
      </c>
      <c r="J63" s="186">
        <f t="shared" si="4"/>
        <v>0</v>
      </c>
      <c r="K63" s="3" t="s">
        <v>1623</v>
      </c>
    </row>
    <row r="64" spans="2:11" s="517" customFormat="1" ht="15" customHeight="1" x14ac:dyDescent="0.2">
      <c r="B64" s="681">
        <v>14</v>
      </c>
      <c r="C64" s="195" t="s">
        <v>1639</v>
      </c>
      <c r="D64" s="191" t="s">
        <v>1865</v>
      </c>
      <c r="E64" s="190" t="s">
        <v>165</v>
      </c>
      <c r="F64" s="189"/>
      <c r="G64" s="188" t="s">
        <v>139</v>
      </c>
      <c r="H64" s="230">
        <v>0.5</v>
      </c>
      <c r="I64" s="188" t="s">
        <v>141</v>
      </c>
      <c r="J64" s="194">
        <f t="shared" ref="J64:J65" si="5">ROUND(F64*H64,0)</f>
        <v>0</v>
      </c>
      <c r="K64" s="3" t="s">
        <v>1866</v>
      </c>
    </row>
    <row r="65" spans="1:12" s="517" customFormat="1" ht="15" customHeight="1" thickBot="1" x14ac:dyDescent="0.25">
      <c r="B65" s="1066"/>
      <c r="C65" s="1067"/>
      <c r="D65" s="191" t="s">
        <v>593</v>
      </c>
      <c r="E65" s="190" t="s">
        <v>164</v>
      </c>
      <c r="F65" s="189"/>
      <c r="G65" s="188" t="s">
        <v>139</v>
      </c>
      <c r="H65" s="327">
        <v>0.5</v>
      </c>
      <c r="I65" s="187" t="s">
        <v>141</v>
      </c>
      <c r="J65" s="186">
        <f t="shared" si="5"/>
        <v>0</v>
      </c>
      <c r="K65" s="3" t="s">
        <v>1867</v>
      </c>
    </row>
    <row r="66" spans="1:12" s="4" customFormat="1" ht="15" customHeight="1" x14ac:dyDescent="0.2">
      <c r="B66" s="184"/>
      <c r="C66" s="185"/>
      <c r="D66" s="184"/>
      <c r="E66" s="184"/>
      <c r="F66" s="170"/>
      <c r="G66" s="171"/>
      <c r="H66" s="1031" t="s">
        <v>1868</v>
      </c>
      <c r="I66" s="1032"/>
      <c r="J66" s="167"/>
      <c r="K66" s="3"/>
    </row>
    <row r="67" spans="1:12" s="4" customFormat="1" ht="15" customHeight="1" thickBot="1" x14ac:dyDescent="0.25">
      <c r="B67" s="3"/>
      <c r="C67" s="3"/>
      <c r="D67" s="3"/>
      <c r="E67" s="3"/>
      <c r="F67" s="169"/>
      <c r="G67" s="3"/>
      <c r="H67" s="1055" t="s">
        <v>140</v>
      </c>
      <c r="I67" s="1056"/>
      <c r="J67" s="166">
        <f>SUM(J41:J65)</f>
        <v>0</v>
      </c>
      <c r="K67" s="3" t="s">
        <v>985</v>
      </c>
      <c r="L67" s="4" t="s">
        <v>962</v>
      </c>
    </row>
    <row r="68" spans="1:12" s="4" customFormat="1" ht="18.75" customHeight="1" x14ac:dyDescent="0.2">
      <c r="F68" s="183"/>
      <c r="J68" s="183"/>
    </row>
    <row r="69" spans="1:12" ht="18.75" customHeight="1" x14ac:dyDescent="0.2">
      <c r="A69" s="177" t="s">
        <v>986</v>
      </c>
      <c r="B69" s="4" t="s">
        <v>424</v>
      </c>
    </row>
    <row r="70" spans="1:12" ht="11.25" customHeight="1" x14ac:dyDescent="0.2">
      <c r="A70" s="182"/>
    </row>
    <row r="71" spans="1:12" ht="18.75" customHeight="1" x14ac:dyDescent="0.2">
      <c r="A71" s="182"/>
      <c r="B71" s="1050" t="s">
        <v>162</v>
      </c>
      <c r="C71" s="1051"/>
      <c r="D71" s="1050" t="s">
        <v>161</v>
      </c>
      <c r="E71" s="1051"/>
      <c r="F71" s="205" t="s">
        <v>160</v>
      </c>
      <c r="G71" s="187"/>
      <c r="H71" s="187" t="s">
        <v>159</v>
      </c>
      <c r="I71" s="187"/>
      <c r="J71" s="205" t="s">
        <v>110</v>
      </c>
      <c r="K71" s="3"/>
    </row>
    <row r="72" spans="1:12" ht="15" customHeight="1" x14ac:dyDescent="0.2">
      <c r="A72" s="182"/>
      <c r="B72" s="204"/>
      <c r="C72" s="203"/>
      <c r="D72" s="202"/>
      <c r="E72" s="192"/>
      <c r="F72" s="201"/>
      <c r="G72" s="200"/>
      <c r="H72" s="200"/>
      <c r="I72" s="200"/>
      <c r="J72" s="199" t="s">
        <v>964</v>
      </c>
      <c r="K72" s="3"/>
    </row>
    <row r="73" spans="1:12" s="4" customFormat="1" ht="15" customHeight="1" x14ac:dyDescent="0.2">
      <c r="B73" s="196">
        <v>1</v>
      </c>
      <c r="C73" s="195" t="s">
        <v>149</v>
      </c>
      <c r="D73" s="1037"/>
      <c r="E73" s="1038"/>
      <c r="F73" s="189"/>
      <c r="G73" s="188" t="s">
        <v>962</v>
      </c>
      <c r="H73" s="327">
        <v>2.5000000000000001E-2</v>
      </c>
      <c r="I73" s="187" t="s">
        <v>965</v>
      </c>
      <c r="J73" s="186">
        <f t="shared" ref="J73:J82" si="6">ROUND(F73*H73,0)</f>
        <v>0</v>
      </c>
      <c r="K73" s="3" t="s">
        <v>307</v>
      </c>
    </row>
    <row r="74" spans="1:12" s="4" customFormat="1" ht="15" customHeight="1" x14ac:dyDescent="0.2">
      <c r="B74" s="196">
        <v>2</v>
      </c>
      <c r="C74" s="195" t="s">
        <v>148</v>
      </c>
      <c r="D74" s="1037"/>
      <c r="E74" s="1038"/>
      <c r="F74" s="189"/>
      <c r="G74" s="188" t="s">
        <v>962</v>
      </c>
      <c r="H74" s="230">
        <v>5.8000000000000003E-2</v>
      </c>
      <c r="I74" s="188" t="s">
        <v>965</v>
      </c>
      <c r="J74" s="194">
        <f t="shared" si="6"/>
        <v>0</v>
      </c>
      <c r="K74" s="3" t="s">
        <v>306</v>
      </c>
    </row>
    <row r="75" spans="1:12" s="4" customFormat="1" ht="15" customHeight="1" x14ac:dyDescent="0.2">
      <c r="B75" s="196">
        <v>3</v>
      </c>
      <c r="C75" s="195" t="s">
        <v>147</v>
      </c>
      <c r="D75" s="1037"/>
      <c r="E75" s="1038"/>
      <c r="F75" s="189"/>
      <c r="G75" s="188" t="s">
        <v>962</v>
      </c>
      <c r="H75" s="327">
        <v>9.6000000000000002E-2</v>
      </c>
      <c r="I75" s="187" t="s">
        <v>965</v>
      </c>
      <c r="J75" s="186">
        <f t="shared" si="6"/>
        <v>0</v>
      </c>
      <c r="K75" s="3" t="s">
        <v>305</v>
      </c>
    </row>
    <row r="76" spans="1:12" s="4" customFormat="1" ht="15" customHeight="1" x14ac:dyDescent="0.2">
      <c r="B76" s="196">
        <v>4</v>
      </c>
      <c r="C76" s="190" t="s">
        <v>146</v>
      </c>
      <c r="D76" s="1037"/>
      <c r="E76" s="1038"/>
      <c r="F76" s="189"/>
      <c r="G76" s="188" t="s">
        <v>962</v>
      </c>
      <c r="H76" s="230">
        <v>0.11</v>
      </c>
      <c r="I76" s="188" t="s">
        <v>965</v>
      </c>
      <c r="J76" s="194">
        <f t="shared" si="6"/>
        <v>0</v>
      </c>
      <c r="K76" s="3" t="s">
        <v>304</v>
      </c>
    </row>
    <row r="77" spans="1:12" s="4" customFormat="1" ht="15" customHeight="1" x14ac:dyDescent="0.2">
      <c r="B77" s="196">
        <v>5</v>
      </c>
      <c r="C77" s="195" t="s">
        <v>145</v>
      </c>
      <c r="D77" s="191" t="s">
        <v>969</v>
      </c>
      <c r="E77" s="190" t="s">
        <v>165</v>
      </c>
      <c r="F77" s="189"/>
      <c r="G77" s="188" t="s">
        <v>962</v>
      </c>
      <c r="H77" s="230">
        <v>0.222</v>
      </c>
      <c r="I77" s="188" t="s">
        <v>965</v>
      </c>
      <c r="J77" s="194">
        <f t="shared" si="6"/>
        <v>0</v>
      </c>
      <c r="K77" s="3" t="s">
        <v>301</v>
      </c>
    </row>
    <row r="78" spans="1:12" s="4" customFormat="1" ht="15" customHeight="1" x14ac:dyDescent="0.2">
      <c r="B78" s="212"/>
      <c r="C78" s="192"/>
      <c r="D78" s="191" t="s">
        <v>971</v>
      </c>
      <c r="E78" s="190" t="s">
        <v>164</v>
      </c>
      <c r="F78" s="189"/>
      <c r="G78" s="188" t="s">
        <v>962</v>
      </c>
      <c r="H78" s="327">
        <v>0.125</v>
      </c>
      <c r="I78" s="187" t="s">
        <v>965</v>
      </c>
      <c r="J78" s="186">
        <f t="shared" si="6"/>
        <v>0</v>
      </c>
      <c r="K78" s="3" t="s">
        <v>300</v>
      </c>
    </row>
    <row r="79" spans="1:12" s="4" customFormat="1" ht="15" customHeight="1" x14ac:dyDescent="0.2">
      <c r="B79" s="196">
        <v>6</v>
      </c>
      <c r="C79" s="195" t="s">
        <v>144</v>
      </c>
      <c r="D79" s="191" t="s">
        <v>969</v>
      </c>
      <c r="E79" s="190" t="s">
        <v>165</v>
      </c>
      <c r="F79" s="189"/>
      <c r="G79" s="188" t="s">
        <v>962</v>
      </c>
      <c r="H79" s="230">
        <v>0.23300000000000001</v>
      </c>
      <c r="I79" s="188" t="s">
        <v>965</v>
      </c>
      <c r="J79" s="194">
        <f t="shared" si="6"/>
        <v>0</v>
      </c>
      <c r="K79" s="3" t="s">
        <v>302</v>
      </c>
    </row>
    <row r="80" spans="1:12" s="4" customFormat="1" ht="15" customHeight="1" x14ac:dyDescent="0.2">
      <c r="B80" s="212"/>
      <c r="C80" s="192"/>
      <c r="D80" s="191" t="s">
        <v>971</v>
      </c>
      <c r="E80" s="190" t="s">
        <v>164</v>
      </c>
      <c r="F80" s="189"/>
      <c r="G80" s="188" t="s">
        <v>962</v>
      </c>
      <c r="H80" s="327">
        <v>0.15</v>
      </c>
      <c r="I80" s="187" t="s">
        <v>965</v>
      </c>
      <c r="J80" s="186">
        <f t="shared" si="6"/>
        <v>0</v>
      </c>
      <c r="K80" s="3" t="s">
        <v>299</v>
      </c>
    </row>
    <row r="81" spans="1:14" s="4" customFormat="1" ht="15" customHeight="1" x14ac:dyDescent="0.2">
      <c r="B81" s="196">
        <v>7</v>
      </c>
      <c r="C81" s="195" t="s">
        <v>143</v>
      </c>
      <c r="D81" s="191" t="s">
        <v>969</v>
      </c>
      <c r="E81" s="190" t="s">
        <v>165</v>
      </c>
      <c r="F81" s="189"/>
      <c r="G81" s="188" t="s">
        <v>962</v>
      </c>
      <c r="H81" s="230">
        <v>0.245</v>
      </c>
      <c r="I81" s="188" t="s">
        <v>965</v>
      </c>
      <c r="J81" s="194">
        <f t="shared" si="6"/>
        <v>0</v>
      </c>
      <c r="K81" s="3" t="s">
        <v>298</v>
      </c>
    </row>
    <row r="82" spans="1:14" s="4" customFormat="1" ht="15" customHeight="1" x14ac:dyDescent="0.2">
      <c r="B82" s="212"/>
      <c r="C82" s="192"/>
      <c r="D82" s="191" t="s">
        <v>971</v>
      </c>
      <c r="E82" s="190" t="s">
        <v>164</v>
      </c>
      <c r="F82" s="189"/>
      <c r="G82" s="188" t="s">
        <v>962</v>
      </c>
      <c r="H82" s="327">
        <v>0.17499999999999999</v>
      </c>
      <c r="I82" s="187" t="s">
        <v>965</v>
      </c>
      <c r="J82" s="186">
        <f t="shared" si="6"/>
        <v>0</v>
      </c>
      <c r="K82" s="3" t="s">
        <v>297</v>
      </c>
    </row>
    <row r="83" spans="1:14" s="4" customFormat="1" ht="15" customHeight="1" thickBot="1" x14ac:dyDescent="0.25">
      <c r="B83" s="1045" t="s">
        <v>168</v>
      </c>
      <c r="C83" s="1046"/>
      <c r="D83" s="1037"/>
      <c r="E83" s="1038"/>
      <c r="F83" s="225"/>
      <c r="G83" s="224"/>
      <c r="H83" s="249"/>
      <c r="I83" s="224"/>
      <c r="J83" s="186">
        <f>SUM(J73:J82)</f>
        <v>0</v>
      </c>
      <c r="K83" s="3" t="s">
        <v>296</v>
      </c>
      <c r="N83" s="3"/>
    </row>
    <row r="84" spans="1:14" s="4" customFormat="1" ht="13.2" x14ac:dyDescent="0.2">
      <c r="B84" s="1039"/>
      <c r="C84" s="1040"/>
      <c r="D84" s="1039"/>
      <c r="E84" s="1040"/>
      <c r="F84" s="223" t="s">
        <v>1874</v>
      </c>
      <c r="G84" s="187"/>
      <c r="H84" s="222" t="s">
        <v>1748</v>
      </c>
      <c r="I84" s="207"/>
      <c r="J84" s="167"/>
      <c r="K84" s="3"/>
      <c r="N84" s="3"/>
    </row>
    <row r="85" spans="1:14" s="4" customFormat="1" ht="15" customHeight="1" x14ac:dyDescent="0.2">
      <c r="B85" s="1041"/>
      <c r="C85" s="1042"/>
      <c r="D85" s="1041"/>
      <c r="E85" s="1042"/>
      <c r="F85" s="221">
        <f>J83</f>
        <v>0</v>
      </c>
      <c r="G85" s="220" t="s">
        <v>962</v>
      </c>
      <c r="H85" s="534" t="e">
        <f>●財政力附表!S28</f>
        <v>#DIV/0!</v>
      </c>
      <c r="I85" s="204" t="s">
        <v>965</v>
      </c>
      <c r="J85" s="219" t="e">
        <f>ROUND(F85*H85,0)</f>
        <v>#DIV/0!</v>
      </c>
      <c r="K85" s="3" t="s">
        <v>987</v>
      </c>
      <c r="L85" s="4" t="s">
        <v>962</v>
      </c>
      <c r="N85" s="3"/>
    </row>
    <row r="86" spans="1:14" s="4" customFormat="1" ht="13.8" thickBot="1" x14ac:dyDescent="0.25">
      <c r="B86" s="1043"/>
      <c r="C86" s="1044"/>
      <c r="D86" s="1043"/>
      <c r="E86" s="1044"/>
      <c r="F86" s="218"/>
      <c r="G86" s="217"/>
      <c r="H86" s="216" t="s">
        <v>169</v>
      </c>
      <c r="I86" s="215"/>
      <c r="J86" s="214"/>
      <c r="K86" s="3"/>
    </row>
    <row r="87" spans="1:14" s="4" customFormat="1" ht="15" customHeight="1" x14ac:dyDescent="0.2">
      <c r="B87" s="3"/>
      <c r="C87" s="3"/>
      <c r="D87" s="3"/>
      <c r="E87" s="3"/>
      <c r="F87" s="169"/>
      <c r="G87" s="3"/>
      <c r="H87" s="171"/>
      <c r="I87" s="171"/>
      <c r="J87" s="170"/>
      <c r="K87" s="3"/>
    </row>
    <row r="88" spans="1:14" ht="18.75" customHeight="1" x14ac:dyDescent="0.2">
      <c r="A88" s="177" t="s">
        <v>988</v>
      </c>
      <c r="B88" s="4" t="s">
        <v>423</v>
      </c>
    </row>
    <row r="89" spans="1:14" ht="11.25" customHeight="1" x14ac:dyDescent="0.2">
      <c r="A89" s="182"/>
    </row>
    <row r="90" spans="1:14" ht="18.75" customHeight="1" x14ac:dyDescent="0.2">
      <c r="A90" s="182"/>
      <c r="B90" s="1050" t="s">
        <v>162</v>
      </c>
      <c r="C90" s="1051"/>
      <c r="D90" s="1050" t="s">
        <v>161</v>
      </c>
      <c r="E90" s="1051"/>
      <c r="F90" s="205" t="s">
        <v>160</v>
      </c>
      <c r="G90" s="187"/>
      <c r="H90" s="187" t="s">
        <v>159</v>
      </c>
      <c r="I90" s="187"/>
      <c r="J90" s="205" t="s">
        <v>110</v>
      </c>
      <c r="K90" s="3"/>
    </row>
    <row r="91" spans="1:14" ht="15" customHeight="1" x14ac:dyDescent="0.2">
      <c r="A91" s="182"/>
      <c r="B91" s="204"/>
      <c r="C91" s="203"/>
      <c r="D91" s="202"/>
      <c r="E91" s="192"/>
      <c r="F91" s="201"/>
      <c r="G91" s="200"/>
      <c r="H91" s="200"/>
      <c r="I91" s="200"/>
      <c r="J91" s="199" t="s">
        <v>964</v>
      </c>
      <c r="K91" s="3"/>
    </row>
    <row r="92" spans="1:14" s="4" customFormat="1" ht="15" customHeight="1" x14ac:dyDescent="0.2">
      <c r="B92" s="196">
        <v>1</v>
      </c>
      <c r="C92" s="195" t="s">
        <v>149</v>
      </c>
      <c r="D92" s="1037"/>
      <c r="E92" s="1038"/>
      <c r="F92" s="189"/>
      <c r="G92" s="188" t="s">
        <v>962</v>
      </c>
      <c r="H92" s="327">
        <v>8.3000000000000004E-2</v>
      </c>
      <c r="I92" s="187" t="s">
        <v>965</v>
      </c>
      <c r="J92" s="186">
        <f t="shared" ref="J92:J101" si="7">ROUND(F92*H92,0)</f>
        <v>0</v>
      </c>
      <c r="K92" s="3" t="s">
        <v>307</v>
      </c>
    </row>
    <row r="93" spans="1:14" s="4" customFormat="1" ht="15" customHeight="1" x14ac:dyDescent="0.2">
      <c r="B93" s="196">
        <v>2</v>
      </c>
      <c r="C93" s="195" t="s">
        <v>148</v>
      </c>
      <c r="D93" s="1037"/>
      <c r="E93" s="1038"/>
      <c r="F93" s="189"/>
      <c r="G93" s="188" t="s">
        <v>962</v>
      </c>
      <c r="H93" s="230">
        <v>0.16700000000000001</v>
      </c>
      <c r="I93" s="188" t="s">
        <v>965</v>
      </c>
      <c r="J93" s="194">
        <f t="shared" si="7"/>
        <v>0</v>
      </c>
      <c r="K93" s="3" t="s">
        <v>306</v>
      </c>
    </row>
    <row r="94" spans="1:14" s="4" customFormat="1" ht="15" customHeight="1" x14ac:dyDescent="0.2">
      <c r="B94" s="196">
        <v>3</v>
      </c>
      <c r="C94" s="195" t="s">
        <v>147</v>
      </c>
      <c r="D94" s="1037"/>
      <c r="E94" s="1038"/>
      <c r="F94" s="189"/>
      <c r="G94" s="188" t="s">
        <v>962</v>
      </c>
      <c r="H94" s="327">
        <v>0.32100000000000001</v>
      </c>
      <c r="I94" s="187" t="s">
        <v>965</v>
      </c>
      <c r="J94" s="186">
        <f t="shared" si="7"/>
        <v>0</v>
      </c>
      <c r="K94" s="3" t="s">
        <v>305</v>
      </c>
    </row>
    <row r="95" spans="1:14" s="4" customFormat="1" ht="15" customHeight="1" x14ac:dyDescent="0.2">
      <c r="B95" s="196">
        <v>4</v>
      </c>
      <c r="C95" s="190" t="s">
        <v>146</v>
      </c>
      <c r="D95" s="1037"/>
      <c r="E95" s="1038"/>
      <c r="F95" s="189"/>
      <c r="G95" s="188" t="s">
        <v>962</v>
      </c>
      <c r="H95" s="230">
        <v>0.36599999999999999</v>
      </c>
      <c r="I95" s="188" t="s">
        <v>965</v>
      </c>
      <c r="J95" s="194">
        <f t="shared" si="7"/>
        <v>0</v>
      </c>
      <c r="K95" s="3" t="s">
        <v>304</v>
      </c>
    </row>
    <row r="96" spans="1:14" s="4" customFormat="1" ht="15" customHeight="1" x14ac:dyDescent="0.2">
      <c r="B96" s="196">
        <v>5</v>
      </c>
      <c r="C96" s="195" t="s">
        <v>145</v>
      </c>
      <c r="D96" s="191" t="s">
        <v>969</v>
      </c>
      <c r="E96" s="190" t="s">
        <v>165</v>
      </c>
      <c r="F96" s="189"/>
      <c r="G96" s="188" t="s">
        <v>962</v>
      </c>
      <c r="H96" s="230">
        <v>0.74099999999999999</v>
      </c>
      <c r="I96" s="188" t="s">
        <v>965</v>
      </c>
      <c r="J96" s="194">
        <f t="shared" si="7"/>
        <v>0</v>
      </c>
      <c r="K96" s="3" t="s">
        <v>301</v>
      </c>
    </row>
    <row r="97" spans="1:12" s="4" customFormat="1" ht="15" customHeight="1" x14ac:dyDescent="0.2">
      <c r="B97" s="212"/>
      <c r="C97" s="192"/>
      <c r="D97" s="191" t="s">
        <v>971</v>
      </c>
      <c r="E97" s="190" t="s">
        <v>164</v>
      </c>
      <c r="F97" s="189"/>
      <c r="G97" s="188" t="s">
        <v>962</v>
      </c>
      <c r="H97" s="327">
        <v>0.41699999999999998</v>
      </c>
      <c r="I97" s="187" t="s">
        <v>965</v>
      </c>
      <c r="J97" s="186">
        <f t="shared" si="7"/>
        <v>0</v>
      </c>
      <c r="K97" s="3" t="s">
        <v>300</v>
      </c>
    </row>
    <row r="98" spans="1:12" s="4" customFormat="1" ht="15" customHeight="1" x14ac:dyDescent="0.2">
      <c r="B98" s="196">
        <v>6</v>
      </c>
      <c r="C98" s="195" t="s">
        <v>144</v>
      </c>
      <c r="D98" s="191" t="s">
        <v>969</v>
      </c>
      <c r="E98" s="190" t="s">
        <v>165</v>
      </c>
      <c r="F98" s="189"/>
      <c r="G98" s="188" t="s">
        <v>962</v>
      </c>
      <c r="H98" s="230">
        <v>0.77800000000000002</v>
      </c>
      <c r="I98" s="188" t="s">
        <v>965</v>
      </c>
      <c r="J98" s="194">
        <f t="shared" si="7"/>
        <v>0</v>
      </c>
      <c r="K98" s="3" t="s">
        <v>302</v>
      </c>
    </row>
    <row r="99" spans="1:12" s="4" customFormat="1" ht="15" customHeight="1" x14ac:dyDescent="0.2">
      <c r="B99" s="212"/>
      <c r="C99" s="192"/>
      <c r="D99" s="191" t="s">
        <v>971</v>
      </c>
      <c r="E99" s="190" t="s">
        <v>164</v>
      </c>
      <c r="F99" s="189"/>
      <c r="G99" s="188" t="s">
        <v>962</v>
      </c>
      <c r="H99" s="327">
        <v>0.5</v>
      </c>
      <c r="I99" s="187" t="s">
        <v>965</v>
      </c>
      <c r="J99" s="186">
        <f t="shared" si="7"/>
        <v>0</v>
      </c>
      <c r="K99" s="3" t="s">
        <v>299</v>
      </c>
    </row>
    <row r="100" spans="1:12" s="4" customFormat="1" ht="15" customHeight="1" x14ac:dyDescent="0.2">
      <c r="B100" s="196">
        <v>7</v>
      </c>
      <c r="C100" s="195" t="s">
        <v>143</v>
      </c>
      <c r="D100" s="191" t="s">
        <v>969</v>
      </c>
      <c r="E100" s="190" t="s">
        <v>165</v>
      </c>
      <c r="F100" s="189"/>
      <c r="G100" s="188" t="s">
        <v>962</v>
      </c>
      <c r="H100" s="230">
        <v>0.81499999999999995</v>
      </c>
      <c r="I100" s="188" t="s">
        <v>965</v>
      </c>
      <c r="J100" s="194">
        <f t="shared" si="7"/>
        <v>0</v>
      </c>
      <c r="K100" s="3" t="s">
        <v>298</v>
      </c>
    </row>
    <row r="101" spans="1:12" s="4" customFormat="1" ht="15" customHeight="1" thickBot="1" x14ac:dyDescent="0.25">
      <c r="B101" s="212"/>
      <c r="C101" s="192"/>
      <c r="D101" s="191" t="s">
        <v>971</v>
      </c>
      <c r="E101" s="190" t="s">
        <v>164</v>
      </c>
      <c r="F101" s="189"/>
      <c r="G101" s="188" t="s">
        <v>962</v>
      </c>
      <c r="H101" s="327">
        <v>0.58399999999999996</v>
      </c>
      <c r="I101" s="187" t="s">
        <v>965</v>
      </c>
      <c r="J101" s="186">
        <f t="shared" si="7"/>
        <v>0</v>
      </c>
      <c r="K101" s="3" t="s">
        <v>297</v>
      </c>
    </row>
    <row r="102" spans="1:12" s="4" customFormat="1" ht="15" customHeight="1" x14ac:dyDescent="0.2">
      <c r="B102" s="184"/>
      <c r="C102" s="185"/>
      <c r="D102" s="184"/>
      <c r="E102" s="184"/>
      <c r="F102" s="170"/>
      <c r="G102" s="171"/>
      <c r="H102" s="1031" t="s">
        <v>1875</v>
      </c>
      <c r="I102" s="1032"/>
      <c r="J102" s="167"/>
      <c r="K102" s="3"/>
    </row>
    <row r="103" spans="1:12" s="4" customFormat="1" ht="15" customHeight="1" thickBot="1" x14ac:dyDescent="0.25">
      <c r="B103" s="3"/>
      <c r="C103" s="3"/>
      <c r="D103" s="3"/>
      <c r="E103" s="3"/>
      <c r="F103" s="169"/>
      <c r="G103" s="3"/>
      <c r="H103" s="1055" t="s">
        <v>140</v>
      </c>
      <c r="I103" s="1056"/>
      <c r="J103" s="166">
        <f>SUM(J92:J101)</f>
        <v>0</v>
      </c>
      <c r="K103" s="3" t="s">
        <v>989</v>
      </c>
      <c r="L103" s="4" t="s">
        <v>962</v>
      </c>
    </row>
    <row r="104" spans="1:12" s="4" customFormat="1" ht="18.75" customHeight="1" x14ac:dyDescent="0.2">
      <c r="F104" s="183"/>
      <c r="J104" s="183"/>
    </row>
    <row r="105" spans="1:12" ht="18.75" customHeight="1" x14ac:dyDescent="0.2">
      <c r="A105" s="177" t="s">
        <v>69</v>
      </c>
      <c r="B105" s="4" t="s">
        <v>422</v>
      </c>
    </row>
    <row r="106" spans="1:12" ht="11.25" customHeight="1" x14ac:dyDescent="0.2">
      <c r="A106" s="182"/>
    </row>
    <row r="107" spans="1:12" ht="18.75" customHeight="1" x14ac:dyDescent="0.2">
      <c r="A107" s="182"/>
      <c r="B107" s="1050" t="s">
        <v>212</v>
      </c>
      <c r="C107" s="1051"/>
      <c r="D107" s="1050" t="s">
        <v>161</v>
      </c>
      <c r="E107" s="1051"/>
      <c r="F107" s="205" t="s">
        <v>211</v>
      </c>
      <c r="G107" s="187"/>
      <c r="H107" s="187" t="s">
        <v>159</v>
      </c>
      <c r="I107" s="187"/>
      <c r="J107" s="205" t="s">
        <v>110</v>
      </c>
      <c r="K107" s="3"/>
    </row>
    <row r="108" spans="1:12" ht="15" customHeight="1" x14ac:dyDescent="0.2">
      <c r="A108" s="182"/>
      <c r="B108" s="204"/>
      <c r="C108" s="203"/>
      <c r="D108" s="202"/>
      <c r="E108" s="192"/>
      <c r="F108" s="201"/>
      <c r="G108" s="200"/>
      <c r="H108" s="200"/>
      <c r="I108" s="200"/>
      <c r="J108" s="199" t="s">
        <v>964</v>
      </c>
      <c r="K108" s="3"/>
    </row>
    <row r="109" spans="1:12" s="4" customFormat="1" ht="15" customHeight="1" thickBot="1" x14ac:dyDescent="0.25">
      <c r="B109" s="198">
        <v>1</v>
      </c>
      <c r="C109" s="190" t="s">
        <v>149</v>
      </c>
      <c r="D109" s="1037"/>
      <c r="E109" s="1038"/>
      <c r="F109" s="189"/>
      <c r="G109" s="188" t="s">
        <v>962</v>
      </c>
      <c r="H109" s="230">
        <v>4.2000000000000003E-2</v>
      </c>
      <c r="I109" s="188" t="s">
        <v>965</v>
      </c>
      <c r="J109" s="194">
        <f>ROUND(F109*H109,0)</f>
        <v>0</v>
      </c>
      <c r="K109" s="3" t="s">
        <v>966</v>
      </c>
    </row>
    <row r="110" spans="1:12" s="4" customFormat="1" ht="18.75" customHeight="1" thickBot="1" x14ac:dyDescent="0.25">
      <c r="B110" s="3"/>
      <c r="C110" s="3"/>
      <c r="D110" s="3"/>
      <c r="E110" s="3"/>
      <c r="F110" s="169"/>
      <c r="G110" s="3"/>
      <c r="H110" s="1117" t="s">
        <v>140</v>
      </c>
      <c r="I110" s="1118"/>
      <c r="J110" s="178">
        <f>SUM(J109:J109)</f>
        <v>0</v>
      </c>
      <c r="K110" s="3" t="s">
        <v>1877</v>
      </c>
      <c r="L110" s="4" t="s">
        <v>962</v>
      </c>
    </row>
    <row r="111" spans="1:12" s="4" customFormat="1" ht="18.75" customHeight="1" x14ac:dyDescent="0.2">
      <c r="F111" s="183"/>
      <c r="J111" s="183"/>
    </row>
    <row r="112" spans="1:12" ht="18.75" customHeight="1" x14ac:dyDescent="0.2">
      <c r="A112" s="177" t="s">
        <v>70</v>
      </c>
      <c r="B112" s="4" t="s">
        <v>421</v>
      </c>
    </row>
    <row r="113" spans="1:11" ht="11.25" customHeight="1" x14ac:dyDescent="0.2">
      <c r="A113" s="182"/>
    </row>
    <row r="114" spans="1:11" ht="18.75" customHeight="1" x14ac:dyDescent="0.2">
      <c r="A114" s="182"/>
      <c r="B114" s="1050" t="s">
        <v>162</v>
      </c>
      <c r="C114" s="1051"/>
      <c r="D114" s="1050" t="s">
        <v>161</v>
      </c>
      <c r="E114" s="1051"/>
      <c r="F114" s="205" t="s">
        <v>160</v>
      </c>
      <c r="G114" s="187"/>
      <c r="H114" s="187" t="s">
        <v>159</v>
      </c>
      <c r="I114" s="187"/>
      <c r="J114" s="205" t="s">
        <v>110</v>
      </c>
      <c r="K114" s="3"/>
    </row>
    <row r="115" spans="1:11" ht="15" customHeight="1" x14ac:dyDescent="0.2">
      <c r="A115" s="182"/>
      <c r="B115" s="204"/>
      <c r="C115" s="203"/>
      <c r="D115" s="202"/>
      <c r="E115" s="192"/>
      <c r="F115" s="201"/>
      <c r="G115" s="200"/>
      <c r="H115" s="200"/>
      <c r="I115" s="200"/>
      <c r="J115" s="199" t="s">
        <v>964</v>
      </c>
      <c r="K115" s="3"/>
    </row>
    <row r="116" spans="1:11" s="4" customFormat="1" ht="15" customHeight="1" x14ac:dyDescent="0.2">
      <c r="B116" s="196">
        <v>1</v>
      </c>
      <c r="C116" s="195" t="s">
        <v>148</v>
      </c>
      <c r="D116" s="1037"/>
      <c r="E116" s="1038"/>
      <c r="F116" s="189"/>
      <c r="G116" s="188" t="s">
        <v>962</v>
      </c>
      <c r="H116" s="230">
        <v>0.05</v>
      </c>
      <c r="I116" s="188" t="s">
        <v>965</v>
      </c>
      <c r="J116" s="194">
        <f t="shared" ref="J116:J130" si="8">ROUND(F116*H116,0)</f>
        <v>0</v>
      </c>
      <c r="K116" s="3" t="s">
        <v>966</v>
      </c>
    </row>
    <row r="117" spans="1:11" s="4" customFormat="1" ht="15" customHeight="1" x14ac:dyDescent="0.2">
      <c r="B117" s="196">
        <v>2</v>
      </c>
      <c r="C117" s="195" t="s">
        <v>147</v>
      </c>
      <c r="D117" s="1037"/>
      <c r="E117" s="1038"/>
      <c r="F117" s="189"/>
      <c r="G117" s="188" t="s">
        <v>962</v>
      </c>
      <c r="H117" s="327">
        <v>9.6000000000000002E-2</v>
      </c>
      <c r="I117" s="187" t="s">
        <v>965</v>
      </c>
      <c r="J117" s="186">
        <f t="shared" si="8"/>
        <v>0</v>
      </c>
      <c r="K117" s="3" t="s">
        <v>967</v>
      </c>
    </row>
    <row r="118" spans="1:11" s="4" customFormat="1" ht="15" customHeight="1" x14ac:dyDescent="0.2">
      <c r="B118" s="198">
        <v>3</v>
      </c>
      <c r="C118" s="190" t="s">
        <v>146</v>
      </c>
      <c r="D118" s="1037"/>
      <c r="E118" s="1038"/>
      <c r="F118" s="189"/>
      <c r="G118" s="188" t="s">
        <v>962</v>
      </c>
      <c r="H118" s="230">
        <v>0.11</v>
      </c>
      <c r="I118" s="188" t="s">
        <v>965</v>
      </c>
      <c r="J118" s="194">
        <f t="shared" si="8"/>
        <v>0</v>
      </c>
      <c r="K118" s="3" t="s">
        <v>968</v>
      </c>
    </row>
    <row r="119" spans="1:11" s="4" customFormat="1" ht="15" customHeight="1" x14ac:dyDescent="0.2">
      <c r="B119" s="196">
        <v>4</v>
      </c>
      <c r="C119" s="195" t="s">
        <v>145</v>
      </c>
      <c r="D119" s="191" t="s">
        <v>969</v>
      </c>
      <c r="E119" s="190" t="s">
        <v>165</v>
      </c>
      <c r="F119" s="189"/>
      <c r="G119" s="188" t="s">
        <v>962</v>
      </c>
      <c r="H119" s="230">
        <v>0.222</v>
      </c>
      <c r="I119" s="188" t="s">
        <v>965</v>
      </c>
      <c r="J119" s="194">
        <f t="shared" si="8"/>
        <v>0</v>
      </c>
      <c r="K119" s="3" t="s">
        <v>970</v>
      </c>
    </row>
    <row r="120" spans="1:11" s="4" customFormat="1" ht="15" customHeight="1" x14ac:dyDescent="0.2">
      <c r="B120" s="212"/>
      <c r="C120" s="192"/>
      <c r="D120" s="191" t="s">
        <v>971</v>
      </c>
      <c r="E120" s="190" t="s">
        <v>164</v>
      </c>
      <c r="F120" s="189"/>
      <c r="G120" s="188" t="s">
        <v>962</v>
      </c>
      <c r="H120" s="327">
        <v>0.125</v>
      </c>
      <c r="I120" s="187" t="s">
        <v>965</v>
      </c>
      <c r="J120" s="186">
        <f t="shared" si="8"/>
        <v>0</v>
      </c>
      <c r="K120" s="3" t="s">
        <v>972</v>
      </c>
    </row>
    <row r="121" spans="1:11" s="4" customFormat="1" ht="15" customHeight="1" x14ac:dyDescent="0.2">
      <c r="B121" s="196">
        <v>5</v>
      </c>
      <c r="C121" s="195" t="s">
        <v>144</v>
      </c>
      <c r="D121" s="191" t="s">
        <v>969</v>
      </c>
      <c r="E121" s="190" t="s">
        <v>165</v>
      </c>
      <c r="F121" s="189"/>
      <c r="G121" s="188" t="s">
        <v>962</v>
      </c>
      <c r="H121" s="230">
        <v>0.23300000000000001</v>
      </c>
      <c r="I121" s="188" t="s">
        <v>965</v>
      </c>
      <c r="J121" s="194">
        <f t="shared" si="8"/>
        <v>0</v>
      </c>
      <c r="K121" s="3" t="s">
        <v>973</v>
      </c>
    </row>
    <row r="122" spans="1:11" s="4" customFormat="1" ht="15" customHeight="1" x14ac:dyDescent="0.2">
      <c r="B122" s="212"/>
      <c r="C122" s="192"/>
      <c r="D122" s="191" t="s">
        <v>971</v>
      </c>
      <c r="E122" s="190" t="s">
        <v>164</v>
      </c>
      <c r="F122" s="189"/>
      <c r="G122" s="188" t="s">
        <v>962</v>
      </c>
      <c r="H122" s="327">
        <v>0.15</v>
      </c>
      <c r="I122" s="187" t="s">
        <v>965</v>
      </c>
      <c r="J122" s="186">
        <f t="shared" si="8"/>
        <v>0</v>
      </c>
      <c r="K122" s="3" t="s">
        <v>974</v>
      </c>
    </row>
    <row r="123" spans="1:11" s="4" customFormat="1" ht="15" customHeight="1" x14ac:dyDescent="0.2">
      <c r="B123" s="196">
        <v>6</v>
      </c>
      <c r="C123" s="195" t="s">
        <v>143</v>
      </c>
      <c r="D123" s="191" t="s">
        <v>969</v>
      </c>
      <c r="E123" s="190" t="s">
        <v>165</v>
      </c>
      <c r="F123" s="189"/>
      <c r="G123" s="188" t="s">
        <v>962</v>
      </c>
      <c r="H123" s="230">
        <v>0.245</v>
      </c>
      <c r="I123" s="188" t="s">
        <v>965</v>
      </c>
      <c r="J123" s="194">
        <f t="shared" si="8"/>
        <v>0</v>
      </c>
      <c r="K123" s="3" t="s">
        <v>975</v>
      </c>
    </row>
    <row r="124" spans="1:11" s="4" customFormat="1" ht="15" customHeight="1" x14ac:dyDescent="0.2">
      <c r="B124" s="212"/>
      <c r="C124" s="192"/>
      <c r="D124" s="191" t="s">
        <v>971</v>
      </c>
      <c r="E124" s="190" t="s">
        <v>164</v>
      </c>
      <c r="F124" s="189"/>
      <c r="G124" s="188" t="s">
        <v>962</v>
      </c>
      <c r="H124" s="327">
        <v>0.17499999999999999</v>
      </c>
      <c r="I124" s="187" t="s">
        <v>965</v>
      </c>
      <c r="J124" s="186">
        <f t="shared" si="8"/>
        <v>0</v>
      </c>
      <c r="K124" s="3" t="s">
        <v>976</v>
      </c>
    </row>
    <row r="125" spans="1:11" s="4" customFormat="1" ht="15" customHeight="1" x14ac:dyDescent="0.2">
      <c r="B125" s="196">
        <v>7</v>
      </c>
      <c r="C125" s="195" t="s">
        <v>142</v>
      </c>
      <c r="D125" s="191" t="s">
        <v>969</v>
      </c>
      <c r="E125" s="190" t="s">
        <v>165</v>
      </c>
      <c r="F125" s="189"/>
      <c r="G125" s="188" t="s">
        <v>962</v>
      </c>
      <c r="H125" s="230">
        <v>0.25</v>
      </c>
      <c r="I125" s="188" t="s">
        <v>965</v>
      </c>
      <c r="J125" s="194">
        <f>ROUND(F125*H125,0)</f>
        <v>0</v>
      </c>
      <c r="K125" s="3" t="s">
        <v>297</v>
      </c>
    </row>
    <row r="126" spans="1:11" s="4" customFormat="1" ht="15" customHeight="1" x14ac:dyDescent="0.2">
      <c r="B126" s="212"/>
      <c r="C126" s="192"/>
      <c r="D126" s="191" t="s">
        <v>971</v>
      </c>
      <c r="E126" s="190" t="s">
        <v>164</v>
      </c>
      <c r="F126" s="189"/>
      <c r="G126" s="188" t="s">
        <v>962</v>
      </c>
      <c r="H126" s="327">
        <v>0.22900000000000001</v>
      </c>
      <c r="I126" s="187" t="s">
        <v>965</v>
      </c>
      <c r="J126" s="186">
        <f>ROUND(F126*H126,0)</f>
        <v>0</v>
      </c>
      <c r="K126" s="3" t="s">
        <v>978</v>
      </c>
    </row>
    <row r="127" spans="1:11" s="4" customFormat="1" ht="15" customHeight="1" x14ac:dyDescent="0.2">
      <c r="B127" s="196">
        <v>8</v>
      </c>
      <c r="C127" s="195" t="s">
        <v>537</v>
      </c>
      <c r="D127" s="191" t="s">
        <v>969</v>
      </c>
      <c r="E127" s="190" t="s">
        <v>165</v>
      </c>
      <c r="F127" s="189"/>
      <c r="G127" s="188" t="s">
        <v>962</v>
      </c>
      <c r="H127" s="230">
        <v>0.26600000000000001</v>
      </c>
      <c r="I127" s="188" t="s">
        <v>965</v>
      </c>
      <c r="J127" s="194">
        <f t="shared" si="8"/>
        <v>0</v>
      </c>
      <c r="K127" s="3" t="s">
        <v>295</v>
      </c>
    </row>
    <row r="128" spans="1:11" s="4" customFormat="1" ht="15" customHeight="1" x14ac:dyDescent="0.2">
      <c r="B128" s="212"/>
      <c r="C128" s="192"/>
      <c r="D128" s="191" t="s">
        <v>971</v>
      </c>
      <c r="E128" s="190" t="s">
        <v>164</v>
      </c>
      <c r="F128" s="189"/>
      <c r="G128" s="188" t="s">
        <v>962</v>
      </c>
      <c r="H128" s="327">
        <v>0.253</v>
      </c>
      <c r="I128" s="187" t="s">
        <v>965</v>
      </c>
      <c r="J128" s="186">
        <f t="shared" si="8"/>
        <v>0</v>
      </c>
      <c r="K128" s="3" t="s">
        <v>980</v>
      </c>
    </row>
    <row r="129" spans="1:12" s="517" customFormat="1" ht="15" customHeight="1" x14ac:dyDescent="0.2">
      <c r="B129" s="196">
        <v>9</v>
      </c>
      <c r="C129" s="195" t="s">
        <v>575</v>
      </c>
      <c r="D129" s="191" t="s">
        <v>969</v>
      </c>
      <c r="E129" s="190" t="s">
        <v>165</v>
      </c>
      <c r="F129" s="189"/>
      <c r="G129" s="188" t="s">
        <v>962</v>
      </c>
      <c r="H129" s="230">
        <v>0.28000000000000003</v>
      </c>
      <c r="I129" s="188" t="s">
        <v>965</v>
      </c>
      <c r="J129" s="194">
        <f t="shared" si="8"/>
        <v>0</v>
      </c>
      <c r="K129" s="3" t="s">
        <v>981</v>
      </c>
    </row>
    <row r="130" spans="1:12" s="517" customFormat="1" ht="15" customHeight="1" x14ac:dyDescent="0.2">
      <c r="B130" s="212"/>
      <c r="C130" s="192"/>
      <c r="D130" s="191" t="s">
        <v>971</v>
      </c>
      <c r="E130" s="190" t="s">
        <v>164</v>
      </c>
      <c r="F130" s="189"/>
      <c r="G130" s="188" t="s">
        <v>962</v>
      </c>
      <c r="H130" s="327">
        <v>0.27100000000000002</v>
      </c>
      <c r="I130" s="187" t="s">
        <v>965</v>
      </c>
      <c r="J130" s="186">
        <f t="shared" si="8"/>
        <v>0</v>
      </c>
      <c r="K130" s="3" t="s">
        <v>982</v>
      </c>
    </row>
    <row r="131" spans="1:12" s="517" customFormat="1" ht="15" customHeight="1" x14ac:dyDescent="0.2">
      <c r="B131" s="196">
        <v>10</v>
      </c>
      <c r="C131" s="195" t="s">
        <v>721</v>
      </c>
      <c r="D131" s="191" t="s">
        <v>597</v>
      </c>
      <c r="E131" s="190" t="s">
        <v>165</v>
      </c>
      <c r="F131" s="189"/>
      <c r="G131" s="188" t="s">
        <v>139</v>
      </c>
      <c r="H131" s="230">
        <v>0.28999999999999998</v>
      </c>
      <c r="I131" s="188" t="s">
        <v>141</v>
      </c>
      <c r="J131" s="194">
        <f t="shared" ref="J131:J138" si="9">ROUND(F131*H131,0)</f>
        <v>0</v>
      </c>
      <c r="K131" s="3" t="s">
        <v>647</v>
      </c>
    </row>
    <row r="132" spans="1:12" s="517" customFormat="1" ht="15" customHeight="1" x14ac:dyDescent="0.2">
      <c r="B132" s="1066"/>
      <c r="C132" s="1067"/>
      <c r="D132" s="191" t="s">
        <v>593</v>
      </c>
      <c r="E132" s="190" t="s">
        <v>164</v>
      </c>
      <c r="F132" s="189"/>
      <c r="G132" s="188" t="s">
        <v>139</v>
      </c>
      <c r="H132" s="327">
        <v>0.28599999999999998</v>
      </c>
      <c r="I132" s="187" t="s">
        <v>141</v>
      </c>
      <c r="J132" s="186">
        <f t="shared" si="9"/>
        <v>0</v>
      </c>
      <c r="K132" s="3" t="s">
        <v>646</v>
      </c>
    </row>
    <row r="133" spans="1:12" s="517" customFormat="1" ht="15" customHeight="1" x14ac:dyDescent="0.2">
      <c r="B133" s="196">
        <v>11</v>
      </c>
      <c r="C133" s="195" t="s">
        <v>1002</v>
      </c>
      <c r="D133" s="191" t="s">
        <v>597</v>
      </c>
      <c r="E133" s="190" t="s">
        <v>165</v>
      </c>
      <c r="F133" s="189"/>
      <c r="G133" s="188" t="s">
        <v>139</v>
      </c>
      <c r="H133" s="230">
        <v>0.3</v>
      </c>
      <c r="I133" s="188" t="s">
        <v>141</v>
      </c>
      <c r="J133" s="194">
        <f t="shared" si="9"/>
        <v>0</v>
      </c>
      <c r="K133" s="3" t="s">
        <v>645</v>
      </c>
    </row>
    <row r="134" spans="1:12" s="517" customFormat="1" ht="15" customHeight="1" x14ac:dyDescent="0.2">
      <c r="B134" s="1066"/>
      <c r="C134" s="1067"/>
      <c r="D134" s="191" t="s">
        <v>593</v>
      </c>
      <c r="E134" s="190" t="s">
        <v>164</v>
      </c>
      <c r="F134" s="189"/>
      <c r="G134" s="188" t="s">
        <v>139</v>
      </c>
      <c r="H134" s="327">
        <v>0.3</v>
      </c>
      <c r="I134" s="187" t="s">
        <v>141</v>
      </c>
      <c r="J134" s="186">
        <f t="shared" si="9"/>
        <v>0</v>
      </c>
      <c r="K134" s="3" t="s">
        <v>644</v>
      </c>
    </row>
    <row r="135" spans="1:12" s="517" customFormat="1" ht="15" customHeight="1" x14ac:dyDescent="0.2">
      <c r="B135" s="196">
        <v>12</v>
      </c>
      <c r="C135" s="195" t="s">
        <v>1116</v>
      </c>
      <c r="D135" s="191" t="s">
        <v>597</v>
      </c>
      <c r="E135" s="190" t="s">
        <v>165</v>
      </c>
      <c r="F135" s="189"/>
      <c r="G135" s="188" t="s">
        <v>139</v>
      </c>
      <c r="H135" s="230">
        <v>0.3</v>
      </c>
      <c r="I135" s="188" t="s">
        <v>141</v>
      </c>
      <c r="J135" s="194">
        <f>ROUND(F135*H135,0)</f>
        <v>0</v>
      </c>
      <c r="K135" s="3" t="s">
        <v>643</v>
      </c>
    </row>
    <row r="136" spans="1:12" s="517" customFormat="1" ht="15" customHeight="1" x14ac:dyDescent="0.2">
      <c r="B136" s="1066"/>
      <c r="C136" s="1067"/>
      <c r="D136" s="191" t="s">
        <v>593</v>
      </c>
      <c r="E136" s="190" t="s">
        <v>164</v>
      </c>
      <c r="F136" s="189"/>
      <c r="G136" s="188" t="s">
        <v>139</v>
      </c>
      <c r="H136" s="327">
        <v>0.3</v>
      </c>
      <c r="I136" s="187" t="s">
        <v>141</v>
      </c>
      <c r="J136" s="186">
        <f>ROUND(F136*H136,0)</f>
        <v>0</v>
      </c>
      <c r="K136" s="3" t="s">
        <v>642</v>
      </c>
    </row>
    <row r="137" spans="1:12" s="517" customFormat="1" ht="15" customHeight="1" x14ac:dyDescent="0.2">
      <c r="B137" s="196">
        <v>13</v>
      </c>
      <c r="C137" s="195" t="s">
        <v>1395</v>
      </c>
      <c r="D137" s="191" t="s">
        <v>969</v>
      </c>
      <c r="E137" s="190" t="s">
        <v>165</v>
      </c>
      <c r="F137" s="189"/>
      <c r="G137" s="188" t="s">
        <v>962</v>
      </c>
      <c r="H137" s="230">
        <v>0.3</v>
      </c>
      <c r="I137" s="188" t="s">
        <v>965</v>
      </c>
      <c r="J137" s="194">
        <f t="shared" si="9"/>
        <v>0</v>
      </c>
      <c r="K137" s="3" t="s">
        <v>1622</v>
      </c>
    </row>
    <row r="138" spans="1:12" s="517" customFormat="1" ht="15" customHeight="1" x14ac:dyDescent="0.2">
      <c r="B138" s="1066"/>
      <c r="C138" s="1067"/>
      <c r="D138" s="191" t="s">
        <v>971</v>
      </c>
      <c r="E138" s="190" t="s">
        <v>164</v>
      </c>
      <c r="F138" s="189"/>
      <c r="G138" s="188" t="s">
        <v>962</v>
      </c>
      <c r="H138" s="327">
        <v>0.3</v>
      </c>
      <c r="I138" s="187" t="s">
        <v>965</v>
      </c>
      <c r="J138" s="186">
        <f t="shared" si="9"/>
        <v>0</v>
      </c>
      <c r="K138" s="3" t="s">
        <v>1623</v>
      </c>
    </row>
    <row r="139" spans="1:12" s="517" customFormat="1" ht="15" customHeight="1" x14ac:dyDescent="0.2">
      <c r="B139" s="681">
        <v>14</v>
      </c>
      <c r="C139" s="195" t="s">
        <v>1639</v>
      </c>
      <c r="D139" s="191" t="s">
        <v>597</v>
      </c>
      <c r="E139" s="190" t="s">
        <v>165</v>
      </c>
      <c r="F139" s="189"/>
      <c r="G139" s="188" t="s">
        <v>139</v>
      </c>
      <c r="H139" s="230">
        <v>0.3</v>
      </c>
      <c r="I139" s="188" t="s">
        <v>141</v>
      </c>
      <c r="J139" s="194">
        <f t="shared" ref="J139:J140" si="10">ROUND(F139*H139,0)</f>
        <v>0</v>
      </c>
      <c r="K139" s="3" t="s">
        <v>1866</v>
      </c>
    </row>
    <row r="140" spans="1:12" s="517" customFormat="1" ht="15" customHeight="1" thickBot="1" x14ac:dyDescent="0.25">
      <c r="B140" s="1066"/>
      <c r="C140" s="1067"/>
      <c r="D140" s="191" t="s">
        <v>593</v>
      </c>
      <c r="E140" s="190" t="s">
        <v>164</v>
      </c>
      <c r="F140" s="189"/>
      <c r="G140" s="188" t="s">
        <v>139</v>
      </c>
      <c r="H140" s="327">
        <v>0.3</v>
      </c>
      <c r="I140" s="187" t="s">
        <v>141</v>
      </c>
      <c r="J140" s="186">
        <f t="shared" si="10"/>
        <v>0</v>
      </c>
      <c r="K140" s="3" t="s">
        <v>1867</v>
      </c>
    </row>
    <row r="141" spans="1:12" s="4" customFormat="1" ht="15" customHeight="1" x14ac:dyDescent="0.2">
      <c r="B141" s="184"/>
      <c r="C141" s="185"/>
      <c r="D141" s="184"/>
      <c r="E141" s="184"/>
      <c r="F141" s="170"/>
      <c r="G141" s="171"/>
      <c r="H141" s="1031" t="s">
        <v>1868</v>
      </c>
      <c r="I141" s="1032"/>
      <c r="J141" s="167"/>
      <c r="K141" s="3"/>
    </row>
    <row r="142" spans="1:12" s="4" customFormat="1" ht="15" customHeight="1" thickBot="1" x14ac:dyDescent="0.25">
      <c r="B142" s="3"/>
      <c r="C142" s="3"/>
      <c r="D142" s="3"/>
      <c r="E142" s="3"/>
      <c r="F142" s="169"/>
      <c r="G142" s="3"/>
      <c r="H142" s="1055" t="s">
        <v>140</v>
      </c>
      <c r="I142" s="1056"/>
      <c r="J142" s="166">
        <f>SUM(J116:J140)</f>
        <v>0</v>
      </c>
      <c r="K142" s="3" t="s">
        <v>1878</v>
      </c>
      <c r="L142" s="4" t="s">
        <v>962</v>
      </c>
    </row>
    <row r="143" spans="1:12" s="4" customFormat="1" ht="18.75" customHeight="1" x14ac:dyDescent="0.2">
      <c r="F143" s="183"/>
      <c r="J143" s="183"/>
    </row>
    <row r="144" spans="1:12" ht="18.75" customHeight="1" x14ac:dyDescent="0.2">
      <c r="A144" s="177" t="s">
        <v>71</v>
      </c>
      <c r="B144" s="4" t="s">
        <v>420</v>
      </c>
    </row>
    <row r="145" spans="1:12" ht="11.25" customHeight="1" x14ac:dyDescent="0.2">
      <c r="A145" s="182"/>
    </row>
    <row r="146" spans="1:12" ht="18.75" customHeight="1" x14ac:dyDescent="0.2">
      <c r="A146" s="182"/>
      <c r="B146" s="1050" t="s">
        <v>212</v>
      </c>
      <c r="C146" s="1051"/>
      <c r="D146" s="1050" t="s">
        <v>161</v>
      </c>
      <c r="E146" s="1051"/>
      <c r="F146" s="205" t="s">
        <v>211</v>
      </c>
      <c r="G146" s="187"/>
      <c r="H146" s="187" t="s">
        <v>159</v>
      </c>
      <c r="I146" s="187"/>
      <c r="J146" s="205" t="s">
        <v>110</v>
      </c>
      <c r="K146" s="3"/>
    </row>
    <row r="147" spans="1:12" ht="15" customHeight="1" x14ac:dyDescent="0.2">
      <c r="A147" s="182"/>
      <c r="B147" s="204"/>
      <c r="C147" s="203"/>
      <c r="D147" s="202"/>
      <c r="E147" s="192"/>
      <c r="F147" s="201"/>
      <c r="G147" s="200"/>
      <c r="H147" s="200"/>
      <c r="I147" s="200"/>
      <c r="J147" s="199" t="s">
        <v>964</v>
      </c>
      <c r="K147" s="3"/>
    </row>
    <row r="148" spans="1:12" s="4" customFormat="1" ht="15" customHeight="1" x14ac:dyDescent="0.2">
      <c r="B148" s="196">
        <v>1</v>
      </c>
      <c r="C148" s="195" t="s">
        <v>148</v>
      </c>
      <c r="D148" s="1037"/>
      <c r="E148" s="1038"/>
      <c r="F148" s="189"/>
      <c r="G148" s="188" t="s">
        <v>962</v>
      </c>
      <c r="H148" s="230">
        <v>0.05</v>
      </c>
      <c r="I148" s="188" t="s">
        <v>965</v>
      </c>
      <c r="J148" s="194">
        <f>ROUND(F148*H148,0)</f>
        <v>0</v>
      </c>
      <c r="K148" s="3" t="s">
        <v>966</v>
      </c>
    </row>
    <row r="149" spans="1:12" s="4" customFormat="1" ht="15" customHeight="1" x14ac:dyDescent="0.2">
      <c r="B149" s="196">
        <v>2</v>
      </c>
      <c r="C149" s="195" t="s">
        <v>147</v>
      </c>
      <c r="D149" s="1037"/>
      <c r="E149" s="1038"/>
      <c r="F149" s="189"/>
      <c r="G149" s="188" t="s">
        <v>962</v>
      </c>
      <c r="H149" s="327">
        <v>9.6000000000000002E-2</v>
      </c>
      <c r="I149" s="187" t="s">
        <v>965</v>
      </c>
      <c r="J149" s="186">
        <f>ROUND(F149*H149,0)</f>
        <v>0</v>
      </c>
      <c r="K149" s="3" t="s">
        <v>967</v>
      </c>
    </row>
    <row r="150" spans="1:12" s="4" customFormat="1" ht="15" customHeight="1" thickBot="1" x14ac:dyDescent="0.25">
      <c r="B150" s="198">
        <v>3</v>
      </c>
      <c r="C150" s="190" t="s">
        <v>146</v>
      </c>
      <c r="D150" s="1037"/>
      <c r="E150" s="1038"/>
      <c r="F150" s="189"/>
      <c r="G150" s="188" t="s">
        <v>962</v>
      </c>
      <c r="H150" s="230">
        <v>0.11</v>
      </c>
      <c r="I150" s="188" t="s">
        <v>965</v>
      </c>
      <c r="J150" s="194">
        <f>ROUND(F150*H150,0)</f>
        <v>0</v>
      </c>
      <c r="K150" s="3" t="s">
        <v>968</v>
      </c>
    </row>
    <row r="151" spans="1:12" s="4" customFormat="1" ht="15" customHeight="1" x14ac:dyDescent="0.2">
      <c r="B151" s="184"/>
      <c r="C151" s="185"/>
      <c r="D151" s="184"/>
      <c r="E151" s="184"/>
      <c r="F151" s="170"/>
      <c r="G151" s="171"/>
      <c r="H151" s="1031" t="s">
        <v>996</v>
      </c>
      <c r="I151" s="1032"/>
      <c r="J151" s="167"/>
      <c r="K151" s="3"/>
    </row>
    <row r="152" spans="1:12" s="4" customFormat="1" ht="15" customHeight="1" thickBot="1" x14ac:dyDescent="0.25">
      <c r="B152" s="3"/>
      <c r="C152" s="3"/>
      <c r="D152" s="3"/>
      <c r="E152" s="3"/>
      <c r="F152" s="169"/>
      <c r="G152" s="3"/>
      <c r="H152" s="1055" t="s">
        <v>140</v>
      </c>
      <c r="I152" s="1056"/>
      <c r="J152" s="166">
        <f>SUM(J148:J150)</f>
        <v>0</v>
      </c>
      <c r="K152" s="3" t="s">
        <v>1879</v>
      </c>
      <c r="L152" s="4" t="s">
        <v>962</v>
      </c>
    </row>
    <row r="153" spans="1:12" s="4" customFormat="1" ht="18.75" customHeight="1" x14ac:dyDescent="0.2">
      <c r="F153" s="183"/>
      <c r="J153" s="183"/>
    </row>
    <row r="154" spans="1:12" ht="18.75" customHeight="1" x14ac:dyDescent="0.2">
      <c r="A154" s="177" t="s">
        <v>72</v>
      </c>
      <c r="B154" s="4" t="s">
        <v>419</v>
      </c>
    </row>
    <row r="155" spans="1:12" ht="11.25" customHeight="1" x14ac:dyDescent="0.2">
      <c r="A155" s="182"/>
    </row>
    <row r="156" spans="1:12" ht="18.75" customHeight="1" x14ac:dyDescent="0.2">
      <c r="A156" s="182"/>
      <c r="B156" s="1050" t="s">
        <v>162</v>
      </c>
      <c r="C156" s="1051"/>
      <c r="D156" s="1050" t="s">
        <v>161</v>
      </c>
      <c r="E156" s="1051"/>
      <c r="F156" s="205" t="s">
        <v>160</v>
      </c>
      <c r="G156" s="187"/>
      <c r="H156" s="187" t="s">
        <v>159</v>
      </c>
      <c r="I156" s="187"/>
      <c r="J156" s="205" t="s">
        <v>110</v>
      </c>
      <c r="K156" s="3"/>
    </row>
    <row r="157" spans="1:12" ht="15" customHeight="1" x14ac:dyDescent="0.2">
      <c r="A157" s="182"/>
      <c r="B157" s="204"/>
      <c r="C157" s="203"/>
      <c r="D157" s="202"/>
      <c r="E157" s="192"/>
      <c r="F157" s="201"/>
      <c r="G157" s="200"/>
      <c r="H157" s="200"/>
      <c r="I157" s="200"/>
      <c r="J157" s="199" t="s">
        <v>964</v>
      </c>
      <c r="K157" s="3"/>
    </row>
    <row r="158" spans="1:12" s="4" customFormat="1" ht="15" customHeight="1" x14ac:dyDescent="0.2">
      <c r="B158" s="196">
        <v>1</v>
      </c>
      <c r="C158" s="195" t="s">
        <v>148</v>
      </c>
      <c r="D158" s="1037"/>
      <c r="E158" s="1038"/>
      <c r="F158" s="189"/>
      <c r="G158" s="188" t="s">
        <v>962</v>
      </c>
      <c r="H158" s="230">
        <v>0.05</v>
      </c>
      <c r="I158" s="188" t="s">
        <v>965</v>
      </c>
      <c r="J158" s="194">
        <f t="shared" ref="J158:J172" si="11">ROUND(F158*H158,0)</f>
        <v>0</v>
      </c>
      <c r="K158" s="3" t="s">
        <v>966</v>
      </c>
    </row>
    <row r="159" spans="1:12" s="4" customFormat="1" ht="15" customHeight="1" x14ac:dyDescent="0.2">
      <c r="B159" s="196">
        <v>2</v>
      </c>
      <c r="C159" s="195" t="s">
        <v>147</v>
      </c>
      <c r="D159" s="1037"/>
      <c r="E159" s="1038"/>
      <c r="F159" s="189"/>
      <c r="G159" s="188" t="s">
        <v>962</v>
      </c>
      <c r="H159" s="327">
        <v>9.6000000000000002E-2</v>
      </c>
      <c r="I159" s="187" t="s">
        <v>965</v>
      </c>
      <c r="J159" s="186">
        <f t="shared" si="11"/>
        <v>0</v>
      </c>
      <c r="K159" s="3" t="s">
        <v>967</v>
      </c>
    </row>
    <row r="160" spans="1:12" s="4" customFormat="1" ht="15" customHeight="1" x14ac:dyDescent="0.2">
      <c r="B160" s="198">
        <v>3</v>
      </c>
      <c r="C160" s="190" t="s">
        <v>146</v>
      </c>
      <c r="D160" s="1037"/>
      <c r="E160" s="1038"/>
      <c r="F160" s="189"/>
      <c r="G160" s="188" t="s">
        <v>962</v>
      </c>
      <c r="H160" s="230">
        <v>0.11</v>
      </c>
      <c r="I160" s="188" t="s">
        <v>965</v>
      </c>
      <c r="J160" s="194">
        <f t="shared" si="11"/>
        <v>0</v>
      </c>
      <c r="K160" s="3" t="s">
        <v>968</v>
      </c>
    </row>
    <row r="161" spans="1:12" s="4" customFormat="1" ht="15" customHeight="1" x14ac:dyDescent="0.2">
      <c r="B161" s="196">
        <v>4</v>
      </c>
      <c r="C161" s="195" t="s">
        <v>145</v>
      </c>
      <c r="D161" s="191" t="s">
        <v>969</v>
      </c>
      <c r="E161" s="190" t="s">
        <v>165</v>
      </c>
      <c r="F161" s="189"/>
      <c r="G161" s="188" t="s">
        <v>962</v>
      </c>
      <c r="H161" s="230">
        <v>0.222</v>
      </c>
      <c r="I161" s="188" t="s">
        <v>965</v>
      </c>
      <c r="J161" s="194">
        <f t="shared" si="11"/>
        <v>0</v>
      </c>
      <c r="K161" s="3" t="s">
        <v>970</v>
      </c>
    </row>
    <row r="162" spans="1:12" s="4" customFormat="1" ht="15" customHeight="1" x14ac:dyDescent="0.2">
      <c r="B162" s="212"/>
      <c r="C162" s="192"/>
      <c r="D162" s="191" t="s">
        <v>971</v>
      </c>
      <c r="E162" s="190" t="s">
        <v>164</v>
      </c>
      <c r="F162" s="189"/>
      <c r="G162" s="188" t="s">
        <v>962</v>
      </c>
      <c r="H162" s="327">
        <v>0.125</v>
      </c>
      <c r="I162" s="187" t="s">
        <v>965</v>
      </c>
      <c r="J162" s="186">
        <f t="shared" si="11"/>
        <v>0</v>
      </c>
      <c r="K162" s="3" t="s">
        <v>972</v>
      </c>
    </row>
    <row r="163" spans="1:12" s="4" customFormat="1" ht="15" customHeight="1" x14ac:dyDescent="0.2">
      <c r="B163" s="196">
        <v>5</v>
      </c>
      <c r="C163" s="195" t="s">
        <v>144</v>
      </c>
      <c r="D163" s="191" t="s">
        <v>969</v>
      </c>
      <c r="E163" s="190" t="s">
        <v>165</v>
      </c>
      <c r="F163" s="189"/>
      <c r="G163" s="188" t="s">
        <v>962</v>
      </c>
      <c r="H163" s="230">
        <v>0.23300000000000001</v>
      </c>
      <c r="I163" s="188" t="s">
        <v>965</v>
      </c>
      <c r="J163" s="194">
        <f t="shared" si="11"/>
        <v>0</v>
      </c>
      <c r="K163" s="3" t="s">
        <v>973</v>
      </c>
    </row>
    <row r="164" spans="1:12" s="4" customFormat="1" ht="15" customHeight="1" x14ac:dyDescent="0.2">
      <c r="B164" s="212"/>
      <c r="C164" s="192"/>
      <c r="D164" s="191" t="s">
        <v>971</v>
      </c>
      <c r="E164" s="190" t="s">
        <v>164</v>
      </c>
      <c r="F164" s="189"/>
      <c r="G164" s="188" t="s">
        <v>962</v>
      </c>
      <c r="H164" s="327">
        <v>0.15</v>
      </c>
      <c r="I164" s="187" t="s">
        <v>965</v>
      </c>
      <c r="J164" s="186">
        <f t="shared" si="11"/>
        <v>0</v>
      </c>
      <c r="K164" s="3" t="s">
        <v>974</v>
      </c>
    </row>
    <row r="165" spans="1:12" s="4" customFormat="1" ht="15" customHeight="1" x14ac:dyDescent="0.2">
      <c r="B165" s="196">
        <v>6</v>
      </c>
      <c r="C165" s="195" t="s">
        <v>143</v>
      </c>
      <c r="D165" s="191" t="s">
        <v>969</v>
      </c>
      <c r="E165" s="190" t="s">
        <v>165</v>
      </c>
      <c r="F165" s="189"/>
      <c r="G165" s="188" t="s">
        <v>962</v>
      </c>
      <c r="H165" s="230">
        <v>0.245</v>
      </c>
      <c r="I165" s="188" t="s">
        <v>965</v>
      </c>
      <c r="J165" s="194">
        <f t="shared" si="11"/>
        <v>0</v>
      </c>
      <c r="K165" s="3" t="s">
        <v>975</v>
      </c>
    </row>
    <row r="166" spans="1:12" s="4" customFormat="1" ht="15" customHeight="1" x14ac:dyDescent="0.2">
      <c r="B166" s="212"/>
      <c r="C166" s="192"/>
      <c r="D166" s="191" t="s">
        <v>971</v>
      </c>
      <c r="E166" s="190" t="s">
        <v>164</v>
      </c>
      <c r="F166" s="189"/>
      <c r="G166" s="188" t="s">
        <v>962</v>
      </c>
      <c r="H166" s="327">
        <v>0.17499999999999999</v>
      </c>
      <c r="I166" s="187" t="s">
        <v>965</v>
      </c>
      <c r="J166" s="186">
        <f t="shared" si="11"/>
        <v>0</v>
      </c>
      <c r="K166" s="3" t="s">
        <v>976</v>
      </c>
    </row>
    <row r="167" spans="1:12" s="4" customFormat="1" ht="15" customHeight="1" x14ac:dyDescent="0.2">
      <c r="B167" s="196">
        <v>7</v>
      </c>
      <c r="C167" s="195" t="s">
        <v>142</v>
      </c>
      <c r="D167" s="191" t="s">
        <v>969</v>
      </c>
      <c r="E167" s="190" t="s">
        <v>165</v>
      </c>
      <c r="F167" s="189"/>
      <c r="G167" s="188" t="s">
        <v>962</v>
      </c>
      <c r="H167" s="230">
        <v>0.25</v>
      </c>
      <c r="I167" s="188" t="s">
        <v>965</v>
      </c>
      <c r="J167" s="194">
        <f>ROUND(F167*H167,0)</f>
        <v>0</v>
      </c>
      <c r="K167" s="3" t="s">
        <v>297</v>
      </c>
    </row>
    <row r="168" spans="1:12" s="4" customFormat="1" ht="15" customHeight="1" x14ac:dyDescent="0.2">
      <c r="B168" s="212"/>
      <c r="C168" s="192"/>
      <c r="D168" s="191" t="s">
        <v>971</v>
      </c>
      <c r="E168" s="190" t="s">
        <v>164</v>
      </c>
      <c r="F168" s="189"/>
      <c r="G168" s="188" t="s">
        <v>962</v>
      </c>
      <c r="H168" s="327">
        <v>0.22900000000000001</v>
      </c>
      <c r="I168" s="187" t="s">
        <v>965</v>
      </c>
      <c r="J168" s="186">
        <f>ROUND(F168*H168,0)</f>
        <v>0</v>
      </c>
      <c r="K168" s="3" t="s">
        <v>978</v>
      </c>
    </row>
    <row r="169" spans="1:12" s="4" customFormat="1" ht="15" customHeight="1" x14ac:dyDescent="0.2">
      <c r="B169" s="196">
        <v>8</v>
      </c>
      <c r="C169" s="195" t="s">
        <v>537</v>
      </c>
      <c r="D169" s="191" t="s">
        <v>969</v>
      </c>
      <c r="E169" s="190" t="s">
        <v>165</v>
      </c>
      <c r="F169" s="189"/>
      <c r="G169" s="188" t="s">
        <v>962</v>
      </c>
      <c r="H169" s="230">
        <v>0.26600000000000001</v>
      </c>
      <c r="I169" s="188" t="s">
        <v>965</v>
      </c>
      <c r="J169" s="194">
        <f t="shared" si="11"/>
        <v>0</v>
      </c>
      <c r="K169" s="3" t="s">
        <v>295</v>
      </c>
    </row>
    <row r="170" spans="1:12" s="4" customFormat="1" ht="15" customHeight="1" x14ac:dyDescent="0.2">
      <c r="B170" s="212"/>
      <c r="C170" s="192"/>
      <c r="D170" s="191" t="s">
        <v>971</v>
      </c>
      <c r="E170" s="190" t="s">
        <v>164</v>
      </c>
      <c r="F170" s="189"/>
      <c r="G170" s="188" t="s">
        <v>962</v>
      </c>
      <c r="H170" s="327">
        <v>0.253</v>
      </c>
      <c r="I170" s="187" t="s">
        <v>965</v>
      </c>
      <c r="J170" s="186">
        <f t="shared" si="11"/>
        <v>0</v>
      </c>
      <c r="K170" s="3" t="s">
        <v>980</v>
      </c>
    </row>
    <row r="171" spans="1:12" s="517" customFormat="1" ht="15" customHeight="1" x14ac:dyDescent="0.2">
      <c r="B171" s="196">
        <v>9</v>
      </c>
      <c r="C171" s="195" t="s">
        <v>575</v>
      </c>
      <c r="D171" s="191" t="s">
        <v>969</v>
      </c>
      <c r="E171" s="190" t="s">
        <v>165</v>
      </c>
      <c r="F171" s="189"/>
      <c r="G171" s="188" t="s">
        <v>962</v>
      </c>
      <c r="H171" s="230">
        <v>0.28000000000000003</v>
      </c>
      <c r="I171" s="188" t="s">
        <v>965</v>
      </c>
      <c r="J171" s="194">
        <f t="shared" si="11"/>
        <v>0</v>
      </c>
      <c r="K171" s="3" t="s">
        <v>981</v>
      </c>
    </row>
    <row r="172" spans="1:12" s="517" customFormat="1" ht="15" customHeight="1" thickBot="1" x14ac:dyDescent="0.25">
      <c r="B172" s="212"/>
      <c r="C172" s="192"/>
      <c r="D172" s="191" t="s">
        <v>971</v>
      </c>
      <c r="E172" s="190" t="s">
        <v>164</v>
      </c>
      <c r="F172" s="189"/>
      <c r="G172" s="188" t="s">
        <v>962</v>
      </c>
      <c r="H172" s="327">
        <v>0.27100000000000002</v>
      </c>
      <c r="I172" s="187" t="s">
        <v>965</v>
      </c>
      <c r="J172" s="186">
        <f t="shared" si="11"/>
        <v>0</v>
      </c>
      <c r="K172" s="3" t="s">
        <v>982</v>
      </c>
    </row>
    <row r="173" spans="1:12" s="4" customFormat="1" ht="15" customHeight="1" x14ac:dyDescent="0.2">
      <c r="B173" s="184"/>
      <c r="C173" s="185"/>
      <c r="D173" s="184"/>
      <c r="E173" s="184"/>
      <c r="F173" s="170"/>
      <c r="G173" s="171"/>
      <c r="H173" s="1031" t="s">
        <v>997</v>
      </c>
      <c r="I173" s="1032"/>
      <c r="J173" s="167"/>
      <c r="K173" s="3"/>
    </row>
    <row r="174" spans="1:12" s="4" customFormat="1" ht="15" customHeight="1" thickBot="1" x14ac:dyDescent="0.25">
      <c r="B174" s="3"/>
      <c r="C174" s="3"/>
      <c r="D174" s="3"/>
      <c r="E174" s="3"/>
      <c r="F174" s="169"/>
      <c r="G174" s="3"/>
      <c r="H174" s="1055" t="s">
        <v>140</v>
      </c>
      <c r="I174" s="1056"/>
      <c r="J174" s="166">
        <f>SUM(J158:J172)</f>
        <v>0</v>
      </c>
      <c r="K174" s="3" t="s">
        <v>1880</v>
      </c>
      <c r="L174" s="4" t="s">
        <v>962</v>
      </c>
    </row>
    <row r="175" spans="1:12" s="4" customFormat="1" ht="18.75" customHeight="1" x14ac:dyDescent="0.2">
      <c r="F175" s="183"/>
      <c r="J175" s="183"/>
    </row>
    <row r="176" spans="1:12" ht="18.75" customHeight="1" x14ac:dyDescent="0.2">
      <c r="A176" s="177" t="s">
        <v>1876</v>
      </c>
      <c r="B176" s="4" t="s">
        <v>418</v>
      </c>
    </row>
    <row r="177" spans="1:11" ht="11.25" customHeight="1" x14ac:dyDescent="0.2">
      <c r="A177" s="182"/>
    </row>
    <row r="178" spans="1:11" ht="18.75" customHeight="1" x14ac:dyDescent="0.2">
      <c r="A178" s="182"/>
      <c r="B178" s="1050" t="s">
        <v>162</v>
      </c>
      <c r="C178" s="1051"/>
      <c r="D178" s="1050" t="s">
        <v>161</v>
      </c>
      <c r="E178" s="1051"/>
      <c r="F178" s="205" t="s">
        <v>160</v>
      </c>
      <c r="G178" s="187"/>
      <c r="H178" s="187" t="s">
        <v>159</v>
      </c>
      <c r="I178" s="187"/>
      <c r="J178" s="205" t="s">
        <v>110</v>
      </c>
      <c r="K178" s="3"/>
    </row>
    <row r="179" spans="1:11" ht="15" customHeight="1" x14ac:dyDescent="0.2">
      <c r="A179" s="182"/>
      <c r="B179" s="204"/>
      <c r="C179" s="203"/>
      <c r="D179" s="202"/>
      <c r="E179" s="192"/>
      <c r="F179" s="201"/>
      <c r="G179" s="200"/>
      <c r="H179" s="200"/>
      <c r="I179" s="200"/>
      <c r="J179" s="199" t="s">
        <v>964</v>
      </c>
      <c r="K179" s="3"/>
    </row>
    <row r="180" spans="1:11" s="4" customFormat="1" ht="15" customHeight="1" x14ac:dyDescent="0.2">
      <c r="B180" s="196">
        <v>1</v>
      </c>
      <c r="C180" s="195" t="s">
        <v>148</v>
      </c>
      <c r="D180" s="1037"/>
      <c r="E180" s="1038"/>
      <c r="F180" s="189"/>
      <c r="G180" s="188" t="s">
        <v>962</v>
      </c>
      <c r="H180" s="230">
        <v>8.3000000000000004E-2</v>
      </c>
      <c r="I180" s="188" t="s">
        <v>965</v>
      </c>
      <c r="J180" s="194">
        <f t="shared" ref="J180:J194" si="12">ROUND(F180*H180,0)</f>
        <v>0</v>
      </c>
      <c r="K180" s="3" t="s">
        <v>966</v>
      </c>
    </row>
    <row r="181" spans="1:11" s="4" customFormat="1" ht="15" customHeight="1" x14ac:dyDescent="0.2">
      <c r="B181" s="196">
        <v>2</v>
      </c>
      <c r="C181" s="195" t="s">
        <v>147</v>
      </c>
      <c r="D181" s="1037"/>
      <c r="E181" s="1038"/>
      <c r="F181" s="189"/>
      <c r="G181" s="188" t="s">
        <v>962</v>
      </c>
      <c r="H181" s="327">
        <v>0.161</v>
      </c>
      <c r="I181" s="187" t="s">
        <v>965</v>
      </c>
      <c r="J181" s="186">
        <f t="shared" si="12"/>
        <v>0</v>
      </c>
      <c r="K181" s="3" t="s">
        <v>967</v>
      </c>
    </row>
    <row r="182" spans="1:11" s="4" customFormat="1" ht="15" customHeight="1" x14ac:dyDescent="0.2">
      <c r="B182" s="198">
        <v>3</v>
      </c>
      <c r="C182" s="190" t="s">
        <v>146</v>
      </c>
      <c r="D182" s="1037"/>
      <c r="E182" s="1038"/>
      <c r="F182" s="189"/>
      <c r="G182" s="188" t="s">
        <v>962</v>
      </c>
      <c r="H182" s="230">
        <v>0.183</v>
      </c>
      <c r="I182" s="188" t="s">
        <v>965</v>
      </c>
      <c r="J182" s="194">
        <f t="shared" si="12"/>
        <v>0</v>
      </c>
      <c r="K182" s="3" t="s">
        <v>968</v>
      </c>
    </row>
    <row r="183" spans="1:11" s="4" customFormat="1" ht="15" customHeight="1" x14ac:dyDescent="0.2">
      <c r="B183" s="196">
        <v>4</v>
      </c>
      <c r="C183" s="195" t="s">
        <v>145</v>
      </c>
      <c r="D183" s="191" t="s">
        <v>969</v>
      </c>
      <c r="E183" s="190" t="s">
        <v>165</v>
      </c>
      <c r="F183" s="189"/>
      <c r="G183" s="188" t="s">
        <v>962</v>
      </c>
      <c r="H183" s="230">
        <v>0.371</v>
      </c>
      <c r="I183" s="188" t="s">
        <v>965</v>
      </c>
      <c r="J183" s="194">
        <f t="shared" si="12"/>
        <v>0</v>
      </c>
      <c r="K183" s="3" t="s">
        <v>970</v>
      </c>
    </row>
    <row r="184" spans="1:11" s="4" customFormat="1" ht="15" customHeight="1" x14ac:dyDescent="0.2">
      <c r="B184" s="212"/>
      <c r="C184" s="192"/>
      <c r="D184" s="191" t="s">
        <v>971</v>
      </c>
      <c r="E184" s="190" t="s">
        <v>164</v>
      </c>
      <c r="F184" s="189"/>
      <c r="G184" s="188" t="s">
        <v>962</v>
      </c>
      <c r="H184" s="327">
        <v>0.20899999999999999</v>
      </c>
      <c r="I184" s="187" t="s">
        <v>965</v>
      </c>
      <c r="J184" s="186">
        <f t="shared" si="12"/>
        <v>0</v>
      </c>
      <c r="K184" s="3" t="s">
        <v>972</v>
      </c>
    </row>
    <row r="185" spans="1:11" s="4" customFormat="1" ht="15" customHeight="1" x14ac:dyDescent="0.2">
      <c r="B185" s="196">
        <v>5</v>
      </c>
      <c r="C185" s="195" t="s">
        <v>144</v>
      </c>
      <c r="D185" s="191" t="s">
        <v>969</v>
      </c>
      <c r="E185" s="190" t="s">
        <v>165</v>
      </c>
      <c r="F185" s="189"/>
      <c r="G185" s="188" t="s">
        <v>962</v>
      </c>
      <c r="H185" s="230">
        <v>0.38900000000000001</v>
      </c>
      <c r="I185" s="188" t="s">
        <v>965</v>
      </c>
      <c r="J185" s="194">
        <f t="shared" si="12"/>
        <v>0</v>
      </c>
      <c r="K185" s="3" t="s">
        <v>973</v>
      </c>
    </row>
    <row r="186" spans="1:11" s="4" customFormat="1" ht="15" customHeight="1" x14ac:dyDescent="0.2">
      <c r="B186" s="212"/>
      <c r="C186" s="192"/>
      <c r="D186" s="191" t="s">
        <v>971</v>
      </c>
      <c r="E186" s="190" t="s">
        <v>164</v>
      </c>
      <c r="F186" s="189"/>
      <c r="G186" s="188" t="s">
        <v>962</v>
      </c>
      <c r="H186" s="327">
        <v>0.25</v>
      </c>
      <c r="I186" s="187" t="s">
        <v>965</v>
      </c>
      <c r="J186" s="186">
        <f t="shared" si="12"/>
        <v>0</v>
      </c>
      <c r="K186" s="3" t="s">
        <v>974</v>
      </c>
    </row>
    <row r="187" spans="1:11" s="4" customFormat="1" ht="15" customHeight="1" x14ac:dyDescent="0.2">
      <c r="B187" s="196">
        <v>6</v>
      </c>
      <c r="C187" s="195" t="s">
        <v>143</v>
      </c>
      <c r="D187" s="191" t="s">
        <v>969</v>
      </c>
      <c r="E187" s="190" t="s">
        <v>165</v>
      </c>
      <c r="F187" s="189"/>
      <c r="G187" s="188" t="s">
        <v>962</v>
      </c>
      <c r="H187" s="230">
        <v>0.40799999999999997</v>
      </c>
      <c r="I187" s="188" t="s">
        <v>965</v>
      </c>
      <c r="J187" s="194">
        <f t="shared" si="12"/>
        <v>0</v>
      </c>
      <c r="K187" s="3" t="s">
        <v>975</v>
      </c>
    </row>
    <row r="188" spans="1:11" s="4" customFormat="1" ht="15" customHeight="1" x14ac:dyDescent="0.2">
      <c r="B188" s="212"/>
      <c r="C188" s="192"/>
      <c r="D188" s="191" t="s">
        <v>971</v>
      </c>
      <c r="E188" s="190" t="s">
        <v>164</v>
      </c>
      <c r="F188" s="189"/>
      <c r="G188" s="188" t="s">
        <v>962</v>
      </c>
      <c r="H188" s="327">
        <v>0.29199999999999998</v>
      </c>
      <c r="I188" s="187" t="s">
        <v>965</v>
      </c>
      <c r="J188" s="186">
        <f t="shared" si="12"/>
        <v>0</v>
      </c>
      <c r="K188" s="3" t="s">
        <v>976</v>
      </c>
    </row>
    <row r="189" spans="1:11" s="4" customFormat="1" ht="15" customHeight="1" x14ac:dyDescent="0.2">
      <c r="B189" s="196">
        <v>7</v>
      </c>
      <c r="C189" s="195" t="s">
        <v>142</v>
      </c>
      <c r="D189" s="191" t="s">
        <v>969</v>
      </c>
      <c r="E189" s="190" t="s">
        <v>165</v>
      </c>
      <c r="F189" s="189"/>
      <c r="G189" s="188" t="s">
        <v>962</v>
      </c>
      <c r="H189" s="230">
        <v>0.41699999999999998</v>
      </c>
      <c r="I189" s="188" t="s">
        <v>965</v>
      </c>
      <c r="J189" s="194">
        <f>ROUND(F189*H189,0)</f>
        <v>0</v>
      </c>
      <c r="K189" s="3" t="s">
        <v>297</v>
      </c>
    </row>
    <row r="190" spans="1:11" s="4" customFormat="1" ht="15" customHeight="1" x14ac:dyDescent="0.2">
      <c r="B190" s="212"/>
      <c r="C190" s="192"/>
      <c r="D190" s="191" t="s">
        <v>971</v>
      </c>
      <c r="E190" s="190" t="s">
        <v>164</v>
      </c>
      <c r="F190" s="189"/>
      <c r="G190" s="188" t="s">
        <v>962</v>
      </c>
      <c r="H190" s="327">
        <v>0.38200000000000001</v>
      </c>
      <c r="I190" s="187" t="s">
        <v>965</v>
      </c>
      <c r="J190" s="186">
        <f>ROUND(F190*H190,0)</f>
        <v>0</v>
      </c>
      <c r="K190" s="3" t="s">
        <v>978</v>
      </c>
    </row>
    <row r="191" spans="1:11" s="4" customFormat="1" ht="15" customHeight="1" x14ac:dyDescent="0.2">
      <c r="B191" s="196">
        <v>8</v>
      </c>
      <c r="C191" s="195" t="s">
        <v>537</v>
      </c>
      <c r="D191" s="191" t="s">
        <v>969</v>
      </c>
      <c r="E191" s="190" t="s">
        <v>165</v>
      </c>
      <c r="F191" s="189"/>
      <c r="G191" s="188" t="s">
        <v>962</v>
      </c>
      <c r="H191" s="230">
        <v>0.44400000000000001</v>
      </c>
      <c r="I191" s="188" t="s">
        <v>965</v>
      </c>
      <c r="J191" s="194">
        <f t="shared" si="12"/>
        <v>0</v>
      </c>
      <c r="K191" s="3" t="s">
        <v>295</v>
      </c>
    </row>
    <row r="192" spans="1:11" s="4" customFormat="1" ht="15" customHeight="1" x14ac:dyDescent="0.2">
      <c r="B192" s="212"/>
      <c r="C192" s="192"/>
      <c r="D192" s="191" t="s">
        <v>971</v>
      </c>
      <c r="E192" s="190" t="s">
        <v>164</v>
      </c>
      <c r="F192" s="189"/>
      <c r="G192" s="188" t="s">
        <v>962</v>
      </c>
      <c r="H192" s="327">
        <v>0.42199999999999999</v>
      </c>
      <c r="I192" s="187" t="s">
        <v>965</v>
      </c>
      <c r="J192" s="186">
        <f t="shared" si="12"/>
        <v>0</v>
      </c>
      <c r="K192" s="3" t="s">
        <v>980</v>
      </c>
    </row>
    <row r="193" spans="1:12" s="517" customFormat="1" ht="15" customHeight="1" x14ac:dyDescent="0.2">
      <c r="B193" s="196">
        <v>9</v>
      </c>
      <c r="C193" s="195" t="s">
        <v>575</v>
      </c>
      <c r="D193" s="191" t="s">
        <v>969</v>
      </c>
      <c r="E193" s="190" t="s">
        <v>165</v>
      </c>
      <c r="F193" s="189"/>
      <c r="G193" s="188" t="s">
        <v>962</v>
      </c>
      <c r="H193" s="230">
        <v>0.46600000000000003</v>
      </c>
      <c r="I193" s="188" t="s">
        <v>965</v>
      </c>
      <c r="J193" s="194">
        <f t="shared" si="12"/>
        <v>0</v>
      </c>
      <c r="K193" s="3" t="s">
        <v>981</v>
      </c>
    </row>
    <row r="194" spans="1:12" s="517" customFormat="1" ht="15" customHeight="1" x14ac:dyDescent="0.2">
      <c r="B194" s="212"/>
      <c r="C194" s="192"/>
      <c r="D194" s="191" t="s">
        <v>971</v>
      </c>
      <c r="E194" s="190" t="s">
        <v>164</v>
      </c>
      <c r="F194" s="189"/>
      <c r="G194" s="188" t="s">
        <v>962</v>
      </c>
      <c r="H194" s="327">
        <v>0.45200000000000001</v>
      </c>
      <c r="I194" s="187" t="s">
        <v>965</v>
      </c>
      <c r="J194" s="186">
        <f t="shared" si="12"/>
        <v>0</v>
      </c>
      <c r="K194" s="3" t="s">
        <v>982</v>
      </c>
    </row>
    <row r="195" spans="1:12" s="517" customFormat="1" ht="15" customHeight="1" x14ac:dyDescent="0.2">
      <c r="B195" s="196">
        <v>10</v>
      </c>
      <c r="C195" s="195" t="s">
        <v>721</v>
      </c>
      <c r="D195" s="191" t="s">
        <v>597</v>
      </c>
      <c r="E195" s="190" t="s">
        <v>165</v>
      </c>
      <c r="F195" s="189"/>
      <c r="G195" s="188" t="s">
        <v>139</v>
      </c>
      <c r="H195" s="230">
        <v>0.48299999999999998</v>
      </c>
      <c r="I195" s="188" t="s">
        <v>141</v>
      </c>
      <c r="J195" s="194">
        <f t="shared" ref="J195:J202" si="13">ROUND(F195*H195,0)</f>
        <v>0</v>
      </c>
      <c r="K195" s="3" t="s">
        <v>647</v>
      </c>
    </row>
    <row r="196" spans="1:12" s="517" customFormat="1" ht="15" customHeight="1" x14ac:dyDescent="0.2">
      <c r="B196" s="1066"/>
      <c r="C196" s="1067"/>
      <c r="D196" s="191" t="s">
        <v>593</v>
      </c>
      <c r="E196" s="190" t="s">
        <v>164</v>
      </c>
      <c r="F196" s="189"/>
      <c r="G196" s="188" t="s">
        <v>139</v>
      </c>
      <c r="H196" s="327">
        <v>0.47599999999999998</v>
      </c>
      <c r="I196" s="187" t="s">
        <v>141</v>
      </c>
      <c r="J196" s="186">
        <f t="shared" si="13"/>
        <v>0</v>
      </c>
      <c r="K196" s="3" t="s">
        <v>646</v>
      </c>
    </row>
    <row r="197" spans="1:12" s="517" customFormat="1" ht="15" customHeight="1" x14ac:dyDescent="0.2">
      <c r="B197" s="196">
        <v>11</v>
      </c>
      <c r="C197" s="195" t="s">
        <v>1002</v>
      </c>
      <c r="D197" s="191" t="s">
        <v>597</v>
      </c>
      <c r="E197" s="190" t="s">
        <v>165</v>
      </c>
      <c r="F197" s="189"/>
      <c r="G197" s="188" t="s">
        <v>139</v>
      </c>
      <c r="H197" s="230">
        <v>0.5</v>
      </c>
      <c r="I197" s="188" t="s">
        <v>141</v>
      </c>
      <c r="J197" s="194">
        <f t="shared" si="13"/>
        <v>0</v>
      </c>
      <c r="K197" s="3" t="s">
        <v>645</v>
      </c>
    </row>
    <row r="198" spans="1:12" s="517" customFormat="1" ht="15" customHeight="1" x14ac:dyDescent="0.2">
      <c r="B198" s="1066"/>
      <c r="C198" s="1067"/>
      <c r="D198" s="191" t="s">
        <v>593</v>
      </c>
      <c r="E198" s="190" t="s">
        <v>164</v>
      </c>
      <c r="F198" s="189"/>
      <c r="G198" s="188" t="s">
        <v>139</v>
      </c>
      <c r="H198" s="327">
        <v>0.5</v>
      </c>
      <c r="I198" s="187" t="s">
        <v>141</v>
      </c>
      <c r="J198" s="186">
        <f t="shared" si="13"/>
        <v>0</v>
      </c>
      <c r="K198" s="3" t="s">
        <v>644</v>
      </c>
    </row>
    <row r="199" spans="1:12" s="517" customFormat="1" ht="15" customHeight="1" x14ac:dyDescent="0.2">
      <c r="B199" s="196">
        <v>12</v>
      </c>
      <c r="C199" s="195" t="s">
        <v>1116</v>
      </c>
      <c r="D199" s="191" t="s">
        <v>597</v>
      </c>
      <c r="E199" s="190" t="s">
        <v>165</v>
      </c>
      <c r="F199" s="189"/>
      <c r="G199" s="188" t="s">
        <v>139</v>
      </c>
      <c r="H199" s="230">
        <v>0.5</v>
      </c>
      <c r="I199" s="188" t="s">
        <v>141</v>
      </c>
      <c r="J199" s="194">
        <f>ROUND(F199*H199,0)</f>
        <v>0</v>
      </c>
      <c r="K199" s="3" t="s">
        <v>643</v>
      </c>
    </row>
    <row r="200" spans="1:12" s="517" customFormat="1" ht="15" customHeight="1" x14ac:dyDescent="0.2">
      <c r="B200" s="1066"/>
      <c r="C200" s="1067"/>
      <c r="D200" s="191" t="s">
        <v>593</v>
      </c>
      <c r="E200" s="190" t="s">
        <v>164</v>
      </c>
      <c r="F200" s="189"/>
      <c r="G200" s="188" t="s">
        <v>139</v>
      </c>
      <c r="H200" s="327">
        <v>0.5</v>
      </c>
      <c r="I200" s="187" t="s">
        <v>141</v>
      </c>
      <c r="J200" s="186">
        <f>ROUND(F200*H200,0)</f>
        <v>0</v>
      </c>
      <c r="K200" s="3" t="s">
        <v>642</v>
      </c>
    </row>
    <row r="201" spans="1:12" s="517" customFormat="1" ht="15" customHeight="1" x14ac:dyDescent="0.2">
      <c r="B201" s="196">
        <v>13</v>
      </c>
      <c r="C201" s="195" t="s">
        <v>1395</v>
      </c>
      <c r="D201" s="191" t="s">
        <v>969</v>
      </c>
      <c r="E201" s="190" t="s">
        <v>165</v>
      </c>
      <c r="F201" s="189"/>
      <c r="G201" s="188" t="s">
        <v>962</v>
      </c>
      <c r="H201" s="230">
        <v>0.5</v>
      </c>
      <c r="I201" s="188" t="s">
        <v>965</v>
      </c>
      <c r="J201" s="194">
        <f t="shared" si="13"/>
        <v>0</v>
      </c>
      <c r="K201" s="3" t="s">
        <v>1622</v>
      </c>
    </row>
    <row r="202" spans="1:12" s="517" customFormat="1" ht="15" customHeight="1" x14ac:dyDescent="0.2">
      <c r="B202" s="1066"/>
      <c r="C202" s="1067"/>
      <c r="D202" s="191" t="s">
        <v>971</v>
      </c>
      <c r="E202" s="190" t="s">
        <v>164</v>
      </c>
      <c r="F202" s="189"/>
      <c r="G202" s="188" t="s">
        <v>962</v>
      </c>
      <c r="H202" s="327">
        <v>0.5</v>
      </c>
      <c r="I202" s="187" t="s">
        <v>965</v>
      </c>
      <c r="J202" s="186">
        <f t="shared" si="13"/>
        <v>0</v>
      </c>
      <c r="K202" s="3" t="s">
        <v>1623</v>
      </c>
    </row>
    <row r="203" spans="1:12" s="517" customFormat="1" ht="15" customHeight="1" x14ac:dyDescent="0.2">
      <c r="B203" s="681">
        <v>14</v>
      </c>
      <c r="C203" s="195" t="s">
        <v>1639</v>
      </c>
      <c r="D203" s="191" t="s">
        <v>1869</v>
      </c>
      <c r="E203" s="190" t="s">
        <v>165</v>
      </c>
      <c r="F203" s="189"/>
      <c r="G203" s="188" t="s">
        <v>139</v>
      </c>
      <c r="H203" s="230">
        <v>0.5</v>
      </c>
      <c r="I203" s="188" t="s">
        <v>141</v>
      </c>
      <c r="J203" s="194">
        <f t="shared" ref="J203:J204" si="14">ROUND(F203*H203,0)</f>
        <v>0</v>
      </c>
      <c r="K203" s="3" t="s">
        <v>1866</v>
      </c>
    </row>
    <row r="204" spans="1:12" s="517" customFormat="1" ht="15" customHeight="1" thickBot="1" x14ac:dyDescent="0.25">
      <c r="B204" s="1066"/>
      <c r="C204" s="1067"/>
      <c r="D204" s="191" t="s">
        <v>593</v>
      </c>
      <c r="E204" s="190" t="s">
        <v>164</v>
      </c>
      <c r="F204" s="189"/>
      <c r="G204" s="188" t="s">
        <v>139</v>
      </c>
      <c r="H204" s="327">
        <v>0.5</v>
      </c>
      <c r="I204" s="187" t="s">
        <v>141</v>
      </c>
      <c r="J204" s="186">
        <f t="shared" si="14"/>
        <v>0</v>
      </c>
      <c r="K204" s="3" t="s">
        <v>1867</v>
      </c>
    </row>
    <row r="205" spans="1:12" s="4" customFormat="1" ht="15" customHeight="1" x14ac:dyDescent="0.2">
      <c r="B205" s="184"/>
      <c r="C205" s="185"/>
      <c r="D205" s="184"/>
      <c r="E205" s="184"/>
      <c r="F205" s="170"/>
      <c r="G205" s="171"/>
      <c r="H205" s="1031" t="s">
        <v>1868</v>
      </c>
      <c r="I205" s="1032"/>
      <c r="J205" s="167"/>
      <c r="K205" s="3"/>
    </row>
    <row r="206" spans="1:12" s="4" customFormat="1" ht="15" customHeight="1" thickBot="1" x14ac:dyDescent="0.25">
      <c r="B206" s="3"/>
      <c r="C206" s="3"/>
      <c r="D206" s="3"/>
      <c r="E206" s="3"/>
      <c r="F206" s="169"/>
      <c r="G206" s="3"/>
      <c r="H206" s="1055" t="s">
        <v>140</v>
      </c>
      <c r="I206" s="1056"/>
      <c r="J206" s="166">
        <f>SUM(J180:J204)</f>
        <v>0</v>
      </c>
      <c r="K206" s="3" t="s">
        <v>1881</v>
      </c>
      <c r="L206" s="4" t="s">
        <v>962</v>
      </c>
    </row>
    <row r="207" spans="1:12" s="4" customFormat="1" ht="18.75" customHeight="1" x14ac:dyDescent="0.2">
      <c r="F207" s="183"/>
      <c r="J207" s="183"/>
    </row>
    <row r="208" spans="1:12" ht="18.75" customHeight="1" x14ac:dyDescent="0.2">
      <c r="A208" s="213">
        <v>10</v>
      </c>
      <c r="B208" s="4" t="s">
        <v>416</v>
      </c>
    </row>
    <row r="209" spans="1:11" ht="22.5" customHeight="1" x14ac:dyDescent="0.2">
      <c r="A209" s="182"/>
      <c r="B209" s="2" t="s">
        <v>417</v>
      </c>
    </row>
    <row r="210" spans="1:11" ht="18.75" customHeight="1" x14ac:dyDescent="0.2">
      <c r="A210" s="182"/>
      <c r="B210" s="1050" t="s">
        <v>212</v>
      </c>
      <c r="C210" s="1051"/>
      <c r="D210" s="1050" t="s">
        <v>161</v>
      </c>
      <c r="E210" s="1051"/>
      <c r="F210" s="205" t="s">
        <v>211</v>
      </c>
      <c r="G210" s="187"/>
      <c r="H210" s="187" t="s">
        <v>159</v>
      </c>
      <c r="I210" s="187"/>
      <c r="J210" s="205" t="s">
        <v>110</v>
      </c>
      <c r="K210" s="3"/>
    </row>
    <row r="211" spans="1:11" ht="15" customHeight="1" x14ac:dyDescent="0.2">
      <c r="A211" s="182"/>
      <c r="B211" s="204"/>
      <c r="C211" s="203"/>
      <c r="D211" s="202"/>
      <c r="E211" s="192"/>
      <c r="F211" s="201"/>
      <c r="G211" s="200"/>
      <c r="H211" s="200"/>
      <c r="I211" s="200"/>
      <c r="J211" s="199" t="s">
        <v>964</v>
      </c>
      <c r="K211" s="3"/>
    </row>
    <row r="212" spans="1:11" s="4" customFormat="1" ht="15" customHeight="1" x14ac:dyDescent="0.2">
      <c r="B212" s="196">
        <v>1</v>
      </c>
      <c r="C212" s="195" t="s">
        <v>144</v>
      </c>
      <c r="D212" s="191" t="s">
        <v>969</v>
      </c>
      <c r="E212" s="190" t="s">
        <v>165</v>
      </c>
      <c r="F212" s="189"/>
      <c r="G212" s="188" t="s">
        <v>962</v>
      </c>
      <c r="H212" s="230">
        <v>0.38900000000000001</v>
      </c>
      <c r="I212" s="188" t="s">
        <v>965</v>
      </c>
      <c r="J212" s="194">
        <f t="shared" ref="J212:J221" si="15">ROUND(F212*H212,0)</f>
        <v>0</v>
      </c>
      <c r="K212" s="3" t="s">
        <v>966</v>
      </c>
    </row>
    <row r="213" spans="1:11" s="4" customFormat="1" ht="15" customHeight="1" x14ac:dyDescent="0.2">
      <c r="B213" s="212"/>
      <c r="C213" s="192"/>
      <c r="D213" s="191" t="s">
        <v>971</v>
      </c>
      <c r="E213" s="190" t="s">
        <v>164</v>
      </c>
      <c r="F213" s="189"/>
      <c r="G213" s="188" t="s">
        <v>962</v>
      </c>
      <c r="H213" s="327">
        <v>0.25</v>
      </c>
      <c r="I213" s="187" t="s">
        <v>965</v>
      </c>
      <c r="J213" s="186">
        <f t="shared" si="15"/>
        <v>0</v>
      </c>
      <c r="K213" s="3" t="s">
        <v>967</v>
      </c>
    </row>
    <row r="214" spans="1:11" s="4" customFormat="1" ht="15" customHeight="1" x14ac:dyDescent="0.2">
      <c r="B214" s="196">
        <v>2</v>
      </c>
      <c r="C214" s="195" t="s">
        <v>143</v>
      </c>
      <c r="D214" s="191" t="s">
        <v>969</v>
      </c>
      <c r="E214" s="190" t="s">
        <v>165</v>
      </c>
      <c r="F214" s="189"/>
      <c r="G214" s="188" t="s">
        <v>962</v>
      </c>
      <c r="H214" s="230">
        <v>0.40799999999999997</v>
      </c>
      <c r="I214" s="188" t="s">
        <v>965</v>
      </c>
      <c r="J214" s="194">
        <f t="shared" si="15"/>
        <v>0</v>
      </c>
      <c r="K214" s="3" t="s">
        <v>968</v>
      </c>
    </row>
    <row r="215" spans="1:11" s="4" customFormat="1" ht="15" customHeight="1" x14ac:dyDescent="0.2">
      <c r="B215" s="212"/>
      <c r="C215" s="192"/>
      <c r="D215" s="191" t="s">
        <v>971</v>
      </c>
      <c r="E215" s="190" t="s">
        <v>164</v>
      </c>
      <c r="F215" s="189"/>
      <c r="G215" s="188" t="s">
        <v>962</v>
      </c>
      <c r="H215" s="327">
        <v>0.29199999999999998</v>
      </c>
      <c r="I215" s="187" t="s">
        <v>965</v>
      </c>
      <c r="J215" s="186">
        <f t="shared" si="15"/>
        <v>0</v>
      </c>
      <c r="K215" s="3" t="s">
        <v>970</v>
      </c>
    </row>
    <row r="216" spans="1:11" s="4" customFormat="1" ht="15" customHeight="1" x14ac:dyDescent="0.2">
      <c r="B216" s="196">
        <v>3</v>
      </c>
      <c r="C216" s="195" t="s">
        <v>142</v>
      </c>
      <c r="D216" s="191" t="s">
        <v>969</v>
      </c>
      <c r="E216" s="190" t="s">
        <v>165</v>
      </c>
      <c r="F216" s="189"/>
      <c r="G216" s="188" t="s">
        <v>962</v>
      </c>
      <c r="H216" s="230">
        <v>0.41699999999999998</v>
      </c>
      <c r="I216" s="188" t="s">
        <v>965</v>
      </c>
      <c r="J216" s="194">
        <f>ROUND(F216*H216,0)</f>
        <v>0</v>
      </c>
      <c r="K216" s="3" t="s">
        <v>972</v>
      </c>
    </row>
    <row r="217" spans="1:11" s="4" customFormat="1" ht="15" customHeight="1" x14ac:dyDescent="0.2">
      <c r="B217" s="212"/>
      <c r="C217" s="192"/>
      <c r="D217" s="191" t="s">
        <v>971</v>
      </c>
      <c r="E217" s="190" t="s">
        <v>164</v>
      </c>
      <c r="F217" s="189"/>
      <c r="G217" s="188" t="s">
        <v>962</v>
      </c>
      <c r="H217" s="327">
        <v>0.38200000000000001</v>
      </c>
      <c r="I217" s="187" t="s">
        <v>965</v>
      </c>
      <c r="J217" s="186">
        <f>ROUND(F217*H217,0)</f>
        <v>0</v>
      </c>
      <c r="K217" s="3" t="s">
        <v>973</v>
      </c>
    </row>
    <row r="218" spans="1:11" s="4" customFormat="1" ht="15" customHeight="1" x14ac:dyDescent="0.2">
      <c r="B218" s="196">
        <v>4</v>
      </c>
      <c r="C218" s="195" t="s">
        <v>537</v>
      </c>
      <c r="D218" s="191" t="s">
        <v>969</v>
      </c>
      <c r="E218" s="190" t="s">
        <v>165</v>
      </c>
      <c r="F218" s="189"/>
      <c r="G218" s="188" t="s">
        <v>962</v>
      </c>
      <c r="H218" s="230">
        <v>0.44400000000000001</v>
      </c>
      <c r="I218" s="188" t="s">
        <v>965</v>
      </c>
      <c r="J218" s="194">
        <f t="shared" si="15"/>
        <v>0</v>
      </c>
      <c r="K218" s="3" t="s">
        <v>974</v>
      </c>
    </row>
    <row r="219" spans="1:11" s="4" customFormat="1" ht="15" customHeight="1" x14ac:dyDescent="0.2">
      <c r="B219" s="212"/>
      <c r="C219" s="192"/>
      <c r="D219" s="191" t="s">
        <v>971</v>
      </c>
      <c r="E219" s="190" t="s">
        <v>164</v>
      </c>
      <c r="F219" s="189"/>
      <c r="G219" s="188" t="s">
        <v>962</v>
      </c>
      <c r="H219" s="327">
        <v>0.42199999999999999</v>
      </c>
      <c r="I219" s="187" t="s">
        <v>965</v>
      </c>
      <c r="J219" s="186">
        <f t="shared" si="15"/>
        <v>0</v>
      </c>
      <c r="K219" s="3" t="s">
        <v>975</v>
      </c>
    </row>
    <row r="220" spans="1:11" s="517" customFormat="1" ht="15" customHeight="1" x14ac:dyDescent="0.2">
      <c r="B220" s="196">
        <v>5</v>
      </c>
      <c r="C220" s="195" t="s">
        <v>575</v>
      </c>
      <c r="D220" s="191" t="s">
        <v>969</v>
      </c>
      <c r="E220" s="190" t="s">
        <v>165</v>
      </c>
      <c r="F220" s="189"/>
      <c r="G220" s="188" t="s">
        <v>962</v>
      </c>
      <c r="H220" s="230">
        <v>0.46600000000000003</v>
      </c>
      <c r="I220" s="188" t="s">
        <v>965</v>
      </c>
      <c r="J220" s="194">
        <f t="shared" si="15"/>
        <v>0</v>
      </c>
      <c r="K220" s="3" t="s">
        <v>976</v>
      </c>
    </row>
    <row r="221" spans="1:11" s="517" customFormat="1" ht="15" customHeight="1" x14ac:dyDescent="0.2">
      <c r="B221" s="520"/>
      <c r="C221" s="521"/>
      <c r="D221" s="191" t="s">
        <v>971</v>
      </c>
      <c r="E221" s="190" t="s">
        <v>164</v>
      </c>
      <c r="F221" s="189"/>
      <c r="G221" s="188" t="s">
        <v>962</v>
      </c>
      <c r="H221" s="327">
        <v>0.45200000000000001</v>
      </c>
      <c r="I221" s="187" t="s">
        <v>965</v>
      </c>
      <c r="J221" s="186">
        <f t="shared" si="15"/>
        <v>0</v>
      </c>
      <c r="K221" s="3" t="s">
        <v>977</v>
      </c>
    </row>
    <row r="222" spans="1:11" s="517" customFormat="1" ht="15" customHeight="1" x14ac:dyDescent="0.2">
      <c r="B222" s="196">
        <v>6</v>
      </c>
      <c r="C222" s="195" t="s">
        <v>721</v>
      </c>
      <c r="D222" s="191" t="s">
        <v>597</v>
      </c>
      <c r="E222" s="190" t="s">
        <v>165</v>
      </c>
      <c r="F222" s="189"/>
      <c r="G222" s="188" t="s">
        <v>139</v>
      </c>
      <c r="H222" s="230">
        <v>0.48299999999999998</v>
      </c>
      <c r="I222" s="188" t="s">
        <v>141</v>
      </c>
      <c r="J222" s="194">
        <f t="shared" ref="J222:J229" si="16">ROUND(F222*H222,0)</f>
        <v>0</v>
      </c>
      <c r="K222" s="3" t="s">
        <v>630</v>
      </c>
    </row>
    <row r="223" spans="1:11" s="517" customFormat="1" ht="15" customHeight="1" x14ac:dyDescent="0.2">
      <c r="B223" s="1066"/>
      <c r="C223" s="1067"/>
      <c r="D223" s="191" t="s">
        <v>593</v>
      </c>
      <c r="E223" s="190" t="s">
        <v>164</v>
      </c>
      <c r="F223" s="189"/>
      <c r="G223" s="188" t="s">
        <v>139</v>
      </c>
      <c r="H223" s="327">
        <v>0.47599999999999998</v>
      </c>
      <c r="I223" s="187" t="s">
        <v>141</v>
      </c>
      <c r="J223" s="186">
        <f t="shared" si="16"/>
        <v>0</v>
      </c>
      <c r="K223" s="3" t="s">
        <v>295</v>
      </c>
    </row>
    <row r="224" spans="1:11" s="517" customFormat="1" ht="15" customHeight="1" x14ac:dyDescent="0.2">
      <c r="B224" s="196">
        <v>7</v>
      </c>
      <c r="C224" s="195" t="s">
        <v>1002</v>
      </c>
      <c r="D224" s="191" t="s">
        <v>597</v>
      </c>
      <c r="E224" s="190" t="s">
        <v>165</v>
      </c>
      <c r="F224" s="189"/>
      <c r="G224" s="188" t="s">
        <v>139</v>
      </c>
      <c r="H224" s="230">
        <v>0.5</v>
      </c>
      <c r="I224" s="188" t="s">
        <v>141</v>
      </c>
      <c r="J224" s="194">
        <f t="shared" si="16"/>
        <v>0</v>
      </c>
      <c r="K224" s="3" t="s">
        <v>628</v>
      </c>
    </row>
    <row r="225" spans="1:12" s="517" customFormat="1" ht="15" customHeight="1" x14ac:dyDescent="0.2">
      <c r="B225" s="1066"/>
      <c r="C225" s="1067"/>
      <c r="D225" s="191" t="s">
        <v>593</v>
      </c>
      <c r="E225" s="190" t="s">
        <v>164</v>
      </c>
      <c r="F225" s="189"/>
      <c r="G225" s="188" t="s">
        <v>139</v>
      </c>
      <c r="H225" s="327">
        <v>0.5</v>
      </c>
      <c r="I225" s="187" t="s">
        <v>141</v>
      </c>
      <c r="J225" s="186">
        <f t="shared" si="16"/>
        <v>0</v>
      </c>
      <c r="K225" s="3" t="s">
        <v>1033</v>
      </c>
    </row>
    <row r="226" spans="1:12" s="517" customFormat="1" ht="15" customHeight="1" x14ac:dyDescent="0.2">
      <c r="B226" s="196">
        <v>8</v>
      </c>
      <c r="C226" s="195" t="s">
        <v>1116</v>
      </c>
      <c r="D226" s="191" t="s">
        <v>597</v>
      </c>
      <c r="E226" s="190" t="s">
        <v>165</v>
      </c>
      <c r="F226" s="189"/>
      <c r="G226" s="188" t="s">
        <v>139</v>
      </c>
      <c r="H226" s="230">
        <v>0.5</v>
      </c>
      <c r="I226" s="188" t="s">
        <v>141</v>
      </c>
      <c r="J226" s="194">
        <f>ROUND(F226*H226,0)</f>
        <v>0</v>
      </c>
      <c r="K226" s="3" t="s">
        <v>648</v>
      </c>
    </row>
    <row r="227" spans="1:12" s="517" customFormat="1" ht="15" customHeight="1" x14ac:dyDescent="0.2">
      <c r="B227" s="1066"/>
      <c r="C227" s="1067"/>
      <c r="D227" s="191" t="s">
        <v>593</v>
      </c>
      <c r="E227" s="190" t="s">
        <v>164</v>
      </c>
      <c r="F227" s="189"/>
      <c r="G227" s="188" t="s">
        <v>139</v>
      </c>
      <c r="H227" s="327">
        <v>0.5</v>
      </c>
      <c r="I227" s="187" t="s">
        <v>141</v>
      </c>
      <c r="J227" s="186">
        <f>ROUND(F227*H227,0)</f>
        <v>0</v>
      </c>
      <c r="K227" s="3" t="s">
        <v>1335</v>
      </c>
    </row>
    <row r="228" spans="1:12" s="517" customFormat="1" ht="15" customHeight="1" x14ac:dyDescent="0.2">
      <c r="B228" s="196">
        <v>9</v>
      </c>
      <c r="C228" s="195" t="s">
        <v>1395</v>
      </c>
      <c r="D228" s="191" t="s">
        <v>969</v>
      </c>
      <c r="E228" s="190" t="s">
        <v>165</v>
      </c>
      <c r="F228" s="189"/>
      <c r="G228" s="188" t="s">
        <v>962</v>
      </c>
      <c r="H228" s="230">
        <v>0.5</v>
      </c>
      <c r="I228" s="188" t="s">
        <v>965</v>
      </c>
      <c r="J228" s="194">
        <f t="shared" si="16"/>
        <v>0</v>
      </c>
      <c r="K228" s="3" t="s">
        <v>1624</v>
      </c>
    </row>
    <row r="229" spans="1:12" s="517" customFormat="1" ht="15" customHeight="1" x14ac:dyDescent="0.2">
      <c r="B229" s="1066"/>
      <c r="C229" s="1067"/>
      <c r="D229" s="191" t="s">
        <v>971</v>
      </c>
      <c r="E229" s="190" t="s">
        <v>164</v>
      </c>
      <c r="F229" s="189"/>
      <c r="G229" s="188" t="s">
        <v>962</v>
      </c>
      <c r="H229" s="327">
        <v>0.5</v>
      </c>
      <c r="I229" s="187" t="s">
        <v>965</v>
      </c>
      <c r="J229" s="186">
        <f t="shared" si="16"/>
        <v>0</v>
      </c>
      <c r="K229" s="3" t="s">
        <v>1625</v>
      </c>
    </row>
    <row r="230" spans="1:12" s="517" customFormat="1" ht="15" customHeight="1" x14ac:dyDescent="0.2">
      <c r="B230" s="681">
        <v>10</v>
      </c>
      <c r="C230" s="195" t="s">
        <v>1639</v>
      </c>
      <c r="D230" s="191" t="s">
        <v>1865</v>
      </c>
      <c r="E230" s="190" t="s">
        <v>165</v>
      </c>
      <c r="F230" s="189"/>
      <c r="G230" s="188" t="s">
        <v>139</v>
      </c>
      <c r="H230" s="230">
        <v>0.5</v>
      </c>
      <c r="I230" s="188" t="s">
        <v>141</v>
      </c>
      <c r="J230" s="194">
        <f t="shared" ref="J230:J231" si="17">ROUND(F230*H230,0)</f>
        <v>0</v>
      </c>
      <c r="K230" s="3" t="s">
        <v>1870</v>
      </c>
    </row>
    <row r="231" spans="1:12" s="517" customFormat="1" ht="15" customHeight="1" thickBot="1" x14ac:dyDescent="0.25">
      <c r="B231" s="1066"/>
      <c r="C231" s="1067"/>
      <c r="D231" s="191" t="s">
        <v>593</v>
      </c>
      <c r="E231" s="190" t="s">
        <v>164</v>
      </c>
      <c r="F231" s="189"/>
      <c r="G231" s="188" t="s">
        <v>139</v>
      </c>
      <c r="H231" s="327">
        <v>0.5</v>
      </c>
      <c r="I231" s="187" t="s">
        <v>141</v>
      </c>
      <c r="J231" s="186">
        <f t="shared" si="17"/>
        <v>0</v>
      </c>
      <c r="K231" s="3" t="s">
        <v>1871</v>
      </c>
    </row>
    <row r="232" spans="1:12" s="4" customFormat="1" ht="15" customHeight="1" x14ac:dyDescent="0.2">
      <c r="B232" s="184"/>
      <c r="C232" s="185"/>
      <c r="D232" s="184"/>
      <c r="E232" s="184"/>
      <c r="F232" s="170"/>
      <c r="G232" s="171"/>
      <c r="H232" s="1031" t="s">
        <v>1872</v>
      </c>
      <c r="I232" s="1032"/>
      <c r="J232" s="167"/>
      <c r="K232" s="3"/>
    </row>
    <row r="233" spans="1:12" s="4" customFormat="1" ht="18.75" customHeight="1" thickBot="1" x14ac:dyDescent="0.25">
      <c r="B233" s="3"/>
      <c r="C233" s="3"/>
      <c r="D233" s="3"/>
      <c r="E233" s="3"/>
      <c r="F233" s="169"/>
      <c r="G233" s="3"/>
      <c r="H233" s="1263" t="s">
        <v>140</v>
      </c>
      <c r="I233" s="1264"/>
      <c r="J233" s="211">
        <f>SUM(J212:J231)</f>
        <v>0</v>
      </c>
      <c r="K233" s="3" t="s">
        <v>1882</v>
      </c>
      <c r="L233" s="4" t="s">
        <v>962</v>
      </c>
    </row>
    <row r="234" spans="1:12" s="4" customFormat="1" ht="18.75" customHeight="1" x14ac:dyDescent="0.2">
      <c r="F234" s="183"/>
      <c r="J234" s="183"/>
    </row>
    <row r="235" spans="1:12" ht="18.75" customHeight="1" x14ac:dyDescent="0.2">
      <c r="A235" s="213">
        <v>11</v>
      </c>
      <c r="B235" s="4" t="s">
        <v>416</v>
      </c>
    </row>
    <row r="236" spans="1:12" ht="22.5" customHeight="1" x14ac:dyDescent="0.2">
      <c r="A236" s="182"/>
      <c r="B236" s="2" t="s">
        <v>415</v>
      </c>
    </row>
    <row r="237" spans="1:12" ht="18.75" customHeight="1" x14ac:dyDescent="0.2">
      <c r="A237" s="182"/>
      <c r="B237" s="1050" t="s">
        <v>212</v>
      </c>
      <c r="C237" s="1051"/>
      <c r="D237" s="1050" t="s">
        <v>161</v>
      </c>
      <c r="E237" s="1051"/>
      <c r="F237" s="205" t="s">
        <v>211</v>
      </c>
      <c r="G237" s="187"/>
      <c r="H237" s="187" t="s">
        <v>159</v>
      </c>
      <c r="I237" s="187"/>
      <c r="J237" s="205" t="s">
        <v>110</v>
      </c>
      <c r="K237" s="3"/>
    </row>
    <row r="238" spans="1:12" ht="15" customHeight="1" x14ac:dyDescent="0.2">
      <c r="A238" s="182"/>
      <c r="B238" s="204"/>
      <c r="C238" s="203"/>
      <c r="D238" s="202"/>
      <c r="E238" s="192"/>
      <c r="F238" s="201"/>
      <c r="G238" s="200"/>
      <c r="H238" s="200"/>
      <c r="I238" s="200"/>
      <c r="J238" s="199" t="s">
        <v>964</v>
      </c>
      <c r="K238" s="3"/>
    </row>
    <row r="239" spans="1:12" s="4" customFormat="1" ht="15" customHeight="1" x14ac:dyDescent="0.2">
      <c r="B239" s="196">
        <v>1</v>
      </c>
      <c r="C239" s="195" t="s">
        <v>144</v>
      </c>
      <c r="D239" s="191" t="s">
        <v>969</v>
      </c>
      <c r="E239" s="190" t="s">
        <v>165</v>
      </c>
      <c r="F239" s="189"/>
      <c r="G239" s="188" t="s">
        <v>962</v>
      </c>
      <c r="H239" s="230">
        <v>0.311</v>
      </c>
      <c r="I239" s="188" t="s">
        <v>965</v>
      </c>
      <c r="J239" s="194">
        <f t="shared" ref="J239:J248" si="18">ROUND(F239*H239,0)</f>
        <v>0</v>
      </c>
      <c r="K239" s="3" t="s">
        <v>966</v>
      </c>
    </row>
    <row r="240" spans="1:12" s="4" customFormat="1" ht="15" customHeight="1" x14ac:dyDescent="0.2">
      <c r="B240" s="212"/>
      <c r="C240" s="192"/>
      <c r="D240" s="191" t="s">
        <v>971</v>
      </c>
      <c r="E240" s="190" t="s">
        <v>164</v>
      </c>
      <c r="F240" s="189"/>
      <c r="G240" s="188" t="s">
        <v>962</v>
      </c>
      <c r="H240" s="327">
        <v>0.2</v>
      </c>
      <c r="I240" s="187" t="s">
        <v>965</v>
      </c>
      <c r="J240" s="186">
        <f t="shared" si="18"/>
        <v>0</v>
      </c>
      <c r="K240" s="3" t="s">
        <v>967</v>
      </c>
    </row>
    <row r="241" spans="2:11" s="4" customFormat="1" ht="15" customHeight="1" x14ac:dyDescent="0.2">
      <c r="B241" s="196">
        <v>2</v>
      </c>
      <c r="C241" s="195" t="s">
        <v>143</v>
      </c>
      <c r="D241" s="191" t="s">
        <v>969</v>
      </c>
      <c r="E241" s="190" t="s">
        <v>165</v>
      </c>
      <c r="F241" s="189"/>
      <c r="G241" s="188" t="s">
        <v>962</v>
      </c>
      <c r="H241" s="230">
        <v>0.32600000000000001</v>
      </c>
      <c r="I241" s="188" t="s">
        <v>965</v>
      </c>
      <c r="J241" s="194">
        <f t="shared" si="18"/>
        <v>0</v>
      </c>
      <c r="K241" s="3" t="s">
        <v>968</v>
      </c>
    </row>
    <row r="242" spans="2:11" s="4" customFormat="1" ht="15" customHeight="1" x14ac:dyDescent="0.2">
      <c r="B242" s="212"/>
      <c r="C242" s="192"/>
      <c r="D242" s="191" t="s">
        <v>971</v>
      </c>
      <c r="E242" s="190" t="s">
        <v>164</v>
      </c>
      <c r="F242" s="189"/>
      <c r="G242" s="188" t="s">
        <v>962</v>
      </c>
      <c r="H242" s="327">
        <v>0.23400000000000001</v>
      </c>
      <c r="I242" s="187" t="s">
        <v>965</v>
      </c>
      <c r="J242" s="186">
        <f t="shared" si="18"/>
        <v>0</v>
      </c>
      <c r="K242" s="3" t="s">
        <v>970</v>
      </c>
    </row>
    <row r="243" spans="2:11" s="4" customFormat="1" ht="15" customHeight="1" x14ac:dyDescent="0.2">
      <c r="B243" s="196">
        <v>3</v>
      </c>
      <c r="C243" s="195" t="s">
        <v>142</v>
      </c>
      <c r="D243" s="191" t="s">
        <v>969</v>
      </c>
      <c r="E243" s="190" t="s">
        <v>165</v>
      </c>
      <c r="F243" s="189"/>
      <c r="G243" s="188" t="s">
        <v>962</v>
      </c>
      <c r="H243" s="230">
        <v>0.33400000000000002</v>
      </c>
      <c r="I243" s="188" t="s">
        <v>965</v>
      </c>
      <c r="J243" s="194">
        <f>ROUND(F243*H243,0)</f>
        <v>0</v>
      </c>
      <c r="K243" s="3" t="s">
        <v>972</v>
      </c>
    </row>
    <row r="244" spans="2:11" s="4" customFormat="1" ht="15" customHeight="1" x14ac:dyDescent="0.2">
      <c r="B244" s="212"/>
      <c r="C244" s="192"/>
      <c r="D244" s="191" t="s">
        <v>971</v>
      </c>
      <c r="E244" s="190" t="s">
        <v>164</v>
      </c>
      <c r="F244" s="189"/>
      <c r="G244" s="188" t="s">
        <v>962</v>
      </c>
      <c r="H244" s="327">
        <v>0.30599999999999999</v>
      </c>
      <c r="I244" s="187" t="s">
        <v>965</v>
      </c>
      <c r="J244" s="186">
        <f>ROUND(F244*H244,0)</f>
        <v>0</v>
      </c>
      <c r="K244" s="3" t="s">
        <v>973</v>
      </c>
    </row>
    <row r="245" spans="2:11" s="4" customFormat="1" ht="15" customHeight="1" x14ac:dyDescent="0.2">
      <c r="B245" s="196">
        <v>4</v>
      </c>
      <c r="C245" s="195" t="s">
        <v>537</v>
      </c>
      <c r="D245" s="191" t="s">
        <v>969</v>
      </c>
      <c r="E245" s="190" t="s">
        <v>165</v>
      </c>
      <c r="F245" s="189"/>
      <c r="G245" s="188" t="s">
        <v>962</v>
      </c>
      <c r="H245" s="230">
        <v>0.35499999999999998</v>
      </c>
      <c r="I245" s="188" t="s">
        <v>965</v>
      </c>
      <c r="J245" s="194">
        <f t="shared" si="18"/>
        <v>0</v>
      </c>
      <c r="K245" s="3" t="s">
        <v>974</v>
      </c>
    </row>
    <row r="246" spans="2:11" s="4" customFormat="1" ht="15" customHeight="1" x14ac:dyDescent="0.2">
      <c r="B246" s="212"/>
      <c r="C246" s="192"/>
      <c r="D246" s="191" t="s">
        <v>971</v>
      </c>
      <c r="E246" s="190" t="s">
        <v>164</v>
      </c>
      <c r="F246" s="189"/>
      <c r="G246" s="188" t="s">
        <v>962</v>
      </c>
      <c r="H246" s="327">
        <v>0.33800000000000002</v>
      </c>
      <c r="I246" s="187" t="s">
        <v>965</v>
      </c>
      <c r="J246" s="186">
        <f t="shared" si="18"/>
        <v>0</v>
      </c>
      <c r="K246" s="3" t="s">
        <v>975</v>
      </c>
    </row>
    <row r="247" spans="2:11" s="517" customFormat="1" ht="15" customHeight="1" x14ac:dyDescent="0.2">
      <c r="B247" s="196">
        <v>5</v>
      </c>
      <c r="C247" s="195" t="s">
        <v>575</v>
      </c>
      <c r="D247" s="191" t="s">
        <v>969</v>
      </c>
      <c r="E247" s="190" t="s">
        <v>165</v>
      </c>
      <c r="F247" s="189"/>
      <c r="G247" s="188" t="s">
        <v>962</v>
      </c>
      <c r="H247" s="230">
        <v>0.373</v>
      </c>
      <c r="I247" s="188" t="s">
        <v>965</v>
      </c>
      <c r="J247" s="194">
        <f t="shared" si="18"/>
        <v>0</v>
      </c>
      <c r="K247" s="3" t="s">
        <v>976</v>
      </c>
    </row>
    <row r="248" spans="2:11" s="517" customFormat="1" ht="15" customHeight="1" x14ac:dyDescent="0.2">
      <c r="B248" s="212"/>
      <c r="C248" s="192"/>
      <c r="D248" s="191" t="s">
        <v>971</v>
      </c>
      <c r="E248" s="190" t="s">
        <v>164</v>
      </c>
      <c r="F248" s="189"/>
      <c r="G248" s="188" t="s">
        <v>962</v>
      </c>
      <c r="H248" s="327">
        <v>0.36199999999999999</v>
      </c>
      <c r="I248" s="187" t="s">
        <v>965</v>
      </c>
      <c r="J248" s="186">
        <f t="shared" si="18"/>
        <v>0</v>
      </c>
      <c r="K248" s="3" t="s">
        <v>977</v>
      </c>
    </row>
    <row r="249" spans="2:11" s="517" customFormat="1" ht="15" customHeight="1" x14ac:dyDescent="0.2">
      <c r="B249" s="196">
        <v>6</v>
      </c>
      <c r="C249" s="195" t="s">
        <v>721</v>
      </c>
      <c r="D249" s="191" t="s">
        <v>597</v>
      </c>
      <c r="E249" s="190" t="s">
        <v>165</v>
      </c>
      <c r="F249" s="189"/>
      <c r="G249" s="188" t="s">
        <v>139</v>
      </c>
      <c r="H249" s="230">
        <v>0.38700000000000001</v>
      </c>
      <c r="I249" s="188" t="s">
        <v>141</v>
      </c>
      <c r="J249" s="194">
        <f t="shared" ref="J249:J256" si="19">ROUND(F249*H249,0)</f>
        <v>0</v>
      </c>
      <c r="K249" s="3" t="s">
        <v>630</v>
      </c>
    </row>
    <row r="250" spans="2:11" s="517" customFormat="1" ht="15" customHeight="1" x14ac:dyDescent="0.2">
      <c r="B250" s="1066"/>
      <c r="C250" s="1067"/>
      <c r="D250" s="191" t="s">
        <v>593</v>
      </c>
      <c r="E250" s="190" t="s">
        <v>164</v>
      </c>
      <c r="F250" s="189"/>
      <c r="G250" s="188" t="s">
        <v>139</v>
      </c>
      <c r="H250" s="327">
        <v>0.38100000000000001</v>
      </c>
      <c r="I250" s="187" t="s">
        <v>141</v>
      </c>
      <c r="J250" s="186">
        <f t="shared" si="19"/>
        <v>0</v>
      </c>
      <c r="K250" s="3" t="s">
        <v>295</v>
      </c>
    </row>
    <row r="251" spans="2:11" s="517" customFormat="1" ht="15" customHeight="1" x14ac:dyDescent="0.2">
      <c r="B251" s="196">
        <v>7</v>
      </c>
      <c r="C251" s="195" t="s">
        <v>1002</v>
      </c>
      <c r="D251" s="191" t="s">
        <v>597</v>
      </c>
      <c r="E251" s="190" t="s">
        <v>165</v>
      </c>
      <c r="F251" s="189"/>
      <c r="G251" s="188" t="s">
        <v>139</v>
      </c>
      <c r="H251" s="230">
        <v>0.4</v>
      </c>
      <c r="I251" s="188" t="s">
        <v>141</v>
      </c>
      <c r="J251" s="194">
        <f t="shared" si="19"/>
        <v>0</v>
      </c>
      <c r="K251" s="3" t="s">
        <v>628</v>
      </c>
    </row>
    <row r="252" spans="2:11" s="517" customFormat="1" ht="15" customHeight="1" x14ac:dyDescent="0.2">
      <c r="B252" s="1066"/>
      <c r="C252" s="1067"/>
      <c r="D252" s="191" t="s">
        <v>593</v>
      </c>
      <c r="E252" s="190" t="s">
        <v>164</v>
      </c>
      <c r="F252" s="189"/>
      <c r="G252" s="188" t="s">
        <v>139</v>
      </c>
      <c r="H252" s="327">
        <v>0.4</v>
      </c>
      <c r="I252" s="187" t="s">
        <v>141</v>
      </c>
      <c r="J252" s="186">
        <f t="shared" si="19"/>
        <v>0</v>
      </c>
      <c r="K252" s="3" t="s">
        <v>1033</v>
      </c>
    </row>
    <row r="253" spans="2:11" s="517" customFormat="1" ht="15" customHeight="1" x14ac:dyDescent="0.2">
      <c r="B253" s="196">
        <v>8</v>
      </c>
      <c r="C253" s="195" t="s">
        <v>1116</v>
      </c>
      <c r="D253" s="191" t="s">
        <v>597</v>
      </c>
      <c r="E253" s="190" t="s">
        <v>165</v>
      </c>
      <c r="F253" s="189"/>
      <c r="G253" s="188" t="s">
        <v>139</v>
      </c>
      <c r="H253" s="230">
        <v>0.4</v>
      </c>
      <c r="I253" s="188" t="s">
        <v>141</v>
      </c>
      <c r="J253" s="194">
        <f>ROUND(F253*H253,0)</f>
        <v>0</v>
      </c>
      <c r="K253" s="3" t="s">
        <v>648</v>
      </c>
    </row>
    <row r="254" spans="2:11" s="517" customFormat="1" ht="15" customHeight="1" x14ac:dyDescent="0.2">
      <c r="B254" s="1066"/>
      <c r="C254" s="1067"/>
      <c r="D254" s="191" t="s">
        <v>593</v>
      </c>
      <c r="E254" s="190" t="s">
        <v>164</v>
      </c>
      <c r="F254" s="189"/>
      <c r="G254" s="188" t="s">
        <v>139</v>
      </c>
      <c r="H254" s="327">
        <v>0.4</v>
      </c>
      <c r="I254" s="187" t="s">
        <v>141</v>
      </c>
      <c r="J254" s="186">
        <f>ROUND(F254*H254,0)</f>
        <v>0</v>
      </c>
      <c r="K254" s="3" t="s">
        <v>1335</v>
      </c>
    </row>
    <row r="255" spans="2:11" s="517" customFormat="1" ht="15" customHeight="1" x14ac:dyDescent="0.2">
      <c r="B255" s="196">
        <v>9</v>
      </c>
      <c r="C255" s="195" t="s">
        <v>1395</v>
      </c>
      <c r="D255" s="191" t="s">
        <v>969</v>
      </c>
      <c r="E255" s="190" t="s">
        <v>165</v>
      </c>
      <c r="F255" s="189"/>
      <c r="G255" s="188" t="s">
        <v>962</v>
      </c>
      <c r="H255" s="230">
        <v>0.4</v>
      </c>
      <c r="I255" s="188" t="s">
        <v>965</v>
      </c>
      <c r="J255" s="194">
        <f t="shared" si="19"/>
        <v>0</v>
      </c>
      <c r="K255" s="3" t="s">
        <v>1624</v>
      </c>
    </row>
    <row r="256" spans="2:11" s="517" customFormat="1" ht="15" customHeight="1" x14ac:dyDescent="0.2">
      <c r="B256" s="1066"/>
      <c r="C256" s="1067"/>
      <c r="D256" s="191" t="s">
        <v>971</v>
      </c>
      <c r="E256" s="190" t="s">
        <v>164</v>
      </c>
      <c r="F256" s="189"/>
      <c r="G256" s="188" t="s">
        <v>962</v>
      </c>
      <c r="H256" s="327">
        <v>0.4</v>
      </c>
      <c r="I256" s="187" t="s">
        <v>965</v>
      </c>
      <c r="J256" s="186">
        <f t="shared" si="19"/>
        <v>0</v>
      </c>
      <c r="K256" s="3" t="s">
        <v>1625</v>
      </c>
    </row>
    <row r="257" spans="2:12" s="517" customFormat="1" ht="15" customHeight="1" x14ac:dyDescent="0.2">
      <c r="B257" s="681">
        <v>10</v>
      </c>
      <c r="C257" s="195" t="s">
        <v>1639</v>
      </c>
      <c r="D257" s="191" t="s">
        <v>1865</v>
      </c>
      <c r="E257" s="190" t="s">
        <v>165</v>
      </c>
      <c r="F257" s="189"/>
      <c r="G257" s="188" t="s">
        <v>139</v>
      </c>
      <c r="H257" s="230">
        <v>0.4</v>
      </c>
      <c r="I257" s="188" t="s">
        <v>141</v>
      </c>
      <c r="J257" s="194">
        <f t="shared" ref="J257:J258" si="20">ROUND(F257*H257,0)</f>
        <v>0</v>
      </c>
      <c r="K257" s="3" t="s">
        <v>1870</v>
      </c>
    </row>
    <row r="258" spans="2:12" s="517" customFormat="1" ht="15" customHeight="1" thickBot="1" x14ac:dyDescent="0.25">
      <c r="B258" s="1066"/>
      <c r="C258" s="1067"/>
      <c r="D258" s="191" t="s">
        <v>593</v>
      </c>
      <c r="E258" s="190" t="s">
        <v>164</v>
      </c>
      <c r="F258" s="189"/>
      <c r="G258" s="188" t="s">
        <v>139</v>
      </c>
      <c r="H258" s="327">
        <v>0.4</v>
      </c>
      <c r="I258" s="187" t="s">
        <v>141</v>
      </c>
      <c r="J258" s="186">
        <f t="shared" si="20"/>
        <v>0</v>
      </c>
      <c r="K258" s="3" t="s">
        <v>1873</v>
      </c>
    </row>
    <row r="259" spans="2:12" s="4" customFormat="1" ht="15" customHeight="1" x14ac:dyDescent="0.2">
      <c r="B259" s="184"/>
      <c r="C259" s="185"/>
      <c r="D259" s="184"/>
      <c r="E259" s="184"/>
      <c r="F259" s="170"/>
      <c r="G259" s="171"/>
      <c r="H259" s="1031" t="s">
        <v>1872</v>
      </c>
      <c r="I259" s="1032"/>
      <c r="J259" s="167"/>
      <c r="K259" s="3"/>
    </row>
    <row r="260" spans="2:12" s="4" customFormat="1" ht="18.75" customHeight="1" thickBot="1" x14ac:dyDescent="0.25">
      <c r="B260" s="3"/>
      <c r="C260" s="3"/>
      <c r="D260" s="3"/>
      <c r="E260" s="3"/>
      <c r="F260" s="169"/>
      <c r="G260" s="3"/>
      <c r="H260" s="1263" t="s">
        <v>140</v>
      </c>
      <c r="I260" s="1264"/>
      <c r="J260" s="211">
        <f>SUM(J239:J258)</f>
        <v>0</v>
      </c>
      <c r="K260" s="3" t="s">
        <v>1883</v>
      </c>
      <c r="L260" s="4" t="s">
        <v>962</v>
      </c>
    </row>
    <row r="261" spans="2:12" s="4" customFormat="1" ht="18.75" customHeight="1" x14ac:dyDescent="0.2">
      <c r="F261" s="183"/>
      <c r="J261" s="183"/>
    </row>
    <row r="262" spans="2:12" s="4" customFormat="1" ht="18.75" customHeight="1" thickBot="1" x14ac:dyDescent="0.25">
      <c r="B262" s="3"/>
      <c r="C262" s="3"/>
      <c r="D262" s="3"/>
      <c r="E262" s="3"/>
      <c r="F262" s="169"/>
      <c r="G262" s="168"/>
      <c r="H262" s="171"/>
      <c r="I262" s="171"/>
      <c r="J262" s="170"/>
      <c r="K262" s="3"/>
    </row>
    <row r="263" spans="2:12" s="4" customFormat="1" ht="18.75" customHeight="1" x14ac:dyDescent="0.2">
      <c r="B263" s="3"/>
      <c r="C263" s="3"/>
      <c r="D263" s="3"/>
      <c r="E263" s="3"/>
      <c r="F263" s="169"/>
      <c r="G263" s="168"/>
      <c r="H263" s="1031" t="s">
        <v>1884</v>
      </c>
      <c r="I263" s="1032"/>
      <c r="J263" s="167"/>
      <c r="K263" s="3"/>
    </row>
    <row r="264" spans="2:12" ht="18.75" customHeight="1" thickBot="1" x14ac:dyDescent="0.25">
      <c r="H264" s="1057" t="s">
        <v>414</v>
      </c>
      <c r="I264" s="1058"/>
      <c r="J264" s="166" t="e">
        <f>SUMIF(L34:L260,"*",J34:J260)</f>
        <v>#DIV/0!</v>
      </c>
      <c r="K264" s="3" t="s">
        <v>998</v>
      </c>
    </row>
  </sheetData>
  <mergeCells count="110">
    <mergeCell ref="H260:I260"/>
    <mergeCell ref="H263:I263"/>
    <mergeCell ref="H264:I264"/>
    <mergeCell ref="B229:C229"/>
    <mergeCell ref="H232:I232"/>
    <mergeCell ref="H233:I233"/>
    <mergeCell ref="B237:C237"/>
    <mergeCell ref="D237:E237"/>
    <mergeCell ref="B256:C256"/>
    <mergeCell ref="B252:C252"/>
    <mergeCell ref="B231:C231"/>
    <mergeCell ref="B258:C258"/>
    <mergeCell ref="B210:C210"/>
    <mergeCell ref="D210:E210"/>
    <mergeCell ref="B196:C196"/>
    <mergeCell ref="H259:I259"/>
    <mergeCell ref="B223:C223"/>
    <mergeCell ref="B250:C250"/>
    <mergeCell ref="B198:C198"/>
    <mergeCell ref="B225:C225"/>
    <mergeCell ref="B200:C200"/>
    <mergeCell ref="B227:C227"/>
    <mergeCell ref="B254:C254"/>
    <mergeCell ref="B204:C204"/>
    <mergeCell ref="D180:E180"/>
    <mergeCell ref="D181:E181"/>
    <mergeCell ref="H205:I205"/>
    <mergeCell ref="H206:I206"/>
    <mergeCell ref="D182:E182"/>
    <mergeCell ref="B202:C202"/>
    <mergeCell ref="D156:E156"/>
    <mergeCell ref="D158:E158"/>
    <mergeCell ref="D159:E159"/>
    <mergeCell ref="D160:E160"/>
    <mergeCell ref="B178:C178"/>
    <mergeCell ref="D178:E178"/>
    <mergeCell ref="H173:I173"/>
    <mergeCell ref="H174:I174"/>
    <mergeCell ref="D148:E148"/>
    <mergeCell ref="D149:E149"/>
    <mergeCell ref="D150:E150"/>
    <mergeCell ref="H151:I151"/>
    <mergeCell ref="H152:I152"/>
    <mergeCell ref="B156:C156"/>
    <mergeCell ref="D116:E116"/>
    <mergeCell ref="D117:E117"/>
    <mergeCell ref="D118:E118"/>
    <mergeCell ref="B138:C138"/>
    <mergeCell ref="H141:I141"/>
    <mergeCell ref="H142:I142"/>
    <mergeCell ref="B132:C132"/>
    <mergeCell ref="B134:C134"/>
    <mergeCell ref="B136:C136"/>
    <mergeCell ref="B140:C140"/>
    <mergeCell ref="B107:C107"/>
    <mergeCell ref="D107:E107"/>
    <mergeCell ref="D109:E109"/>
    <mergeCell ref="H110:I110"/>
    <mergeCell ref="B114:C114"/>
    <mergeCell ref="D114:E114"/>
    <mergeCell ref="H102:I102"/>
    <mergeCell ref="H103:I103"/>
    <mergeCell ref="B146:C146"/>
    <mergeCell ref="D146:E146"/>
    <mergeCell ref="D92:E92"/>
    <mergeCell ref="D93:E93"/>
    <mergeCell ref="D94:E94"/>
    <mergeCell ref="D95:E95"/>
    <mergeCell ref="B83:C83"/>
    <mergeCell ref="D83:E83"/>
    <mergeCell ref="B84:C86"/>
    <mergeCell ref="D84:E86"/>
    <mergeCell ref="B90:C90"/>
    <mergeCell ref="D90:E90"/>
    <mergeCell ref="D73:E73"/>
    <mergeCell ref="D74:E74"/>
    <mergeCell ref="D75:E75"/>
    <mergeCell ref="D76:E76"/>
    <mergeCell ref="D43:E43"/>
    <mergeCell ref="B63:C63"/>
    <mergeCell ref="H66:I66"/>
    <mergeCell ref="H67:I67"/>
    <mergeCell ref="B71:C71"/>
    <mergeCell ref="D71:E71"/>
    <mergeCell ref="B57:C57"/>
    <mergeCell ref="B59:C59"/>
    <mergeCell ref="B61:C61"/>
    <mergeCell ref="B65:C65"/>
    <mergeCell ref="D41:E41"/>
    <mergeCell ref="D42:E42"/>
    <mergeCell ref="D8:E8"/>
    <mergeCell ref="D9:E9"/>
    <mergeCell ref="B19:C19"/>
    <mergeCell ref="B21:C21"/>
    <mergeCell ref="B23:C23"/>
    <mergeCell ref="B31:C31"/>
    <mergeCell ref="B25:C25"/>
    <mergeCell ref="B27:C27"/>
    <mergeCell ref="B29:C29"/>
    <mergeCell ref="B33:C33"/>
    <mergeCell ref="A1:B1"/>
    <mergeCell ref="C1:E1"/>
    <mergeCell ref="I1:K1"/>
    <mergeCell ref="B5:C5"/>
    <mergeCell ref="D5:E5"/>
    <mergeCell ref="D7:E7"/>
    <mergeCell ref="H34:I34"/>
    <mergeCell ref="H35:I35"/>
    <mergeCell ref="B39:C39"/>
    <mergeCell ref="D39:E39"/>
  </mergeCells>
  <phoneticPr fontId="2"/>
  <pageMargins left="0.78740157480314965" right="0.78740157480314965" top="0.74803149606299213" bottom="0.78740157480314965" header="0" footer="0"/>
  <pageSetup paperSize="9" scale="95" fitToHeight="5" orientation="portrait" r:id="rId1"/>
  <headerFooter alignWithMargins="0"/>
  <rowBreaks count="6" manualBreakCount="6">
    <brk id="36" max="10" man="1"/>
    <brk id="87" max="10" man="1"/>
    <brk id="111" max="10" man="1"/>
    <brk id="153" max="10" man="1"/>
    <brk id="207" max="10" man="1"/>
    <brk id="234"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405"/>
  <sheetViews>
    <sheetView showGridLines="0" view="pageBreakPreview" zoomScaleNormal="90" zoomScaleSheetLayoutView="100" workbookViewId="0">
      <pane ySplit="2" topLeftCell="A3" activePane="bottomLeft" state="frozen"/>
      <selection activeCell="D23" sqref="D23:E23"/>
      <selection pane="bottomLeft" activeCell="D29" sqref="D29"/>
    </sheetView>
  </sheetViews>
  <sheetFormatPr defaultColWidth="9" defaultRowHeight="18.75" customHeight="1" x14ac:dyDescent="0.2"/>
  <cols>
    <col min="1" max="1" width="3.77734375" style="2" customWidth="1"/>
    <col min="2" max="2" width="5" style="2" customWidth="1"/>
    <col min="3" max="3" width="7.44140625" style="2" bestFit="1" customWidth="1"/>
    <col min="4" max="4" width="3" style="2" bestFit="1" customWidth="1"/>
    <col min="5" max="5" width="13.77734375" style="2" customWidth="1"/>
    <col min="6" max="6" width="11.88671875" style="165" customWidth="1"/>
    <col min="7" max="7" width="2.21875" style="2" bestFit="1" customWidth="1"/>
    <col min="8" max="8" width="11.88671875" style="2" customWidth="1"/>
    <col min="9" max="9" width="2.21875" style="2" bestFit="1" customWidth="1"/>
    <col min="10" max="10" width="11.88671875" style="165" customWidth="1"/>
    <col min="11" max="11" width="3.109375" style="2" customWidth="1"/>
    <col min="12" max="12" width="3" style="2" customWidth="1"/>
    <col min="13" max="13" width="9" style="2"/>
    <col min="14" max="14" width="9" style="226"/>
    <col min="15" max="16384" width="9" style="2"/>
  </cols>
  <sheetData>
    <row r="1" spans="1:14" ht="18.75" customHeight="1" x14ac:dyDescent="0.2">
      <c r="A1" s="1052" t="s">
        <v>180</v>
      </c>
      <c r="B1" s="1053"/>
      <c r="C1" s="1258" t="s">
        <v>444</v>
      </c>
      <c r="D1" s="1259"/>
      <c r="E1" s="1260"/>
      <c r="H1" s="210" t="s">
        <v>179</v>
      </c>
      <c r="I1" s="1059">
        <f>●総括表!H4</f>
        <v>0</v>
      </c>
      <c r="J1" s="1059"/>
      <c r="K1" s="1059"/>
    </row>
    <row r="2" spans="1:14" ht="18.75" customHeight="1" x14ac:dyDescent="0.2">
      <c r="J2" s="209"/>
    </row>
    <row r="3" spans="1:14" ht="18.75" customHeight="1" x14ac:dyDescent="0.2">
      <c r="J3" s="209"/>
    </row>
    <row r="4" spans="1:14" ht="18.75" customHeight="1" x14ac:dyDescent="0.2">
      <c r="A4" s="177" t="s">
        <v>1154</v>
      </c>
      <c r="B4" s="4" t="s">
        <v>443</v>
      </c>
    </row>
    <row r="5" spans="1:14" ht="11.25" customHeight="1" x14ac:dyDescent="0.2">
      <c r="A5" s="182"/>
    </row>
    <row r="6" spans="1:14" ht="18.75" customHeight="1" x14ac:dyDescent="0.2">
      <c r="A6" s="182"/>
      <c r="B6" s="1050" t="s">
        <v>212</v>
      </c>
      <c r="C6" s="1051"/>
      <c r="D6" s="1050" t="s">
        <v>161</v>
      </c>
      <c r="E6" s="1051"/>
      <c r="F6" s="205" t="s">
        <v>211</v>
      </c>
      <c r="G6" s="187"/>
      <c r="H6" s="187" t="s">
        <v>159</v>
      </c>
      <c r="I6" s="187"/>
      <c r="J6" s="205" t="s">
        <v>110</v>
      </c>
      <c r="K6" s="3"/>
    </row>
    <row r="7" spans="1:14" ht="15" customHeight="1" x14ac:dyDescent="0.2">
      <c r="A7" s="182"/>
      <c r="B7" s="760"/>
      <c r="C7" s="203"/>
      <c r="D7" s="766"/>
      <c r="E7" s="767"/>
      <c r="F7" s="769"/>
      <c r="G7" s="200"/>
      <c r="H7" s="200"/>
      <c r="I7" s="200"/>
      <c r="J7" s="199" t="s">
        <v>1099</v>
      </c>
      <c r="K7" s="3"/>
    </row>
    <row r="8" spans="1:14" s="4" customFormat="1" ht="15" customHeight="1" x14ac:dyDescent="0.2">
      <c r="B8" s="761">
        <v>1</v>
      </c>
      <c r="C8" s="195" t="s">
        <v>151</v>
      </c>
      <c r="D8" s="1037"/>
      <c r="E8" s="1038"/>
      <c r="F8" s="189"/>
      <c r="G8" s="188" t="s">
        <v>1089</v>
      </c>
      <c r="H8" s="230">
        <v>2E-3</v>
      </c>
      <c r="I8" s="188" t="s">
        <v>1088</v>
      </c>
      <c r="J8" s="194">
        <f>ROUND(F8*H8,0)</f>
        <v>0</v>
      </c>
      <c r="K8" s="3" t="s">
        <v>1098</v>
      </c>
      <c r="N8" s="9"/>
    </row>
    <row r="9" spans="1:14" s="4" customFormat="1" ht="15" customHeight="1" x14ac:dyDescent="0.2">
      <c r="B9" s="761">
        <v>2</v>
      </c>
      <c r="C9" s="195" t="s">
        <v>150</v>
      </c>
      <c r="D9" s="1037"/>
      <c r="E9" s="1038"/>
      <c r="F9" s="189"/>
      <c r="G9" s="188" t="s">
        <v>1089</v>
      </c>
      <c r="H9" s="230">
        <v>2.5999999999999999E-2</v>
      </c>
      <c r="I9" s="188" t="s">
        <v>1088</v>
      </c>
      <c r="J9" s="194">
        <f>ROUND(F9*H9,0)</f>
        <v>0</v>
      </c>
      <c r="K9" s="3" t="s">
        <v>1097</v>
      </c>
      <c r="N9" s="9"/>
    </row>
    <row r="10" spans="1:14" s="4" customFormat="1" ht="15" customHeight="1" thickBot="1" x14ac:dyDescent="0.25">
      <c r="B10" s="198">
        <v>3</v>
      </c>
      <c r="C10" s="190" t="s">
        <v>149</v>
      </c>
      <c r="D10" s="1037"/>
      <c r="E10" s="1038"/>
      <c r="F10" s="189"/>
      <c r="G10" s="188" t="s">
        <v>1089</v>
      </c>
      <c r="H10" s="230">
        <v>7.6999999999999999E-2</v>
      </c>
      <c r="I10" s="188" t="s">
        <v>1088</v>
      </c>
      <c r="J10" s="194">
        <f>ROUND(F10*H10,0)</f>
        <v>0</v>
      </c>
      <c r="K10" s="3" t="s">
        <v>1096</v>
      </c>
      <c r="N10" s="9"/>
    </row>
    <row r="11" spans="1:14" s="4" customFormat="1" ht="15" customHeight="1" x14ac:dyDescent="0.2">
      <c r="B11" s="184"/>
      <c r="C11" s="185"/>
      <c r="D11" s="184"/>
      <c r="E11" s="184"/>
      <c r="F11" s="170"/>
      <c r="G11" s="171"/>
      <c r="H11" s="1031" t="s">
        <v>1153</v>
      </c>
      <c r="I11" s="1032"/>
      <c r="J11" s="167"/>
      <c r="K11" s="3"/>
      <c r="N11" s="9"/>
    </row>
    <row r="12" spans="1:14" s="4" customFormat="1" ht="15" customHeight="1" thickBot="1" x14ac:dyDescent="0.25">
      <c r="B12" s="3"/>
      <c r="C12" s="3"/>
      <c r="D12" s="3"/>
      <c r="E12" s="3"/>
      <c r="F12" s="169"/>
      <c r="G12" s="3"/>
      <c r="H12" s="1055" t="s">
        <v>140</v>
      </c>
      <c r="I12" s="1056"/>
      <c r="J12" s="166">
        <f>SUM(J8:J10)</f>
        <v>0</v>
      </c>
      <c r="K12" s="3" t="s">
        <v>1152</v>
      </c>
      <c r="M12" s="4" t="s">
        <v>1089</v>
      </c>
      <c r="N12" s="9"/>
    </row>
    <row r="13" spans="1:14" s="4" customFormat="1" ht="18.75" customHeight="1" x14ac:dyDescent="0.2">
      <c r="F13" s="183"/>
      <c r="J13" s="183"/>
      <c r="N13" s="9"/>
    </row>
    <row r="14" spans="1:14" ht="18.75" customHeight="1" x14ac:dyDescent="0.2">
      <c r="A14" s="177" t="s">
        <v>1151</v>
      </c>
      <c r="B14" s="4" t="s">
        <v>1630</v>
      </c>
      <c r="N14" s="9"/>
    </row>
    <row r="15" spans="1:14" ht="18.600000000000001" customHeight="1" x14ac:dyDescent="0.2">
      <c r="A15" s="182"/>
      <c r="B15" s="633" t="s">
        <v>1631</v>
      </c>
      <c r="N15" s="9"/>
    </row>
    <row r="16" spans="1:14" ht="18.75" customHeight="1" x14ac:dyDescent="0.2">
      <c r="A16" s="182"/>
      <c r="B16" s="1050" t="s">
        <v>162</v>
      </c>
      <c r="C16" s="1051"/>
      <c r="D16" s="1050" t="s">
        <v>161</v>
      </c>
      <c r="E16" s="1051"/>
      <c r="F16" s="205" t="s">
        <v>160</v>
      </c>
      <c r="G16" s="187"/>
      <c r="H16" s="187" t="s">
        <v>159</v>
      </c>
      <c r="I16" s="187"/>
      <c r="J16" s="205" t="s">
        <v>110</v>
      </c>
      <c r="K16" s="3"/>
    </row>
    <row r="17" spans="1:14" ht="15" customHeight="1" x14ac:dyDescent="0.2">
      <c r="A17" s="182"/>
      <c r="B17" s="760"/>
      <c r="C17" s="203"/>
      <c r="D17" s="766"/>
      <c r="E17" s="767"/>
      <c r="F17" s="769"/>
      <c r="G17" s="200"/>
      <c r="H17" s="200"/>
      <c r="I17" s="200"/>
      <c r="J17" s="199" t="s">
        <v>1099</v>
      </c>
      <c r="K17" s="3"/>
    </row>
    <row r="18" spans="1:14" s="4" customFormat="1" ht="15" customHeight="1" x14ac:dyDescent="0.2">
      <c r="B18" s="761">
        <v>1</v>
      </c>
      <c r="C18" s="195" t="s">
        <v>148</v>
      </c>
      <c r="D18" s="1037"/>
      <c r="E18" s="1038"/>
      <c r="F18" s="189"/>
      <c r="G18" s="188" t="s">
        <v>1089</v>
      </c>
      <c r="H18" s="230">
        <v>0.05</v>
      </c>
      <c r="I18" s="188" t="s">
        <v>1088</v>
      </c>
      <c r="J18" s="194">
        <f t="shared" ref="J18:J40" si="0">ROUND(F18*H18,0)</f>
        <v>0</v>
      </c>
      <c r="K18" s="3" t="s">
        <v>1098</v>
      </c>
      <c r="N18" s="226"/>
    </row>
    <row r="19" spans="1:14" s="4" customFormat="1" ht="15" customHeight="1" x14ac:dyDescent="0.2">
      <c r="B19" s="761">
        <v>2</v>
      </c>
      <c r="C19" s="195" t="s">
        <v>147</v>
      </c>
      <c r="D19" s="1037"/>
      <c r="E19" s="1038"/>
      <c r="F19" s="189"/>
      <c r="G19" s="188" t="s">
        <v>1089</v>
      </c>
      <c r="H19" s="230">
        <v>9.6000000000000002E-2</v>
      </c>
      <c r="I19" s="188" t="s">
        <v>1088</v>
      </c>
      <c r="J19" s="194">
        <f t="shared" si="0"/>
        <v>0</v>
      </c>
      <c r="K19" s="3" t="s">
        <v>1097</v>
      </c>
      <c r="N19" s="226"/>
    </row>
    <row r="20" spans="1:14" s="4" customFormat="1" ht="15" customHeight="1" x14ac:dyDescent="0.2">
      <c r="B20" s="761">
        <v>3</v>
      </c>
      <c r="C20" s="195" t="s">
        <v>146</v>
      </c>
      <c r="D20" s="1037"/>
      <c r="E20" s="1038"/>
      <c r="F20" s="189"/>
      <c r="G20" s="188" t="s">
        <v>1089</v>
      </c>
      <c r="H20" s="230">
        <v>0.11</v>
      </c>
      <c r="I20" s="188" t="s">
        <v>1088</v>
      </c>
      <c r="J20" s="194">
        <f t="shared" si="0"/>
        <v>0</v>
      </c>
      <c r="K20" s="3" t="s">
        <v>1096</v>
      </c>
      <c r="N20" s="9"/>
    </row>
    <row r="21" spans="1:14" s="4" customFormat="1" ht="15" customHeight="1" x14ac:dyDescent="0.2">
      <c r="B21" s="761">
        <v>4</v>
      </c>
      <c r="C21" s="195" t="s">
        <v>145</v>
      </c>
      <c r="D21" s="191" t="s">
        <v>1092</v>
      </c>
      <c r="E21" s="190" t="s">
        <v>165</v>
      </c>
      <c r="F21" s="189"/>
      <c r="G21" s="188" t="s">
        <v>1089</v>
      </c>
      <c r="H21" s="230">
        <v>0.222</v>
      </c>
      <c r="I21" s="188" t="s">
        <v>1088</v>
      </c>
      <c r="J21" s="194">
        <f t="shared" si="0"/>
        <v>0</v>
      </c>
      <c r="K21" s="3" t="s">
        <v>1095</v>
      </c>
      <c r="N21" s="9"/>
    </row>
    <row r="22" spans="1:14" s="4" customFormat="1" ht="15" customHeight="1" x14ac:dyDescent="0.2">
      <c r="B22" s="212"/>
      <c r="C22" s="767"/>
      <c r="D22" s="191" t="s">
        <v>1090</v>
      </c>
      <c r="E22" s="190" t="s">
        <v>164</v>
      </c>
      <c r="F22" s="189"/>
      <c r="G22" s="188" t="s">
        <v>1089</v>
      </c>
      <c r="H22" s="230">
        <v>0.125</v>
      </c>
      <c r="I22" s="187" t="s">
        <v>1088</v>
      </c>
      <c r="J22" s="186">
        <f t="shared" si="0"/>
        <v>0</v>
      </c>
      <c r="K22" s="3" t="s">
        <v>1103</v>
      </c>
      <c r="N22" s="9"/>
    </row>
    <row r="23" spans="1:14" s="4" customFormat="1" ht="15" customHeight="1" x14ac:dyDescent="0.2">
      <c r="B23" s="761">
        <v>5</v>
      </c>
      <c r="C23" s="195" t="s">
        <v>144</v>
      </c>
      <c r="D23" s="191" t="s">
        <v>1092</v>
      </c>
      <c r="E23" s="190" t="s">
        <v>165</v>
      </c>
      <c r="F23" s="189"/>
      <c r="G23" s="188" t="s">
        <v>1089</v>
      </c>
      <c r="H23" s="230">
        <v>0.23300000000000001</v>
      </c>
      <c r="I23" s="188" t="s">
        <v>1088</v>
      </c>
      <c r="J23" s="194">
        <f t="shared" si="0"/>
        <v>0</v>
      </c>
      <c r="K23" s="3" t="s">
        <v>1102</v>
      </c>
      <c r="N23" s="9"/>
    </row>
    <row r="24" spans="1:14" s="4" customFormat="1" ht="15" customHeight="1" x14ac:dyDescent="0.2">
      <c r="B24" s="212"/>
      <c r="C24" s="767"/>
      <c r="D24" s="191" t="s">
        <v>1090</v>
      </c>
      <c r="E24" s="190" t="s">
        <v>164</v>
      </c>
      <c r="F24" s="189"/>
      <c r="G24" s="188" t="s">
        <v>1089</v>
      </c>
      <c r="H24" s="230">
        <v>0.15</v>
      </c>
      <c r="I24" s="187" t="s">
        <v>1088</v>
      </c>
      <c r="J24" s="186">
        <f t="shared" si="0"/>
        <v>0</v>
      </c>
      <c r="K24" s="3" t="s">
        <v>1101</v>
      </c>
      <c r="N24" s="9"/>
    </row>
    <row r="25" spans="1:14" s="4" customFormat="1" ht="15" customHeight="1" x14ac:dyDescent="0.2">
      <c r="B25" s="761">
        <v>6</v>
      </c>
      <c r="C25" s="195" t="s">
        <v>143</v>
      </c>
      <c r="D25" s="191" t="s">
        <v>1092</v>
      </c>
      <c r="E25" s="190" t="s">
        <v>165</v>
      </c>
      <c r="F25" s="189"/>
      <c r="G25" s="188" t="s">
        <v>1089</v>
      </c>
      <c r="H25" s="230">
        <v>0.245</v>
      </c>
      <c r="I25" s="188" t="s">
        <v>1088</v>
      </c>
      <c r="J25" s="194">
        <f t="shared" si="0"/>
        <v>0</v>
      </c>
      <c r="K25" s="3" t="s">
        <v>1100</v>
      </c>
      <c r="N25" s="9"/>
    </row>
    <row r="26" spans="1:14" s="4" customFormat="1" ht="15" customHeight="1" x14ac:dyDescent="0.2">
      <c r="B26" s="212"/>
      <c r="C26" s="767"/>
      <c r="D26" s="191" t="s">
        <v>1090</v>
      </c>
      <c r="E26" s="190" t="s">
        <v>164</v>
      </c>
      <c r="F26" s="189"/>
      <c r="G26" s="188" t="s">
        <v>1089</v>
      </c>
      <c r="H26" s="230">
        <v>0.17499999999999999</v>
      </c>
      <c r="I26" s="187" t="s">
        <v>1088</v>
      </c>
      <c r="J26" s="186">
        <f t="shared" si="0"/>
        <v>0</v>
      </c>
      <c r="K26" s="3" t="s">
        <v>1094</v>
      </c>
      <c r="N26" s="9"/>
    </row>
    <row r="27" spans="1:14" s="4" customFormat="1" ht="15" customHeight="1" x14ac:dyDescent="0.2">
      <c r="B27" s="761">
        <v>7</v>
      </c>
      <c r="C27" s="195" t="s">
        <v>142</v>
      </c>
      <c r="D27" s="191" t="s">
        <v>1092</v>
      </c>
      <c r="E27" s="190" t="s">
        <v>165</v>
      </c>
      <c r="F27" s="189"/>
      <c r="G27" s="188" t="s">
        <v>1089</v>
      </c>
      <c r="H27" s="230">
        <v>0.25</v>
      </c>
      <c r="I27" s="188" t="s">
        <v>1088</v>
      </c>
      <c r="J27" s="194">
        <f t="shared" si="0"/>
        <v>0</v>
      </c>
      <c r="K27" s="3" t="s">
        <v>1093</v>
      </c>
      <c r="N27" s="9"/>
    </row>
    <row r="28" spans="1:14" s="4" customFormat="1" ht="15" customHeight="1" x14ac:dyDescent="0.2">
      <c r="B28" s="212"/>
      <c r="C28" s="767"/>
      <c r="D28" s="191" t="s">
        <v>1090</v>
      </c>
      <c r="E28" s="190" t="s">
        <v>164</v>
      </c>
      <c r="F28" s="189"/>
      <c r="G28" s="188" t="s">
        <v>1089</v>
      </c>
      <c r="H28" s="230">
        <v>0.22900000000000001</v>
      </c>
      <c r="I28" s="187" t="s">
        <v>1088</v>
      </c>
      <c r="J28" s="186">
        <f t="shared" si="0"/>
        <v>0</v>
      </c>
      <c r="K28" s="3" t="s">
        <v>1091</v>
      </c>
      <c r="N28" s="9"/>
    </row>
    <row r="29" spans="1:14" s="4" customFormat="1" ht="15" customHeight="1" x14ac:dyDescent="0.2">
      <c r="B29" s="761">
        <v>8</v>
      </c>
      <c r="C29" s="195" t="s">
        <v>537</v>
      </c>
      <c r="D29" s="191" t="s">
        <v>1092</v>
      </c>
      <c r="E29" s="190" t="s">
        <v>165</v>
      </c>
      <c r="F29" s="189"/>
      <c r="G29" s="188" t="s">
        <v>1089</v>
      </c>
      <c r="H29" s="230">
        <v>0.26600000000000001</v>
      </c>
      <c r="I29" s="188" t="s">
        <v>1088</v>
      </c>
      <c r="J29" s="194">
        <f t="shared" si="0"/>
        <v>0</v>
      </c>
      <c r="K29" s="3" t="s">
        <v>1087</v>
      </c>
      <c r="N29" s="9"/>
    </row>
    <row r="30" spans="1:14" s="4" customFormat="1" ht="15" customHeight="1" x14ac:dyDescent="0.2">
      <c r="B30" s="212"/>
      <c r="C30" s="767"/>
      <c r="D30" s="191" t="s">
        <v>1090</v>
      </c>
      <c r="E30" s="190" t="s">
        <v>164</v>
      </c>
      <c r="F30" s="189"/>
      <c r="G30" s="188" t="s">
        <v>1089</v>
      </c>
      <c r="H30" s="230">
        <v>0.253</v>
      </c>
      <c r="I30" s="187" t="s">
        <v>1088</v>
      </c>
      <c r="J30" s="186">
        <f t="shared" si="0"/>
        <v>0</v>
      </c>
      <c r="K30" s="3" t="s">
        <v>1127</v>
      </c>
      <c r="N30" s="9"/>
    </row>
    <row r="31" spans="1:14" s="4" customFormat="1" ht="15" customHeight="1" x14ac:dyDescent="0.2">
      <c r="B31" s="761">
        <v>9</v>
      </c>
      <c r="C31" s="195" t="s">
        <v>575</v>
      </c>
      <c r="D31" s="191" t="s">
        <v>1092</v>
      </c>
      <c r="E31" s="190" t="s">
        <v>165</v>
      </c>
      <c r="F31" s="189"/>
      <c r="G31" s="188" t="s">
        <v>1089</v>
      </c>
      <c r="H31" s="230">
        <v>0.28000000000000003</v>
      </c>
      <c r="I31" s="188" t="s">
        <v>1088</v>
      </c>
      <c r="J31" s="194">
        <f t="shared" si="0"/>
        <v>0</v>
      </c>
      <c r="K31" s="3" t="s">
        <v>1126</v>
      </c>
      <c r="N31" s="9"/>
    </row>
    <row r="32" spans="1:14" s="4" customFormat="1" ht="15" customHeight="1" x14ac:dyDescent="0.2">
      <c r="B32" s="212"/>
      <c r="C32" s="767"/>
      <c r="D32" s="191" t="s">
        <v>1090</v>
      </c>
      <c r="E32" s="190" t="s">
        <v>164</v>
      </c>
      <c r="F32" s="189"/>
      <c r="G32" s="188" t="s">
        <v>1089</v>
      </c>
      <c r="H32" s="230">
        <v>0.27100000000000002</v>
      </c>
      <c r="I32" s="187" t="s">
        <v>1088</v>
      </c>
      <c r="J32" s="186">
        <f t="shared" si="0"/>
        <v>0</v>
      </c>
      <c r="K32" s="3" t="s">
        <v>1125</v>
      </c>
      <c r="N32" s="9"/>
    </row>
    <row r="33" spans="1:14" s="4" customFormat="1" ht="15" customHeight="1" x14ac:dyDescent="0.2">
      <c r="B33" s="761">
        <v>10</v>
      </c>
      <c r="C33" s="195" t="s">
        <v>721</v>
      </c>
      <c r="D33" s="191" t="s">
        <v>1092</v>
      </c>
      <c r="E33" s="190" t="s">
        <v>165</v>
      </c>
      <c r="F33" s="189"/>
      <c r="G33" s="188" t="s">
        <v>1089</v>
      </c>
      <c r="H33" s="230">
        <v>0.28999999999999998</v>
      </c>
      <c r="I33" s="188" t="s">
        <v>1088</v>
      </c>
      <c r="J33" s="194">
        <f t="shared" si="0"/>
        <v>0</v>
      </c>
      <c r="K33" s="3" t="s">
        <v>1124</v>
      </c>
      <c r="N33" s="9"/>
    </row>
    <row r="34" spans="1:14" s="4" customFormat="1" ht="15" customHeight="1" x14ac:dyDescent="0.2">
      <c r="B34" s="212"/>
      <c r="C34" s="767"/>
      <c r="D34" s="191" t="s">
        <v>1090</v>
      </c>
      <c r="E34" s="190" t="s">
        <v>164</v>
      </c>
      <c r="F34" s="189"/>
      <c r="G34" s="188" t="s">
        <v>1089</v>
      </c>
      <c r="H34" s="230">
        <v>0.28599999999999998</v>
      </c>
      <c r="I34" s="187" t="s">
        <v>1088</v>
      </c>
      <c r="J34" s="186">
        <f t="shared" si="0"/>
        <v>0</v>
      </c>
      <c r="K34" s="3" t="s">
        <v>1123</v>
      </c>
      <c r="N34" s="9"/>
    </row>
    <row r="35" spans="1:14" s="4" customFormat="1" ht="15" customHeight="1" x14ac:dyDescent="0.2">
      <c r="B35" s="761">
        <v>11</v>
      </c>
      <c r="C35" s="195" t="s">
        <v>1002</v>
      </c>
      <c r="D35" s="191" t="s">
        <v>597</v>
      </c>
      <c r="E35" s="190" t="s">
        <v>165</v>
      </c>
      <c r="F35" s="189"/>
      <c r="G35" s="188" t="s">
        <v>139</v>
      </c>
      <c r="H35" s="230">
        <v>0.3</v>
      </c>
      <c r="I35" s="188" t="s">
        <v>141</v>
      </c>
      <c r="J35" s="194">
        <f>ROUND(F35*H35,0)</f>
        <v>0</v>
      </c>
      <c r="K35" s="3" t="s">
        <v>645</v>
      </c>
      <c r="N35" s="9"/>
    </row>
    <row r="36" spans="1:14" s="4" customFormat="1" ht="15" customHeight="1" x14ac:dyDescent="0.2">
      <c r="B36" s="212"/>
      <c r="C36" s="767"/>
      <c r="D36" s="191" t="s">
        <v>593</v>
      </c>
      <c r="E36" s="190" t="s">
        <v>164</v>
      </c>
      <c r="F36" s="189"/>
      <c r="G36" s="188" t="s">
        <v>139</v>
      </c>
      <c r="H36" s="230">
        <v>0.3</v>
      </c>
      <c r="I36" s="187" t="s">
        <v>141</v>
      </c>
      <c r="J36" s="186">
        <f>ROUND(F36*H36,0)</f>
        <v>0</v>
      </c>
      <c r="K36" s="3" t="s">
        <v>644</v>
      </c>
      <c r="N36" s="9"/>
    </row>
    <row r="37" spans="1:14" s="4" customFormat="1" ht="15" customHeight="1" x14ac:dyDescent="0.2">
      <c r="B37" s="761">
        <v>12</v>
      </c>
      <c r="C37" s="195" t="s">
        <v>1116</v>
      </c>
      <c r="D37" s="191" t="s">
        <v>597</v>
      </c>
      <c r="E37" s="190" t="s">
        <v>165</v>
      </c>
      <c r="F37" s="189"/>
      <c r="G37" s="188" t="s">
        <v>139</v>
      </c>
      <c r="H37" s="230">
        <v>0.3</v>
      </c>
      <c r="I37" s="188" t="s">
        <v>141</v>
      </c>
      <c r="J37" s="194">
        <f>ROUND(F37*H37,0)</f>
        <v>0</v>
      </c>
      <c r="K37" s="3" t="s">
        <v>643</v>
      </c>
      <c r="N37" s="9"/>
    </row>
    <row r="38" spans="1:14" s="4" customFormat="1" ht="15" customHeight="1" x14ac:dyDescent="0.2">
      <c r="B38" s="212"/>
      <c r="C38" s="767"/>
      <c r="D38" s="191" t="s">
        <v>593</v>
      </c>
      <c r="E38" s="190" t="s">
        <v>164</v>
      </c>
      <c r="F38" s="189"/>
      <c r="G38" s="188" t="s">
        <v>139</v>
      </c>
      <c r="H38" s="230">
        <v>0.3</v>
      </c>
      <c r="I38" s="187" t="s">
        <v>141</v>
      </c>
      <c r="J38" s="186">
        <f>ROUND(F38*H38,0)</f>
        <v>0</v>
      </c>
      <c r="K38" s="3" t="s">
        <v>642</v>
      </c>
      <c r="N38" s="9"/>
    </row>
    <row r="39" spans="1:14" s="4" customFormat="1" ht="15" customHeight="1" x14ac:dyDescent="0.2">
      <c r="B39" s="761">
        <v>13</v>
      </c>
      <c r="C39" s="195" t="s">
        <v>1395</v>
      </c>
      <c r="D39" s="191" t="s">
        <v>1092</v>
      </c>
      <c r="E39" s="190" t="s">
        <v>165</v>
      </c>
      <c r="F39" s="189"/>
      <c r="G39" s="188" t="s">
        <v>1089</v>
      </c>
      <c r="H39" s="230">
        <v>0.3</v>
      </c>
      <c r="I39" s="188" t="s">
        <v>1088</v>
      </c>
      <c r="J39" s="194">
        <f t="shared" si="0"/>
        <v>0</v>
      </c>
      <c r="K39" s="3" t="s">
        <v>1626</v>
      </c>
      <c r="N39" s="9"/>
    </row>
    <row r="40" spans="1:14" s="4" customFormat="1" ht="15" customHeight="1" x14ac:dyDescent="0.2">
      <c r="B40" s="212"/>
      <c r="C40" s="767"/>
      <c r="D40" s="191" t="s">
        <v>1090</v>
      </c>
      <c r="E40" s="190" t="s">
        <v>164</v>
      </c>
      <c r="F40" s="189"/>
      <c r="G40" s="188" t="s">
        <v>1089</v>
      </c>
      <c r="H40" s="230">
        <v>0.3</v>
      </c>
      <c r="I40" s="187" t="s">
        <v>1088</v>
      </c>
      <c r="J40" s="186">
        <f t="shared" si="0"/>
        <v>0</v>
      </c>
      <c r="K40" s="3" t="s">
        <v>1627</v>
      </c>
      <c r="N40" s="9"/>
    </row>
    <row r="41" spans="1:14" s="4" customFormat="1" ht="15" customHeight="1" x14ac:dyDescent="0.2">
      <c r="B41" s="761">
        <v>14</v>
      </c>
      <c r="C41" s="195" t="s">
        <v>1639</v>
      </c>
      <c r="D41" s="191" t="s">
        <v>597</v>
      </c>
      <c r="E41" s="190" t="s">
        <v>165</v>
      </c>
      <c r="F41" s="189"/>
      <c r="G41" s="188" t="s">
        <v>139</v>
      </c>
      <c r="H41" s="230">
        <v>0.3</v>
      </c>
      <c r="I41" s="188" t="s">
        <v>141</v>
      </c>
      <c r="J41" s="194">
        <f t="shared" ref="J41:J42" si="1">ROUND(F41*H41,0)</f>
        <v>0</v>
      </c>
      <c r="K41" s="3" t="s">
        <v>1885</v>
      </c>
      <c r="N41" s="9"/>
    </row>
    <row r="42" spans="1:14" s="4" customFormat="1" ht="15" customHeight="1" thickBot="1" x14ac:dyDescent="0.25">
      <c r="B42" s="212"/>
      <c r="C42" s="767"/>
      <c r="D42" s="191" t="s">
        <v>593</v>
      </c>
      <c r="E42" s="190" t="s">
        <v>164</v>
      </c>
      <c r="F42" s="189"/>
      <c r="G42" s="188" t="s">
        <v>139</v>
      </c>
      <c r="H42" s="230">
        <v>0.3</v>
      </c>
      <c r="I42" s="187" t="s">
        <v>141</v>
      </c>
      <c r="J42" s="186">
        <f t="shared" si="1"/>
        <v>0</v>
      </c>
      <c r="K42" s="3" t="s">
        <v>1886</v>
      </c>
      <c r="N42" s="9"/>
    </row>
    <row r="43" spans="1:14" s="4" customFormat="1" ht="15" customHeight="1" x14ac:dyDescent="0.2">
      <c r="B43" s="184"/>
      <c r="C43" s="185"/>
      <c r="D43" s="184"/>
      <c r="E43" s="184"/>
      <c r="F43" s="170"/>
      <c r="G43" s="171"/>
      <c r="H43" s="1031" t="s">
        <v>1887</v>
      </c>
      <c r="I43" s="1032"/>
      <c r="J43" s="167"/>
      <c r="K43" s="3"/>
      <c r="N43" s="247"/>
    </row>
    <row r="44" spans="1:14" s="4" customFormat="1" ht="15" customHeight="1" thickBot="1" x14ac:dyDescent="0.25">
      <c r="B44" s="3"/>
      <c r="C44" s="3"/>
      <c r="D44" s="3"/>
      <c r="E44" s="3"/>
      <c r="F44" s="169"/>
      <c r="G44" s="3"/>
      <c r="H44" s="1055" t="s">
        <v>140</v>
      </c>
      <c r="I44" s="1056"/>
      <c r="J44" s="166">
        <f>SUM(J18:J42)</f>
        <v>0</v>
      </c>
      <c r="K44" s="3" t="s">
        <v>1150</v>
      </c>
      <c r="M44" s="4" t="s">
        <v>1089</v>
      </c>
      <c r="N44" s="226"/>
    </row>
    <row r="45" spans="1:14" s="4" customFormat="1" ht="18.75" customHeight="1" x14ac:dyDescent="0.2">
      <c r="F45" s="183"/>
      <c r="J45" s="183"/>
      <c r="N45" s="226"/>
    </row>
    <row r="46" spans="1:14" ht="18.75" customHeight="1" x14ac:dyDescent="0.2">
      <c r="A46" s="177" t="s">
        <v>1149</v>
      </c>
      <c r="B46" s="4" t="s">
        <v>1633</v>
      </c>
    </row>
    <row r="47" spans="1:14" ht="18.600000000000001" customHeight="1" x14ac:dyDescent="0.2">
      <c r="A47" s="182"/>
      <c r="B47" s="633" t="s">
        <v>1632</v>
      </c>
    </row>
    <row r="48" spans="1:14" ht="18.75" customHeight="1" x14ac:dyDescent="0.2">
      <c r="A48" s="182"/>
      <c r="B48" s="1050" t="s">
        <v>162</v>
      </c>
      <c r="C48" s="1051"/>
      <c r="D48" s="1050" t="s">
        <v>161</v>
      </c>
      <c r="E48" s="1051"/>
      <c r="F48" s="205" t="s">
        <v>160</v>
      </c>
      <c r="G48" s="187"/>
      <c r="H48" s="187" t="s">
        <v>159</v>
      </c>
      <c r="I48" s="187"/>
      <c r="J48" s="205" t="s">
        <v>110</v>
      </c>
      <c r="K48" s="3"/>
      <c r="N48" s="9"/>
    </row>
    <row r="49" spans="1:14" ht="15" customHeight="1" x14ac:dyDescent="0.2">
      <c r="A49" s="182"/>
      <c r="B49" s="760"/>
      <c r="C49" s="203"/>
      <c r="D49" s="766"/>
      <c r="E49" s="767"/>
      <c r="F49" s="769"/>
      <c r="G49" s="200"/>
      <c r="H49" s="200"/>
      <c r="I49" s="200"/>
      <c r="J49" s="199" t="s">
        <v>1099</v>
      </c>
      <c r="K49" s="3"/>
      <c r="N49" s="9"/>
    </row>
    <row r="50" spans="1:14" s="4" customFormat="1" ht="15" customHeight="1" x14ac:dyDescent="0.2">
      <c r="B50" s="761">
        <v>1</v>
      </c>
      <c r="C50" s="195" t="s">
        <v>145</v>
      </c>
      <c r="D50" s="191" t="s">
        <v>1092</v>
      </c>
      <c r="E50" s="190" t="s">
        <v>165</v>
      </c>
      <c r="F50" s="189"/>
      <c r="G50" s="188" t="s">
        <v>1089</v>
      </c>
      <c r="H50" s="230">
        <v>0.371</v>
      </c>
      <c r="I50" s="188" t="s">
        <v>1088</v>
      </c>
      <c r="J50" s="194">
        <f t="shared" ref="J50:J69" si="2">ROUND(F50*H50,0)</f>
        <v>0</v>
      </c>
      <c r="K50" s="3" t="s">
        <v>1098</v>
      </c>
      <c r="N50" s="9"/>
    </row>
    <row r="51" spans="1:14" s="4" customFormat="1" ht="15" customHeight="1" x14ac:dyDescent="0.2">
      <c r="B51" s="212"/>
      <c r="C51" s="767"/>
      <c r="D51" s="191" t="s">
        <v>1090</v>
      </c>
      <c r="E51" s="190" t="s">
        <v>164</v>
      </c>
      <c r="F51" s="189"/>
      <c r="G51" s="188" t="s">
        <v>1089</v>
      </c>
      <c r="H51" s="230">
        <v>0.20899999999999999</v>
      </c>
      <c r="I51" s="187" t="s">
        <v>1088</v>
      </c>
      <c r="J51" s="186">
        <f t="shared" si="2"/>
        <v>0</v>
      </c>
      <c r="K51" s="3" t="s">
        <v>1097</v>
      </c>
      <c r="N51" s="9"/>
    </row>
    <row r="52" spans="1:14" s="4" customFormat="1" ht="15" customHeight="1" x14ac:dyDescent="0.2">
      <c r="B52" s="761">
        <v>2</v>
      </c>
      <c r="C52" s="195" t="s">
        <v>144</v>
      </c>
      <c r="D52" s="191" t="s">
        <v>1092</v>
      </c>
      <c r="E52" s="190" t="s">
        <v>165</v>
      </c>
      <c r="F52" s="189"/>
      <c r="G52" s="188" t="s">
        <v>1089</v>
      </c>
      <c r="H52" s="230">
        <v>0.38900000000000001</v>
      </c>
      <c r="I52" s="188" t="s">
        <v>1088</v>
      </c>
      <c r="J52" s="194">
        <f t="shared" si="2"/>
        <v>0</v>
      </c>
      <c r="K52" s="3" t="s">
        <v>1096</v>
      </c>
      <c r="N52" s="9"/>
    </row>
    <row r="53" spans="1:14" s="4" customFormat="1" ht="15" customHeight="1" x14ac:dyDescent="0.2">
      <c r="B53" s="212"/>
      <c r="C53" s="767"/>
      <c r="D53" s="191" t="s">
        <v>1090</v>
      </c>
      <c r="E53" s="190" t="s">
        <v>164</v>
      </c>
      <c r="F53" s="189"/>
      <c r="G53" s="188" t="s">
        <v>1089</v>
      </c>
      <c r="H53" s="230">
        <v>0.25</v>
      </c>
      <c r="I53" s="187" t="s">
        <v>1088</v>
      </c>
      <c r="J53" s="186">
        <f t="shared" si="2"/>
        <v>0</v>
      </c>
      <c r="K53" s="3" t="s">
        <v>1095</v>
      </c>
      <c r="N53" s="9"/>
    </row>
    <row r="54" spans="1:14" s="4" customFormat="1" ht="15" customHeight="1" x14ac:dyDescent="0.2">
      <c r="B54" s="761">
        <v>3</v>
      </c>
      <c r="C54" s="195" t="s">
        <v>143</v>
      </c>
      <c r="D54" s="191" t="s">
        <v>1092</v>
      </c>
      <c r="E54" s="190" t="s">
        <v>165</v>
      </c>
      <c r="F54" s="189"/>
      <c r="G54" s="188" t="s">
        <v>1089</v>
      </c>
      <c r="H54" s="230">
        <v>0.40799999999999997</v>
      </c>
      <c r="I54" s="188" t="s">
        <v>1088</v>
      </c>
      <c r="J54" s="194">
        <f t="shared" si="2"/>
        <v>0</v>
      </c>
      <c r="K54" s="3" t="s">
        <v>1103</v>
      </c>
      <c r="N54" s="9"/>
    </row>
    <row r="55" spans="1:14" s="4" customFormat="1" ht="15" customHeight="1" x14ac:dyDescent="0.2">
      <c r="B55" s="212"/>
      <c r="C55" s="767"/>
      <c r="D55" s="191" t="s">
        <v>1090</v>
      </c>
      <c r="E55" s="190" t="s">
        <v>164</v>
      </c>
      <c r="F55" s="189"/>
      <c r="G55" s="188" t="s">
        <v>1089</v>
      </c>
      <c r="H55" s="230">
        <v>0.29199999999999998</v>
      </c>
      <c r="I55" s="187" t="s">
        <v>1088</v>
      </c>
      <c r="J55" s="186">
        <f t="shared" si="2"/>
        <v>0</v>
      </c>
      <c r="K55" s="3" t="s">
        <v>1102</v>
      </c>
      <c r="N55" s="226"/>
    </row>
    <row r="56" spans="1:14" s="4" customFormat="1" ht="15" customHeight="1" x14ac:dyDescent="0.2">
      <c r="B56" s="761">
        <v>4</v>
      </c>
      <c r="C56" s="195" t="s">
        <v>142</v>
      </c>
      <c r="D56" s="191" t="s">
        <v>1092</v>
      </c>
      <c r="E56" s="190" t="s">
        <v>165</v>
      </c>
      <c r="F56" s="189"/>
      <c r="G56" s="188" t="s">
        <v>1089</v>
      </c>
      <c r="H56" s="230">
        <v>0.41699999999999998</v>
      </c>
      <c r="I56" s="188" t="s">
        <v>1088</v>
      </c>
      <c r="J56" s="194">
        <f t="shared" si="2"/>
        <v>0</v>
      </c>
      <c r="K56" s="3" t="s">
        <v>1101</v>
      </c>
      <c r="N56" s="9"/>
    </row>
    <row r="57" spans="1:14" s="4" customFormat="1" ht="15" customHeight="1" x14ac:dyDescent="0.2">
      <c r="B57" s="212"/>
      <c r="C57" s="767"/>
      <c r="D57" s="191" t="s">
        <v>1090</v>
      </c>
      <c r="E57" s="190" t="s">
        <v>164</v>
      </c>
      <c r="F57" s="189"/>
      <c r="G57" s="188" t="s">
        <v>1089</v>
      </c>
      <c r="H57" s="230">
        <v>0.38200000000000001</v>
      </c>
      <c r="I57" s="187" t="s">
        <v>1088</v>
      </c>
      <c r="J57" s="186">
        <f t="shared" si="2"/>
        <v>0</v>
      </c>
      <c r="K57" s="3" t="s">
        <v>1100</v>
      </c>
      <c r="N57" s="226"/>
    </row>
    <row r="58" spans="1:14" s="4" customFormat="1" ht="15" customHeight="1" x14ac:dyDescent="0.2">
      <c r="B58" s="761">
        <v>5</v>
      </c>
      <c r="C58" s="195" t="s">
        <v>537</v>
      </c>
      <c r="D58" s="191" t="s">
        <v>1092</v>
      </c>
      <c r="E58" s="190" t="s">
        <v>165</v>
      </c>
      <c r="F58" s="189"/>
      <c r="G58" s="188" t="s">
        <v>1089</v>
      </c>
      <c r="H58" s="230">
        <v>0.44400000000000001</v>
      </c>
      <c r="I58" s="188" t="s">
        <v>1088</v>
      </c>
      <c r="J58" s="194">
        <f t="shared" si="2"/>
        <v>0</v>
      </c>
      <c r="K58" s="3" t="s">
        <v>1094</v>
      </c>
      <c r="N58" s="9"/>
    </row>
    <row r="59" spans="1:14" s="4" customFormat="1" ht="15" customHeight="1" x14ac:dyDescent="0.2">
      <c r="B59" s="212"/>
      <c r="C59" s="767"/>
      <c r="D59" s="191" t="s">
        <v>1090</v>
      </c>
      <c r="E59" s="190" t="s">
        <v>164</v>
      </c>
      <c r="F59" s="189"/>
      <c r="G59" s="188" t="s">
        <v>1089</v>
      </c>
      <c r="H59" s="230">
        <v>0.42199999999999999</v>
      </c>
      <c r="I59" s="187" t="s">
        <v>1088</v>
      </c>
      <c r="J59" s="186">
        <f t="shared" si="2"/>
        <v>0</v>
      </c>
      <c r="K59" s="3" t="s">
        <v>1093</v>
      </c>
      <c r="N59" s="226"/>
    </row>
    <row r="60" spans="1:14" s="4" customFormat="1" ht="15" customHeight="1" x14ac:dyDescent="0.2">
      <c r="B60" s="761">
        <v>6</v>
      </c>
      <c r="C60" s="195" t="s">
        <v>575</v>
      </c>
      <c r="D60" s="191" t="s">
        <v>1092</v>
      </c>
      <c r="E60" s="190" t="s">
        <v>165</v>
      </c>
      <c r="F60" s="189"/>
      <c r="G60" s="188" t="s">
        <v>1089</v>
      </c>
      <c r="H60" s="230">
        <v>0.46600000000000003</v>
      </c>
      <c r="I60" s="188" t="s">
        <v>1088</v>
      </c>
      <c r="J60" s="194">
        <f t="shared" si="2"/>
        <v>0</v>
      </c>
      <c r="K60" s="3" t="s">
        <v>1091</v>
      </c>
      <c r="N60" s="9"/>
    </row>
    <row r="61" spans="1:14" s="4" customFormat="1" ht="15" customHeight="1" x14ac:dyDescent="0.2">
      <c r="B61" s="212"/>
      <c r="C61" s="767"/>
      <c r="D61" s="191" t="s">
        <v>1090</v>
      </c>
      <c r="E61" s="190" t="s">
        <v>164</v>
      </c>
      <c r="F61" s="189"/>
      <c r="G61" s="188" t="s">
        <v>1089</v>
      </c>
      <c r="H61" s="230">
        <v>0.45200000000000001</v>
      </c>
      <c r="I61" s="187" t="s">
        <v>1088</v>
      </c>
      <c r="J61" s="186">
        <f t="shared" si="2"/>
        <v>0</v>
      </c>
      <c r="K61" s="3" t="s">
        <v>1087</v>
      </c>
      <c r="N61" s="9"/>
    </row>
    <row r="62" spans="1:14" s="4" customFormat="1" ht="15" customHeight="1" x14ac:dyDescent="0.2">
      <c r="B62" s="761">
        <v>7</v>
      </c>
      <c r="C62" s="195" t="s">
        <v>721</v>
      </c>
      <c r="D62" s="191" t="s">
        <v>1092</v>
      </c>
      <c r="E62" s="190" t="s">
        <v>165</v>
      </c>
      <c r="F62" s="189"/>
      <c r="G62" s="188" t="s">
        <v>1089</v>
      </c>
      <c r="H62" s="230">
        <v>0.48299999999999998</v>
      </c>
      <c r="I62" s="188" t="s">
        <v>1088</v>
      </c>
      <c r="J62" s="194">
        <f t="shared" si="2"/>
        <v>0</v>
      </c>
      <c r="K62" s="3" t="s">
        <v>1127</v>
      </c>
      <c r="N62" s="9"/>
    </row>
    <row r="63" spans="1:14" s="4" customFormat="1" ht="15" customHeight="1" x14ac:dyDescent="0.2">
      <c r="B63" s="212"/>
      <c r="C63" s="767"/>
      <c r="D63" s="191" t="s">
        <v>1090</v>
      </c>
      <c r="E63" s="190" t="s">
        <v>164</v>
      </c>
      <c r="F63" s="189"/>
      <c r="G63" s="188" t="s">
        <v>1089</v>
      </c>
      <c r="H63" s="230">
        <v>0.47599999999999998</v>
      </c>
      <c r="I63" s="187" t="s">
        <v>1088</v>
      </c>
      <c r="J63" s="186">
        <f t="shared" si="2"/>
        <v>0</v>
      </c>
      <c r="K63" s="3" t="s">
        <v>1126</v>
      </c>
      <c r="N63" s="9"/>
    </row>
    <row r="64" spans="1:14" s="4" customFormat="1" ht="15" customHeight="1" x14ac:dyDescent="0.2">
      <c r="B64" s="761">
        <v>8</v>
      </c>
      <c r="C64" s="195" t="s">
        <v>1002</v>
      </c>
      <c r="D64" s="191" t="s">
        <v>597</v>
      </c>
      <c r="E64" s="190" t="s">
        <v>165</v>
      </c>
      <c r="F64" s="189"/>
      <c r="G64" s="188" t="s">
        <v>139</v>
      </c>
      <c r="H64" s="230">
        <v>0.5</v>
      </c>
      <c r="I64" s="188" t="s">
        <v>141</v>
      </c>
      <c r="J64" s="194">
        <f>ROUND(F64*H64,0)</f>
        <v>0</v>
      </c>
      <c r="K64" s="3" t="s">
        <v>648</v>
      </c>
      <c r="N64" s="9"/>
    </row>
    <row r="65" spans="1:14" s="4" customFormat="1" ht="15" customHeight="1" x14ac:dyDescent="0.2">
      <c r="B65" s="212"/>
      <c r="C65" s="767"/>
      <c r="D65" s="191" t="s">
        <v>593</v>
      </c>
      <c r="E65" s="190" t="s">
        <v>164</v>
      </c>
      <c r="F65" s="189"/>
      <c r="G65" s="188" t="s">
        <v>139</v>
      </c>
      <c r="H65" s="230">
        <v>0.5</v>
      </c>
      <c r="I65" s="187" t="s">
        <v>141</v>
      </c>
      <c r="J65" s="186">
        <f>ROUND(F65*H65,0)</f>
        <v>0</v>
      </c>
      <c r="K65" s="3" t="s">
        <v>647</v>
      </c>
      <c r="N65" s="9"/>
    </row>
    <row r="66" spans="1:14" s="4" customFormat="1" ht="15" customHeight="1" x14ac:dyDescent="0.2">
      <c r="B66" s="761">
        <v>9</v>
      </c>
      <c r="C66" s="195" t="s">
        <v>1116</v>
      </c>
      <c r="D66" s="191" t="s">
        <v>597</v>
      </c>
      <c r="E66" s="190" t="s">
        <v>165</v>
      </c>
      <c r="F66" s="189"/>
      <c r="G66" s="188" t="s">
        <v>139</v>
      </c>
      <c r="H66" s="230">
        <v>0.5</v>
      </c>
      <c r="I66" s="188" t="s">
        <v>141</v>
      </c>
      <c r="J66" s="194">
        <f>ROUND(F66*H66,0)</f>
        <v>0</v>
      </c>
      <c r="K66" s="3" t="s">
        <v>646</v>
      </c>
      <c r="N66" s="9"/>
    </row>
    <row r="67" spans="1:14" s="4" customFormat="1" ht="15" customHeight="1" x14ac:dyDescent="0.2">
      <c r="B67" s="212"/>
      <c r="C67" s="767"/>
      <c r="D67" s="191" t="s">
        <v>593</v>
      </c>
      <c r="E67" s="190" t="s">
        <v>164</v>
      </c>
      <c r="F67" s="189"/>
      <c r="G67" s="188" t="s">
        <v>139</v>
      </c>
      <c r="H67" s="230">
        <v>0.5</v>
      </c>
      <c r="I67" s="187" t="s">
        <v>141</v>
      </c>
      <c r="J67" s="186">
        <f>ROUND(F67*H67,0)</f>
        <v>0</v>
      </c>
      <c r="K67" s="3" t="s">
        <v>645</v>
      </c>
      <c r="N67" s="9"/>
    </row>
    <row r="68" spans="1:14" s="4" customFormat="1" ht="15" customHeight="1" x14ac:dyDescent="0.2">
      <c r="B68" s="761">
        <v>10</v>
      </c>
      <c r="C68" s="195" t="s">
        <v>1395</v>
      </c>
      <c r="D68" s="191" t="s">
        <v>1092</v>
      </c>
      <c r="E68" s="190" t="s">
        <v>165</v>
      </c>
      <c r="F68" s="189"/>
      <c r="G68" s="188" t="s">
        <v>1089</v>
      </c>
      <c r="H68" s="230">
        <v>0.5</v>
      </c>
      <c r="I68" s="188" t="s">
        <v>1088</v>
      </c>
      <c r="J68" s="194">
        <f t="shared" si="2"/>
        <v>0</v>
      </c>
      <c r="K68" s="3" t="s">
        <v>1628</v>
      </c>
      <c r="N68" s="9"/>
    </row>
    <row r="69" spans="1:14" s="4" customFormat="1" ht="15" customHeight="1" x14ac:dyDescent="0.2">
      <c r="B69" s="212"/>
      <c r="C69" s="767"/>
      <c r="D69" s="191" t="s">
        <v>1090</v>
      </c>
      <c r="E69" s="190" t="s">
        <v>164</v>
      </c>
      <c r="F69" s="189"/>
      <c r="G69" s="188" t="s">
        <v>1089</v>
      </c>
      <c r="H69" s="230">
        <v>0.5</v>
      </c>
      <c r="I69" s="187" t="s">
        <v>1088</v>
      </c>
      <c r="J69" s="186">
        <f t="shared" si="2"/>
        <v>0</v>
      </c>
      <c r="K69" s="3" t="s">
        <v>1629</v>
      </c>
      <c r="N69" s="9"/>
    </row>
    <row r="70" spans="1:14" s="4" customFormat="1" ht="15" customHeight="1" x14ac:dyDescent="0.2">
      <c r="B70" s="761">
        <v>11</v>
      </c>
      <c r="C70" s="195" t="s">
        <v>1639</v>
      </c>
      <c r="D70" s="191" t="s">
        <v>597</v>
      </c>
      <c r="E70" s="190" t="s">
        <v>165</v>
      </c>
      <c r="F70" s="189"/>
      <c r="G70" s="188" t="s">
        <v>139</v>
      </c>
      <c r="H70" s="230">
        <v>0.5</v>
      </c>
      <c r="I70" s="188" t="s">
        <v>141</v>
      </c>
      <c r="J70" s="194">
        <f t="shared" ref="J70:J71" si="3">ROUND(F70*H70,0)</f>
        <v>0</v>
      </c>
      <c r="K70" s="3" t="s">
        <v>1888</v>
      </c>
      <c r="N70" s="9"/>
    </row>
    <row r="71" spans="1:14" s="4" customFormat="1" ht="15" customHeight="1" thickBot="1" x14ac:dyDescent="0.25">
      <c r="B71" s="212"/>
      <c r="C71" s="767"/>
      <c r="D71" s="191" t="s">
        <v>593</v>
      </c>
      <c r="E71" s="190" t="s">
        <v>164</v>
      </c>
      <c r="F71" s="189"/>
      <c r="G71" s="188" t="s">
        <v>139</v>
      </c>
      <c r="H71" s="230">
        <v>0.5</v>
      </c>
      <c r="I71" s="187" t="s">
        <v>141</v>
      </c>
      <c r="J71" s="186">
        <f t="shared" si="3"/>
        <v>0</v>
      </c>
      <c r="K71" s="3" t="s">
        <v>1889</v>
      </c>
      <c r="N71" s="9"/>
    </row>
    <row r="72" spans="1:14" s="4" customFormat="1" ht="15" customHeight="1" x14ac:dyDescent="0.2">
      <c r="B72" s="184"/>
      <c r="C72" s="185"/>
      <c r="D72" s="184"/>
      <c r="E72" s="184"/>
      <c r="F72" s="170"/>
      <c r="G72" s="171"/>
      <c r="H72" s="1031" t="s">
        <v>1890</v>
      </c>
      <c r="I72" s="1032"/>
      <c r="J72" s="167"/>
      <c r="K72" s="3"/>
      <c r="N72" s="226"/>
    </row>
    <row r="73" spans="1:14" s="4" customFormat="1" ht="15" customHeight="1" thickBot="1" x14ac:dyDescent="0.25">
      <c r="B73" s="3"/>
      <c r="C73" s="3"/>
      <c r="D73" s="3"/>
      <c r="E73" s="3"/>
      <c r="F73" s="169"/>
      <c r="G73" s="3"/>
      <c r="H73" s="1055" t="s">
        <v>140</v>
      </c>
      <c r="I73" s="1056"/>
      <c r="J73" s="166">
        <f>SUM(J50:J71)</f>
        <v>0</v>
      </c>
      <c r="K73" s="3" t="s">
        <v>1148</v>
      </c>
      <c r="M73" s="4" t="s">
        <v>1089</v>
      </c>
      <c r="N73" s="226"/>
    </row>
    <row r="74" spans="1:14" s="4" customFormat="1" ht="18.75" customHeight="1" x14ac:dyDescent="0.2">
      <c r="F74" s="183"/>
      <c r="J74" s="183"/>
      <c r="N74" s="226"/>
    </row>
    <row r="75" spans="1:14" ht="18.75" customHeight="1" x14ac:dyDescent="0.2">
      <c r="A75" s="177" t="s">
        <v>1147</v>
      </c>
      <c r="B75" s="4" t="s">
        <v>2364</v>
      </c>
    </row>
    <row r="76" spans="1:14" ht="11.25" customHeight="1" x14ac:dyDescent="0.2">
      <c r="A76" s="182"/>
    </row>
    <row r="77" spans="1:14" ht="18.75" customHeight="1" x14ac:dyDescent="0.2">
      <c r="A77" s="182"/>
      <c r="B77" s="1050" t="s">
        <v>189</v>
      </c>
      <c r="C77" s="1051"/>
      <c r="D77" s="1050" t="s">
        <v>161</v>
      </c>
      <c r="E77" s="1051"/>
      <c r="F77" s="205" t="s">
        <v>209</v>
      </c>
      <c r="G77" s="187"/>
      <c r="H77" s="187" t="s">
        <v>159</v>
      </c>
      <c r="I77" s="187"/>
      <c r="J77" s="205" t="s">
        <v>110</v>
      </c>
      <c r="K77" s="3"/>
    </row>
    <row r="78" spans="1:14" ht="15" customHeight="1" x14ac:dyDescent="0.2">
      <c r="A78" s="182"/>
      <c r="B78" s="760"/>
      <c r="C78" s="203"/>
      <c r="D78" s="766"/>
      <c r="E78" s="767"/>
      <c r="F78" s="769"/>
      <c r="G78" s="200"/>
      <c r="H78" s="200"/>
      <c r="I78" s="200"/>
      <c r="J78" s="199" t="s">
        <v>1099</v>
      </c>
      <c r="K78" s="3"/>
    </row>
    <row r="79" spans="1:14" s="4" customFormat="1" ht="15" customHeight="1" x14ac:dyDescent="0.2">
      <c r="B79" s="761">
        <v>1</v>
      </c>
      <c r="C79" s="195" t="s">
        <v>148</v>
      </c>
      <c r="D79" s="1037"/>
      <c r="E79" s="1038"/>
      <c r="F79" s="189"/>
      <c r="G79" s="188" t="s">
        <v>1089</v>
      </c>
      <c r="H79" s="230">
        <v>0.122</v>
      </c>
      <c r="I79" s="188" t="s">
        <v>1088</v>
      </c>
      <c r="J79" s="194">
        <f t="shared" ref="J79:J113" si="4">ROUND(F79*H79,0)</f>
        <v>0</v>
      </c>
      <c r="K79" s="3" t="s">
        <v>1098</v>
      </c>
      <c r="N79" s="9"/>
    </row>
    <row r="80" spans="1:14" s="4" customFormat="1" ht="15" customHeight="1" x14ac:dyDescent="0.2">
      <c r="B80" s="761">
        <v>2</v>
      </c>
      <c r="C80" s="195" t="s">
        <v>147</v>
      </c>
      <c r="D80" s="1037"/>
      <c r="E80" s="1038"/>
      <c r="F80" s="189"/>
      <c r="G80" s="188" t="s">
        <v>1089</v>
      </c>
      <c r="H80" s="230">
        <v>0.16</v>
      </c>
      <c r="I80" s="188" t="s">
        <v>1088</v>
      </c>
      <c r="J80" s="194">
        <f t="shared" si="4"/>
        <v>0</v>
      </c>
      <c r="K80" s="3" t="s">
        <v>1097</v>
      </c>
      <c r="N80" s="9"/>
    </row>
    <row r="81" spans="2:14" s="4" customFormat="1" ht="15" customHeight="1" x14ac:dyDescent="0.2">
      <c r="B81" s="761">
        <v>3</v>
      </c>
      <c r="C81" s="195" t="s">
        <v>146</v>
      </c>
      <c r="D81" s="1037"/>
      <c r="E81" s="1038"/>
      <c r="F81" s="189"/>
      <c r="G81" s="188" t="s">
        <v>1089</v>
      </c>
      <c r="H81" s="230">
        <v>0.183</v>
      </c>
      <c r="I81" s="188" t="s">
        <v>1088</v>
      </c>
      <c r="J81" s="194">
        <f t="shared" si="4"/>
        <v>0</v>
      </c>
      <c r="K81" s="3" t="s">
        <v>1096</v>
      </c>
      <c r="N81" s="9"/>
    </row>
    <row r="82" spans="2:14" s="4" customFormat="1" ht="15" customHeight="1" x14ac:dyDescent="0.2">
      <c r="B82" s="761">
        <v>4</v>
      </c>
      <c r="C82" s="195" t="s">
        <v>145</v>
      </c>
      <c r="D82" s="191" t="s">
        <v>1092</v>
      </c>
      <c r="E82" s="190" t="s">
        <v>165</v>
      </c>
      <c r="F82" s="189"/>
      <c r="G82" s="188" t="s">
        <v>1089</v>
      </c>
      <c r="H82" s="230">
        <v>0.371</v>
      </c>
      <c r="I82" s="188" t="s">
        <v>1088</v>
      </c>
      <c r="J82" s="194">
        <f t="shared" si="4"/>
        <v>0</v>
      </c>
      <c r="K82" s="3" t="s">
        <v>1095</v>
      </c>
      <c r="N82" s="9"/>
    </row>
    <row r="83" spans="2:14" s="4" customFormat="1" ht="15" customHeight="1" x14ac:dyDescent="0.2">
      <c r="B83" s="212"/>
      <c r="C83" s="767"/>
      <c r="D83" s="191" t="s">
        <v>1090</v>
      </c>
      <c r="E83" s="190" t="s">
        <v>164</v>
      </c>
      <c r="F83" s="189"/>
      <c r="G83" s="188" t="s">
        <v>1089</v>
      </c>
      <c r="H83" s="230">
        <v>0.20899999999999999</v>
      </c>
      <c r="I83" s="187" t="s">
        <v>1088</v>
      </c>
      <c r="J83" s="186">
        <f t="shared" si="4"/>
        <v>0</v>
      </c>
      <c r="K83" s="3" t="s">
        <v>1103</v>
      </c>
      <c r="N83" s="9"/>
    </row>
    <row r="84" spans="2:14" s="4" customFormat="1" ht="15" customHeight="1" x14ac:dyDescent="0.2">
      <c r="B84" s="761">
        <v>5</v>
      </c>
      <c r="C84" s="195" t="s">
        <v>144</v>
      </c>
      <c r="D84" s="191" t="s">
        <v>1092</v>
      </c>
      <c r="E84" s="190" t="s">
        <v>165</v>
      </c>
      <c r="F84" s="189"/>
      <c r="G84" s="188" t="s">
        <v>1089</v>
      </c>
      <c r="H84" s="230">
        <v>0.38900000000000001</v>
      </c>
      <c r="I84" s="188" t="s">
        <v>1088</v>
      </c>
      <c r="J84" s="194">
        <f t="shared" si="4"/>
        <v>0</v>
      </c>
      <c r="K84" s="3" t="s">
        <v>1102</v>
      </c>
      <c r="N84" s="9"/>
    </row>
    <row r="85" spans="2:14" s="4" customFormat="1" ht="15" customHeight="1" x14ac:dyDescent="0.2">
      <c r="B85" s="212"/>
      <c r="C85" s="767"/>
      <c r="D85" s="191" t="s">
        <v>1090</v>
      </c>
      <c r="E85" s="190" t="s">
        <v>164</v>
      </c>
      <c r="F85" s="189"/>
      <c r="G85" s="188" t="s">
        <v>1089</v>
      </c>
      <c r="H85" s="230">
        <v>0.25</v>
      </c>
      <c r="I85" s="187" t="s">
        <v>1088</v>
      </c>
      <c r="J85" s="186">
        <f t="shared" si="4"/>
        <v>0</v>
      </c>
      <c r="K85" s="3" t="s">
        <v>1101</v>
      </c>
      <c r="N85" s="9"/>
    </row>
    <row r="86" spans="2:14" s="4" customFormat="1" ht="15" customHeight="1" x14ac:dyDescent="0.2">
      <c r="B86" s="761">
        <v>6</v>
      </c>
      <c r="C86" s="195" t="s">
        <v>143</v>
      </c>
      <c r="D86" s="191" t="s">
        <v>1092</v>
      </c>
      <c r="E86" s="190" t="s">
        <v>165</v>
      </c>
      <c r="F86" s="189"/>
      <c r="G86" s="188" t="s">
        <v>1089</v>
      </c>
      <c r="H86" s="230">
        <v>0.40799999999999997</v>
      </c>
      <c r="I86" s="188" t="s">
        <v>1088</v>
      </c>
      <c r="J86" s="194">
        <f t="shared" si="4"/>
        <v>0</v>
      </c>
      <c r="K86" s="3" t="s">
        <v>1100</v>
      </c>
      <c r="N86" s="9"/>
    </row>
    <row r="87" spans="2:14" s="4" customFormat="1" ht="15" customHeight="1" x14ac:dyDescent="0.2">
      <c r="B87" s="212"/>
      <c r="C87" s="767"/>
      <c r="D87" s="191" t="s">
        <v>1090</v>
      </c>
      <c r="E87" s="190" t="s">
        <v>164</v>
      </c>
      <c r="F87" s="189"/>
      <c r="G87" s="188" t="s">
        <v>1089</v>
      </c>
      <c r="H87" s="230">
        <v>0.29199999999999998</v>
      </c>
      <c r="I87" s="187" t="s">
        <v>1088</v>
      </c>
      <c r="J87" s="186">
        <f t="shared" si="4"/>
        <v>0</v>
      </c>
      <c r="K87" s="3" t="s">
        <v>1094</v>
      </c>
      <c r="N87" s="9"/>
    </row>
    <row r="88" spans="2:14" s="4" customFormat="1" ht="15" customHeight="1" x14ac:dyDescent="0.2">
      <c r="B88" s="761">
        <v>7</v>
      </c>
      <c r="C88" s="195" t="s">
        <v>142</v>
      </c>
      <c r="D88" s="191" t="s">
        <v>1092</v>
      </c>
      <c r="E88" s="190" t="s">
        <v>165</v>
      </c>
      <c r="F88" s="189"/>
      <c r="G88" s="188" t="s">
        <v>1089</v>
      </c>
      <c r="H88" s="230">
        <v>0.41699999999999998</v>
      </c>
      <c r="I88" s="188" t="s">
        <v>1088</v>
      </c>
      <c r="J88" s="194">
        <f t="shared" si="4"/>
        <v>0</v>
      </c>
      <c r="K88" s="3" t="s">
        <v>1093</v>
      </c>
      <c r="N88" s="9"/>
    </row>
    <row r="89" spans="2:14" s="4" customFormat="1" ht="15" customHeight="1" x14ac:dyDescent="0.2">
      <c r="B89" s="212"/>
      <c r="C89" s="767"/>
      <c r="D89" s="191" t="s">
        <v>1090</v>
      </c>
      <c r="E89" s="190" t="s">
        <v>164</v>
      </c>
      <c r="F89" s="189"/>
      <c r="G89" s="188" t="s">
        <v>1089</v>
      </c>
      <c r="H89" s="230">
        <v>0.38200000000000001</v>
      </c>
      <c r="I89" s="187" t="s">
        <v>1088</v>
      </c>
      <c r="J89" s="186">
        <f t="shared" si="4"/>
        <v>0</v>
      </c>
      <c r="K89" s="3" t="s">
        <v>1091</v>
      </c>
      <c r="N89" s="9"/>
    </row>
    <row r="90" spans="2:14" s="4" customFormat="1" ht="15" customHeight="1" x14ac:dyDescent="0.2">
      <c r="B90" s="761">
        <v>8</v>
      </c>
      <c r="C90" s="195" t="s">
        <v>537</v>
      </c>
      <c r="D90" s="191" t="s">
        <v>1092</v>
      </c>
      <c r="E90" s="190" t="s">
        <v>165</v>
      </c>
      <c r="F90" s="189"/>
      <c r="G90" s="188" t="s">
        <v>1089</v>
      </c>
      <c r="H90" s="230">
        <v>0.44400000000000001</v>
      </c>
      <c r="I90" s="188" t="s">
        <v>1088</v>
      </c>
      <c r="J90" s="194">
        <f t="shared" si="4"/>
        <v>0</v>
      </c>
      <c r="K90" s="3" t="s">
        <v>1087</v>
      </c>
      <c r="N90" s="9"/>
    </row>
    <row r="91" spans="2:14" s="4" customFormat="1" ht="15" customHeight="1" x14ac:dyDescent="0.2">
      <c r="B91" s="1066" t="s">
        <v>577</v>
      </c>
      <c r="C91" s="1067"/>
      <c r="D91" s="191" t="s">
        <v>1090</v>
      </c>
      <c r="E91" s="190" t="s">
        <v>164</v>
      </c>
      <c r="F91" s="189"/>
      <c r="G91" s="188" t="s">
        <v>1089</v>
      </c>
      <c r="H91" s="230">
        <v>0.42199999999999999</v>
      </c>
      <c r="I91" s="187" t="s">
        <v>1088</v>
      </c>
      <c r="J91" s="186">
        <f t="shared" si="4"/>
        <v>0</v>
      </c>
      <c r="K91" s="3" t="s">
        <v>1127</v>
      </c>
      <c r="N91" s="9"/>
    </row>
    <row r="92" spans="2:14" s="4" customFormat="1" ht="15" customHeight="1" x14ac:dyDescent="0.2">
      <c r="B92" s="761">
        <v>9</v>
      </c>
      <c r="C92" s="195" t="s">
        <v>537</v>
      </c>
      <c r="D92" s="191" t="s">
        <v>1092</v>
      </c>
      <c r="E92" s="190" t="s">
        <v>165</v>
      </c>
      <c r="F92" s="189"/>
      <c r="G92" s="188" t="s">
        <v>1089</v>
      </c>
      <c r="H92" s="230">
        <v>0.59499999999999997</v>
      </c>
      <c r="I92" s="188" t="s">
        <v>1088</v>
      </c>
      <c r="J92" s="194">
        <f t="shared" si="4"/>
        <v>0</v>
      </c>
      <c r="K92" s="3" t="s">
        <v>1126</v>
      </c>
      <c r="N92" s="9"/>
    </row>
    <row r="93" spans="2:14" s="4" customFormat="1" ht="15" customHeight="1" x14ac:dyDescent="0.2">
      <c r="B93" s="1261" t="s">
        <v>579</v>
      </c>
      <c r="C93" s="1262"/>
      <c r="D93" s="191" t="s">
        <v>1090</v>
      </c>
      <c r="E93" s="190" t="s">
        <v>164</v>
      </c>
      <c r="F93" s="189"/>
      <c r="G93" s="188" t="s">
        <v>1089</v>
      </c>
      <c r="H93" s="230">
        <v>0.56599999999999995</v>
      </c>
      <c r="I93" s="187" t="s">
        <v>1088</v>
      </c>
      <c r="J93" s="186">
        <f t="shared" si="4"/>
        <v>0</v>
      </c>
      <c r="K93" s="3" t="s">
        <v>1125</v>
      </c>
      <c r="N93" s="9"/>
    </row>
    <row r="94" spans="2:14" s="4" customFormat="1" ht="15" customHeight="1" x14ac:dyDescent="0.2">
      <c r="B94" s="761">
        <v>10</v>
      </c>
      <c r="C94" s="195" t="s">
        <v>575</v>
      </c>
      <c r="D94" s="191" t="s">
        <v>1092</v>
      </c>
      <c r="E94" s="190" t="s">
        <v>165</v>
      </c>
      <c r="F94" s="189"/>
      <c r="G94" s="188" t="s">
        <v>1089</v>
      </c>
      <c r="H94" s="230">
        <v>0.46600000000000003</v>
      </c>
      <c r="I94" s="188" t="s">
        <v>1088</v>
      </c>
      <c r="J94" s="194">
        <f t="shared" si="4"/>
        <v>0</v>
      </c>
      <c r="K94" s="3" t="s">
        <v>1124</v>
      </c>
      <c r="N94" s="9"/>
    </row>
    <row r="95" spans="2:14" s="4" customFormat="1" ht="15" customHeight="1" x14ac:dyDescent="0.2">
      <c r="B95" s="1066" t="s">
        <v>577</v>
      </c>
      <c r="C95" s="1067"/>
      <c r="D95" s="191" t="s">
        <v>1090</v>
      </c>
      <c r="E95" s="190" t="s">
        <v>164</v>
      </c>
      <c r="F95" s="189"/>
      <c r="G95" s="188" t="s">
        <v>1089</v>
      </c>
      <c r="H95" s="230">
        <v>0.45200000000000001</v>
      </c>
      <c r="I95" s="187" t="s">
        <v>1088</v>
      </c>
      <c r="J95" s="186">
        <f t="shared" si="4"/>
        <v>0</v>
      </c>
      <c r="K95" s="3" t="s">
        <v>1123</v>
      </c>
      <c r="N95" s="9"/>
    </row>
    <row r="96" spans="2:14" s="4" customFormat="1" ht="15" customHeight="1" x14ac:dyDescent="0.2">
      <c r="B96" s="761">
        <v>11</v>
      </c>
      <c r="C96" s="195" t="s">
        <v>575</v>
      </c>
      <c r="D96" s="191" t="s">
        <v>1092</v>
      </c>
      <c r="E96" s="190" t="s">
        <v>165</v>
      </c>
      <c r="F96" s="189"/>
      <c r="G96" s="188" t="s">
        <v>1089</v>
      </c>
      <c r="H96" s="230">
        <v>0.625</v>
      </c>
      <c r="I96" s="188" t="s">
        <v>1088</v>
      </c>
      <c r="J96" s="194">
        <f t="shared" si="4"/>
        <v>0</v>
      </c>
      <c r="K96" s="3" t="s">
        <v>1122</v>
      </c>
      <c r="N96" s="9"/>
    </row>
    <row r="97" spans="2:14" s="4" customFormat="1" ht="15" customHeight="1" x14ac:dyDescent="0.2">
      <c r="B97" s="1261" t="s">
        <v>579</v>
      </c>
      <c r="C97" s="1262"/>
      <c r="D97" s="191" t="s">
        <v>1090</v>
      </c>
      <c r="E97" s="190" t="s">
        <v>164</v>
      </c>
      <c r="F97" s="189"/>
      <c r="G97" s="188" t="s">
        <v>1089</v>
      </c>
      <c r="H97" s="230">
        <v>0.60599999999999998</v>
      </c>
      <c r="I97" s="187" t="s">
        <v>1088</v>
      </c>
      <c r="J97" s="186">
        <f t="shared" si="4"/>
        <v>0</v>
      </c>
      <c r="K97" s="3" t="s">
        <v>1121</v>
      </c>
      <c r="N97" s="9"/>
    </row>
    <row r="98" spans="2:14" s="4" customFormat="1" ht="15" customHeight="1" x14ac:dyDescent="0.2">
      <c r="B98" s="761">
        <v>12</v>
      </c>
      <c r="C98" s="195" t="s">
        <v>721</v>
      </c>
      <c r="D98" s="191" t="s">
        <v>1092</v>
      </c>
      <c r="E98" s="190" t="s">
        <v>165</v>
      </c>
      <c r="F98" s="189"/>
      <c r="G98" s="188" t="s">
        <v>1089</v>
      </c>
      <c r="H98" s="230">
        <v>0.48299999999999998</v>
      </c>
      <c r="I98" s="188" t="s">
        <v>1088</v>
      </c>
      <c r="J98" s="194">
        <f t="shared" si="4"/>
        <v>0</v>
      </c>
      <c r="K98" s="3" t="s">
        <v>1120</v>
      </c>
      <c r="N98" s="9"/>
    </row>
    <row r="99" spans="2:14" s="4" customFormat="1" ht="15" customHeight="1" x14ac:dyDescent="0.2">
      <c r="B99" s="1066" t="s">
        <v>577</v>
      </c>
      <c r="C99" s="1067"/>
      <c r="D99" s="191" t="s">
        <v>1090</v>
      </c>
      <c r="E99" s="190" t="s">
        <v>164</v>
      </c>
      <c r="F99" s="189"/>
      <c r="G99" s="188" t="s">
        <v>1089</v>
      </c>
      <c r="H99" s="230">
        <v>0.47599999999999998</v>
      </c>
      <c r="I99" s="187" t="s">
        <v>1088</v>
      </c>
      <c r="J99" s="186">
        <f t="shared" si="4"/>
        <v>0</v>
      </c>
      <c r="K99" s="3" t="s">
        <v>1119</v>
      </c>
      <c r="N99" s="9"/>
    </row>
    <row r="100" spans="2:14" s="4" customFormat="1" ht="15" customHeight="1" x14ac:dyDescent="0.2">
      <c r="B100" s="761">
        <v>13</v>
      </c>
      <c r="C100" s="195" t="s">
        <v>721</v>
      </c>
      <c r="D100" s="191" t="s">
        <v>1092</v>
      </c>
      <c r="E100" s="190" t="s">
        <v>165</v>
      </c>
      <c r="F100" s="189"/>
      <c r="G100" s="188" t="s">
        <v>1089</v>
      </c>
      <c r="H100" s="230">
        <v>0.64700000000000002</v>
      </c>
      <c r="I100" s="188" t="s">
        <v>1088</v>
      </c>
      <c r="J100" s="194">
        <f t="shared" si="4"/>
        <v>0</v>
      </c>
      <c r="K100" s="3" t="s">
        <v>1118</v>
      </c>
      <c r="N100" s="9"/>
    </row>
    <row r="101" spans="2:14" s="4" customFormat="1" ht="15" customHeight="1" x14ac:dyDescent="0.2">
      <c r="B101" s="1261" t="s">
        <v>579</v>
      </c>
      <c r="C101" s="1262"/>
      <c r="D101" s="191" t="s">
        <v>1090</v>
      </c>
      <c r="E101" s="190" t="s">
        <v>164</v>
      </c>
      <c r="F101" s="189"/>
      <c r="G101" s="188" t="s">
        <v>1089</v>
      </c>
      <c r="H101" s="230">
        <v>0.63800000000000001</v>
      </c>
      <c r="I101" s="187" t="s">
        <v>1088</v>
      </c>
      <c r="J101" s="186">
        <f t="shared" si="4"/>
        <v>0</v>
      </c>
      <c r="K101" s="3" t="s">
        <v>1117</v>
      </c>
      <c r="N101" s="9"/>
    </row>
    <row r="102" spans="2:14" s="4" customFormat="1" ht="15" customHeight="1" x14ac:dyDescent="0.2">
      <c r="B102" s="761">
        <v>14</v>
      </c>
      <c r="C102" s="195" t="s">
        <v>1002</v>
      </c>
      <c r="D102" s="191" t="s">
        <v>597</v>
      </c>
      <c r="E102" s="190" t="s">
        <v>165</v>
      </c>
      <c r="F102" s="189"/>
      <c r="G102" s="188" t="s">
        <v>139</v>
      </c>
      <c r="H102" s="230">
        <v>0.5</v>
      </c>
      <c r="I102" s="188" t="s">
        <v>141</v>
      </c>
      <c r="J102" s="194">
        <f t="shared" ref="J102:J109" si="5">ROUND(F102*H102,0)</f>
        <v>0</v>
      </c>
      <c r="K102" s="3" t="s">
        <v>639</v>
      </c>
      <c r="N102" s="9"/>
    </row>
    <row r="103" spans="2:14" s="4" customFormat="1" ht="15" customHeight="1" x14ac:dyDescent="0.2">
      <c r="B103" s="1066" t="s">
        <v>577</v>
      </c>
      <c r="C103" s="1067"/>
      <c r="D103" s="191" t="s">
        <v>593</v>
      </c>
      <c r="E103" s="190" t="s">
        <v>164</v>
      </c>
      <c r="F103" s="189"/>
      <c r="G103" s="188" t="s">
        <v>139</v>
      </c>
      <c r="H103" s="230">
        <v>0.5</v>
      </c>
      <c r="I103" s="187" t="s">
        <v>141</v>
      </c>
      <c r="J103" s="186">
        <f t="shared" si="5"/>
        <v>0</v>
      </c>
      <c r="K103" s="3" t="s">
        <v>661</v>
      </c>
      <c r="N103" s="9"/>
    </row>
    <row r="104" spans="2:14" s="4" customFormat="1" ht="15" customHeight="1" x14ac:dyDescent="0.2">
      <c r="B104" s="761">
        <v>15</v>
      </c>
      <c r="C104" s="195" t="s">
        <v>1002</v>
      </c>
      <c r="D104" s="191" t="s">
        <v>597</v>
      </c>
      <c r="E104" s="190" t="s">
        <v>165</v>
      </c>
      <c r="F104" s="189"/>
      <c r="G104" s="188" t="s">
        <v>139</v>
      </c>
      <c r="H104" s="230">
        <v>0.67</v>
      </c>
      <c r="I104" s="188" t="s">
        <v>141</v>
      </c>
      <c r="J104" s="194">
        <f t="shared" si="5"/>
        <v>0</v>
      </c>
      <c r="K104" s="3" t="s">
        <v>660</v>
      </c>
      <c r="N104" s="9"/>
    </row>
    <row r="105" spans="2:14" s="4" customFormat="1" ht="15" customHeight="1" x14ac:dyDescent="0.2">
      <c r="B105" s="1261" t="s">
        <v>579</v>
      </c>
      <c r="C105" s="1262"/>
      <c r="D105" s="191" t="s">
        <v>593</v>
      </c>
      <c r="E105" s="190" t="s">
        <v>164</v>
      </c>
      <c r="F105" s="189"/>
      <c r="G105" s="188" t="s">
        <v>139</v>
      </c>
      <c r="H105" s="230">
        <v>0.67</v>
      </c>
      <c r="I105" s="187" t="s">
        <v>141</v>
      </c>
      <c r="J105" s="186">
        <f t="shared" si="5"/>
        <v>0</v>
      </c>
      <c r="K105" s="3" t="s">
        <v>659</v>
      </c>
      <c r="N105" s="9"/>
    </row>
    <row r="106" spans="2:14" s="4" customFormat="1" ht="15" customHeight="1" x14ac:dyDescent="0.2">
      <c r="B106" s="761">
        <v>16</v>
      </c>
      <c r="C106" s="195" t="s">
        <v>1116</v>
      </c>
      <c r="D106" s="191" t="s">
        <v>597</v>
      </c>
      <c r="E106" s="190" t="s">
        <v>165</v>
      </c>
      <c r="F106" s="189"/>
      <c r="G106" s="188" t="s">
        <v>139</v>
      </c>
      <c r="H106" s="230">
        <v>0.5</v>
      </c>
      <c r="I106" s="188" t="s">
        <v>141</v>
      </c>
      <c r="J106" s="194">
        <f t="shared" si="5"/>
        <v>0</v>
      </c>
      <c r="K106" s="3" t="s">
        <v>658</v>
      </c>
      <c r="N106" s="9"/>
    </row>
    <row r="107" spans="2:14" s="4" customFormat="1" ht="15" customHeight="1" x14ac:dyDescent="0.2">
      <c r="B107" s="1066" t="s">
        <v>577</v>
      </c>
      <c r="C107" s="1067"/>
      <c r="D107" s="191" t="s">
        <v>593</v>
      </c>
      <c r="E107" s="190" t="s">
        <v>164</v>
      </c>
      <c r="F107" s="189"/>
      <c r="G107" s="188" t="s">
        <v>139</v>
      </c>
      <c r="H107" s="230">
        <v>0.5</v>
      </c>
      <c r="I107" s="187" t="s">
        <v>141</v>
      </c>
      <c r="J107" s="186">
        <f t="shared" si="5"/>
        <v>0</v>
      </c>
      <c r="K107" s="3" t="s">
        <v>657</v>
      </c>
      <c r="N107" s="9"/>
    </row>
    <row r="108" spans="2:14" s="4" customFormat="1" ht="15" customHeight="1" x14ac:dyDescent="0.2">
      <c r="B108" s="761">
        <v>17</v>
      </c>
      <c r="C108" s="591" t="s">
        <v>1116</v>
      </c>
      <c r="D108" s="191" t="s">
        <v>597</v>
      </c>
      <c r="E108" s="190" t="s">
        <v>165</v>
      </c>
      <c r="F108" s="189"/>
      <c r="G108" s="188" t="s">
        <v>139</v>
      </c>
      <c r="H108" s="230">
        <v>0.67</v>
      </c>
      <c r="I108" s="188" t="s">
        <v>141</v>
      </c>
      <c r="J108" s="194">
        <f t="shared" si="5"/>
        <v>0</v>
      </c>
      <c r="K108" s="3" t="s">
        <v>656</v>
      </c>
      <c r="N108" s="9"/>
    </row>
    <row r="109" spans="2:14" s="4" customFormat="1" ht="15" customHeight="1" x14ac:dyDescent="0.2">
      <c r="B109" s="1261" t="s">
        <v>579</v>
      </c>
      <c r="C109" s="1262"/>
      <c r="D109" s="191" t="s">
        <v>593</v>
      </c>
      <c r="E109" s="190" t="s">
        <v>164</v>
      </c>
      <c r="F109" s="189"/>
      <c r="G109" s="188" t="s">
        <v>139</v>
      </c>
      <c r="H109" s="230">
        <v>0.67</v>
      </c>
      <c r="I109" s="187" t="s">
        <v>141</v>
      </c>
      <c r="J109" s="186">
        <f t="shared" si="5"/>
        <v>0</v>
      </c>
      <c r="K109" s="3" t="s">
        <v>655</v>
      </c>
      <c r="N109" s="9"/>
    </row>
    <row r="110" spans="2:14" s="4" customFormat="1" ht="15" customHeight="1" x14ac:dyDescent="0.2">
      <c r="B110" s="761">
        <v>18</v>
      </c>
      <c r="C110" s="195" t="s">
        <v>1395</v>
      </c>
      <c r="D110" s="191" t="s">
        <v>1092</v>
      </c>
      <c r="E110" s="190" t="s">
        <v>165</v>
      </c>
      <c r="F110" s="189"/>
      <c r="G110" s="188" t="s">
        <v>1089</v>
      </c>
      <c r="H110" s="230">
        <v>0.5</v>
      </c>
      <c r="I110" s="188" t="s">
        <v>1088</v>
      </c>
      <c r="J110" s="194">
        <f t="shared" si="4"/>
        <v>0</v>
      </c>
      <c r="K110" s="3" t="s">
        <v>1634</v>
      </c>
      <c r="N110" s="9"/>
    </row>
    <row r="111" spans="2:14" s="4" customFormat="1" ht="15" customHeight="1" x14ac:dyDescent="0.2">
      <c r="B111" s="1066" t="s">
        <v>577</v>
      </c>
      <c r="C111" s="1067"/>
      <c r="D111" s="191" t="s">
        <v>1090</v>
      </c>
      <c r="E111" s="190" t="s">
        <v>164</v>
      </c>
      <c r="F111" s="189"/>
      <c r="G111" s="188" t="s">
        <v>1089</v>
      </c>
      <c r="H111" s="230">
        <v>0.5</v>
      </c>
      <c r="I111" s="187" t="s">
        <v>1088</v>
      </c>
      <c r="J111" s="186">
        <f t="shared" si="4"/>
        <v>0</v>
      </c>
      <c r="K111" s="3" t="s">
        <v>1635</v>
      </c>
      <c r="N111" s="9"/>
    </row>
    <row r="112" spans="2:14" s="4" customFormat="1" ht="15" customHeight="1" x14ac:dyDescent="0.2">
      <c r="B112" s="761">
        <v>19</v>
      </c>
      <c r="C112" s="591" t="s">
        <v>1395</v>
      </c>
      <c r="D112" s="191" t="s">
        <v>1092</v>
      </c>
      <c r="E112" s="190" t="s">
        <v>165</v>
      </c>
      <c r="F112" s="189"/>
      <c r="G112" s="188" t="s">
        <v>1089</v>
      </c>
      <c r="H112" s="230">
        <v>0.67</v>
      </c>
      <c r="I112" s="188" t="s">
        <v>1088</v>
      </c>
      <c r="J112" s="194">
        <f t="shared" si="4"/>
        <v>0</v>
      </c>
      <c r="K112" s="3" t="s">
        <v>1636</v>
      </c>
      <c r="N112" s="9"/>
    </row>
    <row r="113" spans="1:14" s="4" customFormat="1" ht="15" customHeight="1" x14ac:dyDescent="0.2">
      <c r="B113" s="1261" t="s">
        <v>579</v>
      </c>
      <c r="C113" s="1262"/>
      <c r="D113" s="191" t="s">
        <v>1090</v>
      </c>
      <c r="E113" s="190" t="s">
        <v>164</v>
      </c>
      <c r="F113" s="189"/>
      <c r="G113" s="188" t="s">
        <v>1089</v>
      </c>
      <c r="H113" s="230">
        <v>0.67</v>
      </c>
      <c r="I113" s="187" t="s">
        <v>1088</v>
      </c>
      <c r="J113" s="186">
        <f t="shared" si="4"/>
        <v>0</v>
      </c>
      <c r="K113" s="3" t="s">
        <v>1637</v>
      </c>
      <c r="N113" s="9"/>
    </row>
    <row r="114" spans="1:14" s="4" customFormat="1" ht="15" customHeight="1" x14ac:dyDescent="0.2">
      <c r="B114" s="761">
        <v>20</v>
      </c>
      <c r="C114" s="195" t="s">
        <v>1639</v>
      </c>
      <c r="D114" s="191" t="s">
        <v>597</v>
      </c>
      <c r="E114" s="190" t="s">
        <v>165</v>
      </c>
      <c r="F114" s="189"/>
      <c r="G114" s="188" t="s">
        <v>139</v>
      </c>
      <c r="H114" s="230">
        <v>0.5</v>
      </c>
      <c r="I114" s="188" t="s">
        <v>141</v>
      </c>
      <c r="J114" s="194">
        <f t="shared" ref="J114:J117" si="6">ROUND(F114*H114,0)</f>
        <v>0</v>
      </c>
      <c r="K114" s="3" t="s">
        <v>1891</v>
      </c>
      <c r="N114" s="9"/>
    </row>
    <row r="115" spans="1:14" s="4" customFormat="1" ht="15" customHeight="1" x14ac:dyDescent="0.2">
      <c r="B115" s="1066" t="s">
        <v>577</v>
      </c>
      <c r="C115" s="1067"/>
      <c r="D115" s="191" t="s">
        <v>593</v>
      </c>
      <c r="E115" s="190" t="s">
        <v>164</v>
      </c>
      <c r="F115" s="189"/>
      <c r="G115" s="188" t="s">
        <v>139</v>
      </c>
      <c r="H115" s="230">
        <v>0.5</v>
      </c>
      <c r="I115" s="187" t="s">
        <v>141</v>
      </c>
      <c r="J115" s="186">
        <f t="shared" si="6"/>
        <v>0</v>
      </c>
      <c r="K115" s="3" t="s">
        <v>1892</v>
      </c>
      <c r="N115" s="9"/>
    </row>
    <row r="116" spans="1:14" s="4" customFormat="1" ht="15" customHeight="1" x14ac:dyDescent="0.2">
      <c r="B116" s="761">
        <v>21</v>
      </c>
      <c r="C116" s="591" t="s">
        <v>1639</v>
      </c>
      <c r="D116" s="191" t="s">
        <v>597</v>
      </c>
      <c r="E116" s="190" t="s">
        <v>165</v>
      </c>
      <c r="F116" s="189"/>
      <c r="G116" s="188" t="s">
        <v>139</v>
      </c>
      <c r="H116" s="230">
        <v>0.67</v>
      </c>
      <c r="I116" s="188" t="s">
        <v>141</v>
      </c>
      <c r="J116" s="194">
        <f t="shared" si="6"/>
        <v>0</v>
      </c>
      <c r="K116" s="3" t="s">
        <v>1893</v>
      </c>
      <c r="N116" s="9"/>
    </row>
    <row r="117" spans="1:14" s="4" customFormat="1" ht="15" customHeight="1" thickBot="1" x14ac:dyDescent="0.25">
      <c r="B117" s="1261" t="s">
        <v>579</v>
      </c>
      <c r="C117" s="1262"/>
      <c r="D117" s="191" t="s">
        <v>593</v>
      </c>
      <c r="E117" s="190" t="s">
        <v>164</v>
      </c>
      <c r="F117" s="189"/>
      <c r="G117" s="188" t="s">
        <v>139</v>
      </c>
      <c r="H117" s="230">
        <v>0.67</v>
      </c>
      <c r="I117" s="187" t="s">
        <v>141</v>
      </c>
      <c r="J117" s="186">
        <f t="shared" si="6"/>
        <v>0</v>
      </c>
      <c r="K117" s="3" t="s">
        <v>1894</v>
      </c>
      <c r="N117" s="9"/>
    </row>
    <row r="118" spans="1:14" s="4" customFormat="1" ht="15" customHeight="1" x14ac:dyDescent="0.2">
      <c r="B118" s="184"/>
      <c r="C118" s="185"/>
      <c r="D118" s="184"/>
      <c r="E118" s="184"/>
      <c r="F118" s="170"/>
      <c r="G118" s="171"/>
      <c r="H118" s="1031" t="s">
        <v>1895</v>
      </c>
      <c r="I118" s="1032"/>
      <c r="J118" s="167"/>
      <c r="K118" s="3"/>
      <c r="N118" s="9"/>
    </row>
    <row r="119" spans="1:14" s="4" customFormat="1" ht="15" customHeight="1" thickBot="1" x14ac:dyDescent="0.25">
      <c r="B119" s="3"/>
      <c r="C119" s="3"/>
      <c r="D119" s="3"/>
      <c r="E119" s="3"/>
      <c r="F119" s="169"/>
      <c r="G119" s="3"/>
      <c r="H119" s="1055" t="s">
        <v>140</v>
      </c>
      <c r="I119" s="1056"/>
      <c r="J119" s="166">
        <f>SUM(J79:J117)</f>
        <v>0</v>
      </c>
      <c r="K119" s="3" t="s">
        <v>1146</v>
      </c>
      <c r="M119" s="4" t="s">
        <v>1089</v>
      </c>
      <c r="N119" s="9"/>
    </row>
    <row r="120" spans="1:14" s="4" customFormat="1" ht="18.75" customHeight="1" x14ac:dyDescent="0.2">
      <c r="F120" s="183"/>
      <c r="J120" s="183"/>
      <c r="N120" s="9"/>
    </row>
    <row r="121" spans="1:14" ht="18.75" customHeight="1" x14ac:dyDescent="0.2">
      <c r="A121" s="177" t="s">
        <v>1145</v>
      </c>
      <c r="B121" s="4" t="s">
        <v>2365</v>
      </c>
    </row>
    <row r="122" spans="1:14" ht="11.25" customHeight="1" x14ac:dyDescent="0.2">
      <c r="A122" s="182"/>
    </row>
    <row r="123" spans="1:14" ht="18.75" customHeight="1" x14ac:dyDescent="0.2">
      <c r="A123" s="182"/>
      <c r="B123" s="1050" t="s">
        <v>212</v>
      </c>
      <c r="C123" s="1051"/>
      <c r="D123" s="1050" t="s">
        <v>161</v>
      </c>
      <c r="E123" s="1051"/>
      <c r="F123" s="205" t="s">
        <v>211</v>
      </c>
      <c r="G123" s="187"/>
      <c r="H123" s="187" t="s">
        <v>159</v>
      </c>
      <c r="I123" s="187"/>
      <c r="J123" s="205" t="s">
        <v>110</v>
      </c>
      <c r="K123" s="3"/>
    </row>
    <row r="124" spans="1:14" ht="15" customHeight="1" x14ac:dyDescent="0.2">
      <c r="A124" s="182"/>
      <c r="B124" s="760"/>
      <c r="C124" s="203"/>
      <c r="D124" s="766"/>
      <c r="E124" s="767"/>
      <c r="F124" s="769"/>
      <c r="G124" s="200"/>
      <c r="H124" s="200"/>
      <c r="I124" s="200"/>
      <c r="J124" s="199" t="s">
        <v>1099</v>
      </c>
      <c r="K124" s="3"/>
    </row>
    <row r="125" spans="1:14" s="4" customFormat="1" ht="15" customHeight="1" x14ac:dyDescent="0.2">
      <c r="B125" s="761">
        <v>1</v>
      </c>
      <c r="C125" s="195" t="s">
        <v>148</v>
      </c>
      <c r="D125" s="1037"/>
      <c r="E125" s="1038"/>
      <c r="F125" s="189"/>
      <c r="G125" s="188" t="s">
        <v>1089</v>
      </c>
      <c r="H125" s="369">
        <v>0.107</v>
      </c>
      <c r="I125" s="188" t="s">
        <v>1088</v>
      </c>
      <c r="J125" s="194">
        <f>ROUND(F125*H125,0)</f>
        <v>0</v>
      </c>
      <c r="K125" s="3" t="s">
        <v>1098</v>
      </c>
      <c r="N125" s="9"/>
    </row>
    <row r="126" spans="1:14" s="4" customFormat="1" ht="15" customHeight="1" x14ac:dyDescent="0.2">
      <c r="B126" s="761">
        <v>2</v>
      </c>
      <c r="C126" s="195" t="s">
        <v>147</v>
      </c>
      <c r="D126" s="1037"/>
      <c r="E126" s="1038"/>
      <c r="F126" s="189"/>
      <c r="G126" s="188" t="s">
        <v>1089</v>
      </c>
      <c r="H126" s="369">
        <v>0.16</v>
      </c>
      <c r="I126" s="188" t="s">
        <v>1088</v>
      </c>
      <c r="J126" s="194">
        <f>ROUND(F126*H126,0)</f>
        <v>0</v>
      </c>
      <c r="K126" s="3" t="s">
        <v>1097</v>
      </c>
      <c r="N126" s="9"/>
    </row>
    <row r="127" spans="1:14" s="4" customFormat="1" ht="15" customHeight="1" x14ac:dyDescent="0.2">
      <c r="B127" s="761">
        <v>3</v>
      </c>
      <c r="C127" s="195" t="s">
        <v>146</v>
      </c>
      <c r="D127" s="1037"/>
      <c r="E127" s="1038"/>
      <c r="F127" s="189"/>
      <c r="G127" s="188" t="s">
        <v>1089</v>
      </c>
      <c r="H127" s="369">
        <v>0.183</v>
      </c>
      <c r="I127" s="188" t="s">
        <v>1088</v>
      </c>
      <c r="J127" s="194">
        <f>ROUND(F127*H127,0)</f>
        <v>0</v>
      </c>
      <c r="K127" s="3" t="s">
        <v>1096</v>
      </c>
      <c r="N127" s="9"/>
    </row>
    <row r="128" spans="1:14" s="4" customFormat="1" ht="15" customHeight="1" x14ac:dyDescent="0.2">
      <c r="B128" s="761">
        <v>4</v>
      </c>
      <c r="C128" s="195" t="s">
        <v>145</v>
      </c>
      <c r="D128" s="191" t="s">
        <v>1092</v>
      </c>
      <c r="E128" s="190" t="s">
        <v>165</v>
      </c>
      <c r="F128" s="189"/>
      <c r="G128" s="188" t="s">
        <v>1089</v>
      </c>
      <c r="H128" s="369">
        <v>0.371</v>
      </c>
      <c r="I128" s="188" t="s">
        <v>1088</v>
      </c>
      <c r="J128" s="194">
        <f>ROUND(F128*H128,0)</f>
        <v>0</v>
      </c>
      <c r="K128" s="3" t="s">
        <v>1095</v>
      </c>
      <c r="N128" s="9"/>
    </row>
    <row r="129" spans="1:14" s="4" customFormat="1" ht="15" customHeight="1" thickBot="1" x14ac:dyDescent="0.25">
      <c r="B129" s="212"/>
      <c r="C129" s="767"/>
      <c r="D129" s="191" t="s">
        <v>1090</v>
      </c>
      <c r="E129" s="190" t="s">
        <v>164</v>
      </c>
      <c r="F129" s="189"/>
      <c r="G129" s="188" t="s">
        <v>1089</v>
      </c>
      <c r="H129" s="371">
        <v>0.20899999999999999</v>
      </c>
      <c r="I129" s="187" t="s">
        <v>1088</v>
      </c>
      <c r="J129" s="186">
        <f>ROUND(F129*H129,0)</f>
        <v>0</v>
      </c>
      <c r="K129" s="3" t="s">
        <v>1103</v>
      </c>
      <c r="N129" s="9"/>
    </row>
    <row r="130" spans="1:14" s="4" customFormat="1" ht="15" customHeight="1" x14ac:dyDescent="0.2">
      <c r="B130" s="184"/>
      <c r="C130" s="185"/>
      <c r="D130" s="184"/>
      <c r="E130" s="184"/>
      <c r="F130" s="170"/>
      <c r="G130" s="171"/>
      <c r="H130" s="1031" t="s">
        <v>1144</v>
      </c>
      <c r="I130" s="1032"/>
      <c r="J130" s="167"/>
      <c r="K130" s="3"/>
      <c r="N130" s="9"/>
    </row>
    <row r="131" spans="1:14" s="4" customFormat="1" ht="15" customHeight="1" thickBot="1" x14ac:dyDescent="0.25">
      <c r="B131" s="3"/>
      <c r="C131" s="3"/>
      <c r="D131" s="3"/>
      <c r="E131" s="3"/>
      <c r="F131" s="169"/>
      <c r="G131" s="3"/>
      <c r="H131" s="1055" t="s">
        <v>140</v>
      </c>
      <c r="I131" s="1056"/>
      <c r="J131" s="166">
        <f>SUM(J125:J129)</f>
        <v>0</v>
      </c>
      <c r="K131" s="3" t="s">
        <v>1143</v>
      </c>
      <c r="M131" s="4" t="s">
        <v>1089</v>
      </c>
      <c r="N131" s="9"/>
    </row>
    <row r="132" spans="1:14" s="4" customFormat="1" ht="18.75" customHeight="1" x14ac:dyDescent="0.2">
      <c r="F132" s="183"/>
      <c r="J132" s="183"/>
      <c r="N132" s="9"/>
    </row>
    <row r="133" spans="1:14" ht="18.75" customHeight="1" x14ac:dyDescent="0.2">
      <c r="A133" s="177" t="s">
        <v>1142</v>
      </c>
      <c r="B133" s="4" t="s">
        <v>442</v>
      </c>
    </row>
    <row r="134" spans="1:14" ht="11.25" customHeight="1" x14ac:dyDescent="0.2">
      <c r="A134" s="182"/>
    </row>
    <row r="135" spans="1:14" ht="18.75" customHeight="1" x14ac:dyDescent="0.2">
      <c r="A135" s="182"/>
      <c r="B135" s="1050" t="s">
        <v>162</v>
      </c>
      <c r="C135" s="1051"/>
      <c r="D135" s="1050" t="s">
        <v>161</v>
      </c>
      <c r="E135" s="1051"/>
      <c r="F135" s="205" t="s">
        <v>160</v>
      </c>
      <c r="G135" s="187"/>
      <c r="H135" s="187" t="s">
        <v>159</v>
      </c>
      <c r="I135" s="187"/>
      <c r="J135" s="205" t="s">
        <v>110</v>
      </c>
      <c r="K135" s="3"/>
    </row>
    <row r="136" spans="1:14" ht="15" customHeight="1" x14ac:dyDescent="0.2">
      <c r="A136" s="182"/>
      <c r="B136" s="760"/>
      <c r="C136" s="203"/>
      <c r="D136" s="766"/>
      <c r="E136" s="767"/>
      <c r="F136" s="769"/>
      <c r="G136" s="200"/>
      <c r="H136" s="200"/>
      <c r="I136" s="200"/>
      <c r="J136" s="199" t="s">
        <v>1099</v>
      </c>
      <c r="K136" s="3"/>
    </row>
    <row r="137" spans="1:14" s="4" customFormat="1" ht="15" customHeight="1" x14ac:dyDescent="0.2">
      <c r="B137" s="761">
        <v>1</v>
      </c>
      <c r="C137" s="195" t="s">
        <v>441</v>
      </c>
      <c r="D137" s="1037"/>
      <c r="E137" s="1038"/>
      <c r="F137" s="189"/>
      <c r="G137" s="188" t="s">
        <v>1089</v>
      </c>
      <c r="H137" s="230">
        <v>0.122</v>
      </c>
      <c r="I137" s="187" t="s">
        <v>1088</v>
      </c>
      <c r="J137" s="186">
        <f t="shared" ref="J137:J154" si="7">ROUND(F137*H137,0)</f>
        <v>0</v>
      </c>
      <c r="K137" s="3" t="s">
        <v>1098</v>
      </c>
      <c r="N137" s="9"/>
    </row>
    <row r="138" spans="1:14" s="4" customFormat="1" ht="15" customHeight="1" x14ac:dyDescent="0.2">
      <c r="B138" s="761">
        <v>2</v>
      </c>
      <c r="C138" s="195" t="s">
        <v>153</v>
      </c>
      <c r="D138" s="1037"/>
      <c r="E138" s="1038"/>
      <c r="F138" s="189"/>
      <c r="G138" s="188" t="s">
        <v>1089</v>
      </c>
      <c r="H138" s="230">
        <v>0.17899999999999999</v>
      </c>
      <c r="I138" s="188" t="s">
        <v>1088</v>
      </c>
      <c r="J138" s="194">
        <f t="shared" si="7"/>
        <v>0</v>
      </c>
      <c r="K138" s="3" t="s">
        <v>1097</v>
      </c>
      <c r="N138" s="9"/>
    </row>
    <row r="139" spans="1:14" s="4" customFormat="1" ht="15" customHeight="1" x14ac:dyDescent="0.2">
      <c r="B139" s="761">
        <v>3</v>
      </c>
      <c r="C139" s="195" t="s">
        <v>151</v>
      </c>
      <c r="D139" s="1037"/>
      <c r="E139" s="1038"/>
      <c r="F139" s="189"/>
      <c r="G139" s="188" t="s">
        <v>1089</v>
      </c>
      <c r="H139" s="230">
        <v>0.19900000000000001</v>
      </c>
      <c r="I139" s="187" t="s">
        <v>1088</v>
      </c>
      <c r="J139" s="186">
        <f t="shared" si="7"/>
        <v>0</v>
      </c>
      <c r="K139" s="3" t="s">
        <v>1096</v>
      </c>
      <c r="N139" s="9"/>
    </row>
    <row r="140" spans="1:14" s="4" customFormat="1" ht="15" customHeight="1" x14ac:dyDescent="0.2">
      <c r="B140" s="761">
        <v>4</v>
      </c>
      <c r="C140" s="195" t="s">
        <v>150</v>
      </c>
      <c r="D140" s="1037"/>
      <c r="E140" s="1038"/>
      <c r="F140" s="189"/>
      <c r="G140" s="188" t="s">
        <v>1089</v>
      </c>
      <c r="H140" s="230">
        <v>0.28999999999999998</v>
      </c>
      <c r="I140" s="188" t="s">
        <v>1088</v>
      </c>
      <c r="J140" s="194">
        <f t="shared" si="7"/>
        <v>0</v>
      </c>
      <c r="K140" s="3" t="s">
        <v>1095</v>
      </c>
      <c r="N140" s="9"/>
    </row>
    <row r="141" spans="1:14" s="4" customFormat="1" ht="15" customHeight="1" x14ac:dyDescent="0.2">
      <c r="B141" s="761">
        <v>5</v>
      </c>
      <c r="C141" s="195" t="s">
        <v>149</v>
      </c>
      <c r="D141" s="1037"/>
      <c r="E141" s="1038"/>
      <c r="F141" s="189"/>
      <c r="G141" s="188" t="s">
        <v>1089</v>
      </c>
      <c r="H141" s="230">
        <v>0.34699999999999998</v>
      </c>
      <c r="I141" s="187" t="s">
        <v>1088</v>
      </c>
      <c r="J141" s="186">
        <f t="shared" si="7"/>
        <v>0</v>
      </c>
      <c r="K141" s="3" t="s">
        <v>1103</v>
      </c>
      <c r="N141" s="9"/>
    </row>
    <row r="142" spans="1:14" s="4" customFormat="1" ht="15" customHeight="1" x14ac:dyDescent="0.2">
      <c r="B142" s="761">
        <v>6</v>
      </c>
      <c r="C142" s="195" t="s">
        <v>148</v>
      </c>
      <c r="D142" s="1037"/>
      <c r="E142" s="1038"/>
      <c r="F142" s="189"/>
      <c r="G142" s="188" t="s">
        <v>1089</v>
      </c>
      <c r="H142" s="369">
        <v>0.38500000000000001</v>
      </c>
      <c r="I142" s="188" t="s">
        <v>1088</v>
      </c>
      <c r="J142" s="194">
        <f t="shared" si="7"/>
        <v>0</v>
      </c>
      <c r="K142" s="3" t="s">
        <v>1102</v>
      </c>
      <c r="N142" s="9"/>
    </row>
    <row r="143" spans="1:14" s="4" customFormat="1" ht="15" customHeight="1" x14ac:dyDescent="0.2">
      <c r="B143" s="761">
        <v>7</v>
      </c>
      <c r="C143" s="195" t="s">
        <v>147</v>
      </c>
      <c r="D143" s="1037"/>
      <c r="E143" s="1038"/>
      <c r="F143" s="189"/>
      <c r="G143" s="188" t="s">
        <v>1089</v>
      </c>
      <c r="H143" s="371">
        <v>0.28899999999999998</v>
      </c>
      <c r="I143" s="187" t="s">
        <v>1088</v>
      </c>
      <c r="J143" s="186">
        <f t="shared" si="7"/>
        <v>0</v>
      </c>
      <c r="K143" s="3" t="s">
        <v>1101</v>
      </c>
      <c r="N143" s="9"/>
    </row>
    <row r="144" spans="1:14" s="4" customFormat="1" ht="15" customHeight="1" x14ac:dyDescent="0.2">
      <c r="B144" s="761">
        <v>8</v>
      </c>
      <c r="C144" s="195" t="s">
        <v>146</v>
      </c>
      <c r="D144" s="1037"/>
      <c r="E144" s="1038"/>
      <c r="F144" s="189"/>
      <c r="G144" s="188" t="s">
        <v>1089</v>
      </c>
      <c r="H144" s="369">
        <v>0.32900000000000001</v>
      </c>
      <c r="I144" s="188" t="s">
        <v>1088</v>
      </c>
      <c r="J144" s="194">
        <f t="shared" si="7"/>
        <v>0</v>
      </c>
      <c r="K144" s="3" t="s">
        <v>1100</v>
      </c>
      <c r="N144" s="9"/>
    </row>
    <row r="145" spans="1:14" s="4" customFormat="1" ht="15" customHeight="1" x14ac:dyDescent="0.2">
      <c r="B145" s="761">
        <v>9</v>
      </c>
      <c r="C145" s="195" t="s">
        <v>145</v>
      </c>
      <c r="D145" s="1037"/>
      <c r="E145" s="1038"/>
      <c r="F145" s="189"/>
      <c r="G145" s="188" t="s">
        <v>1089</v>
      </c>
      <c r="H145" s="369">
        <v>0.375</v>
      </c>
      <c r="I145" s="188" t="s">
        <v>1088</v>
      </c>
      <c r="J145" s="194">
        <f t="shared" si="7"/>
        <v>0</v>
      </c>
      <c r="K145" s="3" t="s">
        <v>1094</v>
      </c>
      <c r="N145" s="9"/>
    </row>
    <row r="146" spans="1:14" s="4" customFormat="1" ht="15" customHeight="1" x14ac:dyDescent="0.2">
      <c r="B146" s="198">
        <v>10</v>
      </c>
      <c r="C146" s="190" t="s">
        <v>144</v>
      </c>
      <c r="D146" s="1037"/>
      <c r="E146" s="1038"/>
      <c r="F146" s="189"/>
      <c r="G146" s="188" t="s">
        <v>1089</v>
      </c>
      <c r="H146" s="371">
        <v>0.45</v>
      </c>
      <c r="I146" s="187" t="s">
        <v>1088</v>
      </c>
      <c r="J146" s="186">
        <f t="shared" si="7"/>
        <v>0</v>
      </c>
      <c r="K146" s="3" t="s">
        <v>1093</v>
      </c>
      <c r="N146" s="9"/>
    </row>
    <row r="147" spans="1:14" s="4" customFormat="1" ht="15" customHeight="1" x14ac:dyDescent="0.2">
      <c r="B147" s="198">
        <v>11</v>
      </c>
      <c r="C147" s="190" t="s">
        <v>143</v>
      </c>
      <c r="D147" s="1037"/>
      <c r="E147" s="1038"/>
      <c r="F147" s="189"/>
      <c r="G147" s="188" t="s">
        <v>1089</v>
      </c>
      <c r="H147" s="371">
        <v>0.52500000000000002</v>
      </c>
      <c r="I147" s="187" t="s">
        <v>1088</v>
      </c>
      <c r="J147" s="186">
        <f t="shared" si="7"/>
        <v>0</v>
      </c>
      <c r="K147" s="3" t="s">
        <v>1091</v>
      </c>
      <c r="N147" s="9"/>
    </row>
    <row r="148" spans="1:14" s="4" customFormat="1" ht="15" customHeight="1" x14ac:dyDescent="0.2">
      <c r="B148" s="198">
        <v>12</v>
      </c>
      <c r="C148" s="190" t="s">
        <v>142</v>
      </c>
      <c r="D148" s="1037"/>
      <c r="E148" s="1038"/>
      <c r="F148" s="189"/>
      <c r="G148" s="188" t="s">
        <v>1089</v>
      </c>
      <c r="H148" s="371">
        <v>0.68799999999999994</v>
      </c>
      <c r="I148" s="187" t="s">
        <v>1088</v>
      </c>
      <c r="J148" s="186">
        <f t="shared" si="7"/>
        <v>0</v>
      </c>
      <c r="K148" s="3" t="s">
        <v>1087</v>
      </c>
      <c r="N148" s="9"/>
    </row>
    <row r="149" spans="1:14" s="4" customFormat="1" ht="15" customHeight="1" x14ac:dyDescent="0.2">
      <c r="B149" s="198">
        <v>13</v>
      </c>
      <c r="C149" s="190" t="s">
        <v>537</v>
      </c>
      <c r="D149" s="1037"/>
      <c r="E149" s="1038"/>
      <c r="F149" s="189"/>
      <c r="G149" s="188" t="s">
        <v>1089</v>
      </c>
      <c r="H149" s="371">
        <v>0.76</v>
      </c>
      <c r="I149" s="187" t="s">
        <v>1088</v>
      </c>
      <c r="J149" s="186">
        <f t="shared" si="7"/>
        <v>0</v>
      </c>
      <c r="K149" s="3" t="s">
        <v>1127</v>
      </c>
      <c r="N149" s="9"/>
    </row>
    <row r="150" spans="1:14" s="4" customFormat="1" ht="15" customHeight="1" x14ac:dyDescent="0.2">
      <c r="B150" s="198">
        <v>14</v>
      </c>
      <c r="C150" s="190" t="s">
        <v>575</v>
      </c>
      <c r="D150" s="1037"/>
      <c r="E150" s="1038"/>
      <c r="F150" s="189"/>
      <c r="G150" s="188" t="s">
        <v>1089</v>
      </c>
      <c r="H150" s="371">
        <v>0.81399999999999995</v>
      </c>
      <c r="I150" s="187" t="s">
        <v>1088</v>
      </c>
      <c r="J150" s="186">
        <f t="shared" si="7"/>
        <v>0</v>
      </c>
      <c r="K150" s="3" t="s">
        <v>1126</v>
      </c>
      <c r="N150" s="9"/>
    </row>
    <row r="151" spans="1:14" s="4" customFormat="1" ht="15" customHeight="1" x14ac:dyDescent="0.2">
      <c r="B151" s="198">
        <v>15</v>
      </c>
      <c r="C151" s="190" t="s">
        <v>721</v>
      </c>
      <c r="D151" s="1037"/>
      <c r="E151" s="1038"/>
      <c r="F151" s="189"/>
      <c r="G151" s="188" t="s">
        <v>1089</v>
      </c>
      <c r="H151" s="371">
        <v>0.85699999999999998</v>
      </c>
      <c r="I151" s="187" t="s">
        <v>1088</v>
      </c>
      <c r="J151" s="186">
        <f t="shared" si="7"/>
        <v>0</v>
      </c>
      <c r="K151" s="3" t="s">
        <v>1125</v>
      </c>
      <c r="N151" s="9"/>
    </row>
    <row r="152" spans="1:14" s="4" customFormat="1" ht="15" customHeight="1" x14ac:dyDescent="0.2">
      <c r="B152" s="198">
        <v>16</v>
      </c>
      <c r="C152" s="190" t="s">
        <v>1002</v>
      </c>
      <c r="D152" s="1037"/>
      <c r="E152" s="1038"/>
      <c r="F152" s="189"/>
      <c r="G152" s="188" t="s">
        <v>139</v>
      </c>
      <c r="H152" s="371">
        <v>0.9</v>
      </c>
      <c r="I152" s="187" t="s">
        <v>141</v>
      </c>
      <c r="J152" s="186">
        <f>ROUND(F152*H152,0)</f>
        <v>0</v>
      </c>
      <c r="K152" s="3" t="s">
        <v>647</v>
      </c>
      <c r="N152" s="9"/>
    </row>
    <row r="153" spans="1:14" s="4" customFormat="1" ht="15" customHeight="1" x14ac:dyDescent="0.2">
      <c r="B153" s="198">
        <v>17</v>
      </c>
      <c r="C153" s="190" t="s">
        <v>1116</v>
      </c>
      <c r="D153" s="1037"/>
      <c r="E153" s="1038"/>
      <c r="F153" s="189"/>
      <c r="G153" s="188" t="s">
        <v>139</v>
      </c>
      <c r="H153" s="371">
        <v>0.9</v>
      </c>
      <c r="I153" s="187" t="s">
        <v>141</v>
      </c>
      <c r="J153" s="186">
        <f>ROUND(F153*H153,0)</f>
        <v>0</v>
      </c>
      <c r="K153" s="3" t="s">
        <v>646</v>
      </c>
      <c r="N153" s="9"/>
    </row>
    <row r="154" spans="1:14" s="4" customFormat="1" ht="15" customHeight="1" x14ac:dyDescent="0.2">
      <c r="B154" s="198">
        <v>18</v>
      </c>
      <c r="C154" s="190" t="s">
        <v>1395</v>
      </c>
      <c r="D154" s="1037"/>
      <c r="E154" s="1038"/>
      <c r="F154" s="189"/>
      <c r="G154" s="188" t="s">
        <v>1089</v>
      </c>
      <c r="H154" s="371">
        <v>0.9</v>
      </c>
      <c r="I154" s="187" t="s">
        <v>1088</v>
      </c>
      <c r="J154" s="186">
        <f t="shared" si="7"/>
        <v>0</v>
      </c>
      <c r="K154" s="3" t="s">
        <v>1638</v>
      </c>
      <c r="N154" s="9"/>
    </row>
    <row r="155" spans="1:14" s="4" customFormat="1" ht="15" customHeight="1" thickBot="1" x14ac:dyDescent="0.25">
      <c r="B155" s="198">
        <v>19</v>
      </c>
      <c r="C155" s="190" t="s">
        <v>1639</v>
      </c>
      <c r="D155" s="1037"/>
      <c r="E155" s="1038"/>
      <c r="F155" s="189"/>
      <c r="G155" s="188" t="s">
        <v>139</v>
      </c>
      <c r="H155" s="371">
        <v>0.9</v>
      </c>
      <c r="I155" s="187" t="s">
        <v>141</v>
      </c>
      <c r="J155" s="186">
        <f t="shared" ref="J155" si="8">ROUND(F155*H155,0)</f>
        <v>0</v>
      </c>
      <c r="K155" s="3" t="s">
        <v>1896</v>
      </c>
      <c r="N155" s="9"/>
    </row>
    <row r="156" spans="1:14" s="4" customFormat="1" ht="15" customHeight="1" x14ac:dyDescent="0.2">
      <c r="B156" s="184"/>
      <c r="C156" s="185"/>
      <c r="D156" s="184"/>
      <c r="E156" s="184"/>
      <c r="F156" s="170"/>
      <c r="G156" s="171"/>
      <c r="H156" s="1031" t="s">
        <v>1897</v>
      </c>
      <c r="I156" s="1032"/>
      <c r="J156" s="167"/>
      <c r="K156" s="3"/>
      <c r="N156" s="9"/>
    </row>
    <row r="157" spans="1:14" s="4" customFormat="1" ht="15" customHeight="1" thickBot="1" x14ac:dyDescent="0.25">
      <c r="B157" s="3"/>
      <c r="C157" s="3"/>
      <c r="D157" s="3"/>
      <c r="E157" s="3"/>
      <c r="F157" s="169"/>
      <c r="G157" s="3"/>
      <c r="H157" s="1055" t="s">
        <v>140</v>
      </c>
      <c r="I157" s="1056"/>
      <c r="J157" s="166">
        <f>SUM(J137:J155)</f>
        <v>0</v>
      </c>
      <c r="K157" s="3" t="s">
        <v>1141</v>
      </c>
      <c r="M157" s="4" t="s">
        <v>1089</v>
      </c>
      <c r="N157" s="9"/>
    </row>
    <row r="158" spans="1:14" s="4" customFormat="1" ht="18.75" customHeight="1" x14ac:dyDescent="0.2">
      <c r="F158" s="183"/>
      <c r="J158" s="183"/>
      <c r="N158" s="9"/>
    </row>
    <row r="159" spans="1:14" ht="18.75" customHeight="1" x14ac:dyDescent="0.2">
      <c r="A159" s="177" t="s">
        <v>1140</v>
      </c>
      <c r="B159" s="4" t="s">
        <v>440</v>
      </c>
    </row>
    <row r="160" spans="1:14" ht="11.25" customHeight="1" x14ac:dyDescent="0.2">
      <c r="A160" s="182"/>
    </row>
    <row r="161" spans="1:14" ht="18.75" customHeight="1" x14ac:dyDescent="0.2">
      <c r="A161" s="182"/>
      <c r="B161" s="1050" t="s">
        <v>162</v>
      </c>
      <c r="C161" s="1051"/>
      <c r="D161" s="1050" t="s">
        <v>161</v>
      </c>
      <c r="E161" s="1051"/>
      <c r="F161" s="205" t="s">
        <v>160</v>
      </c>
      <c r="G161" s="187"/>
      <c r="H161" s="187" t="s">
        <v>159</v>
      </c>
      <c r="I161" s="187"/>
      <c r="J161" s="205" t="s">
        <v>110</v>
      </c>
      <c r="K161" s="3"/>
    </row>
    <row r="162" spans="1:14" ht="15" customHeight="1" x14ac:dyDescent="0.2">
      <c r="A162" s="182"/>
      <c r="B162" s="760"/>
      <c r="C162" s="203"/>
      <c r="D162" s="766"/>
      <c r="E162" s="767"/>
      <c r="F162" s="769"/>
      <c r="G162" s="200"/>
      <c r="H162" s="200"/>
      <c r="I162" s="200"/>
      <c r="J162" s="199" t="s">
        <v>1099</v>
      </c>
      <c r="K162" s="3"/>
    </row>
    <row r="163" spans="1:14" s="4" customFormat="1" ht="15" customHeight="1" x14ac:dyDescent="0.2">
      <c r="B163" s="761">
        <v>1</v>
      </c>
      <c r="C163" s="195" t="s">
        <v>150</v>
      </c>
      <c r="D163" s="1037"/>
      <c r="E163" s="1038"/>
      <c r="F163" s="189"/>
      <c r="G163" s="188" t="s">
        <v>1089</v>
      </c>
      <c r="H163" s="230">
        <v>0.28999999999999998</v>
      </c>
      <c r="I163" s="187" t="s">
        <v>1088</v>
      </c>
      <c r="J163" s="186">
        <f t="shared" ref="J163:J172" si="9">ROUND(F163*H163,0)</f>
        <v>0</v>
      </c>
      <c r="K163" s="3" t="s">
        <v>1098</v>
      </c>
      <c r="N163" s="9"/>
    </row>
    <row r="164" spans="1:14" s="4" customFormat="1" ht="15" customHeight="1" x14ac:dyDescent="0.2">
      <c r="B164" s="761">
        <v>2</v>
      </c>
      <c r="C164" s="195" t="s">
        <v>149</v>
      </c>
      <c r="D164" s="1037"/>
      <c r="E164" s="1038"/>
      <c r="F164" s="189"/>
      <c r="G164" s="188" t="s">
        <v>1089</v>
      </c>
      <c r="H164" s="230">
        <v>0.34699999999999998</v>
      </c>
      <c r="I164" s="188" t="s">
        <v>1088</v>
      </c>
      <c r="J164" s="194">
        <f t="shared" si="9"/>
        <v>0</v>
      </c>
      <c r="K164" s="3" t="s">
        <v>1097</v>
      </c>
      <c r="N164" s="9"/>
    </row>
    <row r="165" spans="1:14" s="4" customFormat="1" ht="15" customHeight="1" x14ac:dyDescent="0.2">
      <c r="B165" s="761">
        <v>3</v>
      </c>
      <c r="C165" s="195" t="s">
        <v>148</v>
      </c>
      <c r="D165" s="1037"/>
      <c r="E165" s="1038"/>
      <c r="F165" s="189"/>
      <c r="G165" s="188" t="s">
        <v>1089</v>
      </c>
      <c r="H165" s="371">
        <v>0.38500000000000001</v>
      </c>
      <c r="I165" s="187" t="s">
        <v>1088</v>
      </c>
      <c r="J165" s="186">
        <f t="shared" si="9"/>
        <v>0</v>
      </c>
      <c r="K165" s="3" t="s">
        <v>1096</v>
      </c>
      <c r="N165" s="9"/>
    </row>
    <row r="166" spans="1:14" s="4" customFormat="1" ht="15" customHeight="1" x14ac:dyDescent="0.2">
      <c r="B166" s="761">
        <v>4</v>
      </c>
      <c r="C166" s="195" t="s">
        <v>147</v>
      </c>
      <c r="D166" s="1037"/>
      <c r="E166" s="1038"/>
      <c r="F166" s="189"/>
      <c r="G166" s="188" t="s">
        <v>1089</v>
      </c>
      <c r="H166" s="369">
        <v>0.28899999999999998</v>
      </c>
      <c r="I166" s="188" t="s">
        <v>1088</v>
      </c>
      <c r="J166" s="194">
        <f t="shared" si="9"/>
        <v>0</v>
      </c>
      <c r="K166" s="3" t="s">
        <v>1095</v>
      </c>
      <c r="N166" s="9"/>
    </row>
    <row r="167" spans="1:14" s="4" customFormat="1" ht="15" customHeight="1" x14ac:dyDescent="0.2">
      <c r="B167" s="761">
        <v>5</v>
      </c>
      <c r="C167" s="195" t="s">
        <v>146</v>
      </c>
      <c r="D167" s="1037"/>
      <c r="E167" s="1038"/>
      <c r="F167" s="189"/>
      <c r="G167" s="188" t="s">
        <v>1089</v>
      </c>
      <c r="H167" s="371">
        <v>0.32900000000000001</v>
      </c>
      <c r="I167" s="187" t="s">
        <v>1088</v>
      </c>
      <c r="J167" s="186">
        <f t="shared" si="9"/>
        <v>0</v>
      </c>
      <c r="K167" s="3" t="s">
        <v>1103</v>
      </c>
      <c r="N167" s="9"/>
    </row>
    <row r="168" spans="1:14" s="4" customFormat="1" ht="15" customHeight="1" x14ac:dyDescent="0.2">
      <c r="B168" s="761">
        <v>6</v>
      </c>
      <c r="C168" s="195" t="s">
        <v>145</v>
      </c>
      <c r="D168" s="1037"/>
      <c r="E168" s="1038"/>
      <c r="F168" s="189"/>
      <c r="G168" s="188" t="s">
        <v>1089</v>
      </c>
      <c r="H168" s="369">
        <v>0.375</v>
      </c>
      <c r="I168" s="188" t="s">
        <v>1088</v>
      </c>
      <c r="J168" s="194">
        <f t="shared" si="9"/>
        <v>0</v>
      </c>
      <c r="K168" s="3" t="s">
        <v>1102</v>
      </c>
      <c r="N168" s="9"/>
    </row>
    <row r="169" spans="1:14" s="4" customFormat="1" ht="15" customHeight="1" x14ac:dyDescent="0.2">
      <c r="B169" s="198">
        <v>7</v>
      </c>
      <c r="C169" s="190" t="s">
        <v>144</v>
      </c>
      <c r="D169" s="1037"/>
      <c r="E169" s="1038"/>
      <c r="F169" s="189"/>
      <c r="G169" s="188" t="s">
        <v>1089</v>
      </c>
      <c r="H169" s="371">
        <v>0.45</v>
      </c>
      <c r="I169" s="187" t="s">
        <v>1088</v>
      </c>
      <c r="J169" s="186">
        <f t="shared" si="9"/>
        <v>0</v>
      </c>
      <c r="K169" s="3" t="s">
        <v>1101</v>
      </c>
      <c r="N169" s="9"/>
    </row>
    <row r="170" spans="1:14" s="4" customFormat="1" ht="15" customHeight="1" x14ac:dyDescent="0.2">
      <c r="B170" s="198">
        <v>8</v>
      </c>
      <c r="C170" s="190" t="s">
        <v>143</v>
      </c>
      <c r="D170" s="1037"/>
      <c r="E170" s="1038"/>
      <c r="F170" s="189"/>
      <c r="G170" s="188" t="s">
        <v>1089</v>
      </c>
      <c r="H170" s="371">
        <v>0.52500000000000002</v>
      </c>
      <c r="I170" s="187" t="s">
        <v>1088</v>
      </c>
      <c r="J170" s="186">
        <f t="shared" si="9"/>
        <v>0</v>
      </c>
      <c r="K170" s="3" t="s">
        <v>1100</v>
      </c>
      <c r="N170" s="9"/>
    </row>
    <row r="171" spans="1:14" s="4" customFormat="1" ht="15" customHeight="1" x14ac:dyDescent="0.2">
      <c r="B171" s="198">
        <v>9</v>
      </c>
      <c r="C171" s="190" t="s">
        <v>142</v>
      </c>
      <c r="D171" s="1037"/>
      <c r="E171" s="1038"/>
      <c r="F171" s="189"/>
      <c r="G171" s="188" t="s">
        <v>1089</v>
      </c>
      <c r="H171" s="371">
        <v>0.68799999999999994</v>
      </c>
      <c r="I171" s="187" t="s">
        <v>1088</v>
      </c>
      <c r="J171" s="186">
        <f t="shared" si="9"/>
        <v>0</v>
      </c>
      <c r="K171" s="3" t="s">
        <v>1094</v>
      </c>
      <c r="N171" s="9"/>
    </row>
    <row r="172" spans="1:14" s="4" customFormat="1" ht="15" customHeight="1" thickBot="1" x14ac:dyDescent="0.25">
      <c r="B172" s="198">
        <v>10</v>
      </c>
      <c r="C172" s="190" t="s">
        <v>537</v>
      </c>
      <c r="D172" s="1037"/>
      <c r="E172" s="1038"/>
      <c r="F172" s="189"/>
      <c r="G172" s="188" t="s">
        <v>1089</v>
      </c>
      <c r="H172" s="371">
        <v>0.76</v>
      </c>
      <c r="I172" s="187" t="s">
        <v>1088</v>
      </c>
      <c r="J172" s="186">
        <f t="shared" si="9"/>
        <v>0</v>
      </c>
      <c r="K172" s="3" t="s">
        <v>1093</v>
      </c>
      <c r="N172" s="9"/>
    </row>
    <row r="173" spans="1:14" s="4" customFormat="1" ht="15" customHeight="1" x14ac:dyDescent="0.2">
      <c r="B173" s="184"/>
      <c r="C173" s="185"/>
      <c r="D173" s="184"/>
      <c r="E173" s="184"/>
      <c r="F173" s="170"/>
      <c r="G173" s="171"/>
      <c r="H173" s="1031" t="s">
        <v>1106</v>
      </c>
      <c r="I173" s="1032"/>
      <c r="J173" s="167"/>
      <c r="K173" s="3"/>
      <c r="N173" s="9"/>
    </row>
    <row r="174" spans="1:14" s="4" customFormat="1" ht="15" customHeight="1" thickBot="1" x14ac:dyDescent="0.25">
      <c r="B174" s="3"/>
      <c r="C174" s="3"/>
      <c r="D174" s="3"/>
      <c r="E174" s="3"/>
      <c r="F174" s="169"/>
      <c r="G174" s="3"/>
      <c r="H174" s="1055" t="s">
        <v>140</v>
      </c>
      <c r="I174" s="1056"/>
      <c r="J174" s="166">
        <f>SUM(J163:J172)</f>
        <v>0</v>
      </c>
      <c r="K174" s="3" t="s">
        <v>1139</v>
      </c>
      <c r="M174" s="4" t="s">
        <v>1089</v>
      </c>
      <c r="N174" s="9"/>
    </row>
    <row r="175" spans="1:14" s="4" customFormat="1" ht="18.75" customHeight="1" x14ac:dyDescent="0.2">
      <c r="F175" s="183"/>
      <c r="J175" s="183"/>
      <c r="N175" s="9"/>
    </row>
    <row r="176" spans="1:14" ht="18.75" customHeight="1" x14ac:dyDescent="0.2">
      <c r="A176" s="177" t="s">
        <v>1138</v>
      </c>
      <c r="B176" s="4" t="s">
        <v>439</v>
      </c>
    </row>
    <row r="177" spans="1:14" ht="15" customHeight="1" x14ac:dyDescent="0.2">
      <c r="A177" s="182"/>
      <c r="C177" s="770"/>
      <c r="D177" s="770"/>
      <c r="E177" s="770"/>
    </row>
    <row r="178" spans="1:14" s="4" customFormat="1" ht="18.75" customHeight="1" thickBot="1" x14ac:dyDescent="0.25">
      <c r="A178" s="177"/>
      <c r="B178" s="1272" t="s">
        <v>2366</v>
      </c>
      <c r="C178" s="1272"/>
      <c r="D178" s="1272"/>
      <c r="E178" s="1272"/>
      <c r="F178" s="183"/>
      <c r="H178" s="4" t="s">
        <v>185</v>
      </c>
      <c r="J178" s="183"/>
      <c r="N178" s="9"/>
    </row>
    <row r="179" spans="1:14" s="4" customFormat="1" ht="18.75" customHeight="1" thickBot="1" x14ac:dyDescent="0.25">
      <c r="A179" s="177"/>
      <c r="B179" s="1272"/>
      <c r="C179" s="1272"/>
      <c r="D179" s="1272"/>
      <c r="E179" s="1272"/>
      <c r="F179" s="181"/>
      <c r="G179" s="179" t="s">
        <v>1089</v>
      </c>
      <c r="H179" s="180">
        <v>0.5</v>
      </c>
      <c r="I179" s="179" t="s">
        <v>1088</v>
      </c>
      <c r="J179" s="178">
        <f>ROUND(F179*H179,0)</f>
        <v>0</v>
      </c>
      <c r="K179" s="3" t="s">
        <v>1137</v>
      </c>
      <c r="M179" s="4" t="s">
        <v>1089</v>
      </c>
      <c r="N179" s="9"/>
    </row>
    <row r="180" spans="1:14" s="4" customFormat="1" ht="11.25" customHeight="1" x14ac:dyDescent="0.2">
      <c r="F180" s="183"/>
      <c r="J180" s="172" t="s">
        <v>207</v>
      </c>
      <c r="N180" s="9"/>
    </row>
    <row r="181" spans="1:14" s="4" customFormat="1" ht="18.75" customHeight="1" x14ac:dyDescent="0.2">
      <c r="F181" s="183"/>
      <c r="J181" s="183"/>
      <c r="N181" s="9"/>
    </row>
    <row r="182" spans="1:14" ht="18.75" customHeight="1" x14ac:dyDescent="0.2">
      <c r="A182" s="177" t="s">
        <v>1136</v>
      </c>
      <c r="B182" s="4" t="s">
        <v>439</v>
      </c>
    </row>
    <row r="183" spans="1:14" ht="11.25" customHeight="1" x14ac:dyDescent="0.2">
      <c r="A183" s="182"/>
    </row>
    <row r="184" spans="1:14" ht="18.75" customHeight="1" x14ac:dyDescent="0.2">
      <c r="A184" s="182"/>
      <c r="B184" s="1050" t="s">
        <v>212</v>
      </c>
      <c r="C184" s="1051"/>
      <c r="D184" s="1050" t="s">
        <v>161</v>
      </c>
      <c r="E184" s="1051"/>
      <c r="F184" s="205" t="s">
        <v>211</v>
      </c>
      <c r="G184" s="187"/>
      <c r="H184" s="187" t="s">
        <v>159</v>
      </c>
      <c r="I184" s="187"/>
      <c r="J184" s="205" t="s">
        <v>110</v>
      </c>
      <c r="K184" s="3"/>
    </row>
    <row r="185" spans="1:14" ht="15" customHeight="1" x14ac:dyDescent="0.2">
      <c r="A185" s="182"/>
      <c r="B185" s="760"/>
      <c r="C185" s="203"/>
      <c r="D185" s="766"/>
      <c r="E185" s="767"/>
      <c r="F185" s="769"/>
      <c r="G185" s="200"/>
      <c r="H185" s="200"/>
      <c r="I185" s="200"/>
      <c r="J185" s="199" t="s">
        <v>1099</v>
      </c>
      <c r="K185" s="3"/>
    </row>
    <row r="186" spans="1:14" s="4" customFormat="1" ht="15" customHeight="1" x14ac:dyDescent="0.2">
      <c r="B186" s="761">
        <v>1</v>
      </c>
      <c r="C186" s="195" t="s">
        <v>150</v>
      </c>
      <c r="D186" s="1037"/>
      <c r="E186" s="1038"/>
      <c r="F186" s="189"/>
      <c r="G186" s="188" t="s">
        <v>1089</v>
      </c>
      <c r="H186" s="230">
        <v>0.11899999999999999</v>
      </c>
      <c r="I186" s="187" t="s">
        <v>1088</v>
      </c>
      <c r="J186" s="186">
        <f>ROUND(F186*H186,0)</f>
        <v>0</v>
      </c>
      <c r="K186" s="3" t="s">
        <v>1098</v>
      </c>
      <c r="L186" s="3"/>
      <c r="N186" s="9"/>
    </row>
    <row r="187" spans="1:14" s="4" customFormat="1" ht="15" customHeight="1" thickBot="1" x14ac:dyDescent="0.25">
      <c r="B187" s="198">
        <v>2</v>
      </c>
      <c r="C187" s="190" t="s">
        <v>149</v>
      </c>
      <c r="D187" s="1037"/>
      <c r="E187" s="1038"/>
      <c r="F187" s="189"/>
      <c r="G187" s="188" t="s">
        <v>1089</v>
      </c>
      <c r="H187" s="369">
        <v>0.193</v>
      </c>
      <c r="I187" s="188" t="s">
        <v>1088</v>
      </c>
      <c r="J187" s="194">
        <f>ROUND(F187*H187,0)</f>
        <v>0</v>
      </c>
      <c r="K187" s="3" t="s">
        <v>1097</v>
      </c>
      <c r="L187" s="3"/>
      <c r="N187" s="9"/>
    </row>
    <row r="188" spans="1:14" s="4" customFormat="1" ht="15" customHeight="1" x14ac:dyDescent="0.2">
      <c r="B188" s="184"/>
      <c r="C188" s="185"/>
      <c r="D188" s="184"/>
      <c r="E188" s="184"/>
      <c r="F188" s="170"/>
      <c r="G188" s="171"/>
      <c r="H188" s="1031" t="s">
        <v>1129</v>
      </c>
      <c r="I188" s="1032"/>
      <c r="J188" s="167"/>
      <c r="K188" s="3"/>
      <c r="N188" s="9"/>
    </row>
    <row r="189" spans="1:14" s="4" customFormat="1" ht="15" customHeight="1" thickBot="1" x14ac:dyDescent="0.25">
      <c r="B189" s="3"/>
      <c r="C189" s="3"/>
      <c r="D189" s="3"/>
      <c r="E189" s="3"/>
      <c r="F189" s="169"/>
      <c r="G189" s="3"/>
      <c r="H189" s="1055" t="s">
        <v>140</v>
      </c>
      <c r="I189" s="1056"/>
      <c r="J189" s="166">
        <f>SUM(J186:J187)</f>
        <v>0</v>
      </c>
      <c r="K189" s="3" t="s">
        <v>1135</v>
      </c>
      <c r="M189" s="4" t="s">
        <v>1089</v>
      </c>
      <c r="N189" s="9"/>
    </row>
    <row r="190" spans="1:14" s="4" customFormat="1" ht="18.75" customHeight="1" x14ac:dyDescent="0.2">
      <c r="F190" s="183"/>
      <c r="J190" s="183"/>
      <c r="N190" s="9"/>
    </row>
    <row r="191" spans="1:14" ht="18.75" customHeight="1" x14ac:dyDescent="0.2">
      <c r="A191" s="177">
        <v>10</v>
      </c>
      <c r="B191" s="4" t="s">
        <v>438</v>
      </c>
    </row>
    <row r="192" spans="1:14" ht="15" customHeight="1" x14ac:dyDescent="0.2">
      <c r="A192" s="182"/>
      <c r="C192" s="770"/>
      <c r="D192" s="770"/>
      <c r="E192" s="770"/>
    </row>
    <row r="193" spans="1:14" s="4" customFormat="1" ht="18.75" customHeight="1" thickBot="1" x14ac:dyDescent="0.25">
      <c r="A193" s="177"/>
      <c r="B193" s="1272" t="s">
        <v>2366</v>
      </c>
      <c r="C193" s="1272"/>
      <c r="D193" s="1272"/>
      <c r="E193" s="1272"/>
      <c r="F193" s="183"/>
      <c r="H193" s="4" t="s">
        <v>185</v>
      </c>
      <c r="J193" s="183"/>
      <c r="N193" s="9"/>
    </row>
    <row r="194" spans="1:14" s="4" customFormat="1" ht="18.75" customHeight="1" thickBot="1" x14ac:dyDescent="0.25">
      <c r="A194" s="177"/>
      <c r="B194" s="1272"/>
      <c r="C194" s="1272"/>
      <c r="D194" s="1272"/>
      <c r="E194" s="1272"/>
      <c r="F194" s="181"/>
      <c r="G194" s="179" t="s">
        <v>1089</v>
      </c>
      <c r="H194" s="246">
        <v>0.26700000000000002</v>
      </c>
      <c r="I194" s="179" t="s">
        <v>1088</v>
      </c>
      <c r="J194" s="178">
        <f>ROUND(F194*H194,0)</f>
        <v>0</v>
      </c>
      <c r="K194" s="3" t="s">
        <v>1134</v>
      </c>
      <c r="M194" s="4" t="s">
        <v>1089</v>
      </c>
      <c r="N194" s="9"/>
    </row>
    <row r="195" spans="1:14" s="4" customFormat="1" ht="11.25" customHeight="1" x14ac:dyDescent="0.2">
      <c r="F195" s="183"/>
      <c r="J195" s="172" t="s">
        <v>207</v>
      </c>
      <c r="N195" s="9"/>
    </row>
    <row r="196" spans="1:14" s="4" customFormat="1" ht="18.75" customHeight="1" x14ac:dyDescent="0.2">
      <c r="F196" s="183"/>
      <c r="J196" s="183"/>
      <c r="N196" s="9"/>
    </row>
    <row r="197" spans="1:14" ht="18.75" customHeight="1" x14ac:dyDescent="0.2">
      <c r="A197" s="177">
        <v>11</v>
      </c>
      <c r="B197" s="4" t="s">
        <v>438</v>
      </c>
    </row>
    <row r="198" spans="1:14" ht="11.25" customHeight="1" x14ac:dyDescent="0.2">
      <c r="A198" s="182"/>
    </row>
    <row r="199" spans="1:14" ht="18.75" customHeight="1" x14ac:dyDescent="0.2">
      <c r="A199" s="182"/>
      <c r="B199" s="1050" t="s">
        <v>212</v>
      </c>
      <c r="C199" s="1051"/>
      <c r="D199" s="1050" t="s">
        <v>161</v>
      </c>
      <c r="E199" s="1051"/>
      <c r="F199" s="205" t="s">
        <v>211</v>
      </c>
      <c r="G199" s="187"/>
      <c r="H199" s="187" t="s">
        <v>159</v>
      </c>
      <c r="I199" s="187"/>
      <c r="J199" s="205" t="s">
        <v>110</v>
      </c>
      <c r="K199" s="3"/>
    </row>
    <row r="200" spans="1:14" ht="15" customHeight="1" x14ac:dyDescent="0.2">
      <c r="A200" s="182"/>
      <c r="B200" s="760"/>
      <c r="C200" s="203"/>
      <c r="D200" s="766"/>
      <c r="E200" s="767"/>
      <c r="F200" s="769"/>
      <c r="G200" s="200"/>
      <c r="H200" s="200"/>
      <c r="I200" s="200"/>
      <c r="J200" s="199" t="s">
        <v>1099</v>
      </c>
      <c r="K200" s="3"/>
    </row>
    <row r="201" spans="1:14" s="4" customFormat="1" ht="15" customHeight="1" thickBot="1" x14ac:dyDescent="0.25">
      <c r="B201" s="198">
        <v>1</v>
      </c>
      <c r="C201" s="190" t="s">
        <v>149</v>
      </c>
      <c r="D201" s="1037"/>
      <c r="E201" s="1038"/>
      <c r="F201" s="189"/>
      <c r="G201" s="188" t="s">
        <v>1089</v>
      </c>
      <c r="H201" s="327">
        <v>0.193</v>
      </c>
      <c r="I201" s="187" t="s">
        <v>1088</v>
      </c>
      <c r="J201" s="186">
        <f>ROUND(F201*H201,0)</f>
        <v>0</v>
      </c>
      <c r="K201" s="3" t="s">
        <v>1898</v>
      </c>
      <c r="L201" s="3"/>
      <c r="N201" s="9"/>
    </row>
    <row r="202" spans="1:14" s="4" customFormat="1" ht="15" customHeight="1" thickBot="1" x14ac:dyDescent="0.25">
      <c r="B202" s="3"/>
      <c r="C202" s="3"/>
      <c r="D202" s="3"/>
      <c r="E202" s="3"/>
      <c r="F202" s="169"/>
      <c r="G202" s="3"/>
      <c r="H202" s="1089" t="s">
        <v>140</v>
      </c>
      <c r="I202" s="1090"/>
      <c r="J202" s="565">
        <f>SUM(J201:J201)</f>
        <v>0</v>
      </c>
      <c r="K202" s="3" t="s">
        <v>1133</v>
      </c>
      <c r="M202" s="4" t="s">
        <v>1089</v>
      </c>
      <c r="N202" s="9"/>
    </row>
    <row r="203" spans="1:14" s="4" customFormat="1" ht="18.75" customHeight="1" x14ac:dyDescent="0.2">
      <c r="F203" s="183"/>
      <c r="J203" s="183"/>
      <c r="N203" s="9"/>
    </row>
    <row r="204" spans="1:14" ht="18.75" customHeight="1" x14ac:dyDescent="0.2">
      <c r="A204" s="177">
        <v>12</v>
      </c>
      <c r="B204" s="4" t="s">
        <v>437</v>
      </c>
    </row>
    <row r="205" spans="1:14" ht="15" customHeight="1" x14ac:dyDescent="0.2">
      <c r="A205" s="182"/>
      <c r="C205" s="770"/>
      <c r="D205" s="770"/>
      <c r="E205" s="770"/>
    </row>
    <row r="206" spans="1:14" s="4" customFormat="1" ht="18.75" customHeight="1" thickBot="1" x14ac:dyDescent="0.25">
      <c r="A206" s="177"/>
      <c r="B206" s="1272" t="s">
        <v>2366</v>
      </c>
      <c r="C206" s="1272"/>
      <c r="D206" s="1272"/>
      <c r="E206" s="1272"/>
      <c r="F206" s="183"/>
      <c r="H206" s="4" t="s">
        <v>185</v>
      </c>
      <c r="J206" s="183"/>
      <c r="N206" s="9"/>
    </row>
    <row r="207" spans="1:14" s="4" customFormat="1" ht="18.75" customHeight="1" thickBot="1" x14ac:dyDescent="0.25">
      <c r="A207" s="177"/>
      <c r="B207" s="1272"/>
      <c r="C207" s="1272"/>
      <c r="D207" s="1272"/>
      <c r="E207" s="1272"/>
      <c r="F207" s="181"/>
      <c r="G207" s="179" t="s">
        <v>1089</v>
      </c>
      <c r="H207" s="246">
        <v>0.26700000000000002</v>
      </c>
      <c r="I207" s="179" t="s">
        <v>1088</v>
      </c>
      <c r="J207" s="178">
        <f>ROUND(F207*H207,0)</f>
        <v>0</v>
      </c>
      <c r="K207" s="3" t="s">
        <v>1132</v>
      </c>
      <c r="M207" s="4" t="s">
        <v>1089</v>
      </c>
      <c r="N207" s="9"/>
    </row>
    <row r="208" spans="1:14" s="4" customFormat="1" ht="11.25" customHeight="1" x14ac:dyDescent="0.2">
      <c r="F208" s="183"/>
      <c r="J208" s="172" t="s">
        <v>207</v>
      </c>
      <c r="N208" s="9"/>
    </row>
    <row r="209" spans="1:14" s="4" customFormat="1" ht="18.75" customHeight="1" x14ac:dyDescent="0.2">
      <c r="F209" s="183"/>
      <c r="J209" s="183"/>
      <c r="N209" s="9"/>
    </row>
    <row r="210" spans="1:14" ht="18.75" customHeight="1" x14ac:dyDescent="0.2">
      <c r="A210" s="177">
        <v>13</v>
      </c>
      <c r="B210" s="4" t="s">
        <v>437</v>
      </c>
    </row>
    <row r="211" spans="1:14" ht="11.25" customHeight="1" x14ac:dyDescent="0.2">
      <c r="A211" s="182"/>
    </row>
    <row r="212" spans="1:14" ht="18.75" customHeight="1" x14ac:dyDescent="0.2">
      <c r="A212" s="182"/>
      <c r="B212" s="1050" t="s">
        <v>212</v>
      </c>
      <c r="C212" s="1051"/>
      <c r="D212" s="1050" t="s">
        <v>161</v>
      </c>
      <c r="E212" s="1051"/>
      <c r="F212" s="205" t="s">
        <v>211</v>
      </c>
      <c r="G212" s="187"/>
      <c r="H212" s="187" t="s">
        <v>159</v>
      </c>
      <c r="I212" s="187"/>
      <c r="J212" s="205" t="s">
        <v>110</v>
      </c>
      <c r="K212" s="3"/>
    </row>
    <row r="213" spans="1:14" ht="15" customHeight="1" x14ac:dyDescent="0.2">
      <c r="A213" s="182"/>
      <c r="B213" s="760"/>
      <c r="C213" s="203"/>
      <c r="D213" s="766"/>
      <c r="E213" s="767"/>
      <c r="F213" s="769"/>
      <c r="G213" s="200"/>
      <c r="H213" s="200"/>
      <c r="I213" s="200"/>
      <c r="J213" s="199" t="s">
        <v>1099</v>
      </c>
      <c r="K213" s="3"/>
    </row>
    <row r="214" spans="1:14" s="4" customFormat="1" ht="15" customHeight="1" thickBot="1" x14ac:dyDescent="0.25">
      <c r="B214" s="198">
        <v>1</v>
      </c>
      <c r="C214" s="190" t="s">
        <v>149</v>
      </c>
      <c r="D214" s="1037"/>
      <c r="E214" s="1038"/>
      <c r="F214" s="189"/>
      <c r="G214" s="188" t="s">
        <v>1089</v>
      </c>
      <c r="H214" s="327">
        <v>0.193</v>
      </c>
      <c r="I214" s="187" t="s">
        <v>1088</v>
      </c>
      <c r="J214" s="186">
        <f>ROUND(F214*H214,0)</f>
        <v>0</v>
      </c>
      <c r="K214" s="3" t="s">
        <v>1898</v>
      </c>
      <c r="L214" s="3"/>
      <c r="N214" s="9"/>
    </row>
    <row r="215" spans="1:14" s="4" customFormat="1" ht="15" customHeight="1" thickBot="1" x14ac:dyDescent="0.25">
      <c r="B215" s="3"/>
      <c r="C215" s="3"/>
      <c r="D215" s="3"/>
      <c r="E215" s="3"/>
      <c r="F215" s="169"/>
      <c r="G215" s="3"/>
      <c r="H215" s="1089" t="s">
        <v>140</v>
      </c>
      <c r="I215" s="1090"/>
      <c r="J215" s="565">
        <f>SUM(J214:J214)</f>
        <v>0</v>
      </c>
      <c r="K215" s="3" t="s">
        <v>1131</v>
      </c>
      <c r="M215" s="4" t="s">
        <v>1089</v>
      </c>
      <c r="N215" s="9"/>
    </row>
    <row r="216" spans="1:14" s="4" customFormat="1" ht="18.75" customHeight="1" x14ac:dyDescent="0.2">
      <c r="F216" s="183"/>
      <c r="J216" s="183"/>
      <c r="N216" s="9"/>
    </row>
    <row r="217" spans="1:14" ht="18.75" customHeight="1" x14ac:dyDescent="0.2">
      <c r="A217" s="177">
        <v>14</v>
      </c>
      <c r="B217" s="4" t="s">
        <v>436</v>
      </c>
    </row>
    <row r="218" spans="1:14" ht="15" customHeight="1" x14ac:dyDescent="0.2">
      <c r="A218" s="182"/>
      <c r="C218" s="770"/>
      <c r="D218" s="770"/>
      <c r="E218" s="770"/>
    </row>
    <row r="219" spans="1:14" s="4" customFormat="1" ht="18.75" customHeight="1" thickBot="1" x14ac:dyDescent="0.25">
      <c r="A219" s="177"/>
      <c r="B219" s="1272" t="s">
        <v>2366</v>
      </c>
      <c r="C219" s="1272"/>
      <c r="D219" s="1272"/>
      <c r="E219" s="1272"/>
      <c r="F219" s="183"/>
      <c r="H219" s="4" t="s">
        <v>185</v>
      </c>
      <c r="J219" s="183"/>
      <c r="N219" s="9"/>
    </row>
    <row r="220" spans="1:14" s="4" customFormat="1" ht="18.75" customHeight="1" thickBot="1" x14ac:dyDescent="0.25">
      <c r="A220" s="177"/>
      <c r="B220" s="1272"/>
      <c r="C220" s="1272"/>
      <c r="D220" s="1272"/>
      <c r="E220" s="1272"/>
      <c r="F220" s="181"/>
      <c r="G220" s="179" t="s">
        <v>1089</v>
      </c>
      <c r="H220" s="246">
        <v>0.26700000000000002</v>
      </c>
      <c r="I220" s="179" t="s">
        <v>1088</v>
      </c>
      <c r="J220" s="178">
        <f>ROUND(F220*H220,0)</f>
        <v>0</v>
      </c>
      <c r="K220" s="3" t="s">
        <v>1130</v>
      </c>
      <c r="M220" s="4" t="s">
        <v>1089</v>
      </c>
      <c r="N220" s="9"/>
    </row>
    <row r="221" spans="1:14" s="4" customFormat="1" ht="11.25" customHeight="1" x14ac:dyDescent="0.2">
      <c r="F221" s="183"/>
      <c r="J221" s="172" t="s">
        <v>207</v>
      </c>
      <c r="N221" s="9"/>
    </row>
    <row r="222" spans="1:14" s="4" customFormat="1" ht="18.75" customHeight="1" x14ac:dyDescent="0.2">
      <c r="F222" s="183"/>
      <c r="J222" s="183"/>
      <c r="N222" s="9"/>
    </row>
    <row r="223" spans="1:14" ht="18.75" customHeight="1" x14ac:dyDescent="0.2">
      <c r="A223" s="177">
        <v>15</v>
      </c>
      <c r="B223" s="4" t="s">
        <v>436</v>
      </c>
    </row>
    <row r="224" spans="1:14" ht="17.25" customHeight="1" x14ac:dyDescent="0.2">
      <c r="A224" s="182"/>
    </row>
    <row r="225" spans="1:14" ht="18.75" customHeight="1" x14ac:dyDescent="0.2">
      <c r="A225" s="182"/>
      <c r="B225" s="1050" t="s">
        <v>212</v>
      </c>
      <c r="C225" s="1051"/>
      <c r="D225" s="1050" t="s">
        <v>161</v>
      </c>
      <c r="E225" s="1051"/>
      <c r="F225" s="205" t="s">
        <v>211</v>
      </c>
      <c r="G225" s="187"/>
      <c r="H225" s="187" t="s">
        <v>159</v>
      </c>
      <c r="I225" s="187"/>
      <c r="J225" s="205" t="s">
        <v>110</v>
      </c>
      <c r="K225" s="3"/>
    </row>
    <row r="226" spans="1:14" ht="15" customHeight="1" x14ac:dyDescent="0.2">
      <c r="A226" s="182"/>
      <c r="B226" s="760"/>
      <c r="C226" s="203"/>
      <c r="D226" s="766"/>
      <c r="E226" s="767"/>
      <c r="F226" s="769"/>
      <c r="G226" s="200"/>
      <c r="H226" s="200"/>
      <c r="I226" s="200"/>
      <c r="J226" s="199" t="s">
        <v>1099</v>
      </c>
      <c r="K226" s="3"/>
    </row>
    <row r="227" spans="1:14" s="4" customFormat="1" ht="15" customHeight="1" thickBot="1" x14ac:dyDescent="0.25">
      <c r="B227" s="198">
        <v>1</v>
      </c>
      <c r="C227" s="190" t="s">
        <v>149</v>
      </c>
      <c r="D227" s="1037"/>
      <c r="E227" s="1038"/>
      <c r="F227" s="189"/>
      <c r="G227" s="188" t="s">
        <v>1089</v>
      </c>
      <c r="H227" s="327">
        <v>0.193</v>
      </c>
      <c r="I227" s="187" t="s">
        <v>1088</v>
      </c>
      <c r="J227" s="186">
        <f>ROUND(F227*H227,0)</f>
        <v>0</v>
      </c>
      <c r="K227" s="3" t="s">
        <v>1898</v>
      </c>
      <c r="L227" s="3"/>
      <c r="N227" s="9"/>
    </row>
    <row r="228" spans="1:14" s="4" customFormat="1" ht="15" customHeight="1" thickBot="1" x14ac:dyDescent="0.25">
      <c r="B228" s="3"/>
      <c r="C228" s="3"/>
      <c r="D228" s="3"/>
      <c r="E228" s="3"/>
      <c r="F228" s="169"/>
      <c r="G228" s="3"/>
      <c r="H228" s="1089" t="s">
        <v>140</v>
      </c>
      <c r="I228" s="1090"/>
      <c r="J228" s="565">
        <f>SUM(J227:J227)</f>
        <v>0</v>
      </c>
      <c r="K228" s="3" t="s">
        <v>1128</v>
      </c>
      <c r="M228" s="4" t="s">
        <v>1089</v>
      </c>
      <c r="N228" s="9"/>
    </row>
    <row r="229" spans="1:14" s="4" customFormat="1" ht="18.75" customHeight="1" x14ac:dyDescent="0.2">
      <c r="F229" s="183"/>
      <c r="J229" s="183"/>
      <c r="N229" s="9"/>
    </row>
    <row r="230" spans="1:14" s="4" customFormat="1" ht="18.75" customHeight="1" x14ac:dyDescent="0.2">
      <c r="F230" s="183"/>
      <c r="J230" s="183"/>
      <c r="N230" s="9"/>
    </row>
    <row r="231" spans="1:14" s="4" customFormat="1" ht="15" customHeight="1" x14ac:dyDescent="0.2">
      <c r="A231" s="177">
        <v>16</v>
      </c>
      <c r="B231" s="4" t="s">
        <v>435</v>
      </c>
      <c r="C231" s="3"/>
      <c r="D231" s="3"/>
      <c r="E231" s="3"/>
      <c r="F231" s="169"/>
      <c r="G231" s="3"/>
      <c r="H231" s="171"/>
      <c r="I231" s="171"/>
      <c r="J231" s="170"/>
      <c r="K231" s="3"/>
      <c r="N231" s="9"/>
    </row>
    <row r="232" spans="1:14" s="4" customFormat="1" ht="15" customHeight="1" x14ac:dyDescent="0.2">
      <c r="A232" s="177"/>
      <c r="C232" s="3"/>
      <c r="D232" s="3"/>
      <c r="E232" s="3"/>
      <c r="F232" s="169"/>
      <c r="G232" s="3"/>
      <c r="H232" s="171"/>
      <c r="I232" s="171"/>
      <c r="J232" s="170"/>
      <c r="K232" s="3"/>
      <c r="N232" s="9"/>
    </row>
    <row r="233" spans="1:14" ht="18.75" customHeight="1" x14ac:dyDescent="0.2">
      <c r="A233" s="182"/>
      <c r="B233" s="1266" t="s">
        <v>434</v>
      </c>
      <c r="C233" s="1267"/>
      <c r="D233" s="1050" t="s">
        <v>161</v>
      </c>
      <c r="E233" s="1051"/>
      <c r="F233" s="1270" t="s">
        <v>433</v>
      </c>
      <c r="G233" s="187"/>
      <c r="H233" s="187" t="s">
        <v>159</v>
      </c>
      <c r="I233" s="187"/>
      <c r="J233" s="205" t="s">
        <v>110</v>
      </c>
      <c r="K233" s="3"/>
    </row>
    <row r="234" spans="1:14" ht="15" customHeight="1" x14ac:dyDescent="0.2">
      <c r="A234" s="182"/>
      <c r="B234" s="1268"/>
      <c r="C234" s="1269"/>
      <c r="D234" s="766"/>
      <c r="E234" s="767"/>
      <c r="F234" s="1271"/>
      <c r="G234" s="200"/>
      <c r="H234" s="200"/>
      <c r="I234" s="200"/>
      <c r="J234" s="199" t="s">
        <v>1099</v>
      </c>
      <c r="K234" s="3"/>
    </row>
    <row r="235" spans="1:14" s="4" customFormat="1" ht="15" customHeight="1" x14ac:dyDescent="0.2">
      <c r="B235" s="761">
        <v>1</v>
      </c>
      <c r="C235" s="195" t="s">
        <v>145</v>
      </c>
      <c r="D235" s="191" t="s">
        <v>1092</v>
      </c>
      <c r="E235" s="190"/>
      <c r="F235" s="189"/>
      <c r="G235" s="188" t="s">
        <v>1089</v>
      </c>
      <c r="H235" s="369">
        <v>0.13300000000000001</v>
      </c>
      <c r="I235" s="188" t="s">
        <v>1088</v>
      </c>
      <c r="J235" s="194">
        <f t="shared" ref="J235:J261" si="10">ROUND(F235*H235,0)</f>
        <v>0</v>
      </c>
      <c r="K235" s="3" t="s">
        <v>1098</v>
      </c>
      <c r="L235" s="3"/>
      <c r="N235" s="9"/>
    </row>
    <row r="236" spans="1:14" s="4" customFormat="1" ht="15" customHeight="1" x14ac:dyDescent="0.2">
      <c r="B236" s="245"/>
      <c r="C236" s="197"/>
      <c r="D236" s="191" t="s">
        <v>1090</v>
      </c>
      <c r="E236" s="190"/>
      <c r="F236" s="189"/>
      <c r="G236" s="188" t="s">
        <v>1089</v>
      </c>
      <c r="H236" s="369">
        <v>6.7000000000000004E-2</v>
      </c>
      <c r="I236" s="188" t="s">
        <v>1088</v>
      </c>
      <c r="J236" s="194">
        <f t="shared" si="10"/>
        <v>0</v>
      </c>
      <c r="K236" s="3" t="s">
        <v>1097</v>
      </c>
      <c r="L236" s="3"/>
      <c r="N236" s="9"/>
    </row>
    <row r="237" spans="1:14" s="4" customFormat="1" ht="15" customHeight="1" x14ac:dyDescent="0.2">
      <c r="B237" s="245"/>
      <c r="C237" s="197"/>
      <c r="D237" s="191" t="s">
        <v>1113</v>
      </c>
      <c r="E237" s="190"/>
      <c r="F237" s="189"/>
      <c r="G237" s="188" t="s">
        <v>1089</v>
      </c>
      <c r="H237" s="369">
        <v>5.8999999999999997E-2</v>
      </c>
      <c r="I237" s="188" t="s">
        <v>1088</v>
      </c>
      <c r="J237" s="194">
        <f t="shared" si="10"/>
        <v>0</v>
      </c>
      <c r="K237" s="3" t="s">
        <v>1096</v>
      </c>
      <c r="L237" s="3"/>
      <c r="N237" s="9"/>
    </row>
    <row r="238" spans="1:14" s="4" customFormat="1" ht="15" customHeight="1" x14ac:dyDescent="0.2">
      <c r="B238" s="762"/>
      <c r="C238" s="244"/>
      <c r="D238" s="191" t="s">
        <v>1109</v>
      </c>
      <c r="E238" s="190"/>
      <c r="F238" s="189"/>
      <c r="G238" s="188" t="s">
        <v>1089</v>
      </c>
      <c r="H238" s="369">
        <v>0.11899999999999999</v>
      </c>
      <c r="I238" s="188" t="s">
        <v>1088</v>
      </c>
      <c r="J238" s="194">
        <f t="shared" si="10"/>
        <v>0</v>
      </c>
      <c r="K238" s="3" t="s">
        <v>1095</v>
      </c>
      <c r="L238" s="3"/>
      <c r="N238" s="9"/>
    </row>
    <row r="239" spans="1:14" s="4" customFormat="1" ht="15" customHeight="1" x14ac:dyDescent="0.2">
      <c r="B239" s="761">
        <v>2</v>
      </c>
      <c r="C239" s="195" t="s">
        <v>144</v>
      </c>
      <c r="D239" s="191" t="s">
        <v>1092</v>
      </c>
      <c r="E239" s="190"/>
      <c r="F239" s="189"/>
      <c r="G239" s="188" t="s">
        <v>1089</v>
      </c>
      <c r="H239" s="369">
        <v>7.2999999999999995E-2</v>
      </c>
      <c r="I239" s="188" t="s">
        <v>1088</v>
      </c>
      <c r="J239" s="194">
        <f t="shared" si="10"/>
        <v>0</v>
      </c>
      <c r="K239" s="3" t="s">
        <v>1103</v>
      </c>
      <c r="L239" s="3"/>
      <c r="N239" s="9"/>
    </row>
    <row r="240" spans="1:14" s="4" customFormat="1" ht="15" customHeight="1" x14ac:dyDescent="0.2">
      <c r="B240" s="245"/>
      <c r="C240" s="197"/>
      <c r="D240" s="191" t="s">
        <v>1090</v>
      </c>
      <c r="E240" s="190"/>
      <c r="F240" s="189"/>
      <c r="G240" s="188" t="s">
        <v>1089</v>
      </c>
      <c r="H240" s="369">
        <v>0.183</v>
      </c>
      <c r="I240" s="188" t="s">
        <v>1088</v>
      </c>
      <c r="J240" s="194">
        <f t="shared" si="10"/>
        <v>0</v>
      </c>
      <c r="K240" s="3" t="s">
        <v>1102</v>
      </c>
      <c r="L240" s="3"/>
      <c r="N240" s="9"/>
    </row>
    <row r="241" spans="2:14" s="4" customFormat="1" ht="15" customHeight="1" x14ac:dyDescent="0.2">
      <c r="B241" s="245"/>
      <c r="C241" s="197"/>
      <c r="D241" s="191" t="s">
        <v>1113</v>
      </c>
      <c r="E241" s="190"/>
      <c r="F241" s="189"/>
      <c r="G241" s="188" t="s">
        <v>1089</v>
      </c>
      <c r="H241" s="369">
        <v>0.11</v>
      </c>
      <c r="I241" s="188" t="s">
        <v>1088</v>
      </c>
      <c r="J241" s="194">
        <f t="shared" si="10"/>
        <v>0</v>
      </c>
      <c r="K241" s="3" t="s">
        <v>1101</v>
      </c>
      <c r="L241" s="3"/>
      <c r="N241" s="9"/>
    </row>
    <row r="242" spans="2:14" s="4" customFormat="1" ht="15" customHeight="1" x14ac:dyDescent="0.2">
      <c r="B242" s="762"/>
      <c r="C242" s="244"/>
      <c r="D242" s="191" t="s">
        <v>1109</v>
      </c>
      <c r="E242" s="190"/>
      <c r="F242" s="189"/>
      <c r="G242" s="188" t="s">
        <v>1089</v>
      </c>
      <c r="H242" s="369">
        <v>0.183</v>
      </c>
      <c r="I242" s="188" t="s">
        <v>1088</v>
      </c>
      <c r="J242" s="194">
        <f t="shared" si="10"/>
        <v>0</v>
      </c>
      <c r="K242" s="3" t="s">
        <v>1100</v>
      </c>
      <c r="L242" s="3"/>
      <c r="N242" s="9"/>
    </row>
    <row r="243" spans="2:14" s="4" customFormat="1" ht="15" customHeight="1" x14ac:dyDescent="0.2">
      <c r="B243" s="761">
        <v>3</v>
      </c>
      <c r="C243" s="195" t="s">
        <v>143</v>
      </c>
      <c r="D243" s="191" t="s">
        <v>1092</v>
      </c>
      <c r="E243" s="190"/>
      <c r="F243" s="189"/>
      <c r="G243" s="188" t="s">
        <v>1089</v>
      </c>
      <c r="H243" s="371">
        <v>8.6999999999999994E-2</v>
      </c>
      <c r="I243" s="187" t="s">
        <v>1088</v>
      </c>
      <c r="J243" s="186">
        <f t="shared" si="10"/>
        <v>0</v>
      </c>
      <c r="K243" s="3" t="s">
        <v>1094</v>
      </c>
      <c r="L243" s="3"/>
      <c r="N243" s="9"/>
    </row>
    <row r="244" spans="2:14" s="4" customFormat="1" ht="15" customHeight="1" x14ac:dyDescent="0.2">
      <c r="B244" s="762"/>
      <c r="C244" s="244"/>
      <c r="D244" s="191" t="s">
        <v>1090</v>
      </c>
      <c r="E244" s="190"/>
      <c r="F244" s="189"/>
      <c r="G244" s="188" t="s">
        <v>1089</v>
      </c>
      <c r="H244" s="369">
        <v>0.17399999999999999</v>
      </c>
      <c r="I244" s="188" t="s">
        <v>1088</v>
      </c>
      <c r="J244" s="194">
        <f t="shared" si="10"/>
        <v>0</v>
      </c>
      <c r="K244" s="3" t="s">
        <v>1093</v>
      </c>
      <c r="L244" s="3"/>
      <c r="N244" s="9"/>
    </row>
    <row r="245" spans="2:14" s="4" customFormat="1" ht="15" customHeight="1" x14ac:dyDescent="0.2">
      <c r="B245" s="239">
        <v>4</v>
      </c>
      <c r="C245" s="238" t="s">
        <v>142</v>
      </c>
      <c r="D245" s="191" t="s">
        <v>1092</v>
      </c>
      <c r="E245" s="190"/>
      <c r="F245" s="189"/>
      <c r="G245" s="188" t="s">
        <v>1089</v>
      </c>
      <c r="H245" s="369">
        <v>0.252</v>
      </c>
      <c r="I245" s="188" t="s">
        <v>1088</v>
      </c>
      <c r="J245" s="194">
        <f t="shared" si="10"/>
        <v>0</v>
      </c>
      <c r="K245" s="3" t="s">
        <v>1091</v>
      </c>
      <c r="L245" s="3"/>
      <c r="N245" s="9"/>
    </row>
    <row r="246" spans="2:14" s="4" customFormat="1" ht="15" customHeight="1" x14ac:dyDescent="0.2">
      <c r="B246" s="243"/>
      <c r="C246" s="242"/>
      <c r="D246" s="191" t="s">
        <v>1090</v>
      </c>
      <c r="E246" s="190"/>
      <c r="F246" s="189"/>
      <c r="G246" s="188" t="s">
        <v>1089</v>
      </c>
      <c r="H246" s="369">
        <v>0.151</v>
      </c>
      <c r="I246" s="188" t="s">
        <v>1088</v>
      </c>
      <c r="J246" s="194">
        <f t="shared" si="10"/>
        <v>0</v>
      </c>
      <c r="K246" s="3" t="s">
        <v>1087</v>
      </c>
      <c r="L246" s="3"/>
      <c r="N246" s="9"/>
    </row>
    <row r="247" spans="2:14" s="4" customFormat="1" ht="15" customHeight="1" x14ac:dyDescent="0.2">
      <c r="B247" s="241"/>
      <c r="C247" s="240"/>
      <c r="D247" s="191" t="s">
        <v>1113</v>
      </c>
      <c r="E247" s="190"/>
      <c r="F247" s="189"/>
      <c r="G247" s="188" t="s">
        <v>1089</v>
      </c>
      <c r="H247" s="369">
        <v>0.10100000000000001</v>
      </c>
      <c r="I247" s="188" t="s">
        <v>1088</v>
      </c>
      <c r="J247" s="194">
        <f t="shared" si="10"/>
        <v>0</v>
      </c>
      <c r="K247" s="3" t="s">
        <v>1127</v>
      </c>
      <c r="L247" s="3"/>
      <c r="N247" s="9"/>
    </row>
    <row r="248" spans="2:14" s="4" customFormat="1" ht="15" customHeight="1" x14ac:dyDescent="0.2">
      <c r="B248" s="241">
        <v>5</v>
      </c>
      <c r="C248" s="240" t="s">
        <v>537</v>
      </c>
      <c r="D248" s="191" t="s">
        <v>1092</v>
      </c>
      <c r="E248" s="190"/>
      <c r="F248" s="189"/>
      <c r="G248" s="188" t="s">
        <v>1089</v>
      </c>
      <c r="H248" s="369">
        <v>0.113</v>
      </c>
      <c r="I248" s="188" t="s">
        <v>1088</v>
      </c>
      <c r="J248" s="194">
        <f t="shared" si="10"/>
        <v>0</v>
      </c>
      <c r="K248" s="3" t="s">
        <v>1126</v>
      </c>
      <c r="L248" s="3"/>
      <c r="N248" s="9"/>
    </row>
    <row r="249" spans="2:14" s="4" customFormat="1" ht="15" customHeight="1" x14ac:dyDescent="0.2">
      <c r="B249" s="239">
        <v>6</v>
      </c>
      <c r="C249" s="238" t="s">
        <v>575</v>
      </c>
      <c r="D249" s="191" t="s">
        <v>1092</v>
      </c>
      <c r="E249" s="190"/>
      <c r="F249" s="189"/>
      <c r="G249" s="188" t="s">
        <v>1089</v>
      </c>
      <c r="H249" s="369">
        <v>0.126</v>
      </c>
      <c r="I249" s="188" t="s">
        <v>1088</v>
      </c>
      <c r="J249" s="194">
        <f t="shared" si="10"/>
        <v>0</v>
      </c>
      <c r="K249" s="3" t="s">
        <v>1125</v>
      </c>
      <c r="L249" s="3"/>
      <c r="N249" s="9"/>
    </row>
    <row r="250" spans="2:14" s="4" customFormat="1" ht="15" customHeight="1" x14ac:dyDescent="0.2">
      <c r="B250" s="762"/>
      <c r="C250" s="244"/>
      <c r="D250" s="191" t="s">
        <v>1646</v>
      </c>
      <c r="E250" s="190"/>
      <c r="F250" s="189"/>
      <c r="G250" s="188" t="s">
        <v>1089</v>
      </c>
      <c r="H250" s="369">
        <v>0.314</v>
      </c>
      <c r="I250" s="188" t="s">
        <v>1088</v>
      </c>
      <c r="J250" s="194">
        <f t="shared" si="10"/>
        <v>0</v>
      </c>
      <c r="K250" s="3" t="s">
        <v>1124</v>
      </c>
      <c r="L250" s="3"/>
      <c r="N250" s="9"/>
    </row>
    <row r="251" spans="2:14" s="4" customFormat="1" ht="15" customHeight="1" x14ac:dyDescent="0.2">
      <c r="B251" s="239">
        <v>7</v>
      </c>
      <c r="C251" s="238" t="s">
        <v>721</v>
      </c>
      <c r="D251" s="191" t="s">
        <v>1092</v>
      </c>
      <c r="E251" s="190"/>
      <c r="F251" s="189"/>
      <c r="G251" s="188" t="s">
        <v>1089</v>
      </c>
      <c r="H251" s="369">
        <v>0.13800000000000001</v>
      </c>
      <c r="I251" s="188" t="s">
        <v>1088</v>
      </c>
      <c r="J251" s="194">
        <f t="shared" si="10"/>
        <v>0</v>
      </c>
      <c r="K251" s="3" t="s">
        <v>1123</v>
      </c>
      <c r="L251" s="3"/>
      <c r="M251" s="1265"/>
      <c r="N251" s="9"/>
    </row>
    <row r="252" spans="2:14" s="4" customFormat="1" ht="15" customHeight="1" x14ac:dyDescent="0.2">
      <c r="B252" s="245"/>
      <c r="C252" s="197"/>
      <c r="D252" s="191" t="s">
        <v>1090</v>
      </c>
      <c r="E252" s="190"/>
      <c r="F252" s="189"/>
      <c r="G252" s="188" t="s">
        <v>1089</v>
      </c>
      <c r="H252" s="369">
        <v>0.155</v>
      </c>
      <c r="I252" s="188" t="s">
        <v>1088</v>
      </c>
      <c r="J252" s="194">
        <f t="shared" si="10"/>
        <v>0</v>
      </c>
      <c r="K252" s="524" t="s">
        <v>1122</v>
      </c>
      <c r="L252" s="3"/>
      <c r="M252" s="1265"/>
      <c r="N252" s="9"/>
    </row>
    <row r="253" spans="2:14" s="4" customFormat="1" ht="15" customHeight="1" x14ac:dyDescent="0.2">
      <c r="B253" s="245"/>
      <c r="C253" s="197"/>
      <c r="D253" s="191" t="s">
        <v>1113</v>
      </c>
      <c r="E253" s="190"/>
      <c r="F253" s="189"/>
      <c r="G253" s="188" t="s">
        <v>1089</v>
      </c>
      <c r="H253" s="369">
        <v>0.34499999999999997</v>
      </c>
      <c r="I253" s="188" t="s">
        <v>1088</v>
      </c>
      <c r="J253" s="194">
        <f t="shared" si="10"/>
        <v>0</v>
      </c>
      <c r="K253" s="524" t="s">
        <v>1121</v>
      </c>
      <c r="L253" s="3"/>
      <c r="M253" s="1265"/>
      <c r="N253" s="9"/>
    </row>
    <row r="254" spans="2:14" s="4" customFormat="1" ht="15" customHeight="1" x14ac:dyDescent="0.2">
      <c r="B254" s="762"/>
      <c r="C254" s="244"/>
      <c r="D254" s="191" t="s">
        <v>1109</v>
      </c>
      <c r="E254" s="190"/>
      <c r="F254" s="189"/>
      <c r="G254" s="188" t="s">
        <v>1089</v>
      </c>
      <c r="H254" s="371">
        <v>0.69</v>
      </c>
      <c r="I254" s="187" t="s">
        <v>1088</v>
      </c>
      <c r="J254" s="186">
        <f t="shared" si="10"/>
        <v>0</v>
      </c>
      <c r="K254" s="524" t="s">
        <v>1120</v>
      </c>
      <c r="L254" s="3"/>
      <c r="M254" s="1265"/>
      <c r="N254" s="9"/>
    </row>
    <row r="255" spans="2:14" s="4" customFormat="1" ht="15" customHeight="1" x14ac:dyDescent="0.2">
      <c r="B255" s="239">
        <v>8</v>
      </c>
      <c r="C255" s="238" t="s">
        <v>1002</v>
      </c>
      <c r="D255" s="191" t="s">
        <v>1092</v>
      </c>
      <c r="E255" s="190"/>
      <c r="F255" s="189"/>
      <c r="G255" s="188" t="s">
        <v>1089</v>
      </c>
      <c r="H255" s="369">
        <v>0.15</v>
      </c>
      <c r="I255" s="188" t="s">
        <v>1088</v>
      </c>
      <c r="J255" s="194">
        <f t="shared" si="10"/>
        <v>0</v>
      </c>
      <c r="K255" s="3" t="s">
        <v>1119</v>
      </c>
      <c r="L255" s="3"/>
      <c r="N255" s="9"/>
    </row>
    <row r="256" spans="2:14" s="4" customFormat="1" ht="15" customHeight="1" x14ac:dyDescent="0.2">
      <c r="B256" s="243"/>
      <c r="C256" s="242"/>
      <c r="D256" s="191" t="s">
        <v>1090</v>
      </c>
      <c r="E256" s="190"/>
      <c r="F256" s="189"/>
      <c r="G256" s="188" t="s">
        <v>1089</v>
      </c>
      <c r="H256" s="369">
        <v>0.224</v>
      </c>
      <c r="I256" s="188" t="s">
        <v>1088</v>
      </c>
      <c r="J256" s="194">
        <f t="shared" si="10"/>
        <v>0</v>
      </c>
      <c r="K256" s="3" t="s">
        <v>1118</v>
      </c>
      <c r="L256" s="3"/>
      <c r="N256" s="9"/>
    </row>
    <row r="257" spans="2:14" s="4" customFormat="1" ht="15" customHeight="1" x14ac:dyDescent="0.2">
      <c r="B257" s="241"/>
      <c r="C257" s="240"/>
      <c r="D257" s="191" t="s">
        <v>1113</v>
      </c>
      <c r="E257" s="190"/>
      <c r="F257" s="189"/>
      <c r="G257" s="188" t="s">
        <v>1089</v>
      </c>
      <c r="H257" s="369">
        <v>0.374</v>
      </c>
      <c r="I257" s="188" t="s">
        <v>1088</v>
      </c>
      <c r="J257" s="194">
        <f t="shared" si="10"/>
        <v>0</v>
      </c>
      <c r="K257" s="3" t="s">
        <v>1117</v>
      </c>
      <c r="L257" s="3"/>
      <c r="N257" s="9"/>
    </row>
    <row r="258" spans="2:14" s="4" customFormat="1" ht="15" customHeight="1" x14ac:dyDescent="0.2">
      <c r="B258" s="239">
        <v>9</v>
      </c>
      <c r="C258" s="238" t="s">
        <v>1116</v>
      </c>
      <c r="D258" s="191" t="s">
        <v>1092</v>
      </c>
      <c r="E258" s="190"/>
      <c r="F258" s="189"/>
      <c r="G258" s="188" t="s">
        <v>1089</v>
      </c>
      <c r="H258" s="369">
        <v>0.16200000000000001</v>
      </c>
      <c r="I258" s="188" t="s">
        <v>1088</v>
      </c>
      <c r="J258" s="194">
        <f t="shared" si="10"/>
        <v>0</v>
      </c>
      <c r="K258" s="3" t="s">
        <v>1115</v>
      </c>
      <c r="L258" s="3"/>
      <c r="N258" s="9"/>
    </row>
    <row r="259" spans="2:14" s="4" customFormat="1" ht="15" customHeight="1" x14ac:dyDescent="0.2">
      <c r="B259" s="243"/>
      <c r="C259" s="242"/>
      <c r="D259" s="191" t="s">
        <v>1090</v>
      </c>
      <c r="E259" s="190"/>
      <c r="F259" s="189"/>
      <c r="G259" s="188" t="s">
        <v>1089</v>
      </c>
      <c r="H259" s="369">
        <v>0.24199999999999999</v>
      </c>
      <c r="I259" s="188" t="s">
        <v>1088</v>
      </c>
      <c r="J259" s="194">
        <f t="shared" si="10"/>
        <v>0</v>
      </c>
      <c r="K259" s="3" t="s">
        <v>1114</v>
      </c>
      <c r="L259" s="3"/>
      <c r="N259" s="9"/>
    </row>
    <row r="260" spans="2:14" s="4" customFormat="1" ht="15" customHeight="1" x14ac:dyDescent="0.2">
      <c r="B260" s="243"/>
      <c r="C260" s="242"/>
      <c r="D260" s="191" t="s">
        <v>1113</v>
      </c>
      <c r="E260" s="190"/>
      <c r="F260" s="189"/>
      <c r="G260" s="188" t="s">
        <v>1112</v>
      </c>
      <c r="H260" s="369">
        <v>0.40400000000000003</v>
      </c>
      <c r="I260" s="188" t="s">
        <v>1111</v>
      </c>
      <c r="J260" s="194">
        <f t="shared" si="10"/>
        <v>0</v>
      </c>
      <c r="K260" s="3" t="s">
        <v>1110</v>
      </c>
      <c r="L260" s="3"/>
      <c r="N260" s="9"/>
    </row>
    <row r="261" spans="2:14" s="4" customFormat="1" ht="15" customHeight="1" x14ac:dyDescent="0.2">
      <c r="B261" s="241"/>
      <c r="C261" s="240"/>
      <c r="D261" s="191" t="s">
        <v>1109</v>
      </c>
      <c r="E261" s="190"/>
      <c r="F261" s="189"/>
      <c r="G261" s="188" t="s">
        <v>1089</v>
      </c>
      <c r="H261" s="369">
        <v>0.56599999999999995</v>
      </c>
      <c r="I261" s="188" t="s">
        <v>1088</v>
      </c>
      <c r="J261" s="194">
        <f t="shared" si="10"/>
        <v>0</v>
      </c>
      <c r="K261" s="3" t="s">
        <v>1108</v>
      </c>
      <c r="L261" s="3"/>
      <c r="N261" s="9"/>
    </row>
    <row r="262" spans="2:14" s="4" customFormat="1" ht="15" customHeight="1" x14ac:dyDescent="0.2">
      <c r="B262" s="239">
        <v>10</v>
      </c>
      <c r="C262" s="238" t="s">
        <v>1395</v>
      </c>
      <c r="D262" s="191" t="s">
        <v>597</v>
      </c>
      <c r="E262" s="190"/>
      <c r="F262" s="189"/>
      <c r="G262" s="188" t="s">
        <v>139</v>
      </c>
      <c r="H262" s="369">
        <v>0.17499999999999999</v>
      </c>
      <c r="I262" s="188" t="s">
        <v>141</v>
      </c>
      <c r="J262" s="194">
        <f t="shared" ref="J262:J269" si="11">ROUND(F262*H262,0)</f>
        <v>0</v>
      </c>
      <c r="K262" s="3" t="s">
        <v>1397</v>
      </c>
      <c r="L262" s="3"/>
      <c r="N262" s="9"/>
    </row>
    <row r="263" spans="2:14" s="4" customFormat="1" ht="15" customHeight="1" x14ac:dyDescent="0.2">
      <c r="B263" s="762"/>
      <c r="C263" s="244"/>
      <c r="D263" s="191" t="s">
        <v>1396</v>
      </c>
      <c r="E263" s="190"/>
      <c r="F263" s="189"/>
      <c r="G263" s="188" t="s">
        <v>139</v>
      </c>
      <c r="H263" s="369">
        <v>0.436</v>
      </c>
      <c r="I263" s="188" t="s">
        <v>141</v>
      </c>
      <c r="J263" s="194">
        <f t="shared" si="11"/>
        <v>0</v>
      </c>
      <c r="K263" s="3" t="s">
        <v>1398</v>
      </c>
      <c r="L263" s="3"/>
      <c r="N263" s="9"/>
    </row>
    <row r="264" spans="2:14" s="4" customFormat="1" ht="15" customHeight="1" x14ac:dyDescent="0.2">
      <c r="B264" s="239">
        <v>11</v>
      </c>
      <c r="C264" s="238" t="s">
        <v>1639</v>
      </c>
      <c r="D264" s="191" t="s">
        <v>1955</v>
      </c>
      <c r="E264" s="190"/>
      <c r="F264" s="189"/>
      <c r="G264" s="188" t="s">
        <v>139</v>
      </c>
      <c r="H264" s="369">
        <v>0.39300000000000002</v>
      </c>
      <c r="I264" s="188" t="s">
        <v>141</v>
      </c>
      <c r="J264" s="194">
        <f t="shared" ref="J264" si="12">ROUND(F264*H264,0)</f>
        <v>0</v>
      </c>
      <c r="K264" s="3" t="s">
        <v>656</v>
      </c>
      <c r="L264" s="3"/>
      <c r="N264" s="9"/>
    </row>
    <row r="265" spans="2:14" s="4" customFormat="1" ht="15" customHeight="1" x14ac:dyDescent="0.2">
      <c r="B265" s="243"/>
      <c r="C265" s="242"/>
      <c r="D265" s="191" t="s">
        <v>1950</v>
      </c>
      <c r="E265" s="190"/>
      <c r="F265" s="189"/>
      <c r="G265" s="188" t="s">
        <v>139</v>
      </c>
      <c r="H265" s="369">
        <v>0.46800000000000003</v>
      </c>
      <c r="I265" s="188" t="s">
        <v>141</v>
      </c>
      <c r="J265" s="194">
        <f t="shared" si="11"/>
        <v>0</v>
      </c>
      <c r="K265" s="3" t="s">
        <v>655</v>
      </c>
      <c r="L265" s="3"/>
      <c r="N265" s="9"/>
    </row>
    <row r="266" spans="2:14" s="4" customFormat="1" ht="15" customHeight="1" x14ac:dyDescent="0.2">
      <c r="B266" s="243"/>
      <c r="C266" s="242"/>
      <c r="D266" s="191" t="s">
        <v>1951</v>
      </c>
      <c r="E266" s="190"/>
      <c r="F266" s="189"/>
      <c r="G266" s="188" t="s">
        <v>139</v>
      </c>
      <c r="H266" s="369">
        <v>0.65500000000000003</v>
      </c>
      <c r="I266" s="188" t="s">
        <v>141</v>
      </c>
      <c r="J266" s="194">
        <f t="shared" si="11"/>
        <v>0</v>
      </c>
      <c r="K266" s="3" t="s">
        <v>654</v>
      </c>
      <c r="L266" s="3"/>
      <c r="N266" s="9"/>
    </row>
    <row r="267" spans="2:14" s="4" customFormat="1" ht="15" customHeight="1" x14ac:dyDescent="0.2">
      <c r="B267" s="241"/>
      <c r="C267" s="240"/>
      <c r="D267" s="191" t="s">
        <v>1952</v>
      </c>
      <c r="E267" s="190"/>
      <c r="F267" s="189"/>
      <c r="G267" s="188" t="s">
        <v>139</v>
      </c>
      <c r="H267" s="369">
        <v>0.749</v>
      </c>
      <c r="I267" s="188" t="s">
        <v>141</v>
      </c>
      <c r="J267" s="194">
        <f t="shared" si="11"/>
        <v>0</v>
      </c>
      <c r="K267" s="3" t="s">
        <v>669</v>
      </c>
      <c r="L267" s="3"/>
      <c r="N267" s="9"/>
    </row>
    <row r="268" spans="2:14" s="4" customFormat="1" ht="15" customHeight="1" x14ac:dyDescent="0.2">
      <c r="B268" s="239">
        <v>12</v>
      </c>
      <c r="C268" s="238" t="s">
        <v>1899</v>
      </c>
      <c r="D268" s="191" t="s">
        <v>597</v>
      </c>
      <c r="E268" s="190"/>
      <c r="F268" s="189"/>
      <c r="G268" s="188" t="s">
        <v>139</v>
      </c>
      <c r="H268" s="369">
        <v>0.7</v>
      </c>
      <c r="I268" s="188" t="s">
        <v>141</v>
      </c>
      <c r="J268" s="194">
        <f t="shared" si="11"/>
        <v>0</v>
      </c>
      <c r="K268" s="3" t="s">
        <v>668</v>
      </c>
      <c r="L268" s="3"/>
      <c r="N268" s="9"/>
    </row>
    <row r="269" spans="2:14" s="4" customFormat="1" ht="15" customHeight="1" thickBot="1" x14ac:dyDescent="0.25">
      <c r="B269" s="241"/>
      <c r="C269" s="240"/>
      <c r="D269" s="191" t="s">
        <v>593</v>
      </c>
      <c r="E269" s="190"/>
      <c r="F269" s="189"/>
      <c r="G269" s="188" t="s">
        <v>139</v>
      </c>
      <c r="H269" s="369">
        <v>0.8</v>
      </c>
      <c r="I269" s="188" t="s">
        <v>141</v>
      </c>
      <c r="J269" s="194">
        <f t="shared" si="11"/>
        <v>0</v>
      </c>
      <c r="K269" s="3" t="s">
        <v>1953</v>
      </c>
      <c r="L269" s="3"/>
      <c r="N269" s="9"/>
    </row>
    <row r="270" spans="2:14" s="4" customFormat="1" ht="15" customHeight="1" x14ac:dyDescent="0.2">
      <c r="B270" s="184"/>
      <c r="C270" s="185"/>
      <c r="D270" s="184"/>
      <c r="E270" s="184"/>
      <c r="F270" s="170"/>
      <c r="G270" s="185"/>
      <c r="H270" s="1031" t="s">
        <v>1954</v>
      </c>
      <c r="I270" s="1032"/>
      <c r="J270" s="167"/>
      <c r="K270" s="3"/>
      <c r="N270" s="9"/>
    </row>
    <row r="271" spans="2:14" s="4" customFormat="1" ht="15" customHeight="1" thickBot="1" x14ac:dyDescent="0.25">
      <c r="B271" s="3"/>
      <c r="C271" s="3"/>
      <c r="D271" s="3"/>
      <c r="E271" s="3"/>
      <c r="F271" s="169"/>
      <c r="G271" s="3"/>
      <c r="H271" s="1055" t="s">
        <v>140</v>
      </c>
      <c r="I271" s="1056"/>
      <c r="J271" s="166">
        <f>SUM(J235:J269)</f>
        <v>0</v>
      </c>
      <c r="K271" s="3" t="s">
        <v>1162</v>
      </c>
      <c r="M271" s="4" t="s">
        <v>1089</v>
      </c>
      <c r="N271" s="9"/>
    </row>
    <row r="272" spans="2:14" s="5" customFormat="1" ht="12.75" customHeight="1" x14ac:dyDescent="0.2">
      <c r="B272" s="236"/>
      <c r="C272" s="236"/>
      <c r="D272" s="236"/>
      <c r="E272" s="236"/>
      <c r="F272" s="237"/>
      <c r="G272" s="236"/>
      <c r="H272" s="171"/>
      <c r="I272" s="171"/>
      <c r="J272" s="170"/>
      <c r="K272" s="236"/>
      <c r="N272" s="8"/>
    </row>
    <row r="273" spans="1:14" s="3" customFormat="1" ht="13.5" customHeight="1" x14ac:dyDescent="0.2">
      <c r="A273" s="3" t="s">
        <v>1900</v>
      </c>
      <c r="B273" s="235"/>
      <c r="C273" s="235"/>
      <c r="D273" s="235"/>
      <c r="E273" s="235"/>
      <c r="F273" s="235"/>
      <c r="G273" s="235"/>
      <c r="H273" s="235"/>
      <c r="I273" s="235"/>
      <c r="J273" s="235"/>
      <c r="N273" s="184"/>
    </row>
    <row r="274" spans="1:14" s="3" customFormat="1" ht="13.5" customHeight="1" x14ac:dyDescent="0.2">
      <c r="A274" s="3" t="s">
        <v>1107</v>
      </c>
      <c r="B274" s="234"/>
      <c r="C274" s="233"/>
      <c r="D274" s="232"/>
      <c r="E274" s="232"/>
      <c r="F274" s="232"/>
      <c r="G274" s="232"/>
      <c r="H274" s="232"/>
      <c r="I274" s="232"/>
      <c r="J274" s="232"/>
      <c r="K274" s="231"/>
      <c r="N274" s="184"/>
    </row>
    <row r="275" spans="1:14" s="3" customFormat="1" ht="13.5" customHeight="1" x14ac:dyDescent="0.2">
      <c r="A275" s="3" t="s">
        <v>1901</v>
      </c>
      <c r="B275" s="232"/>
      <c r="C275" s="232"/>
      <c r="D275" s="232"/>
      <c r="E275" s="232"/>
      <c r="F275" s="232"/>
      <c r="G275" s="232"/>
      <c r="H275" s="232"/>
      <c r="I275" s="232"/>
      <c r="J275" s="232"/>
      <c r="K275" s="231"/>
      <c r="N275" s="184"/>
    </row>
    <row r="276" spans="1:14" s="3" customFormat="1" ht="13.5" customHeight="1" x14ac:dyDescent="0.2">
      <c r="A276" s="3" t="s">
        <v>580</v>
      </c>
      <c r="B276" s="232"/>
      <c r="C276" s="232"/>
      <c r="D276" s="232"/>
      <c r="E276" s="232"/>
      <c r="F276" s="232"/>
      <c r="G276" s="232"/>
      <c r="H276" s="232"/>
      <c r="I276" s="232"/>
      <c r="J276" s="232"/>
      <c r="N276" s="184"/>
    </row>
    <row r="277" spans="1:14" s="3" customFormat="1" ht="13.5" customHeight="1" x14ac:dyDescent="0.2">
      <c r="B277" s="234"/>
      <c r="C277" s="233"/>
      <c r="D277" s="232"/>
      <c r="E277" s="232"/>
      <c r="F277" s="232"/>
      <c r="G277" s="232"/>
      <c r="H277" s="232"/>
      <c r="I277" s="232"/>
      <c r="J277" s="232"/>
      <c r="K277" s="231"/>
      <c r="N277" s="184"/>
    </row>
    <row r="278" spans="1:14" ht="18.75" customHeight="1" x14ac:dyDescent="0.2">
      <c r="A278" s="177">
        <v>17</v>
      </c>
      <c r="B278" s="4" t="s">
        <v>432</v>
      </c>
    </row>
    <row r="279" spans="1:14" ht="11.25" customHeight="1" x14ac:dyDescent="0.2">
      <c r="A279" s="182"/>
    </row>
    <row r="280" spans="1:14" ht="18.75" customHeight="1" x14ac:dyDescent="0.2">
      <c r="A280" s="182"/>
      <c r="B280" s="1050" t="s">
        <v>189</v>
      </c>
      <c r="C280" s="1051"/>
      <c r="D280" s="1050" t="s">
        <v>161</v>
      </c>
      <c r="E280" s="1051"/>
      <c r="F280" s="205" t="s">
        <v>209</v>
      </c>
      <c r="G280" s="187"/>
      <c r="H280" s="187" t="s">
        <v>159</v>
      </c>
      <c r="I280" s="187"/>
      <c r="J280" s="205" t="s">
        <v>110</v>
      </c>
      <c r="K280" s="3"/>
    </row>
    <row r="281" spans="1:14" ht="15" customHeight="1" x14ac:dyDescent="0.2">
      <c r="A281" s="182"/>
      <c r="B281" s="760"/>
      <c r="C281" s="203"/>
      <c r="D281" s="766"/>
      <c r="E281" s="767"/>
      <c r="F281" s="769"/>
      <c r="G281" s="200"/>
      <c r="H281" s="200"/>
      <c r="I281" s="200"/>
      <c r="J281" s="199" t="s">
        <v>1099</v>
      </c>
      <c r="K281" s="3"/>
    </row>
    <row r="282" spans="1:14" s="4" customFormat="1" ht="15" customHeight="1" x14ac:dyDescent="0.2">
      <c r="B282" s="761">
        <v>1</v>
      </c>
      <c r="C282" s="195" t="s">
        <v>144</v>
      </c>
      <c r="D282" s="191" t="s">
        <v>1092</v>
      </c>
      <c r="E282" s="190" t="s">
        <v>165</v>
      </c>
      <c r="F282" s="189"/>
      <c r="G282" s="188" t="s">
        <v>1089</v>
      </c>
      <c r="H282" s="347">
        <v>0.38900000000000001</v>
      </c>
      <c r="I282" s="187" t="s">
        <v>1088</v>
      </c>
      <c r="J282" s="186">
        <f t="shared" ref="J282:J291" si="13">ROUND(F282*H282,0)</f>
        <v>0</v>
      </c>
      <c r="K282" s="3" t="s">
        <v>1098</v>
      </c>
      <c r="L282" s="3"/>
      <c r="N282" s="9"/>
    </row>
    <row r="283" spans="1:14" s="4" customFormat="1" ht="15" customHeight="1" x14ac:dyDescent="0.2">
      <c r="B283" s="212"/>
      <c r="C283" s="767"/>
      <c r="D283" s="191" t="s">
        <v>1090</v>
      </c>
      <c r="E283" s="190" t="s">
        <v>164</v>
      </c>
      <c r="F283" s="189"/>
      <c r="G283" s="188" t="s">
        <v>1089</v>
      </c>
      <c r="H283" s="346">
        <v>0.25</v>
      </c>
      <c r="I283" s="188" t="s">
        <v>1088</v>
      </c>
      <c r="J283" s="194">
        <f t="shared" si="13"/>
        <v>0</v>
      </c>
      <c r="K283" s="3" t="s">
        <v>1097</v>
      </c>
      <c r="N283" s="9"/>
    </row>
    <row r="284" spans="1:14" s="4" customFormat="1" ht="15" customHeight="1" x14ac:dyDescent="0.2">
      <c r="B284" s="761">
        <v>2</v>
      </c>
      <c r="C284" s="195" t="s">
        <v>143</v>
      </c>
      <c r="D284" s="191" t="s">
        <v>1092</v>
      </c>
      <c r="E284" s="190" t="s">
        <v>165</v>
      </c>
      <c r="F284" s="189"/>
      <c r="G284" s="188" t="s">
        <v>1089</v>
      </c>
      <c r="H284" s="536">
        <v>0.40799999999999997</v>
      </c>
      <c r="I284" s="220" t="s">
        <v>1088</v>
      </c>
      <c r="J284" s="221">
        <f t="shared" si="13"/>
        <v>0</v>
      </c>
      <c r="K284" s="3" t="s">
        <v>1096</v>
      </c>
      <c r="L284" s="3"/>
      <c r="N284" s="9"/>
    </row>
    <row r="285" spans="1:14" s="4" customFormat="1" ht="15" customHeight="1" x14ac:dyDescent="0.2">
      <c r="B285" s="212"/>
      <c r="C285" s="767"/>
      <c r="D285" s="191" t="s">
        <v>1090</v>
      </c>
      <c r="E285" s="190" t="s">
        <v>164</v>
      </c>
      <c r="F285" s="189"/>
      <c r="G285" s="188" t="s">
        <v>1089</v>
      </c>
      <c r="H285" s="346">
        <v>0.29199999999999998</v>
      </c>
      <c r="I285" s="188" t="s">
        <v>1088</v>
      </c>
      <c r="J285" s="194">
        <f t="shared" si="13"/>
        <v>0</v>
      </c>
      <c r="K285" s="3" t="s">
        <v>1095</v>
      </c>
      <c r="N285" s="9"/>
    </row>
    <row r="286" spans="1:14" s="4" customFormat="1" ht="15" customHeight="1" x14ac:dyDescent="0.2">
      <c r="B286" s="761">
        <v>3</v>
      </c>
      <c r="C286" s="195" t="s">
        <v>142</v>
      </c>
      <c r="D286" s="191" t="s">
        <v>1092</v>
      </c>
      <c r="E286" s="190" t="s">
        <v>165</v>
      </c>
      <c r="F286" s="189"/>
      <c r="G286" s="188" t="s">
        <v>1089</v>
      </c>
      <c r="H286" s="536">
        <v>0.41699999999999998</v>
      </c>
      <c r="I286" s="220" t="s">
        <v>1088</v>
      </c>
      <c r="J286" s="221">
        <f t="shared" si="13"/>
        <v>0</v>
      </c>
      <c r="K286" s="3" t="s">
        <v>1103</v>
      </c>
      <c r="L286" s="3"/>
      <c r="N286" s="9"/>
    </row>
    <row r="287" spans="1:14" s="4" customFormat="1" ht="15" customHeight="1" x14ac:dyDescent="0.2">
      <c r="B287" s="212"/>
      <c r="C287" s="767"/>
      <c r="D287" s="191" t="s">
        <v>1090</v>
      </c>
      <c r="E287" s="190" t="s">
        <v>164</v>
      </c>
      <c r="F287" s="189"/>
      <c r="G287" s="188" t="s">
        <v>1089</v>
      </c>
      <c r="H287" s="347">
        <v>0.38200000000000001</v>
      </c>
      <c r="I287" s="187" t="s">
        <v>1088</v>
      </c>
      <c r="J287" s="186">
        <f t="shared" si="13"/>
        <v>0</v>
      </c>
      <c r="K287" s="3" t="s">
        <v>1102</v>
      </c>
      <c r="N287" s="9"/>
    </row>
    <row r="288" spans="1:14" s="4" customFormat="1" ht="15" customHeight="1" x14ac:dyDescent="0.2">
      <c r="B288" s="761">
        <v>4</v>
      </c>
      <c r="C288" s="195" t="s">
        <v>537</v>
      </c>
      <c r="D288" s="191" t="s">
        <v>1092</v>
      </c>
      <c r="E288" s="190" t="s">
        <v>165</v>
      </c>
      <c r="F288" s="189"/>
      <c r="G288" s="188" t="s">
        <v>1089</v>
      </c>
      <c r="H288" s="346">
        <v>0.44400000000000001</v>
      </c>
      <c r="I288" s="188" t="s">
        <v>1088</v>
      </c>
      <c r="J288" s="194">
        <f t="shared" si="13"/>
        <v>0</v>
      </c>
      <c r="K288" s="3" t="s">
        <v>1101</v>
      </c>
      <c r="L288" s="3"/>
      <c r="N288" s="9"/>
    </row>
    <row r="289" spans="1:14" s="4" customFormat="1" ht="15" customHeight="1" x14ac:dyDescent="0.2">
      <c r="B289" s="212"/>
      <c r="C289" s="767"/>
      <c r="D289" s="191" t="s">
        <v>1090</v>
      </c>
      <c r="E289" s="190" t="s">
        <v>164</v>
      </c>
      <c r="F289" s="189"/>
      <c r="G289" s="188" t="s">
        <v>1089</v>
      </c>
      <c r="H289" s="346">
        <v>0.42199999999999999</v>
      </c>
      <c r="I289" s="188" t="s">
        <v>1088</v>
      </c>
      <c r="J289" s="194">
        <f t="shared" si="13"/>
        <v>0</v>
      </c>
      <c r="K289" s="3" t="s">
        <v>1100</v>
      </c>
      <c r="N289" s="9"/>
    </row>
    <row r="290" spans="1:14" s="4" customFormat="1" ht="15" customHeight="1" x14ac:dyDescent="0.2">
      <c r="B290" s="761">
        <v>5</v>
      </c>
      <c r="C290" s="195" t="s">
        <v>575</v>
      </c>
      <c r="D290" s="191" t="s">
        <v>1092</v>
      </c>
      <c r="E290" s="190" t="s">
        <v>165</v>
      </c>
      <c r="F290" s="189"/>
      <c r="G290" s="188" t="s">
        <v>1089</v>
      </c>
      <c r="H290" s="537">
        <v>0.46600000000000003</v>
      </c>
      <c r="I290" s="200" t="s">
        <v>1088</v>
      </c>
      <c r="J290" s="609">
        <f t="shared" si="13"/>
        <v>0</v>
      </c>
      <c r="K290" s="3" t="s">
        <v>1094</v>
      </c>
      <c r="L290" s="3"/>
      <c r="N290" s="9"/>
    </row>
    <row r="291" spans="1:14" s="4" customFormat="1" ht="15" customHeight="1" thickBot="1" x14ac:dyDescent="0.25">
      <c r="B291" s="212"/>
      <c r="C291" s="767"/>
      <c r="D291" s="191" t="s">
        <v>1090</v>
      </c>
      <c r="E291" s="190" t="s">
        <v>164</v>
      </c>
      <c r="F291" s="189"/>
      <c r="G291" s="188" t="s">
        <v>1089</v>
      </c>
      <c r="H291" s="538">
        <v>0.45200000000000001</v>
      </c>
      <c r="I291" s="539" t="s">
        <v>1088</v>
      </c>
      <c r="J291" s="871">
        <f t="shared" si="13"/>
        <v>0</v>
      </c>
      <c r="K291" s="3" t="s">
        <v>1093</v>
      </c>
      <c r="N291" s="9"/>
    </row>
    <row r="292" spans="1:14" s="4" customFormat="1" ht="15" customHeight="1" x14ac:dyDescent="0.2">
      <c r="B292" s="184"/>
      <c r="C292" s="185"/>
      <c r="D292" s="184"/>
      <c r="E292" s="184"/>
      <c r="F292" s="170"/>
      <c r="G292" s="185"/>
      <c r="H292" s="1031" t="s">
        <v>1106</v>
      </c>
      <c r="I292" s="1032"/>
      <c r="J292" s="167"/>
      <c r="K292" s="3"/>
      <c r="N292" s="9"/>
    </row>
    <row r="293" spans="1:14" s="4" customFormat="1" ht="15" customHeight="1" thickBot="1" x14ac:dyDescent="0.25">
      <c r="B293" s="3"/>
      <c r="C293" s="3"/>
      <c r="D293" s="3"/>
      <c r="E293" s="3"/>
      <c r="F293" s="169"/>
      <c r="G293" s="3"/>
      <c r="H293" s="1055" t="s">
        <v>140</v>
      </c>
      <c r="I293" s="1056"/>
      <c r="J293" s="166">
        <f>SUM(J282:J291)</f>
        <v>0</v>
      </c>
      <c r="K293" s="3" t="s">
        <v>1105</v>
      </c>
      <c r="M293" s="4" t="s">
        <v>1089</v>
      </c>
      <c r="N293" s="9"/>
    </row>
    <row r="294" spans="1:14" s="4" customFormat="1" ht="18.75" customHeight="1" x14ac:dyDescent="0.2">
      <c r="F294" s="183"/>
      <c r="J294" s="183"/>
      <c r="N294" s="9"/>
    </row>
    <row r="295" spans="1:14" ht="18.75" customHeight="1" x14ac:dyDescent="0.2">
      <c r="A295" s="177">
        <v>18</v>
      </c>
      <c r="B295" s="4" t="s">
        <v>431</v>
      </c>
    </row>
    <row r="296" spans="1:14" ht="11.25" customHeight="1" x14ac:dyDescent="0.2">
      <c r="A296" s="182"/>
    </row>
    <row r="297" spans="1:14" ht="18.75" customHeight="1" x14ac:dyDescent="0.2">
      <c r="A297" s="182"/>
      <c r="B297" s="1050" t="s">
        <v>189</v>
      </c>
      <c r="C297" s="1051"/>
      <c r="D297" s="1050" t="s">
        <v>161</v>
      </c>
      <c r="E297" s="1051"/>
      <c r="F297" s="205" t="s">
        <v>209</v>
      </c>
      <c r="G297" s="187"/>
      <c r="H297" s="187" t="s">
        <v>159</v>
      </c>
      <c r="I297" s="187"/>
      <c r="J297" s="205" t="s">
        <v>110</v>
      </c>
      <c r="K297" s="3"/>
    </row>
    <row r="298" spans="1:14" ht="15" customHeight="1" x14ac:dyDescent="0.2">
      <c r="A298" s="182"/>
      <c r="B298" s="760"/>
      <c r="C298" s="203"/>
      <c r="D298" s="766"/>
      <c r="E298" s="767"/>
      <c r="F298" s="769"/>
      <c r="G298" s="200"/>
      <c r="H298" s="200"/>
      <c r="I298" s="200"/>
      <c r="J298" s="199" t="s">
        <v>1099</v>
      </c>
      <c r="K298" s="3"/>
    </row>
    <row r="299" spans="1:14" s="4" customFormat="1" ht="15" customHeight="1" x14ac:dyDescent="0.2">
      <c r="B299" s="761">
        <v>1</v>
      </c>
      <c r="C299" s="195" t="s">
        <v>145</v>
      </c>
      <c r="D299" s="191" t="s">
        <v>1092</v>
      </c>
      <c r="E299" s="190" t="s">
        <v>165</v>
      </c>
      <c r="F299" s="189"/>
      <c r="G299" s="188" t="s">
        <v>1089</v>
      </c>
      <c r="H299" s="230">
        <v>0.29599999999999999</v>
      </c>
      <c r="I299" s="188" t="s">
        <v>1088</v>
      </c>
      <c r="J299" s="194">
        <f t="shared" ref="J299:J310" si="14">ROUND(F299*H299,0)</f>
        <v>0</v>
      </c>
      <c r="K299" s="3" t="s">
        <v>1098</v>
      </c>
      <c r="N299" s="9"/>
    </row>
    <row r="300" spans="1:14" s="4" customFormat="1" ht="15" customHeight="1" x14ac:dyDescent="0.2">
      <c r="B300" s="212"/>
      <c r="C300" s="767"/>
      <c r="D300" s="191" t="s">
        <v>1090</v>
      </c>
      <c r="E300" s="190" t="s">
        <v>164</v>
      </c>
      <c r="F300" s="189"/>
      <c r="G300" s="188" t="s">
        <v>1089</v>
      </c>
      <c r="H300" s="230">
        <v>0.16700000000000001</v>
      </c>
      <c r="I300" s="187" t="s">
        <v>1088</v>
      </c>
      <c r="J300" s="186">
        <f t="shared" si="14"/>
        <v>0</v>
      </c>
      <c r="K300" s="3" t="s">
        <v>1097</v>
      </c>
      <c r="N300" s="9"/>
    </row>
    <row r="301" spans="1:14" s="4" customFormat="1" ht="15" customHeight="1" x14ac:dyDescent="0.2">
      <c r="B301" s="761">
        <v>2</v>
      </c>
      <c r="C301" s="195" t="s">
        <v>144</v>
      </c>
      <c r="D301" s="191" t="s">
        <v>1092</v>
      </c>
      <c r="E301" s="190" t="s">
        <v>165</v>
      </c>
      <c r="F301" s="189"/>
      <c r="G301" s="188" t="s">
        <v>1089</v>
      </c>
      <c r="H301" s="230">
        <v>0.311</v>
      </c>
      <c r="I301" s="188" t="s">
        <v>1088</v>
      </c>
      <c r="J301" s="194">
        <f t="shared" si="14"/>
        <v>0</v>
      </c>
      <c r="K301" s="3" t="s">
        <v>1096</v>
      </c>
      <c r="N301" s="9"/>
    </row>
    <row r="302" spans="1:14" s="4" customFormat="1" ht="15" customHeight="1" x14ac:dyDescent="0.2">
      <c r="B302" s="212"/>
      <c r="C302" s="767"/>
      <c r="D302" s="191" t="s">
        <v>1090</v>
      </c>
      <c r="E302" s="190" t="s">
        <v>164</v>
      </c>
      <c r="F302" s="189"/>
      <c r="G302" s="188" t="s">
        <v>1089</v>
      </c>
      <c r="H302" s="230">
        <v>0.2</v>
      </c>
      <c r="I302" s="187" t="s">
        <v>1088</v>
      </c>
      <c r="J302" s="186">
        <f t="shared" si="14"/>
        <v>0</v>
      </c>
      <c r="K302" s="3" t="s">
        <v>1095</v>
      </c>
      <c r="N302" s="9"/>
    </row>
    <row r="303" spans="1:14" s="4" customFormat="1" ht="15" customHeight="1" x14ac:dyDescent="0.2">
      <c r="B303" s="761">
        <v>3</v>
      </c>
      <c r="C303" s="195" t="s">
        <v>143</v>
      </c>
      <c r="D303" s="191" t="s">
        <v>1092</v>
      </c>
      <c r="E303" s="190" t="s">
        <v>165</v>
      </c>
      <c r="F303" s="189"/>
      <c r="G303" s="188" t="s">
        <v>1089</v>
      </c>
      <c r="H303" s="230">
        <v>0.32600000000000001</v>
      </c>
      <c r="I303" s="188" t="s">
        <v>1088</v>
      </c>
      <c r="J303" s="194">
        <f t="shared" si="14"/>
        <v>0</v>
      </c>
      <c r="K303" s="3" t="s">
        <v>1103</v>
      </c>
      <c r="N303" s="9"/>
    </row>
    <row r="304" spans="1:14" s="4" customFormat="1" ht="15" customHeight="1" x14ac:dyDescent="0.2">
      <c r="B304" s="212"/>
      <c r="C304" s="767"/>
      <c r="D304" s="191" t="s">
        <v>1090</v>
      </c>
      <c r="E304" s="190" t="s">
        <v>164</v>
      </c>
      <c r="F304" s="189"/>
      <c r="G304" s="188" t="s">
        <v>1089</v>
      </c>
      <c r="H304" s="230">
        <v>0.23400000000000001</v>
      </c>
      <c r="I304" s="187" t="s">
        <v>1088</v>
      </c>
      <c r="J304" s="186">
        <f t="shared" si="14"/>
        <v>0</v>
      </c>
      <c r="K304" s="3" t="s">
        <v>1102</v>
      </c>
      <c r="N304" s="9"/>
    </row>
    <row r="305" spans="1:14" s="4" customFormat="1" ht="15" customHeight="1" x14ac:dyDescent="0.2">
      <c r="B305" s="761">
        <v>4</v>
      </c>
      <c r="C305" s="195" t="s">
        <v>142</v>
      </c>
      <c r="D305" s="191" t="s">
        <v>1092</v>
      </c>
      <c r="E305" s="190" t="s">
        <v>165</v>
      </c>
      <c r="F305" s="189"/>
      <c r="G305" s="188" t="s">
        <v>1089</v>
      </c>
      <c r="H305" s="230">
        <v>0.33400000000000002</v>
      </c>
      <c r="I305" s="188" t="s">
        <v>1088</v>
      </c>
      <c r="J305" s="194">
        <f t="shared" si="14"/>
        <v>0</v>
      </c>
      <c r="K305" s="3" t="s">
        <v>1101</v>
      </c>
      <c r="N305" s="9"/>
    </row>
    <row r="306" spans="1:14" s="4" customFormat="1" ht="15" customHeight="1" x14ac:dyDescent="0.2">
      <c r="B306" s="212"/>
      <c r="C306" s="767"/>
      <c r="D306" s="191" t="s">
        <v>1090</v>
      </c>
      <c r="E306" s="190" t="s">
        <v>164</v>
      </c>
      <c r="F306" s="189"/>
      <c r="G306" s="188" t="s">
        <v>1089</v>
      </c>
      <c r="H306" s="230">
        <v>0.30599999999999999</v>
      </c>
      <c r="I306" s="187" t="s">
        <v>1088</v>
      </c>
      <c r="J306" s="186">
        <f t="shared" si="14"/>
        <v>0</v>
      </c>
      <c r="K306" s="3" t="s">
        <v>1100</v>
      </c>
      <c r="N306" s="9"/>
    </row>
    <row r="307" spans="1:14" s="4" customFormat="1" ht="15" customHeight="1" x14ac:dyDescent="0.2">
      <c r="B307" s="761">
        <v>5</v>
      </c>
      <c r="C307" s="195" t="s">
        <v>537</v>
      </c>
      <c r="D307" s="191" t="s">
        <v>1092</v>
      </c>
      <c r="E307" s="190" t="s">
        <v>165</v>
      </c>
      <c r="F307" s="189"/>
      <c r="G307" s="188" t="s">
        <v>1089</v>
      </c>
      <c r="H307" s="230">
        <v>0.35499999999999998</v>
      </c>
      <c r="I307" s="188" t="s">
        <v>1088</v>
      </c>
      <c r="J307" s="194">
        <f t="shared" si="14"/>
        <v>0</v>
      </c>
      <c r="K307" s="3" t="s">
        <v>1094</v>
      </c>
      <c r="N307" s="9"/>
    </row>
    <row r="308" spans="1:14" s="4" customFormat="1" ht="15" customHeight="1" x14ac:dyDescent="0.2">
      <c r="B308" s="212"/>
      <c r="C308" s="767"/>
      <c r="D308" s="191" t="s">
        <v>1090</v>
      </c>
      <c r="E308" s="190" t="s">
        <v>164</v>
      </c>
      <c r="F308" s="189"/>
      <c r="G308" s="188" t="s">
        <v>1089</v>
      </c>
      <c r="H308" s="230">
        <v>0.33800000000000002</v>
      </c>
      <c r="I308" s="188" t="s">
        <v>1088</v>
      </c>
      <c r="J308" s="194">
        <f t="shared" si="14"/>
        <v>0</v>
      </c>
      <c r="K308" s="3" t="s">
        <v>1093</v>
      </c>
      <c r="N308" s="9"/>
    </row>
    <row r="309" spans="1:14" s="4" customFormat="1" ht="15" customHeight="1" x14ac:dyDescent="0.2">
      <c r="B309" s="761">
        <v>6</v>
      </c>
      <c r="C309" s="195" t="s">
        <v>575</v>
      </c>
      <c r="D309" s="191" t="s">
        <v>1092</v>
      </c>
      <c r="E309" s="190" t="s">
        <v>165</v>
      </c>
      <c r="F309" s="189"/>
      <c r="G309" s="188" t="s">
        <v>1089</v>
      </c>
      <c r="H309" s="230">
        <v>0.373</v>
      </c>
      <c r="I309" s="188" t="s">
        <v>1088</v>
      </c>
      <c r="J309" s="194">
        <f t="shared" si="14"/>
        <v>0</v>
      </c>
      <c r="K309" s="3" t="s">
        <v>1091</v>
      </c>
      <c r="N309" s="9"/>
    </row>
    <row r="310" spans="1:14" s="4" customFormat="1" ht="15" customHeight="1" thickBot="1" x14ac:dyDescent="0.25">
      <c r="B310" s="212"/>
      <c r="C310" s="767"/>
      <c r="D310" s="191" t="s">
        <v>1090</v>
      </c>
      <c r="E310" s="190" t="s">
        <v>164</v>
      </c>
      <c r="F310" s="189"/>
      <c r="G310" s="188" t="s">
        <v>1089</v>
      </c>
      <c r="H310" s="230">
        <v>0.36199999999999999</v>
      </c>
      <c r="I310" s="187" t="s">
        <v>1088</v>
      </c>
      <c r="J310" s="186">
        <f t="shared" si="14"/>
        <v>0</v>
      </c>
      <c r="K310" s="3" t="s">
        <v>1087</v>
      </c>
      <c r="N310" s="9"/>
    </row>
    <row r="311" spans="1:14" s="4" customFormat="1" ht="15" customHeight="1" x14ac:dyDescent="0.2">
      <c r="B311" s="184"/>
      <c r="C311" s="185"/>
      <c r="D311" s="184"/>
      <c r="E311" s="184"/>
      <c r="F311" s="170"/>
      <c r="G311" s="171"/>
      <c r="H311" s="1031" t="s">
        <v>1086</v>
      </c>
      <c r="I311" s="1032"/>
      <c r="J311" s="167"/>
      <c r="K311" s="3"/>
      <c r="N311" s="9"/>
    </row>
    <row r="312" spans="1:14" s="4" customFormat="1" ht="15" customHeight="1" thickBot="1" x14ac:dyDescent="0.25">
      <c r="B312" s="3"/>
      <c r="C312" s="3"/>
      <c r="D312" s="3"/>
      <c r="E312" s="3"/>
      <c r="F312" s="169"/>
      <c r="G312" s="3"/>
      <c r="H312" s="1055" t="s">
        <v>140</v>
      </c>
      <c r="I312" s="1056"/>
      <c r="J312" s="166">
        <f>SUM(J299:J310)</f>
        <v>0</v>
      </c>
      <c r="K312" s="3" t="s">
        <v>1104</v>
      </c>
      <c r="M312" s="4" t="s">
        <v>1089</v>
      </c>
      <c r="N312" s="9"/>
    </row>
    <row r="313" spans="1:14" s="4" customFormat="1" ht="18.75" customHeight="1" x14ac:dyDescent="0.2">
      <c r="F313" s="183"/>
      <c r="J313" s="183"/>
      <c r="N313" s="9"/>
    </row>
    <row r="314" spans="1:14" ht="18.75" customHeight="1" x14ac:dyDescent="0.2">
      <c r="A314" s="177">
        <v>19</v>
      </c>
      <c r="B314" s="4" t="s">
        <v>430</v>
      </c>
    </row>
    <row r="315" spans="1:14" ht="11.25" customHeight="1" x14ac:dyDescent="0.2">
      <c r="A315" s="182"/>
    </row>
    <row r="316" spans="1:14" ht="18.75" customHeight="1" x14ac:dyDescent="0.2">
      <c r="A316" s="182"/>
      <c r="B316" s="1050" t="s">
        <v>189</v>
      </c>
      <c r="C316" s="1051"/>
      <c r="D316" s="1050" t="s">
        <v>161</v>
      </c>
      <c r="E316" s="1051"/>
      <c r="F316" s="205" t="s">
        <v>209</v>
      </c>
      <c r="G316" s="187"/>
      <c r="H316" s="187" t="s">
        <v>159</v>
      </c>
      <c r="I316" s="187"/>
      <c r="J316" s="205" t="s">
        <v>110</v>
      </c>
      <c r="K316" s="3"/>
    </row>
    <row r="317" spans="1:14" ht="15" customHeight="1" x14ac:dyDescent="0.2">
      <c r="A317" s="182"/>
      <c r="B317" s="760"/>
      <c r="C317" s="203"/>
      <c r="D317" s="766"/>
      <c r="E317" s="767"/>
      <c r="F317" s="769"/>
      <c r="G317" s="200"/>
      <c r="H317" s="200"/>
      <c r="I317" s="200"/>
      <c r="J317" s="199" t="s">
        <v>1099</v>
      </c>
      <c r="K317" s="3"/>
    </row>
    <row r="318" spans="1:14" s="4" customFormat="1" ht="15" customHeight="1" x14ac:dyDescent="0.2">
      <c r="B318" s="761">
        <v>1</v>
      </c>
      <c r="C318" s="195" t="s">
        <v>143</v>
      </c>
      <c r="D318" s="191" t="s">
        <v>1092</v>
      </c>
      <c r="E318" s="190" t="s">
        <v>165</v>
      </c>
      <c r="F318" s="189"/>
      <c r="G318" s="188" t="s">
        <v>1089</v>
      </c>
      <c r="H318" s="230">
        <v>0.245</v>
      </c>
      <c r="I318" s="188" t="s">
        <v>1088</v>
      </c>
      <c r="J318" s="194">
        <f t="shared" ref="J318:J329" si="15">ROUND(F318*H318,0)</f>
        <v>0</v>
      </c>
      <c r="K318" s="3" t="s">
        <v>1098</v>
      </c>
      <c r="N318" s="9"/>
    </row>
    <row r="319" spans="1:14" s="4" customFormat="1" ht="15" customHeight="1" x14ac:dyDescent="0.2">
      <c r="B319" s="212"/>
      <c r="C319" s="767"/>
      <c r="D319" s="191" t="s">
        <v>1090</v>
      </c>
      <c r="E319" s="190" t="s">
        <v>164</v>
      </c>
      <c r="F319" s="189"/>
      <c r="G319" s="188" t="s">
        <v>1089</v>
      </c>
      <c r="H319" s="230">
        <v>0.17499999999999999</v>
      </c>
      <c r="I319" s="187" t="s">
        <v>1088</v>
      </c>
      <c r="J319" s="186">
        <f t="shared" si="15"/>
        <v>0</v>
      </c>
      <c r="K319" s="3" t="s">
        <v>1097</v>
      </c>
      <c r="N319" s="9"/>
    </row>
    <row r="320" spans="1:14" s="4" customFormat="1" ht="15" customHeight="1" x14ac:dyDescent="0.2">
      <c r="B320" s="761">
        <v>2</v>
      </c>
      <c r="C320" s="195" t="s">
        <v>142</v>
      </c>
      <c r="D320" s="191" t="s">
        <v>1092</v>
      </c>
      <c r="E320" s="190" t="s">
        <v>165</v>
      </c>
      <c r="F320" s="189"/>
      <c r="G320" s="188" t="s">
        <v>1089</v>
      </c>
      <c r="H320" s="230">
        <v>0.25</v>
      </c>
      <c r="I320" s="188" t="s">
        <v>1088</v>
      </c>
      <c r="J320" s="194">
        <f t="shared" si="15"/>
        <v>0</v>
      </c>
      <c r="K320" s="3" t="s">
        <v>1096</v>
      </c>
      <c r="N320" s="9"/>
    </row>
    <row r="321" spans="1:14" s="4" customFormat="1" ht="15" customHeight="1" x14ac:dyDescent="0.2">
      <c r="B321" s="212"/>
      <c r="C321" s="767"/>
      <c r="D321" s="191" t="s">
        <v>1090</v>
      </c>
      <c r="E321" s="190" t="s">
        <v>164</v>
      </c>
      <c r="F321" s="189"/>
      <c r="G321" s="188" t="s">
        <v>1089</v>
      </c>
      <c r="H321" s="230">
        <v>0.22900000000000001</v>
      </c>
      <c r="I321" s="187" t="s">
        <v>1088</v>
      </c>
      <c r="J321" s="186">
        <f t="shared" si="15"/>
        <v>0</v>
      </c>
      <c r="K321" s="3" t="s">
        <v>1095</v>
      </c>
      <c r="N321" s="9"/>
    </row>
    <row r="322" spans="1:14" s="4" customFormat="1" ht="15" customHeight="1" x14ac:dyDescent="0.2">
      <c r="B322" s="761">
        <v>3</v>
      </c>
      <c r="C322" s="195" t="s">
        <v>537</v>
      </c>
      <c r="D322" s="191" t="s">
        <v>1092</v>
      </c>
      <c r="E322" s="190" t="s">
        <v>165</v>
      </c>
      <c r="F322" s="189"/>
      <c r="G322" s="188" t="s">
        <v>1089</v>
      </c>
      <c r="H322" s="230">
        <v>0.26600000000000001</v>
      </c>
      <c r="I322" s="188" t="s">
        <v>1088</v>
      </c>
      <c r="J322" s="194">
        <f t="shared" si="15"/>
        <v>0</v>
      </c>
      <c r="K322" s="3" t="s">
        <v>1103</v>
      </c>
      <c r="N322" s="9"/>
    </row>
    <row r="323" spans="1:14" s="4" customFormat="1" ht="15" customHeight="1" x14ac:dyDescent="0.2">
      <c r="B323" s="212"/>
      <c r="C323" s="767"/>
      <c r="D323" s="191" t="s">
        <v>1090</v>
      </c>
      <c r="E323" s="190" t="s">
        <v>164</v>
      </c>
      <c r="F323" s="189"/>
      <c r="G323" s="188" t="s">
        <v>1089</v>
      </c>
      <c r="H323" s="230">
        <v>0.253</v>
      </c>
      <c r="I323" s="187" t="s">
        <v>1088</v>
      </c>
      <c r="J323" s="186">
        <f t="shared" si="15"/>
        <v>0</v>
      </c>
      <c r="K323" s="3" t="s">
        <v>1102</v>
      </c>
      <c r="N323" s="9"/>
    </row>
    <row r="324" spans="1:14" s="4" customFormat="1" ht="15" customHeight="1" x14ac:dyDescent="0.2">
      <c r="B324" s="761">
        <v>4</v>
      </c>
      <c r="C324" s="195" t="s">
        <v>575</v>
      </c>
      <c r="D324" s="191" t="s">
        <v>1092</v>
      </c>
      <c r="E324" s="190" t="s">
        <v>165</v>
      </c>
      <c r="F324" s="189"/>
      <c r="G324" s="188" t="s">
        <v>1089</v>
      </c>
      <c r="H324" s="230">
        <v>0.28000000000000003</v>
      </c>
      <c r="I324" s="188" t="s">
        <v>1088</v>
      </c>
      <c r="J324" s="194">
        <f t="shared" si="15"/>
        <v>0</v>
      </c>
      <c r="K324" s="3" t="s">
        <v>1101</v>
      </c>
      <c r="N324" s="9"/>
    </row>
    <row r="325" spans="1:14" s="4" customFormat="1" ht="15" customHeight="1" x14ac:dyDescent="0.2">
      <c r="B325" s="212"/>
      <c r="C325" s="767"/>
      <c r="D325" s="191" t="s">
        <v>1090</v>
      </c>
      <c r="E325" s="190" t="s">
        <v>164</v>
      </c>
      <c r="F325" s="189"/>
      <c r="G325" s="188" t="s">
        <v>1089</v>
      </c>
      <c r="H325" s="230">
        <v>0.27100000000000002</v>
      </c>
      <c r="I325" s="187" t="s">
        <v>1088</v>
      </c>
      <c r="J325" s="186">
        <f t="shared" si="15"/>
        <v>0</v>
      </c>
      <c r="K325" s="3" t="s">
        <v>1100</v>
      </c>
      <c r="N325" s="9"/>
    </row>
    <row r="326" spans="1:14" s="4" customFormat="1" ht="15" customHeight="1" x14ac:dyDescent="0.2">
      <c r="B326" s="761">
        <v>5</v>
      </c>
      <c r="C326" s="195" t="s">
        <v>721</v>
      </c>
      <c r="D326" s="191" t="s">
        <v>1092</v>
      </c>
      <c r="E326" s="190" t="s">
        <v>165</v>
      </c>
      <c r="F326" s="189"/>
      <c r="G326" s="188" t="s">
        <v>1089</v>
      </c>
      <c r="H326" s="230">
        <v>0.28999999999999998</v>
      </c>
      <c r="I326" s="188" t="s">
        <v>1088</v>
      </c>
      <c r="J326" s="194">
        <f t="shared" si="15"/>
        <v>0</v>
      </c>
      <c r="K326" s="3" t="s">
        <v>1094</v>
      </c>
      <c r="N326" s="9"/>
    </row>
    <row r="327" spans="1:14" s="4" customFormat="1" ht="15" customHeight="1" x14ac:dyDescent="0.2">
      <c r="B327" s="212"/>
      <c r="C327" s="767"/>
      <c r="D327" s="191" t="s">
        <v>1090</v>
      </c>
      <c r="E327" s="190" t="s">
        <v>164</v>
      </c>
      <c r="F327" s="189"/>
      <c r="G327" s="188" t="s">
        <v>1089</v>
      </c>
      <c r="H327" s="230">
        <v>0.28599999999999998</v>
      </c>
      <c r="I327" s="187" t="s">
        <v>1088</v>
      </c>
      <c r="J327" s="186">
        <f t="shared" si="15"/>
        <v>0</v>
      </c>
      <c r="K327" s="3" t="s">
        <v>1093</v>
      </c>
      <c r="N327" s="9"/>
    </row>
    <row r="328" spans="1:14" s="4" customFormat="1" ht="15" customHeight="1" x14ac:dyDescent="0.2">
      <c r="B328" s="761">
        <v>6</v>
      </c>
      <c r="C328" s="195" t="s">
        <v>1002</v>
      </c>
      <c r="D328" s="191" t="s">
        <v>1092</v>
      </c>
      <c r="E328" s="190" t="s">
        <v>165</v>
      </c>
      <c r="F328" s="189"/>
      <c r="G328" s="188" t="s">
        <v>1089</v>
      </c>
      <c r="H328" s="230">
        <v>0.3</v>
      </c>
      <c r="I328" s="188" t="s">
        <v>1088</v>
      </c>
      <c r="J328" s="194">
        <f t="shared" si="15"/>
        <v>0</v>
      </c>
      <c r="K328" s="3" t="s">
        <v>1091</v>
      </c>
      <c r="N328" s="9"/>
    </row>
    <row r="329" spans="1:14" s="4" customFormat="1" ht="15" customHeight="1" thickBot="1" x14ac:dyDescent="0.25">
      <c r="B329" s="212"/>
      <c r="C329" s="767"/>
      <c r="D329" s="191" t="s">
        <v>1090</v>
      </c>
      <c r="E329" s="190" t="s">
        <v>164</v>
      </c>
      <c r="F329" s="189"/>
      <c r="G329" s="188" t="s">
        <v>1089</v>
      </c>
      <c r="H329" s="230">
        <v>0.3</v>
      </c>
      <c r="I329" s="187" t="s">
        <v>1088</v>
      </c>
      <c r="J329" s="186">
        <f t="shared" si="15"/>
        <v>0</v>
      </c>
      <c r="K329" s="3" t="s">
        <v>1087</v>
      </c>
      <c r="N329" s="9"/>
    </row>
    <row r="330" spans="1:14" s="4" customFormat="1" ht="15" customHeight="1" x14ac:dyDescent="0.2">
      <c r="B330" s="184"/>
      <c r="C330" s="185"/>
      <c r="D330" s="184"/>
      <c r="E330" s="184"/>
      <c r="F330" s="170"/>
      <c r="G330" s="171"/>
      <c r="H330" s="1031" t="s">
        <v>1086</v>
      </c>
      <c r="I330" s="1032"/>
      <c r="J330" s="167"/>
      <c r="K330" s="3"/>
      <c r="N330" s="9"/>
    </row>
    <row r="331" spans="1:14" s="4" customFormat="1" ht="15" customHeight="1" thickBot="1" x14ac:dyDescent="0.25">
      <c r="B331" s="3"/>
      <c r="C331" s="3"/>
      <c r="D331" s="3"/>
      <c r="E331" s="3"/>
      <c r="F331" s="169"/>
      <c r="G331" s="3"/>
      <c r="H331" s="1055" t="s">
        <v>140</v>
      </c>
      <c r="I331" s="1056"/>
      <c r="J331" s="166">
        <f>SUM(J318:J329)</f>
        <v>0</v>
      </c>
      <c r="K331" s="3" t="s">
        <v>1392</v>
      </c>
      <c r="M331" s="4" t="s">
        <v>1089</v>
      </c>
      <c r="N331" s="9"/>
    </row>
    <row r="332" spans="1:14" ht="18.75" customHeight="1" x14ac:dyDescent="0.2">
      <c r="A332" s="4"/>
      <c r="B332" s="4"/>
      <c r="C332" s="4"/>
      <c r="D332" s="4"/>
      <c r="E332" s="4"/>
      <c r="F332" s="183"/>
      <c r="G332" s="4"/>
      <c r="H332" s="4"/>
      <c r="I332" s="4"/>
      <c r="J332" s="183"/>
      <c r="K332" s="4"/>
      <c r="L332" s="4"/>
    </row>
    <row r="333" spans="1:14" ht="18.75" customHeight="1" x14ac:dyDescent="0.2">
      <c r="A333" s="177">
        <v>20</v>
      </c>
      <c r="B333" s="4" t="s">
        <v>581</v>
      </c>
    </row>
    <row r="334" spans="1:14" ht="11.25" customHeight="1" x14ac:dyDescent="0.2">
      <c r="A334" s="182"/>
    </row>
    <row r="335" spans="1:14" ht="18.75" customHeight="1" x14ac:dyDescent="0.2">
      <c r="A335" s="182"/>
      <c r="B335" s="1050" t="s">
        <v>189</v>
      </c>
      <c r="C335" s="1051"/>
      <c r="D335" s="1050" t="s">
        <v>161</v>
      </c>
      <c r="E335" s="1051"/>
      <c r="F335" s="205" t="s">
        <v>209</v>
      </c>
      <c r="G335" s="187"/>
      <c r="H335" s="187" t="s">
        <v>159</v>
      </c>
      <c r="I335" s="187"/>
      <c r="J335" s="205" t="s">
        <v>110</v>
      </c>
      <c r="K335" s="3"/>
    </row>
    <row r="336" spans="1:14" ht="15" customHeight="1" x14ac:dyDescent="0.2">
      <c r="A336" s="182"/>
      <c r="B336" s="760"/>
      <c r="C336" s="203"/>
      <c r="D336" s="766"/>
      <c r="E336" s="767"/>
      <c r="F336" s="769"/>
      <c r="G336" s="200"/>
      <c r="H336" s="200"/>
      <c r="I336" s="200"/>
      <c r="J336" s="199" t="s">
        <v>1099</v>
      </c>
      <c r="K336" s="3"/>
    </row>
    <row r="337" spans="1:14" s="4" customFormat="1" ht="15" customHeight="1" x14ac:dyDescent="0.2">
      <c r="B337" s="761">
        <v>1</v>
      </c>
      <c r="C337" s="195" t="s">
        <v>537</v>
      </c>
      <c r="D337" s="191" t="s">
        <v>1092</v>
      </c>
      <c r="E337" s="190" t="s">
        <v>165</v>
      </c>
      <c r="F337" s="189"/>
      <c r="G337" s="188" t="s">
        <v>1089</v>
      </c>
      <c r="H337" s="230">
        <v>0.26600000000000001</v>
      </c>
      <c r="I337" s="188" t="s">
        <v>1088</v>
      </c>
      <c r="J337" s="194">
        <f t="shared" ref="J337:J342" si="16">ROUND(F337*H337,0)</f>
        <v>0</v>
      </c>
      <c r="K337" s="3" t="s">
        <v>1098</v>
      </c>
      <c r="N337" s="9"/>
    </row>
    <row r="338" spans="1:14" s="4" customFormat="1" ht="15" customHeight="1" x14ac:dyDescent="0.2">
      <c r="B338" s="212"/>
      <c r="C338" s="767"/>
      <c r="D338" s="191" t="s">
        <v>1090</v>
      </c>
      <c r="E338" s="190" t="s">
        <v>164</v>
      </c>
      <c r="F338" s="189"/>
      <c r="G338" s="188" t="s">
        <v>1089</v>
      </c>
      <c r="H338" s="230">
        <v>0.253</v>
      </c>
      <c r="I338" s="187" t="s">
        <v>1088</v>
      </c>
      <c r="J338" s="186">
        <f t="shared" si="16"/>
        <v>0</v>
      </c>
      <c r="K338" s="3" t="s">
        <v>1097</v>
      </c>
      <c r="N338" s="9"/>
    </row>
    <row r="339" spans="1:14" s="4" customFormat="1" ht="15" customHeight="1" x14ac:dyDescent="0.2">
      <c r="B339" s="761">
        <v>2</v>
      </c>
      <c r="C339" s="195" t="s">
        <v>575</v>
      </c>
      <c r="D339" s="191" t="s">
        <v>1092</v>
      </c>
      <c r="E339" s="190" t="s">
        <v>165</v>
      </c>
      <c r="F339" s="189"/>
      <c r="G339" s="188" t="s">
        <v>1089</v>
      </c>
      <c r="H339" s="230">
        <v>0.28000000000000003</v>
      </c>
      <c r="I339" s="188" t="s">
        <v>1088</v>
      </c>
      <c r="J339" s="194">
        <f t="shared" si="16"/>
        <v>0</v>
      </c>
      <c r="K339" s="3" t="s">
        <v>1096</v>
      </c>
      <c r="N339" s="9"/>
    </row>
    <row r="340" spans="1:14" s="4" customFormat="1" ht="15" customHeight="1" x14ac:dyDescent="0.2">
      <c r="B340" s="212"/>
      <c r="C340" s="767"/>
      <c r="D340" s="191" t="s">
        <v>1090</v>
      </c>
      <c r="E340" s="190" t="s">
        <v>164</v>
      </c>
      <c r="F340" s="189"/>
      <c r="G340" s="188" t="s">
        <v>1089</v>
      </c>
      <c r="H340" s="230">
        <v>0.27100000000000002</v>
      </c>
      <c r="I340" s="187" t="s">
        <v>1088</v>
      </c>
      <c r="J340" s="186">
        <f t="shared" si="16"/>
        <v>0</v>
      </c>
      <c r="K340" s="3" t="s">
        <v>1095</v>
      </c>
      <c r="N340" s="9"/>
    </row>
    <row r="341" spans="1:14" s="4" customFormat="1" ht="15" customHeight="1" x14ac:dyDescent="0.2">
      <c r="B341" s="761">
        <v>3</v>
      </c>
      <c r="C341" s="195" t="s">
        <v>721</v>
      </c>
      <c r="D341" s="191" t="s">
        <v>1092</v>
      </c>
      <c r="E341" s="190" t="s">
        <v>165</v>
      </c>
      <c r="F341" s="189"/>
      <c r="G341" s="188" t="s">
        <v>1089</v>
      </c>
      <c r="H341" s="230">
        <v>0.28999999999999998</v>
      </c>
      <c r="I341" s="188" t="s">
        <v>1088</v>
      </c>
      <c r="J341" s="194">
        <f t="shared" si="16"/>
        <v>0</v>
      </c>
      <c r="K341" s="3" t="s">
        <v>1157</v>
      </c>
      <c r="N341" s="9"/>
    </row>
    <row r="342" spans="1:14" s="4" customFormat="1" ht="15" customHeight="1" thickBot="1" x14ac:dyDescent="0.25">
      <c r="B342" s="212"/>
      <c r="C342" s="767"/>
      <c r="D342" s="191" t="s">
        <v>1090</v>
      </c>
      <c r="E342" s="190" t="s">
        <v>164</v>
      </c>
      <c r="F342" s="189"/>
      <c r="G342" s="188" t="s">
        <v>1089</v>
      </c>
      <c r="H342" s="230">
        <v>0.28599999999999998</v>
      </c>
      <c r="I342" s="187" t="s">
        <v>1088</v>
      </c>
      <c r="J342" s="186">
        <f t="shared" si="16"/>
        <v>0</v>
      </c>
      <c r="K342" s="3" t="s">
        <v>1158</v>
      </c>
      <c r="N342" s="9"/>
    </row>
    <row r="343" spans="1:14" s="4" customFormat="1" ht="15" customHeight="1" x14ac:dyDescent="0.2">
      <c r="B343" s="184"/>
      <c r="C343" s="185"/>
      <c r="D343" s="184"/>
      <c r="E343" s="184"/>
      <c r="F343" s="170"/>
      <c r="G343" s="171"/>
      <c r="H343" s="1031" t="s">
        <v>1159</v>
      </c>
      <c r="I343" s="1032"/>
      <c r="J343" s="167"/>
      <c r="K343" s="3"/>
      <c r="N343" s="9"/>
    </row>
    <row r="344" spans="1:14" s="4" customFormat="1" ht="15" customHeight="1" thickBot="1" x14ac:dyDescent="0.25">
      <c r="B344" s="3"/>
      <c r="C344" s="3"/>
      <c r="D344" s="3"/>
      <c r="E344" s="3"/>
      <c r="F344" s="169"/>
      <c r="G344" s="3"/>
      <c r="H344" s="1055" t="s">
        <v>140</v>
      </c>
      <c r="I344" s="1056"/>
      <c r="J344" s="166">
        <f>SUM(J337:J342)</f>
        <v>0</v>
      </c>
      <c r="K344" s="3" t="s">
        <v>1085</v>
      </c>
      <c r="M344" s="4" t="s">
        <v>1084</v>
      </c>
      <c r="N344" s="9"/>
    </row>
    <row r="345" spans="1:14" ht="18.75" customHeight="1" x14ac:dyDescent="0.2">
      <c r="A345" s="4"/>
      <c r="B345" s="4"/>
      <c r="C345" s="4"/>
      <c r="D345" s="4"/>
      <c r="E345" s="4"/>
      <c r="F345" s="183"/>
      <c r="G345" s="4"/>
      <c r="H345" s="4"/>
      <c r="I345" s="4"/>
      <c r="J345" s="183"/>
      <c r="K345" s="4"/>
      <c r="L345" s="4"/>
    </row>
    <row r="346" spans="1:14" ht="18.75" customHeight="1" x14ac:dyDescent="0.2">
      <c r="A346" s="177">
        <v>21</v>
      </c>
      <c r="B346" s="4" t="s">
        <v>1161</v>
      </c>
    </row>
    <row r="347" spans="1:14" ht="11.25" customHeight="1" x14ac:dyDescent="0.2">
      <c r="A347" s="182"/>
    </row>
    <row r="348" spans="1:14" ht="18.75" customHeight="1" x14ac:dyDescent="0.2">
      <c r="A348" s="182"/>
      <c r="B348" s="1050" t="s">
        <v>189</v>
      </c>
      <c r="C348" s="1051"/>
      <c r="D348" s="1050" t="s">
        <v>161</v>
      </c>
      <c r="E348" s="1051"/>
      <c r="F348" s="205" t="s">
        <v>209</v>
      </c>
      <c r="G348" s="187"/>
      <c r="H348" s="187" t="s">
        <v>159</v>
      </c>
      <c r="I348" s="187"/>
      <c r="J348" s="205" t="s">
        <v>110</v>
      </c>
      <c r="K348" s="3"/>
    </row>
    <row r="349" spans="1:14" ht="15" customHeight="1" x14ac:dyDescent="0.2">
      <c r="A349" s="182"/>
      <c r="B349" s="760"/>
      <c r="C349" s="203"/>
      <c r="D349" s="766"/>
      <c r="E349" s="767"/>
      <c r="F349" s="769"/>
      <c r="G349" s="200"/>
      <c r="H349" s="200"/>
      <c r="I349" s="200"/>
      <c r="J349" s="199" t="s">
        <v>158</v>
      </c>
      <c r="K349" s="3"/>
    </row>
    <row r="350" spans="1:14" s="4" customFormat="1" ht="15" customHeight="1" x14ac:dyDescent="0.2">
      <c r="B350" s="198">
        <v>1</v>
      </c>
      <c r="C350" s="190" t="s">
        <v>1002</v>
      </c>
      <c r="D350" s="1037"/>
      <c r="E350" s="1038"/>
      <c r="F350" s="189"/>
      <c r="G350" s="188" t="s">
        <v>139</v>
      </c>
      <c r="H350" s="371">
        <v>0.5</v>
      </c>
      <c r="I350" s="187" t="s">
        <v>141</v>
      </c>
      <c r="J350" s="186">
        <f>ROUND(F350*H350,0)</f>
        <v>0</v>
      </c>
      <c r="K350" s="3" t="s">
        <v>156</v>
      </c>
      <c r="N350" s="9"/>
    </row>
    <row r="351" spans="1:14" s="4" customFormat="1" ht="15" customHeight="1" x14ac:dyDescent="0.2">
      <c r="B351" s="198">
        <v>2</v>
      </c>
      <c r="C351" s="190" t="s">
        <v>1116</v>
      </c>
      <c r="D351" s="1037"/>
      <c r="E351" s="1038"/>
      <c r="F351" s="189"/>
      <c r="G351" s="188" t="s">
        <v>139</v>
      </c>
      <c r="H351" s="371">
        <v>0.5</v>
      </c>
      <c r="I351" s="187" t="s">
        <v>141</v>
      </c>
      <c r="J351" s="186">
        <f>ROUND(F351*H351,0)</f>
        <v>0</v>
      </c>
      <c r="K351" s="3" t="s">
        <v>154</v>
      </c>
      <c r="N351" s="9"/>
    </row>
    <row r="352" spans="1:14" s="4" customFormat="1" ht="15" customHeight="1" x14ac:dyDescent="0.2">
      <c r="B352" s="198">
        <v>3</v>
      </c>
      <c r="C352" s="190" t="s">
        <v>1395</v>
      </c>
      <c r="D352" s="1037"/>
      <c r="E352" s="1038"/>
      <c r="F352" s="189"/>
      <c r="G352" s="188" t="s">
        <v>139</v>
      </c>
      <c r="H352" s="371">
        <v>0.5</v>
      </c>
      <c r="I352" s="187" t="s">
        <v>141</v>
      </c>
      <c r="J352" s="186">
        <f>ROUND(F352*H352,0)</f>
        <v>0</v>
      </c>
      <c r="K352" s="3" t="s">
        <v>1640</v>
      </c>
      <c r="N352" s="9"/>
    </row>
    <row r="353" spans="1:14" s="4" customFormat="1" ht="15" customHeight="1" thickBot="1" x14ac:dyDescent="0.25">
      <c r="B353" s="198">
        <v>4</v>
      </c>
      <c r="C353" s="190" t="s">
        <v>1639</v>
      </c>
      <c r="D353" s="1037"/>
      <c r="E353" s="1038"/>
      <c r="F353" s="189"/>
      <c r="G353" s="188" t="s">
        <v>139</v>
      </c>
      <c r="H353" s="371">
        <v>0.5</v>
      </c>
      <c r="I353" s="187" t="s">
        <v>141</v>
      </c>
      <c r="J353" s="186">
        <f>ROUND(F353*H353,0)</f>
        <v>0</v>
      </c>
      <c r="K353" s="3" t="s">
        <v>1902</v>
      </c>
      <c r="N353" s="9"/>
    </row>
    <row r="354" spans="1:14" s="4" customFormat="1" ht="15" customHeight="1" x14ac:dyDescent="0.2">
      <c r="B354" s="184"/>
      <c r="C354" s="185"/>
      <c r="D354" s="184"/>
      <c r="E354" s="184"/>
      <c r="F354" s="170"/>
      <c r="G354" s="171"/>
      <c r="H354" s="1031" t="s">
        <v>1903</v>
      </c>
      <c r="I354" s="1032"/>
      <c r="J354" s="167"/>
      <c r="K354" s="3"/>
      <c r="N354" s="9"/>
    </row>
    <row r="355" spans="1:14" s="4" customFormat="1" ht="15" customHeight="1" thickBot="1" x14ac:dyDescent="0.25">
      <c r="B355" s="3"/>
      <c r="C355" s="3"/>
      <c r="D355" s="3"/>
      <c r="E355" s="3"/>
      <c r="F355" s="169"/>
      <c r="G355" s="3"/>
      <c r="H355" s="1055" t="s">
        <v>140</v>
      </c>
      <c r="I355" s="1056"/>
      <c r="J355" s="166">
        <f>SUM(J350:J353)</f>
        <v>0</v>
      </c>
      <c r="K355" s="3" t="s">
        <v>1163</v>
      </c>
      <c r="M355" s="4" t="s">
        <v>139</v>
      </c>
      <c r="N355" s="9"/>
    </row>
    <row r="356" spans="1:14" s="5" customFormat="1" ht="18.600000000000001" customHeight="1" x14ac:dyDescent="0.2">
      <c r="B356" s="236"/>
      <c r="C356" s="236"/>
      <c r="D356" s="236"/>
      <c r="E356" s="236"/>
      <c r="F356" s="237"/>
      <c r="G356" s="236"/>
      <c r="H356" s="171"/>
      <c r="I356" s="171"/>
      <c r="J356" s="170"/>
      <c r="K356" s="236"/>
      <c r="N356" s="8"/>
    </row>
    <row r="357" spans="1:14" ht="18.75" customHeight="1" x14ac:dyDescent="0.2">
      <c r="A357" s="177">
        <v>22</v>
      </c>
      <c r="B357" s="4" t="s">
        <v>1339</v>
      </c>
    </row>
    <row r="358" spans="1:14" ht="11.25" customHeight="1" x14ac:dyDescent="0.2">
      <c r="A358" s="182"/>
    </row>
    <row r="359" spans="1:14" ht="18.75" customHeight="1" x14ac:dyDescent="0.2">
      <c r="A359" s="182"/>
      <c r="B359" s="1050" t="s">
        <v>189</v>
      </c>
      <c r="C359" s="1051"/>
      <c r="D359" s="1050" t="s">
        <v>161</v>
      </c>
      <c r="E359" s="1051"/>
      <c r="F359" s="205" t="s">
        <v>209</v>
      </c>
      <c r="G359" s="187"/>
      <c r="H359" s="187" t="s">
        <v>159</v>
      </c>
      <c r="I359" s="187"/>
      <c r="J359" s="205" t="s">
        <v>110</v>
      </c>
      <c r="K359" s="3"/>
    </row>
    <row r="360" spans="1:14" ht="15" customHeight="1" x14ac:dyDescent="0.2">
      <c r="A360" s="182"/>
      <c r="B360" s="760"/>
      <c r="C360" s="203"/>
      <c r="D360" s="766"/>
      <c r="E360" s="767"/>
      <c r="F360" s="769"/>
      <c r="G360" s="200"/>
      <c r="H360" s="200"/>
      <c r="I360" s="200"/>
      <c r="J360" s="199" t="s">
        <v>158</v>
      </c>
      <c r="K360" s="3"/>
    </row>
    <row r="361" spans="1:14" s="4" customFormat="1" ht="15" customHeight="1" x14ac:dyDescent="0.2">
      <c r="B361" s="761">
        <v>1</v>
      </c>
      <c r="C361" s="195" t="s">
        <v>1002</v>
      </c>
      <c r="D361" s="191" t="s">
        <v>597</v>
      </c>
      <c r="E361" s="190" t="s">
        <v>165</v>
      </c>
      <c r="F361" s="189"/>
      <c r="G361" s="188" t="s">
        <v>139</v>
      </c>
      <c r="H361" s="230">
        <v>0.7</v>
      </c>
      <c r="I361" s="188" t="s">
        <v>141</v>
      </c>
      <c r="J361" s="194">
        <f t="shared" ref="J361:J366" si="17">ROUND(F361*H361,0)</f>
        <v>0</v>
      </c>
      <c r="K361" s="3" t="s">
        <v>1337</v>
      </c>
      <c r="N361" s="9"/>
    </row>
    <row r="362" spans="1:14" s="4" customFormat="1" ht="15" customHeight="1" x14ac:dyDescent="0.2">
      <c r="B362" s="212"/>
      <c r="C362" s="767"/>
      <c r="D362" s="191" t="s">
        <v>593</v>
      </c>
      <c r="E362" s="190" t="s">
        <v>164</v>
      </c>
      <c r="F362" s="189"/>
      <c r="G362" s="188" t="s">
        <v>139</v>
      </c>
      <c r="H362" s="230">
        <v>0.7</v>
      </c>
      <c r="I362" s="187" t="s">
        <v>141</v>
      </c>
      <c r="J362" s="186">
        <f t="shared" si="17"/>
        <v>0</v>
      </c>
      <c r="K362" s="3" t="s">
        <v>1336</v>
      </c>
      <c r="N362" s="9"/>
    </row>
    <row r="363" spans="1:14" s="4" customFormat="1" ht="15" customHeight="1" x14ac:dyDescent="0.2">
      <c r="B363" s="761">
        <v>2</v>
      </c>
      <c r="C363" s="195" t="s">
        <v>1116</v>
      </c>
      <c r="D363" s="191" t="s">
        <v>597</v>
      </c>
      <c r="E363" s="190" t="s">
        <v>165</v>
      </c>
      <c r="F363" s="189"/>
      <c r="G363" s="188" t="s">
        <v>139</v>
      </c>
      <c r="H363" s="230">
        <v>0.7</v>
      </c>
      <c r="I363" s="188" t="s">
        <v>141</v>
      </c>
      <c r="J363" s="194">
        <f t="shared" si="17"/>
        <v>0</v>
      </c>
      <c r="K363" s="3" t="s">
        <v>152</v>
      </c>
      <c r="N363" s="9"/>
    </row>
    <row r="364" spans="1:14" s="4" customFormat="1" ht="15" customHeight="1" x14ac:dyDescent="0.2">
      <c r="B364" s="212"/>
      <c r="C364" s="767"/>
      <c r="D364" s="191" t="s">
        <v>593</v>
      </c>
      <c r="E364" s="190" t="s">
        <v>164</v>
      </c>
      <c r="F364" s="189"/>
      <c r="G364" s="188" t="s">
        <v>139</v>
      </c>
      <c r="H364" s="230">
        <v>0.7</v>
      </c>
      <c r="I364" s="187" t="s">
        <v>141</v>
      </c>
      <c r="J364" s="186">
        <f t="shared" si="17"/>
        <v>0</v>
      </c>
      <c r="K364" s="3" t="s">
        <v>602</v>
      </c>
      <c r="N364" s="9"/>
    </row>
    <row r="365" spans="1:14" s="4" customFormat="1" ht="15" customHeight="1" x14ac:dyDescent="0.2">
      <c r="B365" s="761">
        <v>3</v>
      </c>
      <c r="C365" s="195" t="s">
        <v>1641</v>
      </c>
      <c r="D365" s="191" t="s">
        <v>597</v>
      </c>
      <c r="E365" s="190" t="s">
        <v>165</v>
      </c>
      <c r="F365" s="189"/>
      <c r="G365" s="188" t="s">
        <v>139</v>
      </c>
      <c r="H365" s="230">
        <v>0.7</v>
      </c>
      <c r="I365" s="188" t="s">
        <v>141</v>
      </c>
      <c r="J365" s="194">
        <f t="shared" si="17"/>
        <v>0</v>
      </c>
      <c r="K365" s="3" t="s">
        <v>1642</v>
      </c>
      <c r="N365" s="9"/>
    </row>
    <row r="366" spans="1:14" s="4" customFormat="1" ht="15" customHeight="1" x14ac:dyDescent="0.2">
      <c r="B366" s="212"/>
      <c r="C366" s="767"/>
      <c r="D366" s="191" t="s">
        <v>593</v>
      </c>
      <c r="E366" s="190" t="s">
        <v>164</v>
      </c>
      <c r="F366" s="189"/>
      <c r="G366" s="188" t="s">
        <v>139</v>
      </c>
      <c r="H366" s="230">
        <v>0.7</v>
      </c>
      <c r="I366" s="187" t="s">
        <v>141</v>
      </c>
      <c r="J366" s="186">
        <f t="shared" si="17"/>
        <v>0</v>
      </c>
      <c r="K366" s="3" t="s">
        <v>1643</v>
      </c>
      <c r="N366" s="9"/>
    </row>
    <row r="367" spans="1:14" s="4" customFormat="1" ht="15" customHeight="1" x14ac:dyDescent="0.2">
      <c r="B367" s="761">
        <v>4</v>
      </c>
      <c r="C367" s="195" t="s">
        <v>1904</v>
      </c>
      <c r="D367" s="191" t="s">
        <v>597</v>
      </c>
      <c r="E367" s="190" t="s">
        <v>165</v>
      </c>
      <c r="F367" s="189"/>
      <c r="G367" s="188" t="s">
        <v>139</v>
      </c>
      <c r="H367" s="230">
        <v>0.7</v>
      </c>
      <c r="I367" s="188" t="s">
        <v>141</v>
      </c>
      <c r="J367" s="194">
        <f t="shared" ref="J367:J368" si="18">ROUND(F367*H367,0)</f>
        <v>0</v>
      </c>
      <c r="K367" s="3" t="s">
        <v>1905</v>
      </c>
      <c r="N367" s="9"/>
    </row>
    <row r="368" spans="1:14" s="4" customFormat="1" ht="15" customHeight="1" thickBot="1" x14ac:dyDescent="0.25">
      <c r="B368" s="212"/>
      <c r="C368" s="767"/>
      <c r="D368" s="191" t="s">
        <v>593</v>
      </c>
      <c r="E368" s="190" t="s">
        <v>164</v>
      </c>
      <c r="F368" s="189"/>
      <c r="G368" s="188" t="s">
        <v>139</v>
      </c>
      <c r="H368" s="230">
        <v>0.7</v>
      </c>
      <c r="I368" s="187" t="s">
        <v>141</v>
      </c>
      <c r="J368" s="186">
        <f t="shared" si="18"/>
        <v>0</v>
      </c>
      <c r="K368" s="3" t="s">
        <v>1906</v>
      </c>
      <c r="N368" s="9"/>
    </row>
    <row r="369" spans="1:14" s="4" customFormat="1" ht="15" customHeight="1" x14ac:dyDescent="0.2">
      <c r="B369" s="184"/>
      <c r="C369" s="185"/>
      <c r="D369" s="184"/>
      <c r="E369" s="184"/>
      <c r="F369" s="170"/>
      <c r="G369" s="171"/>
      <c r="H369" s="1031" t="s">
        <v>1907</v>
      </c>
      <c r="I369" s="1032"/>
      <c r="J369" s="167"/>
      <c r="K369" s="3"/>
      <c r="N369" s="9"/>
    </row>
    <row r="370" spans="1:14" s="4" customFormat="1" ht="15" customHeight="1" thickBot="1" x14ac:dyDescent="0.25">
      <c r="B370" s="3"/>
      <c r="C370" s="3"/>
      <c r="D370" s="3"/>
      <c r="E370" s="3"/>
      <c r="F370" s="169"/>
      <c r="G370" s="3"/>
      <c r="H370" s="1055" t="s">
        <v>140</v>
      </c>
      <c r="I370" s="1056"/>
      <c r="J370" s="166">
        <f>SUM(J361:J368)</f>
        <v>0</v>
      </c>
      <c r="K370" s="3" t="s">
        <v>1338</v>
      </c>
      <c r="M370" s="4" t="s">
        <v>139</v>
      </c>
      <c r="N370" s="9"/>
    </row>
    <row r="371" spans="1:14" s="5" customFormat="1" ht="18.600000000000001" customHeight="1" x14ac:dyDescent="0.2">
      <c r="B371" s="236"/>
      <c r="C371" s="236"/>
      <c r="D371" s="236"/>
      <c r="E371" s="236"/>
      <c r="F371" s="237"/>
      <c r="G371" s="236"/>
      <c r="H371" s="171"/>
      <c r="I371" s="171"/>
      <c r="J371" s="170"/>
      <c r="K371" s="236"/>
      <c r="N371" s="8"/>
    </row>
    <row r="372" spans="1:14" ht="18.75" customHeight="1" x14ac:dyDescent="0.2">
      <c r="A372" s="177">
        <v>23</v>
      </c>
      <c r="B372" s="4" t="s">
        <v>1644</v>
      </c>
    </row>
    <row r="373" spans="1:14" ht="11.25" customHeight="1" x14ac:dyDescent="0.2">
      <c r="A373" s="182"/>
    </row>
    <row r="374" spans="1:14" ht="18.75" customHeight="1" x14ac:dyDescent="0.2">
      <c r="A374" s="182"/>
      <c r="B374" s="1050" t="s">
        <v>189</v>
      </c>
      <c r="C374" s="1051"/>
      <c r="D374" s="1050" t="s">
        <v>161</v>
      </c>
      <c r="E374" s="1051"/>
      <c r="F374" s="205" t="s">
        <v>209</v>
      </c>
      <c r="G374" s="187"/>
      <c r="H374" s="187" t="s">
        <v>159</v>
      </c>
      <c r="I374" s="187"/>
      <c r="J374" s="205" t="s">
        <v>110</v>
      </c>
      <c r="K374" s="3"/>
    </row>
    <row r="375" spans="1:14" ht="15" customHeight="1" x14ac:dyDescent="0.2">
      <c r="A375" s="182"/>
      <c r="B375" s="760"/>
      <c r="C375" s="203"/>
      <c r="D375" s="766"/>
      <c r="E375" s="767"/>
      <c r="F375" s="769"/>
      <c r="G375" s="200"/>
      <c r="H375" s="200"/>
      <c r="I375" s="200"/>
      <c r="J375" s="199" t="s">
        <v>158</v>
      </c>
      <c r="K375" s="3"/>
    </row>
    <row r="376" spans="1:14" s="4" customFormat="1" ht="15" customHeight="1" x14ac:dyDescent="0.2">
      <c r="B376" s="198">
        <v>1</v>
      </c>
      <c r="C376" s="190" t="s">
        <v>1641</v>
      </c>
      <c r="D376" s="1037"/>
      <c r="E376" s="1038"/>
      <c r="F376" s="189"/>
      <c r="G376" s="188" t="s">
        <v>139</v>
      </c>
      <c r="H376" s="327">
        <v>0.5</v>
      </c>
      <c r="I376" s="187" t="s">
        <v>141</v>
      </c>
      <c r="J376" s="186">
        <f>ROUND(F376*H376,0)</f>
        <v>0</v>
      </c>
      <c r="K376" s="3" t="s">
        <v>156</v>
      </c>
      <c r="N376" s="9"/>
    </row>
    <row r="377" spans="1:14" s="4" customFormat="1" ht="15" customHeight="1" thickBot="1" x14ac:dyDescent="0.25">
      <c r="B377" s="198">
        <v>2</v>
      </c>
      <c r="C377" s="190" t="s">
        <v>1904</v>
      </c>
      <c r="D377" s="1037"/>
      <c r="E377" s="1038"/>
      <c r="F377" s="189"/>
      <c r="G377" s="188" t="s">
        <v>139</v>
      </c>
      <c r="H377" s="327">
        <v>0.5</v>
      </c>
      <c r="I377" s="187" t="s">
        <v>141</v>
      </c>
      <c r="J377" s="186">
        <f>ROUND(F377*H377,0)</f>
        <v>0</v>
      </c>
      <c r="K377" s="3" t="s">
        <v>1908</v>
      </c>
      <c r="N377" s="9"/>
    </row>
    <row r="378" spans="1:14" s="4" customFormat="1" ht="15" customHeight="1" x14ac:dyDescent="0.2">
      <c r="B378" s="184"/>
      <c r="C378" s="185"/>
      <c r="D378" s="184"/>
      <c r="E378" s="184"/>
      <c r="F378" s="170"/>
      <c r="G378" s="171"/>
      <c r="H378" s="1031" t="s">
        <v>1909</v>
      </c>
      <c r="I378" s="1032"/>
      <c r="J378" s="167"/>
      <c r="K378" s="3"/>
      <c r="N378" s="9"/>
    </row>
    <row r="379" spans="1:14" s="4" customFormat="1" ht="15" customHeight="1" thickBot="1" x14ac:dyDescent="0.25">
      <c r="B379" s="3"/>
      <c r="C379" s="3"/>
      <c r="D379" s="3"/>
      <c r="E379" s="3"/>
      <c r="F379" s="169"/>
      <c r="G379" s="3"/>
      <c r="H379" s="1055" t="s">
        <v>140</v>
      </c>
      <c r="I379" s="1056"/>
      <c r="J379" s="211">
        <f>SUM(J376:J377)</f>
        <v>0</v>
      </c>
      <c r="K379" s="3" t="s">
        <v>1334</v>
      </c>
      <c r="M379" s="4" t="s">
        <v>139</v>
      </c>
      <c r="N379" s="9"/>
    </row>
    <row r="380" spans="1:14" s="4" customFormat="1" ht="15" customHeight="1" x14ac:dyDescent="0.2">
      <c r="B380" s="3"/>
      <c r="C380" s="3"/>
      <c r="D380" s="3"/>
      <c r="E380" s="3"/>
      <c r="F380" s="169"/>
      <c r="G380" s="3"/>
      <c r="H380" s="171"/>
      <c r="I380" s="171"/>
      <c r="J380" s="170"/>
      <c r="K380" s="3"/>
      <c r="N380" s="9"/>
    </row>
    <row r="381" spans="1:14" ht="18.75" customHeight="1" x14ac:dyDescent="0.2">
      <c r="A381" s="177">
        <v>24</v>
      </c>
      <c r="B381" s="4" t="s">
        <v>1910</v>
      </c>
    </row>
    <row r="382" spans="1:14" ht="11.25" customHeight="1" x14ac:dyDescent="0.2">
      <c r="A382" s="182"/>
    </row>
    <row r="383" spans="1:14" ht="18.75" customHeight="1" x14ac:dyDescent="0.2">
      <c r="A383" s="182"/>
      <c r="B383" s="1050" t="s">
        <v>189</v>
      </c>
      <c r="C383" s="1051"/>
      <c r="D383" s="1050" t="s">
        <v>161</v>
      </c>
      <c r="E383" s="1051"/>
      <c r="F383" s="205" t="s">
        <v>209</v>
      </c>
      <c r="G383" s="187"/>
      <c r="H383" s="187" t="s">
        <v>159</v>
      </c>
      <c r="I383" s="187"/>
      <c r="J383" s="205" t="s">
        <v>110</v>
      </c>
      <c r="K383" s="3"/>
    </row>
    <row r="384" spans="1:14" ht="15" customHeight="1" x14ac:dyDescent="0.2">
      <c r="A384" s="182"/>
      <c r="B384" s="760"/>
      <c r="C384" s="203"/>
      <c r="D384" s="766"/>
      <c r="E384" s="767"/>
      <c r="F384" s="769"/>
      <c r="G384" s="200"/>
      <c r="H384" s="200"/>
      <c r="I384" s="200"/>
      <c r="J384" s="199" t="s">
        <v>158</v>
      </c>
      <c r="K384" s="3"/>
    </row>
    <row r="385" spans="1:14" s="4" customFormat="1" ht="15" customHeight="1" x14ac:dyDescent="0.2">
      <c r="B385" s="761">
        <v>1</v>
      </c>
      <c r="C385" s="195" t="s">
        <v>1641</v>
      </c>
      <c r="D385" s="191" t="s">
        <v>597</v>
      </c>
      <c r="E385" s="190" t="s">
        <v>165</v>
      </c>
      <c r="F385" s="189"/>
      <c r="G385" s="188" t="s">
        <v>139</v>
      </c>
      <c r="H385" s="230">
        <v>0.5</v>
      </c>
      <c r="I385" s="188" t="s">
        <v>141</v>
      </c>
      <c r="J385" s="194">
        <f>ROUND(F385*H385,0)</f>
        <v>0</v>
      </c>
      <c r="K385" s="3" t="s">
        <v>1898</v>
      </c>
      <c r="N385" s="9"/>
    </row>
    <row r="386" spans="1:14" s="4" customFormat="1" ht="15" customHeight="1" x14ac:dyDescent="0.2">
      <c r="B386" s="212"/>
      <c r="C386" s="767"/>
      <c r="D386" s="191" t="s">
        <v>593</v>
      </c>
      <c r="E386" s="190" t="s">
        <v>164</v>
      </c>
      <c r="F386" s="189"/>
      <c r="G386" s="188" t="s">
        <v>139</v>
      </c>
      <c r="H386" s="230">
        <v>0.5</v>
      </c>
      <c r="I386" s="187" t="s">
        <v>141</v>
      </c>
      <c r="J386" s="186">
        <f>ROUND(F386*H386,0)</f>
        <v>0</v>
      </c>
      <c r="K386" s="3" t="s">
        <v>1908</v>
      </c>
      <c r="N386" s="9"/>
    </row>
    <row r="387" spans="1:14" s="4" customFormat="1" ht="15" customHeight="1" x14ac:dyDescent="0.2">
      <c r="B387" s="761">
        <v>2</v>
      </c>
      <c r="C387" s="195" t="s">
        <v>1904</v>
      </c>
      <c r="D387" s="191" t="s">
        <v>597</v>
      </c>
      <c r="E387" s="190" t="s">
        <v>165</v>
      </c>
      <c r="F387" s="189"/>
      <c r="G387" s="188" t="s">
        <v>139</v>
      </c>
      <c r="H387" s="230">
        <v>0.5</v>
      </c>
      <c r="I387" s="188" t="s">
        <v>141</v>
      </c>
      <c r="J387" s="194">
        <f>ROUND(F387*H387,0)</f>
        <v>0</v>
      </c>
      <c r="K387" s="3" t="s">
        <v>1911</v>
      </c>
      <c r="N387" s="9"/>
    </row>
    <row r="388" spans="1:14" s="4" customFormat="1" ht="15" customHeight="1" thickBot="1" x14ac:dyDescent="0.25">
      <c r="B388" s="212"/>
      <c r="C388" s="767"/>
      <c r="D388" s="191" t="s">
        <v>593</v>
      </c>
      <c r="E388" s="190" t="s">
        <v>164</v>
      </c>
      <c r="F388" s="189"/>
      <c r="G388" s="188" t="s">
        <v>139</v>
      </c>
      <c r="H388" s="230">
        <v>0.5</v>
      </c>
      <c r="I388" s="187" t="s">
        <v>141</v>
      </c>
      <c r="J388" s="186">
        <f>ROUND(F388*H388,0)</f>
        <v>0</v>
      </c>
      <c r="K388" s="3" t="s">
        <v>1902</v>
      </c>
      <c r="N388" s="9"/>
    </row>
    <row r="389" spans="1:14" s="4" customFormat="1" ht="15" customHeight="1" x14ac:dyDescent="0.2">
      <c r="B389" s="184"/>
      <c r="C389" s="185"/>
      <c r="D389" s="184"/>
      <c r="E389" s="184"/>
      <c r="F389" s="170"/>
      <c r="G389" s="171"/>
      <c r="H389" s="1031" t="s">
        <v>1903</v>
      </c>
      <c r="I389" s="1032"/>
      <c r="J389" s="167"/>
      <c r="K389" s="3"/>
      <c r="N389" s="9"/>
    </row>
    <row r="390" spans="1:14" s="4" customFormat="1" ht="15" customHeight="1" thickBot="1" x14ac:dyDescent="0.25">
      <c r="B390" s="3"/>
      <c r="C390" s="3"/>
      <c r="D390" s="3"/>
      <c r="E390" s="3"/>
      <c r="F390" s="169"/>
      <c r="G390" s="3"/>
      <c r="H390" s="1055" t="s">
        <v>140</v>
      </c>
      <c r="I390" s="1056"/>
      <c r="J390" s="211">
        <f>SUM(J385:J388)</f>
        <v>0</v>
      </c>
      <c r="K390" s="3" t="s">
        <v>1913</v>
      </c>
      <c r="M390" s="4" t="s">
        <v>139</v>
      </c>
      <c r="N390" s="9"/>
    </row>
    <row r="391" spans="1:14" s="4" customFormat="1" ht="15" customHeight="1" x14ac:dyDescent="0.2">
      <c r="B391" s="3"/>
      <c r="C391" s="3"/>
      <c r="D391" s="3"/>
      <c r="E391" s="3"/>
      <c r="F391" s="169"/>
      <c r="G391" s="3"/>
      <c r="H391" s="171"/>
      <c r="I391" s="171"/>
      <c r="J391" s="170"/>
      <c r="K391" s="3"/>
      <c r="N391" s="9"/>
    </row>
    <row r="392" spans="1:14" ht="18.75" customHeight="1" x14ac:dyDescent="0.2">
      <c r="A392" s="177">
        <v>25</v>
      </c>
      <c r="B392" s="4" t="s">
        <v>1912</v>
      </c>
    </row>
    <row r="393" spans="1:14" ht="11.25" customHeight="1" x14ac:dyDescent="0.2">
      <c r="A393" s="182"/>
    </row>
    <row r="394" spans="1:14" ht="18.75" customHeight="1" x14ac:dyDescent="0.2">
      <c r="A394" s="182"/>
      <c r="B394" s="1050" t="s">
        <v>189</v>
      </c>
      <c r="C394" s="1051"/>
      <c r="D394" s="1050" t="s">
        <v>161</v>
      </c>
      <c r="E394" s="1051"/>
      <c r="F394" s="205" t="s">
        <v>209</v>
      </c>
      <c r="G394" s="187"/>
      <c r="H394" s="187" t="s">
        <v>159</v>
      </c>
      <c r="I394" s="187"/>
      <c r="J394" s="205" t="s">
        <v>110</v>
      </c>
      <c r="K394" s="3"/>
    </row>
    <row r="395" spans="1:14" ht="15" customHeight="1" x14ac:dyDescent="0.2">
      <c r="A395" s="182"/>
      <c r="B395" s="760"/>
      <c r="C395" s="203"/>
      <c r="D395" s="766"/>
      <c r="E395" s="767"/>
      <c r="F395" s="769"/>
      <c r="G395" s="200"/>
      <c r="H395" s="200"/>
      <c r="I395" s="200"/>
      <c r="J395" s="199" t="s">
        <v>158</v>
      </c>
      <c r="K395" s="3"/>
    </row>
    <row r="396" spans="1:14" s="4" customFormat="1" ht="15" customHeight="1" x14ac:dyDescent="0.2">
      <c r="B396" s="761">
        <v>1</v>
      </c>
      <c r="C396" s="195" t="s">
        <v>1904</v>
      </c>
      <c r="D396" s="191" t="s">
        <v>597</v>
      </c>
      <c r="E396" s="190" t="s">
        <v>165</v>
      </c>
      <c r="F396" s="189"/>
      <c r="G396" s="188" t="s">
        <v>139</v>
      </c>
      <c r="H396" s="230">
        <v>0.5</v>
      </c>
      <c r="I396" s="188" t="s">
        <v>141</v>
      </c>
      <c r="J396" s="194">
        <f>ROUND(F396*H396,0)</f>
        <v>0</v>
      </c>
      <c r="K396" s="3" t="s">
        <v>1898</v>
      </c>
      <c r="N396" s="9"/>
    </row>
    <row r="397" spans="1:14" s="4" customFormat="1" ht="15" customHeight="1" thickBot="1" x14ac:dyDescent="0.25">
      <c r="B397" s="212"/>
      <c r="C397" s="767"/>
      <c r="D397" s="191" t="s">
        <v>593</v>
      </c>
      <c r="E397" s="190" t="s">
        <v>164</v>
      </c>
      <c r="F397" s="189"/>
      <c r="G397" s="188" t="s">
        <v>139</v>
      </c>
      <c r="H397" s="230">
        <v>0.5</v>
      </c>
      <c r="I397" s="187" t="s">
        <v>141</v>
      </c>
      <c r="J397" s="186">
        <f>ROUND(F397*H397,0)</f>
        <v>0</v>
      </c>
      <c r="K397" s="3" t="s">
        <v>1908</v>
      </c>
      <c r="N397" s="9"/>
    </row>
    <row r="398" spans="1:14" s="4" customFormat="1" ht="15" customHeight="1" x14ac:dyDescent="0.2">
      <c r="B398" s="184"/>
      <c r="C398" s="185"/>
      <c r="D398" s="184"/>
      <c r="E398" s="184"/>
      <c r="F398" s="170"/>
      <c r="G398" s="171"/>
      <c r="H398" s="1031" t="s">
        <v>1909</v>
      </c>
      <c r="I398" s="1032"/>
      <c r="J398" s="167"/>
      <c r="K398" s="3"/>
      <c r="N398" s="9"/>
    </row>
    <row r="399" spans="1:14" s="4" customFormat="1" ht="15" customHeight="1" thickBot="1" x14ac:dyDescent="0.25">
      <c r="B399" s="3"/>
      <c r="C399" s="3"/>
      <c r="D399" s="3"/>
      <c r="E399" s="3"/>
      <c r="F399" s="169"/>
      <c r="G399" s="3"/>
      <c r="H399" s="1055" t="s">
        <v>140</v>
      </c>
      <c r="I399" s="1056"/>
      <c r="J399" s="211">
        <f>SUM(J396:J397)</f>
        <v>0</v>
      </c>
      <c r="K399" s="3" t="s">
        <v>1914</v>
      </c>
      <c r="M399" s="4" t="s">
        <v>139</v>
      </c>
      <c r="N399" s="9"/>
    </row>
    <row r="400" spans="1:14" s="5" customFormat="1" ht="18.600000000000001" customHeight="1" thickBot="1" x14ac:dyDescent="0.25">
      <c r="B400" s="236"/>
      <c r="C400" s="236"/>
      <c r="D400" s="236"/>
      <c r="E400" s="236"/>
      <c r="F400" s="237"/>
      <c r="G400" s="236"/>
      <c r="H400" s="171"/>
      <c r="I400" s="171"/>
      <c r="J400" s="170"/>
      <c r="K400" s="236"/>
      <c r="N400" s="8"/>
    </row>
    <row r="401" spans="2:14" s="4" customFormat="1" ht="18.75" customHeight="1" x14ac:dyDescent="0.2">
      <c r="B401" s="3"/>
      <c r="C401" s="3"/>
      <c r="D401" s="3"/>
      <c r="E401" s="3"/>
      <c r="F401" s="169"/>
      <c r="G401" s="168"/>
      <c r="H401" s="1031" t="s">
        <v>1915</v>
      </c>
      <c r="I401" s="1032"/>
      <c r="J401" s="167"/>
      <c r="K401" s="3"/>
      <c r="N401" s="9"/>
    </row>
    <row r="402" spans="2:14" ht="18.75" customHeight="1" thickBot="1" x14ac:dyDescent="0.25">
      <c r="H402" s="1057" t="s">
        <v>429</v>
      </c>
      <c r="I402" s="1058"/>
      <c r="J402" s="166">
        <f>SUMIF(M11:M399,"*",J11:J399)</f>
        <v>0</v>
      </c>
      <c r="K402" s="3" t="s">
        <v>1083</v>
      </c>
    </row>
    <row r="403" spans="2:14" ht="18.75" customHeight="1" thickBot="1" x14ac:dyDescent="0.25"/>
    <row r="404" spans="2:14" ht="18.75" customHeight="1" x14ac:dyDescent="0.2">
      <c r="H404" s="229" t="s">
        <v>1082</v>
      </c>
      <c r="I404" s="228"/>
      <c r="J404" s="167"/>
    </row>
    <row r="405" spans="2:14" ht="18.75" customHeight="1" thickBot="1" x14ac:dyDescent="0.25">
      <c r="H405" s="1057" t="s">
        <v>428</v>
      </c>
      <c r="I405" s="1058"/>
      <c r="J405" s="166" t="e">
        <f>'●地域振興費・市（人口）その１'!J264+'●地域振興費（人口）その２'!J402</f>
        <v>#DIV/0!</v>
      </c>
      <c r="K405" s="227" t="s">
        <v>1081</v>
      </c>
    </row>
  </sheetData>
  <mergeCells count="159">
    <mergeCell ref="D79:E79"/>
    <mergeCell ref="D80:E80"/>
    <mergeCell ref="D81:E81"/>
    <mergeCell ref="B91:C91"/>
    <mergeCell ref="B93:C93"/>
    <mergeCell ref="D20:E20"/>
    <mergeCell ref="H43:I43"/>
    <mergeCell ref="H44:I44"/>
    <mergeCell ref="B48:C48"/>
    <mergeCell ref="D48:E48"/>
    <mergeCell ref="H72:I72"/>
    <mergeCell ref="H73:I73"/>
    <mergeCell ref="B77:C77"/>
    <mergeCell ref="D77:E77"/>
    <mergeCell ref="A1:B1"/>
    <mergeCell ref="C1:E1"/>
    <mergeCell ref="I1:K1"/>
    <mergeCell ref="B6:C6"/>
    <mergeCell ref="D6:E6"/>
    <mergeCell ref="D8:E8"/>
    <mergeCell ref="D16:E16"/>
    <mergeCell ref="D18:E18"/>
    <mergeCell ref="D19:E19"/>
    <mergeCell ref="D9:E9"/>
    <mergeCell ref="D10:E10"/>
    <mergeCell ref="H11:I11"/>
    <mergeCell ref="H12:I12"/>
    <mergeCell ref="B16:C16"/>
    <mergeCell ref="B95:C95"/>
    <mergeCell ref="B97:C97"/>
    <mergeCell ref="B99:C99"/>
    <mergeCell ref="B101:C101"/>
    <mergeCell ref="B111:C111"/>
    <mergeCell ref="B113:C113"/>
    <mergeCell ref="H118:I118"/>
    <mergeCell ref="H119:I119"/>
    <mergeCell ref="B123:C123"/>
    <mergeCell ref="D123:E123"/>
    <mergeCell ref="B103:C103"/>
    <mergeCell ref="B105:C105"/>
    <mergeCell ref="B107:C107"/>
    <mergeCell ref="B109:C109"/>
    <mergeCell ref="B115:C115"/>
    <mergeCell ref="B117:C117"/>
    <mergeCell ref="D125:E125"/>
    <mergeCell ref="D126:E126"/>
    <mergeCell ref="D127:E127"/>
    <mergeCell ref="H130:I130"/>
    <mergeCell ref="H131:I131"/>
    <mergeCell ref="B135:C135"/>
    <mergeCell ref="D135:E135"/>
    <mergeCell ref="D137:E137"/>
    <mergeCell ref="D138:E138"/>
    <mergeCell ref="D139:E139"/>
    <mergeCell ref="D140:E140"/>
    <mergeCell ref="D141:E141"/>
    <mergeCell ref="D142:E142"/>
    <mergeCell ref="D143:E143"/>
    <mergeCell ref="D144:E144"/>
    <mergeCell ref="D145:E145"/>
    <mergeCell ref="D146:E146"/>
    <mergeCell ref="D147:E147"/>
    <mergeCell ref="D148:E148"/>
    <mergeCell ref="D149:E149"/>
    <mergeCell ref="D150:E150"/>
    <mergeCell ref="D151:E151"/>
    <mergeCell ref="D154:E154"/>
    <mergeCell ref="H156:I156"/>
    <mergeCell ref="H157:I157"/>
    <mergeCell ref="D152:E152"/>
    <mergeCell ref="D153:E153"/>
    <mergeCell ref="D155:E155"/>
    <mergeCell ref="B161:C161"/>
    <mergeCell ref="D161:E161"/>
    <mergeCell ref="D163:E163"/>
    <mergeCell ref="D164:E164"/>
    <mergeCell ref="D165:E165"/>
    <mergeCell ref="D166:E166"/>
    <mergeCell ref="D167:E167"/>
    <mergeCell ref="D168:E168"/>
    <mergeCell ref="D169:E169"/>
    <mergeCell ref="D170:E170"/>
    <mergeCell ref="D171:E171"/>
    <mergeCell ref="D172:E172"/>
    <mergeCell ref="H173:I173"/>
    <mergeCell ref="H174:I174"/>
    <mergeCell ref="B178:E179"/>
    <mergeCell ref="B184:C184"/>
    <mergeCell ref="D184:E184"/>
    <mergeCell ref="D186:E186"/>
    <mergeCell ref="H202:I202"/>
    <mergeCell ref="B206:E207"/>
    <mergeCell ref="B212:C212"/>
    <mergeCell ref="D212:E212"/>
    <mergeCell ref="D214:E214"/>
    <mergeCell ref="H215:I215"/>
    <mergeCell ref="B219:E220"/>
    <mergeCell ref="D187:E187"/>
    <mergeCell ref="H188:I188"/>
    <mergeCell ref="H189:I189"/>
    <mergeCell ref="B193:E194"/>
    <mergeCell ref="B199:C199"/>
    <mergeCell ref="D199:E199"/>
    <mergeCell ref="D201:E201"/>
    <mergeCell ref="H311:I311"/>
    <mergeCell ref="H312:I312"/>
    <mergeCell ref="B316:C316"/>
    <mergeCell ref="D316:E316"/>
    <mergeCell ref="B225:C225"/>
    <mergeCell ref="D225:E225"/>
    <mergeCell ref="D227:E227"/>
    <mergeCell ref="H228:I228"/>
    <mergeCell ref="B233:C234"/>
    <mergeCell ref="D233:E233"/>
    <mergeCell ref="F233:F234"/>
    <mergeCell ref="M251:M254"/>
    <mergeCell ref="H271:I271"/>
    <mergeCell ref="B280:C280"/>
    <mergeCell ref="D280:E280"/>
    <mergeCell ref="H292:I292"/>
    <mergeCell ref="H293:I293"/>
    <mergeCell ref="H270:I270"/>
    <mergeCell ref="B297:C297"/>
    <mergeCell ref="D297:E297"/>
    <mergeCell ref="H402:I402"/>
    <mergeCell ref="H405:I405"/>
    <mergeCell ref="H370:I370"/>
    <mergeCell ref="H330:I330"/>
    <mergeCell ref="H331:I331"/>
    <mergeCell ref="B335:C335"/>
    <mergeCell ref="D335:E335"/>
    <mergeCell ref="H343:I343"/>
    <mergeCell ref="H344:I344"/>
    <mergeCell ref="B359:C359"/>
    <mergeCell ref="D374:E374"/>
    <mergeCell ref="H379:I379"/>
    <mergeCell ref="D376:E376"/>
    <mergeCell ref="H369:I369"/>
    <mergeCell ref="B374:C374"/>
    <mergeCell ref="H401:I401"/>
    <mergeCell ref="H355:I355"/>
    <mergeCell ref="D359:E359"/>
    <mergeCell ref="H354:I354"/>
    <mergeCell ref="B348:C348"/>
    <mergeCell ref="D348:E348"/>
    <mergeCell ref="D352:E352"/>
    <mergeCell ref="D350:E350"/>
    <mergeCell ref="D351:E351"/>
    <mergeCell ref="B394:C394"/>
    <mergeCell ref="D394:E394"/>
    <mergeCell ref="H398:I398"/>
    <mergeCell ref="H399:I399"/>
    <mergeCell ref="D353:E353"/>
    <mergeCell ref="D377:E377"/>
    <mergeCell ref="H378:I378"/>
    <mergeCell ref="B383:C383"/>
    <mergeCell ref="D383:E383"/>
    <mergeCell ref="H389:I389"/>
    <mergeCell ref="H390:I390"/>
  </mergeCells>
  <phoneticPr fontId="2"/>
  <pageMargins left="0.98425196850393704" right="0.59055118110236227" top="0.98425196850393704" bottom="0.59055118110236227" header="0.51181102362204722" footer="0.51181102362204722"/>
  <pageSetup paperSize="9" fitToHeight="0" orientation="portrait" r:id="rId1"/>
  <headerFooter alignWithMargins="0"/>
  <rowBreaks count="10" manualBreakCount="10">
    <brk id="45" max="11" man="1"/>
    <brk id="74" max="11" man="1"/>
    <brk id="120" max="11" man="1"/>
    <brk id="158" max="11" man="1"/>
    <brk id="190" max="11" man="1"/>
    <brk id="229" max="11" man="1"/>
    <brk id="277" max="11" man="1"/>
    <brk id="313" max="11" man="1"/>
    <brk id="345" max="11" man="1"/>
    <brk id="391" max="1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36"/>
  <sheetViews>
    <sheetView view="pageBreakPreview" zoomScaleNormal="90" zoomScaleSheetLayoutView="100" workbookViewId="0">
      <pane ySplit="1" topLeftCell="A134" activePane="bottomLeft" state="frozen"/>
      <selection activeCell="D23" sqref="D23:E23"/>
      <selection pane="bottomLeft" activeCell="J133" sqref="J133"/>
    </sheetView>
  </sheetViews>
  <sheetFormatPr defaultColWidth="9" defaultRowHeight="18.75" customHeight="1" x14ac:dyDescent="0.2"/>
  <cols>
    <col min="1" max="1" width="3.77734375" style="2" customWidth="1"/>
    <col min="2" max="2" width="4.77734375" style="2" customWidth="1"/>
    <col min="3" max="3" width="7.44140625" style="2" bestFit="1" customWidth="1"/>
    <col min="4" max="4" width="3" style="2" bestFit="1" customWidth="1"/>
    <col min="5" max="5" width="12" style="2" customWidth="1"/>
    <col min="6" max="6" width="11.88671875" style="165" customWidth="1"/>
    <col min="7" max="7" width="2.21875" style="2" bestFit="1" customWidth="1"/>
    <col min="8" max="8" width="11.88671875" style="2" customWidth="1"/>
    <col min="9" max="9" width="2.21875" style="2" bestFit="1" customWidth="1"/>
    <col min="10" max="10" width="11.88671875" style="165" customWidth="1"/>
    <col min="11" max="11" width="3.77734375" style="2" bestFit="1" customWidth="1"/>
    <col min="12" max="16384" width="9" style="2"/>
  </cols>
  <sheetData>
    <row r="1" spans="1:11" ht="18.75" customHeight="1" x14ac:dyDescent="0.2">
      <c r="A1" s="1052" t="s">
        <v>180</v>
      </c>
      <c r="B1" s="1053"/>
      <c r="C1" s="1052" t="s">
        <v>449</v>
      </c>
      <c r="D1" s="1054"/>
      <c r="E1" s="1053"/>
      <c r="H1" s="210" t="s">
        <v>179</v>
      </c>
      <c r="I1" s="1059">
        <f>●総括表!H4</f>
        <v>0</v>
      </c>
      <c r="J1" s="1059"/>
      <c r="K1" s="1059"/>
    </row>
    <row r="2" spans="1:11" ht="18.75" customHeight="1" x14ac:dyDescent="0.2">
      <c r="J2" s="209"/>
    </row>
    <row r="3" spans="1:11" ht="18.75" customHeight="1" x14ac:dyDescent="0.2">
      <c r="A3" s="177" t="s">
        <v>1003</v>
      </c>
      <c r="B3" s="4" t="s">
        <v>725</v>
      </c>
    </row>
    <row r="4" spans="1:11" ht="11.25" customHeight="1" x14ac:dyDescent="0.2">
      <c r="A4" s="182"/>
    </row>
    <row r="5" spans="1:11" ht="18.75" customHeight="1" x14ac:dyDescent="0.2">
      <c r="A5" s="182"/>
      <c r="B5" s="1050" t="s">
        <v>212</v>
      </c>
      <c r="C5" s="1051"/>
      <c r="D5" s="1050" t="s">
        <v>161</v>
      </c>
      <c r="E5" s="1051"/>
      <c r="F5" s="205" t="s">
        <v>211</v>
      </c>
      <c r="G5" s="187"/>
      <c r="H5" s="187" t="s">
        <v>159</v>
      </c>
      <c r="I5" s="187"/>
      <c r="J5" s="205" t="s">
        <v>110</v>
      </c>
      <c r="K5" s="3"/>
    </row>
    <row r="6" spans="1:11" ht="15" customHeight="1" x14ac:dyDescent="0.2">
      <c r="A6" s="182"/>
      <c r="B6" s="204"/>
      <c r="C6" s="203"/>
      <c r="D6" s="202"/>
      <c r="E6" s="192"/>
      <c r="F6" s="201"/>
      <c r="G6" s="200"/>
      <c r="H6" s="200"/>
      <c r="I6" s="200"/>
      <c r="J6" s="199" t="s">
        <v>1004</v>
      </c>
      <c r="K6" s="3"/>
    </row>
    <row r="7" spans="1:11" s="4" customFormat="1" ht="15" customHeight="1" x14ac:dyDescent="0.2">
      <c r="B7" s="196">
        <v>1</v>
      </c>
      <c r="C7" s="195" t="s">
        <v>448</v>
      </c>
      <c r="D7" s="191" t="s">
        <v>597</v>
      </c>
      <c r="E7" s="248" t="s">
        <v>165</v>
      </c>
      <c r="F7" s="189"/>
      <c r="G7" s="188" t="s">
        <v>139</v>
      </c>
      <c r="H7" s="434">
        <v>5.0000000000000001E-3</v>
      </c>
      <c r="I7" s="188" t="s">
        <v>141</v>
      </c>
      <c r="J7" s="194">
        <f t="shared" ref="J7:J22" si="0">ROUND(F7*H7,0)</f>
        <v>0</v>
      </c>
      <c r="K7" s="3" t="s">
        <v>1340</v>
      </c>
    </row>
    <row r="8" spans="1:11" s="4" customFormat="1" ht="15" customHeight="1" x14ac:dyDescent="0.2">
      <c r="B8" s="212"/>
      <c r="C8" s="192"/>
      <c r="D8" s="191" t="s">
        <v>593</v>
      </c>
      <c r="E8" s="248" t="s">
        <v>164</v>
      </c>
      <c r="F8" s="189"/>
      <c r="G8" s="188" t="s">
        <v>139</v>
      </c>
      <c r="H8" s="12">
        <v>2.1999999999999999E-2</v>
      </c>
      <c r="I8" s="187" t="s">
        <v>141</v>
      </c>
      <c r="J8" s="186">
        <f t="shared" si="0"/>
        <v>0</v>
      </c>
      <c r="K8" s="3" t="s">
        <v>625</v>
      </c>
    </row>
    <row r="9" spans="1:11" s="4" customFormat="1" ht="15" customHeight="1" x14ac:dyDescent="0.2">
      <c r="B9" s="196">
        <v>2</v>
      </c>
      <c r="C9" s="195" t="s">
        <v>441</v>
      </c>
      <c r="D9" s="191" t="s">
        <v>597</v>
      </c>
      <c r="E9" s="248" t="s">
        <v>165</v>
      </c>
      <c r="F9" s="189"/>
      <c r="G9" s="188" t="s">
        <v>139</v>
      </c>
      <c r="H9" s="434">
        <v>7.0000000000000001E-3</v>
      </c>
      <c r="I9" s="188" t="s">
        <v>141</v>
      </c>
      <c r="J9" s="194">
        <f t="shared" si="0"/>
        <v>0</v>
      </c>
      <c r="K9" s="3" t="s">
        <v>305</v>
      </c>
    </row>
    <row r="10" spans="1:11" s="4" customFormat="1" ht="15" customHeight="1" x14ac:dyDescent="0.2">
      <c r="B10" s="212"/>
      <c r="C10" s="192"/>
      <c r="D10" s="191" t="s">
        <v>593</v>
      </c>
      <c r="E10" s="248" t="s">
        <v>164</v>
      </c>
      <c r="F10" s="189"/>
      <c r="G10" s="188" t="s">
        <v>139</v>
      </c>
      <c r="H10" s="12">
        <v>4.2000000000000003E-2</v>
      </c>
      <c r="I10" s="187" t="s">
        <v>141</v>
      </c>
      <c r="J10" s="186">
        <f t="shared" si="0"/>
        <v>0</v>
      </c>
      <c r="K10" s="3" t="s">
        <v>304</v>
      </c>
    </row>
    <row r="11" spans="1:11" s="4" customFormat="1" ht="15" customHeight="1" x14ac:dyDescent="0.2">
      <c r="B11" s="196">
        <v>3</v>
      </c>
      <c r="C11" s="195" t="s">
        <v>153</v>
      </c>
      <c r="D11" s="191" t="s">
        <v>597</v>
      </c>
      <c r="E11" s="248" t="s">
        <v>165</v>
      </c>
      <c r="F11" s="189"/>
      <c r="G11" s="188" t="s">
        <v>139</v>
      </c>
      <c r="H11" s="434">
        <v>1.4999999999999999E-2</v>
      </c>
      <c r="I11" s="188" t="s">
        <v>141</v>
      </c>
      <c r="J11" s="194">
        <f t="shared" si="0"/>
        <v>0</v>
      </c>
      <c r="K11" s="3" t="s">
        <v>301</v>
      </c>
    </row>
    <row r="12" spans="1:11" s="4" customFormat="1" ht="15" customHeight="1" x14ac:dyDescent="0.2">
      <c r="B12" s="212"/>
      <c r="C12" s="192"/>
      <c r="D12" s="191" t="s">
        <v>593</v>
      </c>
      <c r="E12" s="248" t="s">
        <v>164</v>
      </c>
      <c r="F12" s="189"/>
      <c r="G12" s="188" t="s">
        <v>139</v>
      </c>
      <c r="H12" s="12">
        <v>6.0999999999999999E-2</v>
      </c>
      <c r="I12" s="187" t="s">
        <v>141</v>
      </c>
      <c r="J12" s="186">
        <f t="shared" si="0"/>
        <v>0</v>
      </c>
      <c r="K12" s="3" t="s">
        <v>300</v>
      </c>
    </row>
    <row r="13" spans="1:11" s="4" customFormat="1" ht="15" customHeight="1" x14ac:dyDescent="0.2">
      <c r="B13" s="196">
        <v>4</v>
      </c>
      <c r="C13" s="195" t="s">
        <v>151</v>
      </c>
      <c r="D13" s="191" t="s">
        <v>597</v>
      </c>
      <c r="E13" s="248" t="s">
        <v>165</v>
      </c>
      <c r="F13" s="189"/>
      <c r="G13" s="188" t="s">
        <v>139</v>
      </c>
      <c r="H13" s="434">
        <v>1.6E-2</v>
      </c>
      <c r="I13" s="188" t="s">
        <v>141</v>
      </c>
      <c r="J13" s="194">
        <f t="shared" si="0"/>
        <v>0</v>
      </c>
      <c r="K13" s="3" t="s">
        <v>302</v>
      </c>
    </row>
    <row r="14" spans="1:11" s="4" customFormat="1" ht="15" customHeight="1" x14ac:dyDescent="0.2">
      <c r="B14" s="212"/>
      <c r="C14" s="192"/>
      <c r="D14" s="191" t="s">
        <v>593</v>
      </c>
      <c r="E14" s="248" t="s">
        <v>164</v>
      </c>
      <c r="F14" s="189"/>
      <c r="G14" s="188" t="s">
        <v>139</v>
      </c>
      <c r="H14" s="12">
        <v>8.1000000000000003E-2</v>
      </c>
      <c r="I14" s="187" t="s">
        <v>141</v>
      </c>
      <c r="J14" s="186">
        <f t="shared" si="0"/>
        <v>0</v>
      </c>
      <c r="K14" s="3" t="s">
        <v>299</v>
      </c>
    </row>
    <row r="15" spans="1:11" s="4" customFormat="1" ht="15" customHeight="1" x14ac:dyDescent="0.2">
      <c r="B15" s="196">
        <v>5</v>
      </c>
      <c r="C15" s="195" t="s">
        <v>150</v>
      </c>
      <c r="D15" s="191" t="s">
        <v>597</v>
      </c>
      <c r="E15" s="248" t="s">
        <v>165</v>
      </c>
      <c r="F15" s="189"/>
      <c r="G15" s="188" t="s">
        <v>139</v>
      </c>
      <c r="H15" s="434">
        <v>0.108</v>
      </c>
      <c r="I15" s="188" t="s">
        <v>141</v>
      </c>
      <c r="J15" s="194">
        <f t="shared" si="0"/>
        <v>0</v>
      </c>
      <c r="K15" s="3" t="s">
        <v>298</v>
      </c>
    </row>
    <row r="16" spans="1:11" s="4" customFormat="1" ht="15" customHeight="1" x14ac:dyDescent="0.2">
      <c r="B16" s="212"/>
      <c r="C16" s="192"/>
      <c r="D16" s="191" t="s">
        <v>593</v>
      </c>
      <c r="E16" s="248" t="s">
        <v>164</v>
      </c>
      <c r="F16" s="189"/>
      <c r="G16" s="188" t="s">
        <v>139</v>
      </c>
      <c r="H16" s="12">
        <v>9.8000000000000004E-2</v>
      </c>
      <c r="I16" s="187" t="s">
        <v>141</v>
      </c>
      <c r="J16" s="186">
        <f t="shared" si="0"/>
        <v>0</v>
      </c>
      <c r="K16" s="3" t="s">
        <v>297</v>
      </c>
    </row>
    <row r="17" spans="1:12" s="4" customFormat="1" ht="15" customHeight="1" x14ac:dyDescent="0.2">
      <c r="B17" s="196">
        <v>6</v>
      </c>
      <c r="C17" s="195" t="s">
        <v>149</v>
      </c>
      <c r="D17" s="191" t="s">
        <v>597</v>
      </c>
      <c r="E17" s="248" t="s">
        <v>165</v>
      </c>
      <c r="F17" s="189"/>
      <c r="G17" s="188" t="s">
        <v>139</v>
      </c>
      <c r="H17" s="434">
        <v>0.11700000000000001</v>
      </c>
      <c r="I17" s="188" t="s">
        <v>141</v>
      </c>
      <c r="J17" s="194">
        <f t="shared" si="0"/>
        <v>0</v>
      </c>
      <c r="K17" s="3" t="s">
        <v>296</v>
      </c>
    </row>
    <row r="18" spans="1:12" s="4" customFormat="1" ht="15" customHeight="1" x14ac:dyDescent="0.2">
      <c r="B18" s="212"/>
      <c r="C18" s="192"/>
      <c r="D18" s="191" t="s">
        <v>593</v>
      </c>
      <c r="E18" s="248" t="s">
        <v>164</v>
      </c>
      <c r="F18" s="189"/>
      <c r="G18" s="188" t="s">
        <v>139</v>
      </c>
      <c r="H18" s="12">
        <v>0.11700000000000001</v>
      </c>
      <c r="I18" s="187" t="s">
        <v>141</v>
      </c>
      <c r="J18" s="186">
        <f t="shared" si="0"/>
        <v>0</v>
      </c>
      <c r="K18" s="3" t="s">
        <v>295</v>
      </c>
    </row>
    <row r="19" spans="1:12" s="4" customFormat="1" ht="15" customHeight="1" x14ac:dyDescent="0.2">
      <c r="B19" s="196">
        <v>7</v>
      </c>
      <c r="C19" s="195" t="s">
        <v>148</v>
      </c>
      <c r="D19" s="191" t="s">
        <v>597</v>
      </c>
      <c r="E19" s="248" t="s">
        <v>165</v>
      </c>
      <c r="F19" s="189"/>
      <c r="G19" s="188" t="s">
        <v>139</v>
      </c>
      <c r="H19" s="434">
        <v>0.13100000000000001</v>
      </c>
      <c r="I19" s="188" t="s">
        <v>141</v>
      </c>
      <c r="J19" s="194">
        <f t="shared" si="0"/>
        <v>0</v>
      </c>
      <c r="K19" s="3" t="s">
        <v>294</v>
      </c>
    </row>
    <row r="20" spans="1:12" s="4" customFormat="1" ht="15" customHeight="1" x14ac:dyDescent="0.2">
      <c r="B20" s="212"/>
      <c r="C20" s="192"/>
      <c r="D20" s="191" t="s">
        <v>593</v>
      </c>
      <c r="E20" s="248" t="s">
        <v>164</v>
      </c>
      <c r="F20" s="189"/>
      <c r="G20" s="188" t="s">
        <v>139</v>
      </c>
      <c r="H20" s="12">
        <v>0.13100000000000001</v>
      </c>
      <c r="I20" s="187" t="s">
        <v>141</v>
      </c>
      <c r="J20" s="186">
        <f t="shared" si="0"/>
        <v>0</v>
      </c>
      <c r="K20" s="3" t="s">
        <v>293</v>
      </c>
    </row>
    <row r="21" spans="1:12" s="4" customFormat="1" ht="15" customHeight="1" x14ac:dyDescent="0.2">
      <c r="B21" s="196">
        <v>8</v>
      </c>
      <c r="C21" s="195" t="s">
        <v>147</v>
      </c>
      <c r="D21" s="191" t="s">
        <v>597</v>
      </c>
      <c r="E21" s="248" t="s">
        <v>165</v>
      </c>
      <c r="F21" s="189"/>
      <c r="G21" s="188" t="s">
        <v>139</v>
      </c>
      <c r="H21" s="434">
        <v>9.6000000000000002E-2</v>
      </c>
      <c r="I21" s="188" t="s">
        <v>141</v>
      </c>
      <c r="J21" s="194">
        <f t="shared" si="0"/>
        <v>0</v>
      </c>
      <c r="K21" s="3" t="s">
        <v>292</v>
      </c>
    </row>
    <row r="22" spans="1:12" s="4" customFormat="1" ht="15" customHeight="1" thickBot="1" x14ac:dyDescent="0.25">
      <c r="B22" s="212"/>
      <c r="C22" s="192"/>
      <c r="D22" s="191" t="s">
        <v>593</v>
      </c>
      <c r="E22" s="248" t="s">
        <v>164</v>
      </c>
      <c r="F22" s="189"/>
      <c r="G22" s="188" t="s">
        <v>139</v>
      </c>
      <c r="H22" s="12">
        <v>9.6000000000000002E-2</v>
      </c>
      <c r="I22" s="187" t="s">
        <v>141</v>
      </c>
      <c r="J22" s="186">
        <f t="shared" si="0"/>
        <v>0</v>
      </c>
      <c r="K22" s="3" t="s">
        <v>291</v>
      </c>
    </row>
    <row r="23" spans="1:12" s="4" customFormat="1" ht="15" customHeight="1" x14ac:dyDescent="0.2">
      <c r="B23" s="184"/>
      <c r="C23" s="185"/>
      <c r="D23" s="184"/>
      <c r="E23" s="184"/>
      <c r="F23" s="170"/>
      <c r="G23" s="171"/>
      <c r="H23" s="1031" t="s">
        <v>1917</v>
      </c>
      <c r="I23" s="1032"/>
      <c r="J23" s="167"/>
      <c r="K23" s="3"/>
    </row>
    <row r="24" spans="1:12" s="4" customFormat="1" ht="15" customHeight="1" thickBot="1" x14ac:dyDescent="0.25">
      <c r="B24" s="3"/>
      <c r="C24" s="3"/>
      <c r="D24" s="3"/>
      <c r="E24" s="3"/>
      <c r="F24" s="169"/>
      <c r="G24" s="3"/>
      <c r="H24" s="1055" t="s">
        <v>140</v>
      </c>
      <c r="I24" s="1056"/>
      <c r="J24" s="166">
        <f>SUM(J7:J22)</f>
        <v>0</v>
      </c>
      <c r="K24" s="3" t="s">
        <v>961</v>
      </c>
      <c r="L24" s="4" t="s">
        <v>962</v>
      </c>
    </row>
    <row r="25" spans="1:12" s="4" customFormat="1" ht="18.75" customHeight="1" x14ac:dyDescent="0.2">
      <c r="F25" s="183"/>
      <c r="J25" s="183"/>
    </row>
    <row r="26" spans="1:12" ht="18.75" customHeight="1" x14ac:dyDescent="0.2">
      <c r="A26" s="177" t="s">
        <v>963</v>
      </c>
      <c r="B26" s="531" t="s">
        <v>724</v>
      </c>
    </row>
    <row r="27" spans="1:12" ht="11.25" customHeight="1" x14ac:dyDescent="0.2">
      <c r="A27" s="182"/>
    </row>
    <row r="28" spans="1:12" ht="18.75" customHeight="1" x14ac:dyDescent="0.2">
      <c r="A28" s="182"/>
      <c r="B28" s="1050" t="s">
        <v>212</v>
      </c>
      <c r="C28" s="1051"/>
      <c r="D28" s="1050" t="s">
        <v>161</v>
      </c>
      <c r="E28" s="1051"/>
      <c r="F28" s="205" t="s">
        <v>211</v>
      </c>
      <c r="G28" s="187"/>
      <c r="H28" s="187" t="s">
        <v>159</v>
      </c>
      <c r="I28" s="187"/>
      <c r="J28" s="205" t="s">
        <v>110</v>
      </c>
      <c r="K28" s="3"/>
    </row>
    <row r="29" spans="1:12" ht="15" customHeight="1" x14ac:dyDescent="0.2">
      <c r="A29" s="182"/>
      <c r="B29" s="204"/>
      <c r="C29" s="203"/>
      <c r="D29" s="202"/>
      <c r="E29" s="192"/>
      <c r="F29" s="201"/>
      <c r="G29" s="200"/>
      <c r="H29" s="200"/>
      <c r="I29" s="200"/>
      <c r="J29" s="199" t="s">
        <v>964</v>
      </c>
      <c r="K29" s="3"/>
    </row>
    <row r="30" spans="1:12" s="4" customFormat="1" ht="15" customHeight="1" x14ac:dyDescent="0.2">
      <c r="B30" s="196">
        <v>1</v>
      </c>
      <c r="C30" s="195" t="s">
        <v>448</v>
      </c>
      <c r="D30" s="191" t="s">
        <v>1008</v>
      </c>
      <c r="E30" s="248" t="s">
        <v>165</v>
      </c>
      <c r="F30" s="189"/>
      <c r="G30" s="188" t="s">
        <v>1007</v>
      </c>
      <c r="H30" s="434">
        <v>1.0999999999999999E-2</v>
      </c>
      <c r="I30" s="188" t="s">
        <v>1005</v>
      </c>
      <c r="J30" s="194">
        <f t="shared" ref="J30:J41" si="1">ROUND(F30*H30,0)</f>
        <v>0</v>
      </c>
      <c r="K30" s="3" t="s">
        <v>1340</v>
      </c>
    </row>
    <row r="31" spans="1:12" s="4" customFormat="1" ht="15" customHeight="1" x14ac:dyDescent="0.2">
      <c r="B31" s="212"/>
      <c r="C31" s="192"/>
      <c r="D31" s="191" t="s">
        <v>1006</v>
      </c>
      <c r="E31" s="248" t="s">
        <v>164</v>
      </c>
      <c r="F31" s="189"/>
      <c r="G31" s="188" t="s">
        <v>1007</v>
      </c>
      <c r="H31" s="12">
        <v>2.1999999999999999E-2</v>
      </c>
      <c r="I31" s="187" t="s">
        <v>1005</v>
      </c>
      <c r="J31" s="186">
        <f t="shared" si="1"/>
        <v>0</v>
      </c>
      <c r="K31" s="3" t="s">
        <v>625</v>
      </c>
    </row>
    <row r="32" spans="1:12" s="4" customFormat="1" ht="15" customHeight="1" x14ac:dyDescent="0.2">
      <c r="B32" s="196">
        <v>2</v>
      </c>
      <c r="C32" s="195" t="s">
        <v>441</v>
      </c>
      <c r="D32" s="191" t="s">
        <v>1008</v>
      </c>
      <c r="E32" s="248" t="s">
        <v>165</v>
      </c>
      <c r="F32" s="189"/>
      <c r="G32" s="188" t="s">
        <v>1007</v>
      </c>
      <c r="H32" s="434">
        <v>2.5000000000000001E-2</v>
      </c>
      <c r="I32" s="188" t="s">
        <v>1005</v>
      </c>
      <c r="J32" s="194">
        <f t="shared" si="1"/>
        <v>0</v>
      </c>
      <c r="K32" s="3" t="s">
        <v>305</v>
      </c>
    </row>
    <row r="33" spans="1:14" s="4" customFormat="1" ht="15" customHeight="1" x14ac:dyDescent="0.2">
      <c r="B33" s="212"/>
      <c r="C33" s="192"/>
      <c r="D33" s="191" t="s">
        <v>1006</v>
      </c>
      <c r="E33" s="248" t="s">
        <v>164</v>
      </c>
      <c r="F33" s="189"/>
      <c r="G33" s="188" t="s">
        <v>1007</v>
      </c>
      <c r="H33" s="12">
        <v>4.2999999999999997E-2</v>
      </c>
      <c r="I33" s="187" t="s">
        <v>1005</v>
      </c>
      <c r="J33" s="186">
        <f t="shared" si="1"/>
        <v>0</v>
      </c>
      <c r="K33" s="3" t="s">
        <v>304</v>
      </c>
    </row>
    <row r="34" spans="1:14" s="4" customFormat="1" ht="15" customHeight="1" x14ac:dyDescent="0.2">
      <c r="B34" s="196">
        <v>3</v>
      </c>
      <c r="C34" s="195" t="s">
        <v>153</v>
      </c>
      <c r="D34" s="191" t="s">
        <v>1008</v>
      </c>
      <c r="E34" s="248" t="s">
        <v>165</v>
      </c>
      <c r="F34" s="189"/>
      <c r="G34" s="188" t="s">
        <v>1007</v>
      </c>
      <c r="H34" s="434">
        <v>4.2000000000000003E-2</v>
      </c>
      <c r="I34" s="188" t="s">
        <v>1005</v>
      </c>
      <c r="J34" s="194">
        <f t="shared" si="1"/>
        <v>0</v>
      </c>
      <c r="K34" s="3" t="s">
        <v>301</v>
      </c>
    </row>
    <row r="35" spans="1:14" s="4" customFormat="1" ht="15" customHeight="1" x14ac:dyDescent="0.2">
      <c r="B35" s="212"/>
      <c r="C35" s="192"/>
      <c r="D35" s="191" t="s">
        <v>1006</v>
      </c>
      <c r="E35" s="248" t="s">
        <v>164</v>
      </c>
      <c r="F35" s="189"/>
      <c r="G35" s="188" t="s">
        <v>1007</v>
      </c>
      <c r="H35" s="12">
        <v>6.3E-2</v>
      </c>
      <c r="I35" s="187" t="s">
        <v>1005</v>
      </c>
      <c r="J35" s="186">
        <f t="shared" si="1"/>
        <v>0</v>
      </c>
      <c r="K35" s="3" t="s">
        <v>300</v>
      </c>
    </row>
    <row r="36" spans="1:14" s="4" customFormat="1" ht="15" customHeight="1" x14ac:dyDescent="0.2">
      <c r="B36" s="196">
        <v>4</v>
      </c>
      <c r="C36" s="195" t="s">
        <v>151</v>
      </c>
      <c r="D36" s="191" t="s">
        <v>1008</v>
      </c>
      <c r="E36" s="248" t="s">
        <v>165</v>
      </c>
      <c r="F36" s="189"/>
      <c r="G36" s="188" t="s">
        <v>1007</v>
      </c>
      <c r="H36" s="434">
        <v>0.05</v>
      </c>
      <c r="I36" s="188" t="s">
        <v>1005</v>
      </c>
      <c r="J36" s="194">
        <f t="shared" si="1"/>
        <v>0</v>
      </c>
      <c r="K36" s="3" t="s">
        <v>302</v>
      </c>
    </row>
    <row r="37" spans="1:14" s="4" customFormat="1" ht="15" customHeight="1" x14ac:dyDescent="0.2">
      <c r="B37" s="212"/>
      <c r="C37" s="192"/>
      <c r="D37" s="191" t="s">
        <v>1006</v>
      </c>
      <c r="E37" s="248" t="s">
        <v>164</v>
      </c>
      <c r="F37" s="189"/>
      <c r="G37" s="188" t="s">
        <v>1007</v>
      </c>
      <c r="H37" s="12">
        <v>8.3000000000000004E-2</v>
      </c>
      <c r="I37" s="187" t="s">
        <v>1005</v>
      </c>
      <c r="J37" s="186">
        <f t="shared" si="1"/>
        <v>0</v>
      </c>
      <c r="K37" s="3" t="s">
        <v>299</v>
      </c>
    </row>
    <row r="38" spans="1:14" s="4" customFormat="1" ht="15" customHeight="1" x14ac:dyDescent="0.2">
      <c r="B38" s="196">
        <v>5</v>
      </c>
      <c r="C38" s="195" t="s">
        <v>150</v>
      </c>
      <c r="D38" s="191" t="s">
        <v>1008</v>
      </c>
      <c r="E38" s="248" t="s">
        <v>165</v>
      </c>
      <c r="F38" s="189"/>
      <c r="G38" s="188" t="s">
        <v>1007</v>
      </c>
      <c r="H38" s="434">
        <v>6.5000000000000002E-2</v>
      </c>
      <c r="I38" s="188" t="s">
        <v>1005</v>
      </c>
      <c r="J38" s="194">
        <f t="shared" si="1"/>
        <v>0</v>
      </c>
      <c r="K38" s="3" t="s">
        <v>298</v>
      </c>
    </row>
    <row r="39" spans="1:14" s="4" customFormat="1" ht="15" customHeight="1" x14ac:dyDescent="0.2">
      <c r="B39" s="212"/>
      <c r="C39" s="192"/>
      <c r="D39" s="191" t="s">
        <v>1006</v>
      </c>
      <c r="E39" s="248" t="s">
        <v>164</v>
      </c>
      <c r="F39" s="189"/>
      <c r="G39" s="188" t="s">
        <v>1007</v>
      </c>
      <c r="H39" s="12">
        <v>0.1</v>
      </c>
      <c r="I39" s="187" t="s">
        <v>1005</v>
      </c>
      <c r="J39" s="186">
        <f t="shared" si="1"/>
        <v>0</v>
      </c>
      <c r="K39" s="3" t="s">
        <v>297</v>
      </c>
    </row>
    <row r="40" spans="1:14" s="4" customFormat="1" ht="15" customHeight="1" x14ac:dyDescent="0.2">
      <c r="B40" s="196">
        <v>6</v>
      </c>
      <c r="C40" s="195" t="s">
        <v>149</v>
      </c>
      <c r="D40" s="191" t="s">
        <v>1008</v>
      </c>
      <c r="E40" s="248" t="s">
        <v>165</v>
      </c>
      <c r="F40" s="189"/>
      <c r="G40" s="188" t="s">
        <v>1007</v>
      </c>
      <c r="H40" s="434">
        <v>0.12</v>
      </c>
      <c r="I40" s="188" t="s">
        <v>1005</v>
      </c>
      <c r="J40" s="194">
        <f t="shared" si="1"/>
        <v>0</v>
      </c>
      <c r="K40" s="3" t="s">
        <v>296</v>
      </c>
    </row>
    <row r="41" spans="1:14" s="4" customFormat="1" ht="15" customHeight="1" x14ac:dyDescent="0.2">
      <c r="B41" s="212"/>
      <c r="C41" s="192"/>
      <c r="D41" s="191" t="s">
        <v>1006</v>
      </c>
      <c r="E41" s="248" t="s">
        <v>164</v>
      </c>
      <c r="F41" s="189"/>
      <c r="G41" s="188" t="s">
        <v>1007</v>
      </c>
      <c r="H41" s="12">
        <v>0.12</v>
      </c>
      <c r="I41" s="187" t="s">
        <v>1005</v>
      </c>
      <c r="J41" s="186">
        <f t="shared" si="1"/>
        <v>0</v>
      </c>
      <c r="K41" s="3" t="s">
        <v>295</v>
      </c>
    </row>
    <row r="42" spans="1:14" s="4" customFormat="1" ht="15" customHeight="1" thickBot="1" x14ac:dyDescent="0.25">
      <c r="B42" s="1045" t="s">
        <v>168</v>
      </c>
      <c r="C42" s="1046"/>
      <c r="D42" s="1037"/>
      <c r="E42" s="1038"/>
      <c r="F42" s="225"/>
      <c r="G42" s="224"/>
      <c r="H42" s="249"/>
      <c r="I42" s="224"/>
      <c r="J42" s="186">
        <f>SUM(J30:J41)</f>
        <v>0</v>
      </c>
      <c r="K42" s="3" t="s">
        <v>294</v>
      </c>
      <c r="N42" s="3"/>
    </row>
    <row r="43" spans="1:14" s="4" customFormat="1" ht="15.75" customHeight="1" x14ac:dyDescent="0.2">
      <c r="B43" s="1039"/>
      <c r="C43" s="1040"/>
      <c r="D43" s="1039"/>
      <c r="E43" s="1040"/>
      <c r="F43" s="223" t="s">
        <v>1918</v>
      </c>
      <c r="G43" s="187"/>
      <c r="H43" s="540" t="s">
        <v>1748</v>
      </c>
      <c r="I43" s="207"/>
      <c r="J43" s="167"/>
      <c r="K43" s="3"/>
      <c r="N43" s="3"/>
    </row>
    <row r="44" spans="1:14" s="4" customFormat="1" ht="15" customHeight="1" x14ac:dyDescent="0.2">
      <c r="B44" s="1041"/>
      <c r="C44" s="1042"/>
      <c r="D44" s="1041"/>
      <c r="E44" s="1042"/>
      <c r="F44" s="221">
        <f>J42</f>
        <v>0</v>
      </c>
      <c r="G44" s="220" t="s">
        <v>962</v>
      </c>
      <c r="H44" s="534" t="e">
        <f>●財政力附表!S28</f>
        <v>#DIV/0!</v>
      </c>
      <c r="I44" s="204" t="s">
        <v>965</v>
      </c>
      <c r="J44" s="219" t="e">
        <f>ROUND(F44*H44,0)</f>
        <v>#DIV/0!</v>
      </c>
      <c r="K44" s="3" t="s">
        <v>985</v>
      </c>
      <c r="L44" s="4" t="s">
        <v>962</v>
      </c>
      <c r="N44" s="3"/>
    </row>
    <row r="45" spans="1:14" s="4" customFormat="1" ht="13.8" thickBot="1" x14ac:dyDescent="0.25">
      <c r="B45" s="1043"/>
      <c r="C45" s="1044"/>
      <c r="D45" s="1043"/>
      <c r="E45" s="1044"/>
      <c r="F45" s="218"/>
      <c r="G45" s="217"/>
      <c r="H45" s="216" t="s">
        <v>169</v>
      </c>
      <c r="I45" s="215"/>
      <c r="J45" s="214"/>
      <c r="K45" s="3"/>
    </row>
    <row r="46" spans="1:14" s="4" customFormat="1" ht="18.75" customHeight="1" x14ac:dyDescent="0.2">
      <c r="F46" s="183"/>
      <c r="J46" s="183"/>
    </row>
    <row r="47" spans="1:14" s="4" customFormat="1" ht="18.75" customHeight="1" x14ac:dyDescent="0.2">
      <c r="F47" s="183"/>
      <c r="J47" s="183"/>
    </row>
    <row r="48" spans="1:14" ht="18.75" customHeight="1" x14ac:dyDescent="0.2">
      <c r="A48" s="177" t="s">
        <v>986</v>
      </c>
      <c r="B48" s="531" t="s">
        <v>1009</v>
      </c>
    </row>
    <row r="49" spans="1:12" ht="11.25" customHeight="1" x14ac:dyDescent="0.2">
      <c r="A49" s="182"/>
    </row>
    <row r="50" spans="1:12" ht="18.75" customHeight="1" x14ac:dyDescent="0.2">
      <c r="A50" s="182"/>
      <c r="B50" s="1050" t="s">
        <v>212</v>
      </c>
      <c r="C50" s="1051"/>
      <c r="D50" s="1050" t="s">
        <v>161</v>
      </c>
      <c r="E50" s="1051"/>
      <c r="F50" s="205" t="s">
        <v>211</v>
      </c>
      <c r="G50" s="187"/>
      <c r="H50" s="187" t="s">
        <v>159</v>
      </c>
      <c r="I50" s="187"/>
      <c r="J50" s="205" t="s">
        <v>110</v>
      </c>
      <c r="K50" s="3"/>
    </row>
    <row r="51" spans="1:12" ht="15" customHeight="1" x14ac:dyDescent="0.2">
      <c r="A51" s="182"/>
      <c r="B51" s="204"/>
      <c r="C51" s="203"/>
      <c r="D51" s="202"/>
      <c r="E51" s="192"/>
      <c r="F51" s="201"/>
      <c r="G51" s="200"/>
      <c r="H51" s="200"/>
      <c r="I51" s="200"/>
      <c r="J51" s="199" t="s">
        <v>964</v>
      </c>
      <c r="K51" s="3"/>
    </row>
    <row r="52" spans="1:12" s="4" customFormat="1" ht="15" customHeight="1" x14ac:dyDescent="0.2">
      <c r="B52" s="196">
        <v>1</v>
      </c>
      <c r="C52" s="195" t="s">
        <v>148</v>
      </c>
      <c r="D52" s="191" t="s">
        <v>969</v>
      </c>
      <c r="E52" s="248" t="s">
        <v>165</v>
      </c>
      <c r="F52" s="189"/>
      <c r="G52" s="188" t="s">
        <v>962</v>
      </c>
      <c r="H52" s="434">
        <v>0.128</v>
      </c>
      <c r="I52" s="188" t="s">
        <v>965</v>
      </c>
      <c r="J52" s="194">
        <f t="shared" ref="J52:J59" si="2">ROUND(F52*H52,0)</f>
        <v>0</v>
      </c>
      <c r="K52" s="3" t="s">
        <v>966</v>
      </c>
    </row>
    <row r="53" spans="1:12" s="4" customFormat="1" ht="15" customHeight="1" x14ac:dyDescent="0.2">
      <c r="B53" s="212"/>
      <c r="C53" s="192"/>
      <c r="D53" s="191" t="s">
        <v>971</v>
      </c>
      <c r="E53" s="248" t="s">
        <v>164</v>
      </c>
      <c r="F53" s="189"/>
      <c r="G53" s="188" t="s">
        <v>962</v>
      </c>
      <c r="H53" s="12">
        <v>0.13100000000000001</v>
      </c>
      <c r="I53" s="187" t="s">
        <v>965</v>
      </c>
      <c r="J53" s="186">
        <f t="shared" si="2"/>
        <v>0</v>
      </c>
      <c r="K53" s="3" t="s">
        <v>967</v>
      </c>
    </row>
    <row r="54" spans="1:12" s="4" customFormat="1" ht="15" customHeight="1" x14ac:dyDescent="0.2">
      <c r="B54" s="196">
        <v>2</v>
      </c>
      <c r="C54" s="195" t="s">
        <v>147</v>
      </c>
      <c r="D54" s="191" t="s">
        <v>969</v>
      </c>
      <c r="E54" s="248" t="s">
        <v>165</v>
      </c>
      <c r="F54" s="189"/>
      <c r="G54" s="188" t="s">
        <v>962</v>
      </c>
      <c r="H54" s="434">
        <v>9.6000000000000002E-2</v>
      </c>
      <c r="I54" s="188" t="s">
        <v>965</v>
      </c>
      <c r="J54" s="194">
        <f t="shared" si="2"/>
        <v>0</v>
      </c>
      <c r="K54" s="3" t="s">
        <v>968</v>
      </c>
    </row>
    <row r="55" spans="1:12" s="4" customFormat="1" ht="15" customHeight="1" x14ac:dyDescent="0.2">
      <c r="B55" s="212"/>
      <c r="C55" s="192"/>
      <c r="D55" s="191" t="s">
        <v>971</v>
      </c>
      <c r="E55" s="248" t="s">
        <v>164</v>
      </c>
      <c r="F55" s="189"/>
      <c r="G55" s="188" t="s">
        <v>962</v>
      </c>
      <c r="H55" s="12">
        <v>9.6000000000000002E-2</v>
      </c>
      <c r="I55" s="187" t="s">
        <v>965</v>
      </c>
      <c r="J55" s="186">
        <f t="shared" si="2"/>
        <v>0</v>
      </c>
      <c r="K55" s="3" t="s">
        <v>970</v>
      </c>
    </row>
    <row r="56" spans="1:12" s="4" customFormat="1" ht="15" customHeight="1" x14ac:dyDescent="0.2">
      <c r="B56" s="196">
        <v>3</v>
      </c>
      <c r="C56" s="195" t="s">
        <v>146</v>
      </c>
      <c r="D56" s="191" t="s">
        <v>969</v>
      </c>
      <c r="E56" s="248" t="s">
        <v>165</v>
      </c>
      <c r="F56" s="189"/>
      <c r="G56" s="188" t="s">
        <v>962</v>
      </c>
      <c r="H56" s="434">
        <v>0.11</v>
      </c>
      <c r="I56" s="188" t="s">
        <v>965</v>
      </c>
      <c r="J56" s="194">
        <f t="shared" si="2"/>
        <v>0</v>
      </c>
      <c r="K56" s="3" t="s">
        <v>972</v>
      </c>
    </row>
    <row r="57" spans="1:12" s="4" customFormat="1" ht="15" customHeight="1" x14ac:dyDescent="0.2">
      <c r="B57" s="212"/>
      <c r="C57" s="192"/>
      <c r="D57" s="191" t="s">
        <v>971</v>
      </c>
      <c r="E57" s="248" t="s">
        <v>164</v>
      </c>
      <c r="F57" s="189"/>
      <c r="G57" s="188" t="s">
        <v>962</v>
      </c>
      <c r="H57" s="12">
        <v>0.11</v>
      </c>
      <c r="I57" s="187" t="s">
        <v>965</v>
      </c>
      <c r="J57" s="186">
        <f t="shared" si="2"/>
        <v>0</v>
      </c>
      <c r="K57" s="3" t="s">
        <v>973</v>
      </c>
    </row>
    <row r="58" spans="1:12" s="4" customFormat="1" ht="15" customHeight="1" x14ac:dyDescent="0.2">
      <c r="B58" s="196">
        <v>4</v>
      </c>
      <c r="C58" s="195" t="s">
        <v>145</v>
      </c>
      <c r="D58" s="191" t="s">
        <v>969</v>
      </c>
      <c r="E58" s="248" t="s">
        <v>165</v>
      </c>
      <c r="F58" s="189"/>
      <c r="G58" s="188" t="s">
        <v>962</v>
      </c>
      <c r="H58" s="434">
        <v>0.222</v>
      </c>
      <c r="I58" s="188" t="s">
        <v>965</v>
      </c>
      <c r="J58" s="194">
        <f t="shared" si="2"/>
        <v>0</v>
      </c>
      <c r="K58" s="3" t="s">
        <v>974</v>
      </c>
    </row>
    <row r="59" spans="1:12" s="4" customFormat="1" ht="15" customHeight="1" thickBot="1" x14ac:dyDescent="0.25">
      <c r="B59" s="212"/>
      <c r="C59" s="192"/>
      <c r="D59" s="191" t="s">
        <v>971</v>
      </c>
      <c r="E59" s="248" t="s">
        <v>164</v>
      </c>
      <c r="F59" s="189"/>
      <c r="G59" s="188" t="s">
        <v>962</v>
      </c>
      <c r="H59" s="12">
        <v>0.125</v>
      </c>
      <c r="I59" s="187" t="s">
        <v>965</v>
      </c>
      <c r="J59" s="186">
        <f t="shared" si="2"/>
        <v>0</v>
      </c>
      <c r="K59" s="3" t="s">
        <v>975</v>
      </c>
    </row>
    <row r="60" spans="1:12" s="4" customFormat="1" ht="15" customHeight="1" x14ac:dyDescent="0.2">
      <c r="B60" s="184"/>
      <c r="C60" s="185"/>
      <c r="D60" s="184"/>
      <c r="E60" s="184"/>
      <c r="F60" s="170"/>
      <c r="G60" s="171"/>
      <c r="H60" s="1031" t="s">
        <v>1010</v>
      </c>
      <c r="I60" s="1032"/>
      <c r="J60" s="167"/>
      <c r="K60" s="3"/>
    </row>
    <row r="61" spans="1:12" s="4" customFormat="1" ht="15" customHeight="1" thickBot="1" x14ac:dyDescent="0.25">
      <c r="B61" s="3"/>
      <c r="C61" s="3"/>
      <c r="D61" s="3"/>
      <c r="E61" s="3"/>
      <c r="F61" s="169"/>
      <c r="G61" s="3"/>
      <c r="H61" s="1055" t="s">
        <v>140</v>
      </c>
      <c r="I61" s="1056"/>
      <c r="J61" s="166">
        <f>SUM(J52:J59)</f>
        <v>0</v>
      </c>
      <c r="K61" s="3" t="s">
        <v>987</v>
      </c>
      <c r="L61" s="4" t="s">
        <v>962</v>
      </c>
    </row>
    <row r="62" spans="1:12" s="4" customFormat="1" ht="18.75" customHeight="1" x14ac:dyDescent="0.2">
      <c r="F62" s="183"/>
      <c r="J62" s="183"/>
    </row>
    <row r="63" spans="1:12" ht="18.75" customHeight="1" x14ac:dyDescent="0.2">
      <c r="A63" s="177" t="s">
        <v>988</v>
      </c>
      <c r="B63" s="4" t="s">
        <v>723</v>
      </c>
    </row>
    <row r="64" spans="1:12" ht="11.25" customHeight="1" x14ac:dyDescent="0.2">
      <c r="A64" s="182"/>
    </row>
    <row r="65" spans="1:11" ht="18.75" customHeight="1" x14ac:dyDescent="0.2">
      <c r="A65" s="182"/>
      <c r="B65" s="1050" t="s">
        <v>212</v>
      </c>
      <c r="C65" s="1051"/>
      <c r="D65" s="1050" t="s">
        <v>161</v>
      </c>
      <c r="E65" s="1051"/>
      <c r="F65" s="205" t="s">
        <v>211</v>
      </c>
      <c r="G65" s="187"/>
      <c r="H65" s="187" t="s">
        <v>159</v>
      </c>
      <c r="I65" s="187"/>
      <c r="J65" s="205" t="s">
        <v>110</v>
      </c>
      <c r="K65" s="3"/>
    </row>
    <row r="66" spans="1:11" ht="15" customHeight="1" x14ac:dyDescent="0.2">
      <c r="A66" s="182"/>
      <c r="B66" s="204"/>
      <c r="C66" s="203"/>
      <c r="D66" s="202"/>
      <c r="E66" s="192"/>
      <c r="F66" s="201"/>
      <c r="G66" s="200"/>
      <c r="H66" s="200"/>
      <c r="I66" s="200"/>
      <c r="J66" s="199" t="s">
        <v>964</v>
      </c>
      <c r="K66" s="3"/>
    </row>
    <row r="67" spans="1:11" s="4" customFormat="1" ht="15" customHeight="1" x14ac:dyDescent="0.2">
      <c r="B67" s="196">
        <v>1</v>
      </c>
      <c r="C67" s="195" t="s">
        <v>448</v>
      </c>
      <c r="D67" s="191" t="s">
        <v>969</v>
      </c>
      <c r="E67" s="248" t="s">
        <v>165</v>
      </c>
      <c r="F67" s="189"/>
      <c r="G67" s="188" t="s">
        <v>962</v>
      </c>
      <c r="H67" s="434">
        <v>3.5999999999999997E-2</v>
      </c>
      <c r="I67" s="188" t="s">
        <v>965</v>
      </c>
      <c r="J67" s="194">
        <f t="shared" ref="J67:J86" si="3">ROUND(F67*H67,0)</f>
        <v>0</v>
      </c>
      <c r="K67" s="3" t="s">
        <v>966</v>
      </c>
    </row>
    <row r="68" spans="1:11" s="4" customFormat="1" ht="15" customHeight="1" x14ac:dyDescent="0.2">
      <c r="B68" s="212"/>
      <c r="C68" s="192"/>
      <c r="D68" s="191" t="s">
        <v>971</v>
      </c>
      <c r="E68" s="248" t="s">
        <v>164</v>
      </c>
      <c r="F68" s="189"/>
      <c r="G68" s="188" t="s">
        <v>962</v>
      </c>
      <c r="H68" s="12">
        <v>7.2999999999999995E-2</v>
      </c>
      <c r="I68" s="187" t="s">
        <v>965</v>
      </c>
      <c r="J68" s="186">
        <f t="shared" si="3"/>
        <v>0</v>
      </c>
      <c r="K68" s="3" t="s">
        <v>967</v>
      </c>
    </row>
    <row r="69" spans="1:11" s="4" customFormat="1" ht="15" customHeight="1" x14ac:dyDescent="0.2">
      <c r="B69" s="196">
        <v>2</v>
      </c>
      <c r="C69" s="195" t="s">
        <v>441</v>
      </c>
      <c r="D69" s="191" t="s">
        <v>969</v>
      </c>
      <c r="E69" s="248" t="s">
        <v>165</v>
      </c>
      <c r="F69" s="189"/>
      <c r="G69" s="188" t="s">
        <v>962</v>
      </c>
      <c r="H69" s="434">
        <v>8.4000000000000005E-2</v>
      </c>
      <c r="I69" s="188" t="s">
        <v>965</v>
      </c>
      <c r="J69" s="194">
        <f t="shared" si="3"/>
        <v>0</v>
      </c>
      <c r="K69" s="3" t="s">
        <v>968</v>
      </c>
    </row>
    <row r="70" spans="1:11" s="4" customFormat="1" ht="15" customHeight="1" x14ac:dyDescent="0.2">
      <c r="B70" s="212"/>
      <c r="C70" s="192"/>
      <c r="D70" s="191" t="s">
        <v>971</v>
      </c>
      <c r="E70" s="248" t="s">
        <v>164</v>
      </c>
      <c r="F70" s="189"/>
      <c r="G70" s="188" t="s">
        <v>962</v>
      </c>
      <c r="H70" s="12">
        <v>0.14199999999999999</v>
      </c>
      <c r="I70" s="187" t="s">
        <v>965</v>
      </c>
      <c r="J70" s="186">
        <f t="shared" si="3"/>
        <v>0</v>
      </c>
      <c r="K70" s="3" t="s">
        <v>970</v>
      </c>
    </row>
    <row r="71" spans="1:11" s="4" customFormat="1" ht="15" customHeight="1" x14ac:dyDescent="0.2">
      <c r="B71" s="196">
        <v>3</v>
      </c>
      <c r="C71" s="195" t="s">
        <v>153</v>
      </c>
      <c r="D71" s="191" t="s">
        <v>969</v>
      </c>
      <c r="E71" s="248" t="s">
        <v>165</v>
      </c>
      <c r="F71" s="189"/>
      <c r="G71" s="188" t="s">
        <v>962</v>
      </c>
      <c r="H71" s="434">
        <v>0.14000000000000001</v>
      </c>
      <c r="I71" s="188" t="s">
        <v>965</v>
      </c>
      <c r="J71" s="194">
        <f t="shared" si="3"/>
        <v>0</v>
      </c>
      <c r="K71" s="3" t="s">
        <v>972</v>
      </c>
    </row>
    <row r="72" spans="1:11" s="4" customFormat="1" ht="15" customHeight="1" x14ac:dyDescent="0.2">
      <c r="B72" s="212"/>
      <c r="C72" s="192"/>
      <c r="D72" s="191" t="s">
        <v>971</v>
      </c>
      <c r="E72" s="248" t="s">
        <v>164</v>
      </c>
      <c r="F72" s="189"/>
      <c r="G72" s="188" t="s">
        <v>962</v>
      </c>
      <c r="H72" s="12">
        <v>0.20899999999999999</v>
      </c>
      <c r="I72" s="187" t="s">
        <v>965</v>
      </c>
      <c r="J72" s="186">
        <f t="shared" si="3"/>
        <v>0</v>
      </c>
      <c r="K72" s="3" t="s">
        <v>973</v>
      </c>
    </row>
    <row r="73" spans="1:11" s="4" customFormat="1" ht="15" customHeight="1" x14ac:dyDescent="0.2">
      <c r="B73" s="196">
        <v>4</v>
      </c>
      <c r="C73" s="195" t="s">
        <v>151</v>
      </c>
      <c r="D73" s="191" t="s">
        <v>969</v>
      </c>
      <c r="E73" s="248" t="s">
        <v>165</v>
      </c>
      <c r="F73" s="189"/>
      <c r="G73" s="188" t="s">
        <v>962</v>
      </c>
      <c r="H73" s="434">
        <v>0.16700000000000001</v>
      </c>
      <c r="I73" s="188" t="s">
        <v>965</v>
      </c>
      <c r="J73" s="194">
        <f t="shared" si="3"/>
        <v>0</v>
      </c>
      <c r="K73" s="3" t="s">
        <v>974</v>
      </c>
    </row>
    <row r="74" spans="1:11" s="4" customFormat="1" ht="15" customHeight="1" x14ac:dyDescent="0.2">
      <c r="B74" s="212"/>
      <c r="C74" s="192"/>
      <c r="D74" s="191" t="s">
        <v>971</v>
      </c>
      <c r="E74" s="248" t="s">
        <v>164</v>
      </c>
      <c r="F74" s="189"/>
      <c r="G74" s="188" t="s">
        <v>962</v>
      </c>
      <c r="H74" s="12">
        <v>0.27600000000000002</v>
      </c>
      <c r="I74" s="187" t="s">
        <v>965</v>
      </c>
      <c r="J74" s="186">
        <f t="shared" si="3"/>
        <v>0</v>
      </c>
      <c r="K74" s="3" t="s">
        <v>975</v>
      </c>
    </row>
    <row r="75" spans="1:11" s="4" customFormat="1" ht="15" customHeight="1" x14ac:dyDescent="0.2">
      <c r="B75" s="196">
        <v>5</v>
      </c>
      <c r="C75" s="195" t="s">
        <v>150</v>
      </c>
      <c r="D75" s="191" t="s">
        <v>969</v>
      </c>
      <c r="E75" s="248" t="s">
        <v>165</v>
      </c>
      <c r="F75" s="189"/>
      <c r="G75" s="188" t="s">
        <v>962</v>
      </c>
      <c r="H75" s="434">
        <v>0.217</v>
      </c>
      <c r="I75" s="188" t="s">
        <v>965</v>
      </c>
      <c r="J75" s="194">
        <f t="shared" si="3"/>
        <v>0</v>
      </c>
      <c r="K75" s="3" t="s">
        <v>976</v>
      </c>
    </row>
    <row r="76" spans="1:11" s="4" customFormat="1" ht="15" customHeight="1" x14ac:dyDescent="0.2">
      <c r="B76" s="212"/>
      <c r="C76" s="192"/>
      <c r="D76" s="191" t="s">
        <v>971</v>
      </c>
      <c r="E76" s="248" t="s">
        <v>164</v>
      </c>
      <c r="F76" s="189"/>
      <c r="G76" s="188" t="s">
        <v>962</v>
      </c>
      <c r="H76" s="12">
        <v>0.33400000000000002</v>
      </c>
      <c r="I76" s="187" t="s">
        <v>965</v>
      </c>
      <c r="J76" s="186">
        <f t="shared" si="3"/>
        <v>0</v>
      </c>
      <c r="K76" s="3" t="s">
        <v>977</v>
      </c>
    </row>
    <row r="77" spans="1:11" s="4" customFormat="1" ht="15" customHeight="1" x14ac:dyDescent="0.2">
      <c r="B77" s="196">
        <v>6</v>
      </c>
      <c r="C77" s="195" t="s">
        <v>149</v>
      </c>
      <c r="D77" s="191" t="s">
        <v>969</v>
      </c>
      <c r="E77" s="248" t="s">
        <v>165</v>
      </c>
      <c r="F77" s="189"/>
      <c r="G77" s="188" t="s">
        <v>962</v>
      </c>
      <c r="H77" s="434">
        <v>0.39900000000000002</v>
      </c>
      <c r="I77" s="188" t="s">
        <v>965</v>
      </c>
      <c r="J77" s="194">
        <f t="shared" si="3"/>
        <v>0</v>
      </c>
      <c r="K77" s="3" t="s">
        <v>978</v>
      </c>
    </row>
    <row r="78" spans="1:11" s="4" customFormat="1" ht="15" customHeight="1" x14ac:dyDescent="0.2">
      <c r="B78" s="212"/>
      <c r="C78" s="192"/>
      <c r="D78" s="191" t="s">
        <v>971</v>
      </c>
      <c r="E78" s="248" t="s">
        <v>164</v>
      </c>
      <c r="F78" s="189"/>
      <c r="G78" s="188" t="s">
        <v>962</v>
      </c>
      <c r="H78" s="12">
        <v>0.39900000000000002</v>
      </c>
      <c r="I78" s="187" t="s">
        <v>965</v>
      </c>
      <c r="J78" s="186">
        <f t="shared" si="3"/>
        <v>0</v>
      </c>
      <c r="K78" s="3" t="s">
        <v>979</v>
      </c>
    </row>
    <row r="79" spans="1:11" s="4" customFormat="1" ht="15" customHeight="1" x14ac:dyDescent="0.2">
      <c r="B79" s="196">
        <v>7</v>
      </c>
      <c r="C79" s="195" t="s">
        <v>148</v>
      </c>
      <c r="D79" s="191" t="s">
        <v>969</v>
      </c>
      <c r="E79" s="248" t="s">
        <v>165</v>
      </c>
      <c r="F79" s="189"/>
      <c r="G79" s="188" t="s">
        <v>962</v>
      </c>
      <c r="H79" s="434">
        <v>0.21299999999999999</v>
      </c>
      <c r="I79" s="188" t="s">
        <v>965</v>
      </c>
      <c r="J79" s="194">
        <f t="shared" si="3"/>
        <v>0</v>
      </c>
      <c r="K79" s="3" t="s">
        <v>980</v>
      </c>
    </row>
    <row r="80" spans="1:11" s="4" customFormat="1" ht="15" customHeight="1" x14ac:dyDescent="0.2">
      <c r="B80" s="212"/>
      <c r="C80" s="192"/>
      <c r="D80" s="191" t="s">
        <v>971</v>
      </c>
      <c r="E80" s="248" t="s">
        <v>164</v>
      </c>
      <c r="F80" s="189"/>
      <c r="G80" s="188" t="s">
        <v>962</v>
      </c>
      <c r="H80" s="12">
        <v>0.218</v>
      </c>
      <c r="I80" s="187" t="s">
        <v>965</v>
      </c>
      <c r="J80" s="186">
        <f t="shared" si="3"/>
        <v>0</v>
      </c>
      <c r="K80" s="3" t="s">
        <v>981</v>
      </c>
    </row>
    <row r="81" spans="1:12" s="4" customFormat="1" ht="15" customHeight="1" x14ac:dyDescent="0.2">
      <c r="B81" s="196">
        <v>8</v>
      </c>
      <c r="C81" s="195" t="s">
        <v>147</v>
      </c>
      <c r="D81" s="191" t="s">
        <v>969</v>
      </c>
      <c r="E81" s="248" t="s">
        <v>165</v>
      </c>
      <c r="F81" s="189"/>
      <c r="G81" s="188" t="s">
        <v>962</v>
      </c>
      <c r="H81" s="434">
        <v>0.16</v>
      </c>
      <c r="I81" s="188" t="s">
        <v>965</v>
      </c>
      <c r="J81" s="194">
        <f t="shared" si="3"/>
        <v>0</v>
      </c>
      <c r="K81" s="3" t="s">
        <v>982</v>
      </c>
    </row>
    <row r="82" spans="1:12" s="4" customFormat="1" ht="15" customHeight="1" x14ac:dyDescent="0.2">
      <c r="B82" s="212"/>
      <c r="C82" s="192"/>
      <c r="D82" s="191" t="s">
        <v>971</v>
      </c>
      <c r="E82" s="248" t="s">
        <v>164</v>
      </c>
      <c r="F82" s="189"/>
      <c r="G82" s="188" t="s">
        <v>962</v>
      </c>
      <c r="H82" s="12">
        <v>0.16</v>
      </c>
      <c r="I82" s="187" t="s">
        <v>965</v>
      </c>
      <c r="J82" s="186">
        <f t="shared" si="3"/>
        <v>0</v>
      </c>
      <c r="K82" s="3" t="s">
        <v>983</v>
      </c>
    </row>
    <row r="83" spans="1:12" s="4" customFormat="1" ht="15" customHeight="1" x14ac:dyDescent="0.2">
      <c r="B83" s="196">
        <v>9</v>
      </c>
      <c r="C83" s="195" t="s">
        <v>146</v>
      </c>
      <c r="D83" s="191" t="s">
        <v>969</v>
      </c>
      <c r="E83" s="248" t="s">
        <v>165</v>
      </c>
      <c r="F83" s="189"/>
      <c r="G83" s="188" t="s">
        <v>962</v>
      </c>
      <c r="H83" s="434">
        <v>0.183</v>
      </c>
      <c r="I83" s="188" t="s">
        <v>965</v>
      </c>
      <c r="J83" s="194">
        <f t="shared" si="3"/>
        <v>0</v>
      </c>
      <c r="K83" s="3" t="s">
        <v>984</v>
      </c>
    </row>
    <row r="84" spans="1:12" s="4" customFormat="1" ht="15" customHeight="1" x14ac:dyDescent="0.2">
      <c r="B84" s="212"/>
      <c r="C84" s="192"/>
      <c r="D84" s="191" t="s">
        <v>971</v>
      </c>
      <c r="E84" s="248" t="s">
        <v>164</v>
      </c>
      <c r="F84" s="189"/>
      <c r="G84" s="188" t="s">
        <v>962</v>
      </c>
      <c r="H84" s="12">
        <v>0.183</v>
      </c>
      <c r="I84" s="187" t="s">
        <v>965</v>
      </c>
      <c r="J84" s="186">
        <f t="shared" si="3"/>
        <v>0</v>
      </c>
      <c r="K84" s="3" t="s">
        <v>999</v>
      </c>
    </row>
    <row r="85" spans="1:12" s="4" customFormat="1" ht="15" customHeight="1" x14ac:dyDescent="0.2">
      <c r="B85" s="196">
        <v>10</v>
      </c>
      <c r="C85" s="195" t="s">
        <v>145</v>
      </c>
      <c r="D85" s="191" t="s">
        <v>969</v>
      </c>
      <c r="E85" s="248" t="s">
        <v>165</v>
      </c>
      <c r="F85" s="189"/>
      <c r="G85" s="188" t="s">
        <v>962</v>
      </c>
      <c r="H85" s="434">
        <v>0.371</v>
      </c>
      <c r="I85" s="188" t="s">
        <v>965</v>
      </c>
      <c r="J85" s="194">
        <f t="shared" si="3"/>
        <v>0</v>
      </c>
      <c r="K85" s="3" t="s">
        <v>1000</v>
      </c>
    </row>
    <row r="86" spans="1:12" s="4" customFormat="1" ht="15" customHeight="1" thickBot="1" x14ac:dyDescent="0.25">
      <c r="B86" s="212"/>
      <c r="C86" s="192"/>
      <c r="D86" s="191" t="s">
        <v>971</v>
      </c>
      <c r="E86" s="248" t="s">
        <v>164</v>
      </c>
      <c r="F86" s="189"/>
      <c r="G86" s="188" t="s">
        <v>962</v>
      </c>
      <c r="H86" s="12">
        <v>0.20899999999999999</v>
      </c>
      <c r="I86" s="187" t="s">
        <v>965</v>
      </c>
      <c r="J86" s="186">
        <f t="shared" si="3"/>
        <v>0</v>
      </c>
      <c r="K86" s="3" t="s">
        <v>1001</v>
      </c>
    </row>
    <row r="87" spans="1:12" s="4" customFormat="1" ht="15" customHeight="1" x14ac:dyDescent="0.2">
      <c r="B87" s="184"/>
      <c r="C87" s="185"/>
      <c r="D87" s="184"/>
      <c r="E87" s="184"/>
      <c r="F87" s="170"/>
      <c r="G87" s="171"/>
      <c r="H87" s="1031" t="s">
        <v>1011</v>
      </c>
      <c r="I87" s="1032"/>
      <c r="J87" s="167"/>
      <c r="K87" s="3"/>
    </row>
    <row r="88" spans="1:12" s="4" customFormat="1" ht="15" customHeight="1" thickBot="1" x14ac:dyDescent="0.25">
      <c r="B88" s="3"/>
      <c r="C88" s="3"/>
      <c r="D88" s="3"/>
      <c r="E88" s="3"/>
      <c r="F88" s="169"/>
      <c r="G88" s="3"/>
      <c r="H88" s="1055" t="s">
        <v>140</v>
      </c>
      <c r="I88" s="1056"/>
      <c r="J88" s="166">
        <f>SUM(J67:J86)</f>
        <v>0</v>
      </c>
      <c r="K88" s="3" t="s">
        <v>989</v>
      </c>
      <c r="L88" s="4" t="s">
        <v>962</v>
      </c>
    </row>
    <row r="89" spans="1:12" s="4" customFormat="1" ht="18.75" customHeight="1" x14ac:dyDescent="0.2">
      <c r="F89" s="183"/>
      <c r="J89" s="183"/>
    </row>
    <row r="90" spans="1:12" ht="18.75" customHeight="1" x14ac:dyDescent="0.2">
      <c r="A90" s="177" t="s">
        <v>990</v>
      </c>
      <c r="B90" s="4" t="s">
        <v>447</v>
      </c>
    </row>
    <row r="91" spans="1:12" ht="11.25" customHeight="1" x14ac:dyDescent="0.2">
      <c r="A91" s="182"/>
    </row>
    <row r="92" spans="1:12" ht="18.75" customHeight="1" x14ac:dyDescent="0.2">
      <c r="A92" s="182"/>
      <c r="B92" s="1050" t="s">
        <v>212</v>
      </c>
      <c r="C92" s="1051"/>
      <c r="D92" s="1050" t="s">
        <v>161</v>
      </c>
      <c r="E92" s="1051"/>
      <c r="F92" s="205" t="s">
        <v>211</v>
      </c>
      <c r="G92" s="187"/>
      <c r="H92" s="187" t="s">
        <v>159</v>
      </c>
      <c r="I92" s="187"/>
      <c r="J92" s="205" t="s">
        <v>110</v>
      </c>
      <c r="K92" s="3"/>
    </row>
    <row r="93" spans="1:12" ht="15" customHeight="1" x14ac:dyDescent="0.2">
      <c r="A93" s="182"/>
      <c r="B93" s="204"/>
      <c r="C93" s="203"/>
      <c r="D93" s="202"/>
      <c r="E93" s="192"/>
      <c r="F93" s="201"/>
      <c r="G93" s="200"/>
      <c r="H93" s="200"/>
      <c r="I93" s="200"/>
      <c r="J93" s="199" t="s">
        <v>964</v>
      </c>
      <c r="K93" s="3"/>
    </row>
    <row r="94" spans="1:12" s="4" customFormat="1" ht="15" customHeight="1" x14ac:dyDescent="0.2">
      <c r="B94" s="196">
        <v>1</v>
      </c>
      <c r="C94" s="195" t="s">
        <v>153</v>
      </c>
      <c r="D94" s="191"/>
      <c r="E94" s="248" t="s">
        <v>164</v>
      </c>
      <c r="F94" s="189"/>
      <c r="G94" s="188" t="s">
        <v>962</v>
      </c>
      <c r="H94" s="12">
        <v>1.9E-2</v>
      </c>
      <c r="I94" s="187" t="s">
        <v>965</v>
      </c>
      <c r="J94" s="186">
        <f t="shared" ref="J94:J102" si="4">ROUND(F94*H94,0)</f>
        <v>0</v>
      </c>
      <c r="K94" s="3" t="s">
        <v>156</v>
      </c>
    </row>
    <row r="95" spans="1:12" s="4" customFormat="1" ht="15" customHeight="1" x14ac:dyDescent="0.2">
      <c r="B95" s="196">
        <v>2</v>
      </c>
      <c r="C95" s="195" t="s">
        <v>151</v>
      </c>
      <c r="D95" s="191" t="s">
        <v>969</v>
      </c>
      <c r="E95" s="248" t="s">
        <v>165</v>
      </c>
      <c r="F95" s="189"/>
      <c r="G95" s="188" t="s">
        <v>962</v>
      </c>
      <c r="H95" s="434">
        <v>1.4E-2</v>
      </c>
      <c r="I95" s="188" t="s">
        <v>965</v>
      </c>
      <c r="J95" s="194">
        <f t="shared" si="4"/>
        <v>0</v>
      </c>
      <c r="K95" s="3" t="s">
        <v>154</v>
      </c>
    </row>
    <row r="96" spans="1:12" s="4" customFormat="1" ht="15" customHeight="1" x14ac:dyDescent="0.2">
      <c r="B96" s="212"/>
      <c r="C96" s="192"/>
      <c r="D96" s="191" t="s">
        <v>971</v>
      </c>
      <c r="E96" s="248" t="s">
        <v>164</v>
      </c>
      <c r="F96" s="189"/>
      <c r="G96" s="188" t="s">
        <v>962</v>
      </c>
      <c r="H96" s="43">
        <v>3.5999999999999997E-2</v>
      </c>
      <c r="I96" s="187" t="s">
        <v>965</v>
      </c>
      <c r="J96" s="186">
        <f t="shared" si="4"/>
        <v>0</v>
      </c>
      <c r="K96" s="3" t="s">
        <v>152</v>
      </c>
    </row>
    <row r="97" spans="1:12" s="4" customFormat="1" ht="15" customHeight="1" x14ac:dyDescent="0.2">
      <c r="B97" s="196">
        <v>3</v>
      </c>
      <c r="C97" s="195" t="s">
        <v>150</v>
      </c>
      <c r="D97" s="191" t="s">
        <v>969</v>
      </c>
      <c r="E97" s="248" t="s">
        <v>165</v>
      </c>
      <c r="F97" s="189"/>
      <c r="G97" s="188" t="s">
        <v>962</v>
      </c>
      <c r="H97" s="434">
        <v>5.8000000000000003E-2</v>
      </c>
      <c r="I97" s="188" t="s">
        <v>965</v>
      </c>
      <c r="J97" s="194">
        <f t="shared" si="4"/>
        <v>0</v>
      </c>
      <c r="K97" s="3" t="s">
        <v>602</v>
      </c>
    </row>
    <row r="98" spans="1:12" s="4" customFormat="1" ht="15" customHeight="1" x14ac:dyDescent="0.2">
      <c r="B98" s="212"/>
      <c r="C98" s="192"/>
      <c r="D98" s="191" t="s">
        <v>971</v>
      </c>
      <c r="E98" s="248" t="s">
        <v>164</v>
      </c>
      <c r="F98" s="189"/>
      <c r="G98" s="188" t="s">
        <v>962</v>
      </c>
      <c r="H98" s="12">
        <v>3.9E-2</v>
      </c>
      <c r="I98" s="187" t="s">
        <v>965</v>
      </c>
      <c r="J98" s="186">
        <f t="shared" si="4"/>
        <v>0</v>
      </c>
      <c r="K98" s="3" t="s">
        <v>601</v>
      </c>
    </row>
    <row r="99" spans="1:12" s="4" customFormat="1" ht="15" customHeight="1" x14ac:dyDescent="0.2">
      <c r="B99" s="196">
        <v>4</v>
      </c>
      <c r="C99" s="195" t="s">
        <v>149</v>
      </c>
      <c r="D99" s="191" t="s">
        <v>969</v>
      </c>
      <c r="E99" s="248" t="s">
        <v>165</v>
      </c>
      <c r="F99" s="189"/>
      <c r="G99" s="188" t="s">
        <v>962</v>
      </c>
      <c r="H99" s="434">
        <v>3.7999999999999999E-2</v>
      </c>
      <c r="I99" s="188" t="s">
        <v>965</v>
      </c>
      <c r="J99" s="194">
        <f t="shared" si="4"/>
        <v>0</v>
      </c>
      <c r="K99" s="3" t="s">
        <v>600</v>
      </c>
    </row>
    <row r="100" spans="1:12" s="4" customFormat="1" ht="15" customHeight="1" x14ac:dyDescent="0.2">
      <c r="B100" s="212"/>
      <c r="C100" s="192"/>
      <c r="D100" s="191" t="s">
        <v>971</v>
      </c>
      <c r="E100" s="248" t="s">
        <v>164</v>
      </c>
      <c r="F100" s="189"/>
      <c r="G100" s="188" t="s">
        <v>962</v>
      </c>
      <c r="H100" s="12">
        <v>7.6999999999999999E-2</v>
      </c>
      <c r="I100" s="187" t="s">
        <v>965</v>
      </c>
      <c r="J100" s="186">
        <f t="shared" si="4"/>
        <v>0</v>
      </c>
      <c r="K100" s="3" t="s">
        <v>599</v>
      </c>
    </row>
    <row r="101" spans="1:12" s="4" customFormat="1" ht="15" customHeight="1" x14ac:dyDescent="0.2">
      <c r="B101" s="196">
        <v>5</v>
      </c>
      <c r="C101" s="195" t="s">
        <v>148</v>
      </c>
      <c r="D101" s="191" t="s">
        <v>969</v>
      </c>
      <c r="E101" s="248" t="s">
        <v>165</v>
      </c>
      <c r="F101" s="189"/>
      <c r="G101" s="188" t="s">
        <v>962</v>
      </c>
      <c r="H101" s="434">
        <v>3.5000000000000003E-2</v>
      </c>
      <c r="I101" s="188" t="s">
        <v>965</v>
      </c>
      <c r="J101" s="194">
        <f t="shared" si="4"/>
        <v>0</v>
      </c>
      <c r="K101" s="3" t="s">
        <v>598</v>
      </c>
    </row>
    <row r="102" spans="1:12" s="4" customFormat="1" ht="15" customHeight="1" thickBot="1" x14ac:dyDescent="0.25">
      <c r="B102" s="212"/>
      <c r="C102" s="192"/>
      <c r="D102" s="191" t="s">
        <v>971</v>
      </c>
      <c r="E102" s="248" t="s">
        <v>164</v>
      </c>
      <c r="F102" s="189"/>
      <c r="G102" s="188" t="s">
        <v>962</v>
      </c>
      <c r="H102" s="12">
        <v>3.5000000000000003E-2</v>
      </c>
      <c r="I102" s="187" t="s">
        <v>965</v>
      </c>
      <c r="J102" s="186">
        <f t="shared" si="4"/>
        <v>0</v>
      </c>
      <c r="K102" s="3" t="s">
        <v>594</v>
      </c>
    </row>
    <row r="103" spans="1:12" s="4" customFormat="1" ht="15" customHeight="1" x14ac:dyDescent="0.2">
      <c r="B103" s="184"/>
      <c r="C103" s="185"/>
      <c r="D103" s="184"/>
      <c r="E103" s="184"/>
      <c r="F103" s="170"/>
      <c r="G103" s="171"/>
      <c r="H103" s="1031" t="s">
        <v>1651</v>
      </c>
      <c r="I103" s="1032"/>
      <c r="J103" s="167"/>
      <c r="K103" s="3"/>
    </row>
    <row r="104" spans="1:12" s="4" customFormat="1" ht="15" customHeight="1" thickBot="1" x14ac:dyDescent="0.25">
      <c r="B104" s="3"/>
      <c r="C104" s="3"/>
      <c r="D104" s="3"/>
      <c r="E104" s="3"/>
      <c r="F104" s="169"/>
      <c r="G104" s="3"/>
      <c r="H104" s="1055" t="s">
        <v>140</v>
      </c>
      <c r="I104" s="1056"/>
      <c r="J104" s="166">
        <f>SUM(J94:J102)</f>
        <v>0</v>
      </c>
      <c r="K104" s="3" t="s">
        <v>991</v>
      </c>
      <c r="L104" s="4" t="s">
        <v>962</v>
      </c>
    </row>
    <row r="105" spans="1:12" s="4" customFormat="1" ht="18.75" customHeight="1" x14ac:dyDescent="0.2">
      <c r="F105" s="183"/>
      <c r="J105" s="183"/>
    </row>
    <row r="106" spans="1:12" ht="18.75" customHeight="1" x14ac:dyDescent="0.2">
      <c r="A106" s="177" t="s">
        <v>992</v>
      </c>
      <c r="B106" s="4" t="s">
        <v>446</v>
      </c>
    </row>
    <row r="107" spans="1:12" ht="11.25" customHeight="1" x14ac:dyDescent="0.2">
      <c r="A107" s="182"/>
    </row>
    <row r="108" spans="1:12" ht="18.75" customHeight="1" x14ac:dyDescent="0.2">
      <c r="A108" s="182"/>
      <c r="B108" s="1050" t="s">
        <v>212</v>
      </c>
      <c r="C108" s="1051"/>
      <c r="D108" s="1050" t="s">
        <v>161</v>
      </c>
      <c r="E108" s="1051"/>
      <c r="F108" s="205" t="s">
        <v>211</v>
      </c>
      <c r="G108" s="187"/>
      <c r="H108" s="187" t="s">
        <v>159</v>
      </c>
      <c r="I108" s="187"/>
      <c r="J108" s="205" t="s">
        <v>110</v>
      </c>
      <c r="K108" s="3"/>
    </row>
    <row r="109" spans="1:12" ht="15" customHeight="1" x14ac:dyDescent="0.2">
      <c r="A109" s="182"/>
      <c r="B109" s="204"/>
      <c r="C109" s="203"/>
      <c r="D109" s="202"/>
      <c r="E109" s="192"/>
      <c r="F109" s="201"/>
      <c r="G109" s="200"/>
      <c r="H109" s="200"/>
      <c r="I109" s="200"/>
      <c r="J109" s="199" t="s">
        <v>964</v>
      </c>
      <c r="K109" s="3"/>
    </row>
    <row r="110" spans="1:12" s="4" customFormat="1" ht="15" customHeight="1" x14ac:dyDescent="0.2">
      <c r="B110" s="196">
        <v>1</v>
      </c>
      <c r="C110" s="195" t="s">
        <v>151</v>
      </c>
      <c r="D110" s="191"/>
      <c r="E110" s="248" t="s">
        <v>165</v>
      </c>
      <c r="F110" s="189"/>
      <c r="G110" s="188" t="s">
        <v>962</v>
      </c>
      <c r="H110" s="434">
        <v>3.5000000000000003E-2</v>
      </c>
      <c r="I110" s="188" t="s">
        <v>965</v>
      </c>
      <c r="J110" s="194">
        <f>ROUND(F110*H110,0)</f>
        <v>0</v>
      </c>
      <c r="K110" s="3" t="s">
        <v>966</v>
      </c>
    </row>
    <row r="111" spans="1:12" s="4" customFormat="1" ht="15" customHeight="1" x14ac:dyDescent="0.2">
      <c r="B111" s="196">
        <v>2</v>
      </c>
      <c r="C111" s="195" t="s">
        <v>150</v>
      </c>
      <c r="D111" s="191" t="s">
        <v>969</v>
      </c>
      <c r="E111" s="248" t="s">
        <v>165</v>
      </c>
      <c r="F111" s="189"/>
      <c r="G111" s="188" t="s">
        <v>962</v>
      </c>
      <c r="H111" s="434">
        <v>3.7999999999999999E-2</v>
      </c>
      <c r="I111" s="188" t="s">
        <v>965</v>
      </c>
      <c r="J111" s="194">
        <f>ROUND(F111*H111,0)</f>
        <v>0</v>
      </c>
      <c r="K111" s="3" t="s">
        <v>154</v>
      </c>
    </row>
    <row r="112" spans="1:12" s="4" customFormat="1" ht="15" customHeight="1" x14ac:dyDescent="0.2">
      <c r="B112" s="212"/>
      <c r="C112" s="192"/>
      <c r="D112" s="191" t="s">
        <v>971</v>
      </c>
      <c r="E112" s="248" t="s">
        <v>164</v>
      </c>
      <c r="F112" s="189"/>
      <c r="G112" s="188" t="s">
        <v>962</v>
      </c>
      <c r="H112" s="12">
        <v>6.5000000000000002E-2</v>
      </c>
      <c r="I112" s="187" t="s">
        <v>965</v>
      </c>
      <c r="J112" s="186">
        <f>ROUND(F112*H112,0)</f>
        <v>0</v>
      </c>
      <c r="K112" s="3" t="s">
        <v>152</v>
      </c>
    </row>
    <row r="113" spans="1:12" s="4" customFormat="1" ht="15" customHeight="1" x14ac:dyDescent="0.2">
      <c r="B113" s="196">
        <v>3</v>
      </c>
      <c r="C113" s="195" t="s">
        <v>149</v>
      </c>
      <c r="D113" s="191" t="s">
        <v>969</v>
      </c>
      <c r="E113" s="248" t="s">
        <v>165</v>
      </c>
      <c r="F113" s="189"/>
      <c r="G113" s="188" t="s">
        <v>962</v>
      </c>
      <c r="H113" s="434">
        <v>4.1000000000000002E-2</v>
      </c>
      <c r="I113" s="188" t="s">
        <v>965</v>
      </c>
      <c r="J113" s="194">
        <f>ROUND(F113*H113,0)</f>
        <v>0</v>
      </c>
      <c r="K113" s="3" t="s">
        <v>602</v>
      </c>
    </row>
    <row r="114" spans="1:12" s="4" customFormat="1" ht="15" customHeight="1" thickBot="1" x14ac:dyDescent="0.25">
      <c r="B114" s="212"/>
      <c r="C114" s="192"/>
      <c r="D114" s="191" t="s">
        <v>971</v>
      </c>
      <c r="E114" s="248" t="s">
        <v>164</v>
      </c>
      <c r="F114" s="189"/>
      <c r="G114" s="188" t="s">
        <v>962</v>
      </c>
      <c r="H114" s="12">
        <v>7.6999999999999999E-2</v>
      </c>
      <c r="I114" s="187" t="s">
        <v>965</v>
      </c>
      <c r="J114" s="186">
        <f>ROUND(F114*H114,0)</f>
        <v>0</v>
      </c>
      <c r="K114" s="3" t="s">
        <v>601</v>
      </c>
    </row>
    <row r="115" spans="1:12" s="4" customFormat="1" ht="15" customHeight="1" x14ac:dyDescent="0.2">
      <c r="B115" s="184"/>
      <c r="C115" s="185"/>
      <c r="D115" s="184"/>
      <c r="E115" s="184"/>
      <c r="F115" s="170"/>
      <c r="G115" s="171"/>
      <c r="H115" s="1031" t="s">
        <v>1652</v>
      </c>
      <c r="I115" s="1032"/>
      <c r="J115" s="167"/>
      <c r="K115" s="3"/>
    </row>
    <row r="116" spans="1:12" s="4" customFormat="1" ht="15" customHeight="1" thickBot="1" x14ac:dyDescent="0.25">
      <c r="B116" s="3"/>
      <c r="C116" s="3"/>
      <c r="D116" s="3"/>
      <c r="E116" s="3"/>
      <c r="F116" s="169"/>
      <c r="G116" s="3"/>
      <c r="H116" s="1055" t="s">
        <v>140</v>
      </c>
      <c r="I116" s="1056"/>
      <c r="J116" s="166">
        <f>SUM(J110:J114)</f>
        <v>0</v>
      </c>
      <c r="K116" s="3" t="s">
        <v>993</v>
      </c>
      <c r="L116" s="4" t="s">
        <v>962</v>
      </c>
    </row>
    <row r="117" spans="1:12" s="4" customFormat="1" ht="18.75" customHeight="1" x14ac:dyDescent="0.2">
      <c r="F117" s="183"/>
      <c r="J117" s="183"/>
    </row>
    <row r="118" spans="1:12" ht="18.75" customHeight="1" x14ac:dyDescent="0.2">
      <c r="A118" s="177" t="s">
        <v>994</v>
      </c>
      <c r="B118" s="4" t="s">
        <v>722</v>
      </c>
    </row>
    <row r="119" spans="1:12" ht="11.25" customHeight="1" x14ac:dyDescent="0.2">
      <c r="A119" s="182"/>
    </row>
    <row r="120" spans="1:12" ht="18.75" customHeight="1" x14ac:dyDescent="0.2">
      <c r="A120" s="182"/>
      <c r="B120" s="1050" t="s">
        <v>189</v>
      </c>
      <c r="C120" s="1051"/>
      <c r="D120" s="1050" t="s">
        <v>161</v>
      </c>
      <c r="E120" s="1051"/>
      <c r="F120" s="205" t="s">
        <v>209</v>
      </c>
      <c r="G120" s="187"/>
      <c r="H120" s="187" t="s">
        <v>159</v>
      </c>
      <c r="I120" s="187"/>
      <c r="J120" s="205" t="s">
        <v>110</v>
      </c>
      <c r="K120" s="3"/>
    </row>
    <row r="121" spans="1:12" ht="15" customHeight="1" x14ac:dyDescent="0.2">
      <c r="A121" s="182"/>
      <c r="B121" s="204"/>
      <c r="C121" s="203"/>
      <c r="D121" s="202"/>
      <c r="E121" s="192"/>
      <c r="F121" s="201"/>
      <c r="G121" s="200"/>
      <c r="H121" s="200"/>
      <c r="I121" s="200"/>
      <c r="J121" s="199" t="s">
        <v>964</v>
      </c>
      <c r="K121" s="3"/>
    </row>
    <row r="122" spans="1:12" s="4" customFormat="1" ht="15" customHeight="1" x14ac:dyDescent="0.2">
      <c r="B122" s="196">
        <v>1</v>
      </c>
      <c r="C122" s="195" t="s">
        <v>144</v>
      </c>
      <c r="D122" s="1275"/>
      <c r="E122" s="1276"/>
      <c r="F122" s="189"/>
      <c r="G122" s="188" t="s">
        <v>962</v>
      </c>
      <c r="H122" s="434">
        <v>0.37</v>
      </c>
      <c r="I122" s="188" t="s">
        <v>965</v>
      </c>
      <c r="J122" s="194">
        <f t="shared" ref="J122:J126" si="5">ROUND(F122*H122,0)</f>
        <v>0</v>
      </c>
      <c r="K122" s="3" t="s">
        <v>966</v>
      </c>
    </row>
    <row r="123" spans="1:12" s="4" customFormat="1" ht="15" customHeight="1" x14ac:dyDescent="0.2">
      <c r="B123" s="196">
        <v>2</v>
      </c>
      <c r="C123" s="195" t="s">
        <v>143</v>
      </c>
      <c r="D123" s="1275"/>
      <c r="E123" s="1276"/>
      <c r="F123" s="189"/>
      <c r="G123" s="188" t="s">
        <v>962</v>
      </c>
      <c r="H123" s="434">
        <v>0.39200000000000002</v>
      </c>
      <c r="I123" s="188" t="s">
        <v>965</v>
      </c>
      <c r="J123" s="194">
        <f t="shared" si="5"/>
        <v>0</v>
      </c>
      <c r="K123" s="3" t="s">
        <v>967</v>
      </c>
    </row>
    <row r="124" spans="1:12" s="4" customFormat="1" ht="15" customHeight="1" x14ac:dyDescent="0.2">
      <c r="B124" s="198">
        <v>3</v>
      </c>
      <c r="C124" s="190" t="s">
        <v>142</v>
      </c>
      <c r="D124" s="1275"/>
      <c r="E124" s="1276"/>
      <c r="F124" s="189"/>
      <c r="G124" s="188" t="s">
        <v>962</v>
      </c>
      <c r="H124" s="434">
        <v>0.40899999999999997</v>
      </c>
      <c r="I124" s="188" t="s">
        <v>965</v>
      </c>
      <c r="J124" s="194">
        <f t="shared" si="5"/>
        <v>0</v>
      </c>
      <c r="K124" s="3" t="s">
        <v>968</v>
      </c>
    </row>
    <row r="125" spans="1:12" s="4" customFormat="1" ht="15" customHeight="1" x14ac:dyDescent="0.2">
      <c r="B125" s="198">
        <v>4</v>
      </c>
      <c r="C125" s="190" t="s">
        <v>537</v>
      </c>
      <c r="D125" s="1275"/>
      <c r="E125" s="1276"/>
      <c r="F125" s="189"/>
      <c r="G125" s="188" t="s">
        <v>962</v>
      </c>
      <c r="H125" s="434">
        <v>0.43099999999999999</v>
      </c>
      <c r="I125" s="188" t="s">
        <v>965</v>
      </c>
      <c r="J125" s="194">
        <f t="shared" si="5"/>
        <v>0</v>
      </c>
      <c r="K125" s="3" t="s">
        <v>970</v>
      </c>
    </row>
    <row r="126" spans="1:12" s="517" customFormat="1" ht="15" customHeight="1" x14ac:dyDescent="0.2">
      <c r="B126" s="198">
        <v>5</v>
      </c>
      <c r="C126" s="190" t="s">
        <v>575</v>
      </c>
      <c r="D126" s="1275"/>
      <c r="E126" s="1276"/>
      <c r="F126" s="189"/>
      <c r="G126" s="188" t="s">
        <v>962</v>
      </c>
      <c r="H126" s="434">
        <v>0.45300000000000001</v>
      </c>
      <c r="I126" s="188" t="s">
        <v>965</v>
      </c>
      <c r="J126" s="194">
        <f t="shared" si="5"/>
        <v>0</v>
      </c>
      <c r="K126" s="3" t="s">
        <v>972</v>
      </c>
    </row>
    <row r="127" spans="1:12" s="517" customFormat="1" ht="15" customHeight="1" x14ac:dyDescent="0.2">
      <c r="B127" s="549">
        <v>6</v>
      </c>
      <c r="C127" s="527" t="s">
        <v>721</v>
      </c>
      <c r="D127" s="1273"/>
      <c r="E127" s="1274"/>
      <c r="F127" s="530"/>
      <c r="G127" s="548" t="s">
        <v>139</v>
      </c>
      <c r="H127" s="434">
        <v>0.47699999999999998</v>
      </c>
      <c r="I127" s="548" t="s">
        <v>141</v>
      </c>
      <c r="J127" s="522">
        <f>ROUND(F127*H127,0)</f>
        <v>0</v>
      </c>
      <c r="K127" s="523" t="s">
        <v>600</v>
      </c>
    </row>
    <row r="128" spans="1:12" s="517" customFormat="1" ht="15" customHeight="1" x14ac:dyDescent="0.2">
      <c r="B128" s="570">
        <v>7</v>
      </c>
      <c r="C128" s="527" t="s">
        <v>1002</v>
      </c>
      <c r="D128" s="1273"/>
      <c r="E128" s="1274"/>
      <c r="F128" s="530"/>
      <c r="G128" s="571" t="s">
        <v>139</v>
      </c>
      <c r="H128" s="434">
        <v>0.5</v>
      </c>
      <c r="I128" s="571" t="s">
        <v>141</v>
      </c>
      <c r="J128" s="522">
        <f>ROUND(F128*H128,0)</f>
        <v>0</v>
      </c>
      <c r="K128" s="523" t="s">
        <v>599</v>
      </c>
    </row>
    <row r="129" spans="2:12" s="517" customFormat="1" ht="15" customHeight="1" x14ac:dyDescent="0.2">
      <c r="B129" s="631">
        <v>8</v>
      </c>
      <c r="C129" s="527" t="s">
        <v>1116</v>
      </c>
      <c r="D129" s="1273"/>
      <c r="E129" s="1274"/>
      <c r="F129" s="530"/>
      <c r="G129" s="632" t="s">
        <v>139</v>
      </c>
      <c r="H129" s="434">
        <v>0.5</v>
      </c>
      <c r="I129" s="632" t="s">
        <v>141</v>
      </c>
      <c r="J129" s="522">
        <f>ROUND(F129*H129,0)</f>
        <v>0</v>
      </c>
      <c r="K129" s="598" t="s">
        <v>598</v>
      </c>
    </row>
    <row r="130" spans="2:12" s="517" customFormat="1" ht="15" customHeight="1" x14ac:dyDescent="0.2">
      <c r="B130" s="533">
        <v>9</v>
      </c>
      <c r="C130" s="527" t="s">
        <v>1395</v>
      </c>
      <c r="D130" s="1273"/>
      <c r="E130" s="1274"/>
      <c r="F130" s="530"/>
      <c r="G130" s="532" t="s">
        <v>962</v>
      </c>
      <c r="H130" s="434">
        <v>0.5</v>
      </c>
      <c r="I130" s="532" t="s">
        <v>965</v>
      </c>
      <c r="J130" s="522">
        <f>ROUND(F130*H130,0)</f>
        <v>0</v>
      </c>
      <c r="K130" s="523" t="s">
        <v>1645</v>
      </c>
    </row>
    <row r="131" spans="2:12" s="517" customFormat="1" ht="15" customHeight="1" thickBot="1" x14ac:dyDescent="0.25">
      <c r="B131" s="682">
        <v>10</v>
      </c>
      <c r="C131" s="527" t="s">
        <v>1639</v>
      </c>
      <c r="D131" s="1273"/>
      <c r="E131" s="1274"/>
      <c r="F131" s="530"/>
      <c r="G131" s="683" t="s">
        <v>139</v>
      </c>
      <c r="H131" s="434">
        <v>0.5</v>
      </c>
      <c r="I131" s="683" t="s">
        <v>141</v>
      </c>
      <c r="J131" s="522">
        <f>ROUND(F131*H131,0)</f>
        <v>0</v>
      </c>
      <c r="K131" s="598" t="s">
        <v>1916</v>
      </c>
    </row>
    <row r="132" spans="2:12" s="4" customFormat="1" ht="15" customHeight="1" x14ac:dyDescent="0.2">
      <c r="B132" s="184"/>
      <c r="C132" s="185"/>
      <c r="D132" s="184"/>
      <c r="E132" s="184"/>
      <c r="F132" s="170"/>
      <c r="G132" s="171"/>
      <c r="H132" s="1031" t="s">
        <v>1875</v>
      </c>
      <c r="I132" s="1032"/>
      <c r="J132" s="167"/>
      <c r="K132" s="3"/>
    </row>
    <row r="133" spans="2:12" s="4" customFormat="1" ht="15" customHeight="1" thickBot="1" x14ac:dyDescent="0.25">
      <c r="B133" s="3"/>
      <c r="C133" s="3"/>
      <c r="D133" s="3"/>
      <c r="E133" s="3"/>
      <c r="F133" s="169"/>
      <c r="G133" s="3"/>
      <c r="H133" s="1055" t="s">
        <v>140</v>
      </c>
      <c r="I133" s="1056"/>
      <c r="J133" s="166">
        <f>SUM(J122:J131)</f>
        <v>0</v>
      </c>
      <c r="K133" s="3" t="s">
        <v>995</v>
      </c>
      <c r="L133" s="4" t="s">
        <v>962</v>
      </c>
    </row>
    <row r="134" spans="2:12" s="4" customFormat="1" ht="18.75" customHeight="1" thickBot="1" x14ac:dyDescent="0.25">
      <c r="F134" s="183"/>
      <c r="J134" s="183"/>
    </row>
    <row r="135" spans="2:12" s="4" customFormat="1" ht="18.75" customHeight="1" x14ac:dyDescent="0.2">
      <c r="B135" s="3"/>
      <c r="C135" s="3"/>
      <c r="D135" s="3"/>
      <c r="E135" s="3"/>
      <c r="F135" s="169"/>
      <c r="G135" s="168"/>
      <c r="H135" s="1031" t="s">
        <v>1012</v>
      </c>
      <c r="I135" s="1032"/>
      <c r="J135" s="167"/>
      <c r="K135" s="3"/>
    </row>
    <row r="136" spans="2:12" ht="18.75" customHeight="1" thickBot="1" x14ac:dyDescent="0.25">
      <c r="H136" s="1057" t="s">
        <v>445</v>
      </c>
      <c r="I136" s="1058"/>
      <c r="J136" s="166" t="e">
        <f>SUMIF(L23:L133,"*",J23:J133)</f>
        <v>#DIV/0!</v>
      </c>
      <c r="K136" s="3" t="s">
        <v>1013</v>
      </c>
    </row>
  </sheetData>
  <mergeCells count="45">
    <mergeCell ref="H136:I136"/>
    <mergeCell ref="D122:E122"/>
    <mergeCell ref="D123:E123"/>
    <mergeCell ref="D124:E124"/>
    <mergeCell ref="D125:E125"/>
    <mergeCell ref="D126:E126"/>
    <mergeCell ref="D130:E130"/>
    <mergeCell ref="D128:E128"/>
    <mergeCell ref="B120:C120"/>
    <mergeCell ref="D120:E120"/>
    <mergeCell ref="H132:I132"/>
    <mergeCell ref="H133:I133"/>
    <mergeCell ref="H135:I135"/>
    <mergeCell ref="D127:E127"/>
    <mergeCell ref="D129:E129"/>
    <mergeCell ref="D131:E131"/>
    <mergeCell ref="H103:I103"/>
    <mergeCell ref="H104:I104"/>
    <mergeCell ref="H116:I116"/>
    <mergeCell ref="B108:C108"/>
    <mergeCell ref="D108:E108"/>
    <mergeCell ref="H115:I115"/>
    <mergeCell ref="H61:I61"/>
    <mergeCell ref="B65:C65"/>
    <mergeCell ref="D65:E65"/>
    <mergeCell ref="H88:I88"/>
    <mergeCell ref="B92:C92"/>
    <mergeCell ref="D92:E92"/>
    <mergeCell ref="H87:I87"/>
    <mergeCell ref="B42:C42"/>
    <mergeCell ref="D42:E42"/>
    <mergeCell ref="B43:C45"/>
    <mergeCell ref="D43:E45"/>
    <mergeCell ref="H60:I60"/>
    <mergeCell ref="B50:C50"/>
    <mergeCell ref="D50:E50"/>
    <mergeCell ref="H24:I24"/>
    <mergeCell ref="B28:C28"/>
    <mergeCell ref="A1:B1"/>
    <mergeCell ref="C1:E1"/>
    <mergeCell ref="I1:K1"/>
    <mergeCell ref="B5:C5"/>
    <mergeCell ref="D5:E5"/>
    <mergeCell ref="H23:I23"/>
    <mergeCell ref="D28:E28"/>
  </mergeCells>
  <phoneticPr fontId="2"/>
  <pageMargins left="0.98425196850393704" right="0.59055118110236227" top="0.98425196850393704" bottom="0.59055118110236227" header="0.51181102362204722" footer="0.51181102362204722"/>
  <pageSetup paperSize="9" fitToHeight="0" orientation="portrait" r:id="rId1"/>
  <headerFooter alignWithMargins="0"/>
  <rowBreaks count="3" manualBreakCount="3">
    <brk id="25" max="16383" man="1"/>
    <brk id="62" max="16383" man="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view="pageBreakPreview" topLeftCell="D1" zoomScaleNormal="100" zoomScaleSheetLayoutView="100" workbookViewId="0">
      <selection activeCell="J28" sqref="J28"/>
    </sheetView>
  </sheetViews>
  <sheetFormatPr defaultColWidth="9" defaultRowHeight="18.75" customHeight="1" x14ac:dyDescent="0.2"/>
  <cols>
    <col min="1" max="1" width="3.77734375" style="592" customWidth="1"/>
    <col min="2" max="2" width="4.88671875" style="592" customWidth="1"/>
    <col min="3" max="3" width="7.44140625" style="592" bestFit="1" customWidth="1"/>
    <col min="4" max="4" width="3" style="592" bestFit="1" customWidth="1"/>
    <col min="5" max="5" width="12" style="592" customWidth="1"/>
    <col min="6" max="6" width="11.88671875" style="592" customWidth="1"/>
    <col min="7" max="7" width="2.21875" style="592" bestFit="1" customWidth="1"/>
    <col min="8" max="8" width="11.88671875" style="592" customWidth="1"/>
    <col min="9" max="9" width="2.21875" style="592" bestFit="1" customWidth="1"/>
    <col min="10" max="10" width="11.88671875" style="592" customWidth="1"/>
    <col min="11" max="11" width="3.109375" style="592" customWidth="1"/>
    <col min="12" max="64" width="9" style="592"/>
    <col min="65" max="16384" width="9" style="2"/>
  </cols>
  <sheetData>
    <row r="1" spans="1:64" ht="18.75" customHeight="1" x14ac:dyDescent="0.2">
      <c r="A1" s="1025" t="s">
        <v>180</v>
      </c>
      <c r="B1" s="1026"/>
      <c r="C1" s="1025" t="s">
        <v>2022</v>
      </c>
      <c r="D1" s="1027"/>
      <c r="E1" s="1026"/>
      <c r="H1" s="593" t="s">
        <v>179</v>
      </c>
      <c r="I1" s="1028">
        <f>●総括表!H4</f>
        <v>0</v>
      </c>
      <c r="J1" s="1028"/>
      <c r="K1" s="1028"/>
    </row>
    <row r="2" spans="1:64" ht="18.75" customHeight="1" x14ac:dyDescent="0.2">
      <c r="J2" s="594"/>
    </row>
    <row r="3" spans="1:64" ht="18.75" customHeight="1" x14ac:dyDescent="0.2">
      <c r="A3" s="595" t="s">
        <v>53</v>
      </c>
      <c r="B3" s="596" t="s">
        <v>182</v>
      </c>
    </row>
    <row r="4" spans="1:64" ht="11.25" customHeight="1" x14ac:dyDescent="0.2">
      <c r="A4" s="597"/>
    </row>
    <row r="5" spans="1:64" ht="18.75" customHeight="1" x14ac:dyDescent="0.2">
      <c r="A5" s="597"/>
      <c r="B5" s="1029" t="s">
        <v>162</v>
      </c>
      <c r="C5" s="1030"/>
      <c r="D5" s="1029" t="s">
        <v>161</v>
      </c>
      <c r="E5" s="1030"/>
      <c r="F5" s="711" t="s">
        <v>160</v>
      </c>
      <c r="G5" s="711"/>
      <c r="H5" s="711" t="s">
        <v>159</v>
      </c>
      <c r="I5" s="711"/>
      <c r="J5" s="711" t="s">
        <v>110</v>
      </c>
      <c r="K5" s="598"/>
    </row>
    <row r="6" spans="1:64" ht="15" customHeight="1" x14ac:dyDescent="0.2">
      <c r="A6" s="597"/>
      <c r="B6" s="713"/>
      <c r="C6" s="710"/>
      <c r="D6" s="707"/>
      <c r="E6" s="708"/>
      <c r="F6" s="709"/>
      <c r="G6" s="709"/>
      <c r="H6" s="709"/>
      <c r="I6" s="709"/>
      <c r="J6" s="599" t="s">
        <v>158</v>
      </c>
      <c r="K6" s="598"/>
      <c r="M6" s="596"/>
    </row>
    <row r="7" spans="1:64" s="4" customFormat="1" ht="15" customHeight="1" x14ac:dyDescent="0.2">
      <c r="A7" s="596"/>
      <c r="B7" s="712">
        <v>1</v>
      </c>
      <c r="C7" s="195" t="s">
        <v>144</v>
      </c>
      <c r="D7" s="191" t="s">
        <v>597</v>
      </c>
      <c r="E7" s="190" t="s">
        <v>165</v>
      </c>
      <c r="F7" s="189"/>
      <c r="G7" s="188" t="s">
        <v>139</v>
      </c>
      <c r="H7" s="230">
        <v>0.77800000000000002</v>
      </c>
      <c r="I7" s="188" t="s">
        <v>141</v>
      </c>
      <c r="J7" s="194">
        <f>ROUND(F7*H7,0)</f>
        <v>0</v>
      </c>
      <c r="K7" s="3" t="s">
        <v>156</v>
      </c>
      <c r="L7" s="715"/>
      <c r="M7" s="541"/>
      <c r="N7" s="541"/>
      <c r="O7" s="541"/>
      <c r="P7" s="541"/>
      <c r="Q7" s="541"/>
      <c r="R7" s="541"/>
      <c r="S7" s="541"/>
      <c r="T7" s="541"/>
      <c r="U7" s="541"/>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row>
    <row r="8" spans="1:64" s="4" customFormat="1" ht="15" customHeight="1" x14ac:dyDescent="0.2">
      <c r="A8" s="596"/>
      <c r="B8" s="212"/>
      <c r="C8" s="714"/>
      <c r="D8" s="191" t="s">
        <v>593</v>
      </c>
      <c r="E8" s="190" t="s">
        <v>164</v>
      </c>
      <c r="F8" s="189"/>
      <c r="G8" s="188" t="s">
        <v>139</v>
      </c>
      <c r="H8" s="230">
        <v>0.5</v>
      </c>
      <c r="I8" s="187" t="s">
        <v>141</v>
      </c>
      <c r="J8" s="194">
        <f t="shared" ref="J8:J23" si="0">ROUND(F8*H8,0)</f>
        <v>0</v>
      </c>
      <c r="K8" s="3" t="s">
        <v>154</v>
      </c>
      <c r="L8" s="715"/>
      <c r="M8" s="541"/>
      <c r="N8" s="541"/>
      <c r="O8" s="541"/>
      <c r="P8" s="541"/>
      <c r="Q8" s="541"/>
      <c r="R8" s="541"/>
      <c r="S8" s="541"/>
      <c r="T8" s="541"/>
      <c r="U8" s="541"/>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row>
    <row r="9" spans="1:64" s="4" customFormat="1" ht="15" customHeight="1" x14ac:dyDescent="0.2">
      <c r="A9" s="596"/>
      <c r="B9" s="712">
        <v>2</v>
      </c>
      <c r="C9" s="195" t="s">
        <v>143</v>
      </c>
      <c r="D9" s="191" t="s">
        <v>597</v>
      </c>
      <c r="E9" s="190" t="s">
        <v>165</v>
      </c>
      <c r="F9" s="189"/>
      <c r="G9" s="188" t="s">
        <v>139</v>
      </c>
      <c r="H9" s="230">
        <v>0.81499999999999995</v>
      </c>
      <c r="I9" s="188" t="s">
        <v>141</v>
      </c>
      <c r="J9" s="194">
        <f t="shared" si="0"/>
        <v>0</v>
      </c>
      <c r="K9" s="3" t="s">
        <v>152</v>
      </c>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6"/>
      <c r="BJ9" s="596"/>
      <c r="BK9" s="596"/>
      <c r="BL9" s="596"/>
    </row>
    <row r="10" spans="1:64" s="4" customFormat="1" ht="15" customHeight="1" x14ac:dyDescent="0.2">
      <c r="A10" s="596"/>
      <c r="B10" s="212"/>
      <c r="C10" s="714"/>
      <c r="D10" s="191" t="s">
        <v>593</v>
      </c>
      <c r="E10" s="190" t="s">
        <v>164</v>
      </c>
      <c r="F10" s="189"/>
      <c r="G10" s="188" t="s">
        <v>139</v>
      </c>
      <c r="H10" s="230">
        <v>0.58399999999999996</v>
      </c>
      <c r="I10" s="187" t="s">
        <v>141</v>
      </c>
      <c r="J10" s="194">
        <f t="shared" si="0"/>
        <v>0</v>
      </c>
      <c r="K10" s="3" t="s">
        <v>602</v>
      </c>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row>
    <row r="11" spans="1:64" s="4" customFormat="1" ht="15" customHeight="1" x14ac:dyDescent="0.2">
      <c r="A11" s="596"/>
      <c r="B11" s="712">
        <v>3</v>
      </c>
      <c r="C11" s="195" t="s">
        <v>142</v>
      </c>
      <c r="D11" s="191" t="s">
        <v>597</v>
      </c>
      <c r="E11" s="190" t="s">
        <v>165</v>
      </c>
      <c r="F11" s="189"/>
      <c r="G11" s="188" t="s">
        <v>139</v>
      </c>
      <c r="H11" s="230">
        <v>0.83499999999999996</v>
      </c>
      <c r="I11" s="188" t="s">
        <v>141</v>
      </c>
      <c r="J11" s="194">
        <f t="shared" si="0"/>
        <v>0</v>
      </c>
      <c r="K11" s="3" t="s">
        <v>601</v>
      </c>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row>
    <row r="12" spans="1:64" s="4" customFormat="1" ht="15" customHeight="1" x14ac:dyDescent="0.2">
      <c r="A12" s="596"/>
      <c r="B12" s="212"/>
      <c r="C12" s="714"/>
      <c r="D12" s="191" t="s">
        <v>593</v>
      </c>
      <c r="E12" s="190" t="s">
        <v>164</v>
      </c>
      <c r="F12" s="189"/>
      <c r="G12" s="188" t="s">
        <v>139</v>
      </c>
      <c r="H12" s="230">
        <v>0.76500000000000001</v>
      </c>
      <c r="I12" s="187" t="s">
        <v>141</v>
      </c>
      <c r="J12" s="194">
        <f t="shared" si="0"/>
        <v>0</v>
      </c>
      <c r="K12" s="3" t="s">
        <v>600</v>
      </c>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row>
    <row r="13" spans="1:64" s="4" customFormat="1" ht="15" customHeight="1" x14ac:dyDescent="0.2">
      <c r="A13" s="596"/>
      <c r="B13" s="712">
        <v>4</v>
      </c>
      <c r="C13" s="195" t="s">
        <v>537</v>
      </c>
      <c r="D13" s="191" t="s">
        <v>597</v>
      </c>
      <c r="E13" s="190" t="s">
        <v>165</v>
      </c>
      <c r="F13" s="189"/>
      <c r="G13" s="188" t="s">
        <v>139</v>
      </c>
      <c r="H13" s="230">
        <v>0.88700000000000001</v>
      </c>
      <c r="I13" s="188" t="s">
        <v>141</v>
      </c>
      <c r="J13" s="194">
        <f t="shared" si="0"/>
        <v>0</v>
      </c>
      <c r="K13" s="3" t="s">
        <v>599</v>
      </c>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6"/>
      <c r="AV13" s="596"/>
      <c r="AW13" s="596"/>
      <c r="AX13" s="596"/>
      <c r="AY13" s="596"/>
      <c r="AZ13" s="596"/>
      <c r="BA13" s="596"/>
      <c r="BB13" s="596"/>
      <c r="BC13" s="596"/>
      <c r="BD13" s="596"/>
      <c r="BE13" s="596"/>
      <c r="BF13" s="596"/>
      <c r="BG13" s="596"/>
      <c r="BH13" s="596"/>
      <c r="BI13" s="596"/>
      <c r="BJ13" s="596"/>
      <c r="BK13" s="596"/>
      <c r="BL13" s="596"/>
    </row>
    <row r="14" spans="1:64" s="4" customFormat="1" ht="15" customHeight="1" x14ac:dyDescent="0.2">
      <c r="A14" s="596"/>
      <c r="B14" s="212"/>
      <c r="C14" s="714"/>
      <c r="D14" s="191" t="s">
        <v>593</v>
      </c>
      <c r="E14" s="190" t="s">
        <v>164</v>
      </c>
      <c r="F14" s="189"/>
      <c r="G14" s="188" t="s">
        <v>139</v>
      </c>
      <c r="H14" s="230">
        <v>0.84399999999999997</v>
      </c>
      <c r="I14" s="187" t="s">
        <v>141</v>
      </c>
      <c r="J14" s="194">
        <f t="shared" si="0"/>
        <v>0</v>
      </c>
      <c r="K14" s="3" t="s">
        <v>598</v>
      </c>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row>
    <row r="15" spans="1:64" s="4" customFormat="1" ht="15" customHeight="1" x14ac:dyDescent="0.2">
      <c r="A15" s="596"/>
      <c r="B15" s="712">
        <v>5</v>
      </c>
      <c r="C15" s="195" t="s">
        <v>575</v>
      </c>
      <c r="D15" s="191" t="s">
        <v>597</v>
      </c>
      <c r="E15" s="190" t="s">
        <v>165</v>
      </c>
      <c r="F15" s="189"/>
      <c r="G15" s="188" t="s">
        <v>139</v>
      </c>
      <c r="H15" s="230">
        <v>0.93300000000000005</v>
      </c>
      <c r="I15" s="188" t="s">
        <v>141</v>
      </c>
      <c r="J15" s="194">
        <f t="shared" si="0"/>
        <v>0</v>
      </c>
      <c r="K15" s="3" t="s">
        <v>594</v>
      </c>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row>
    <row r="16" spans="1:64" s="4" customFormat="1" ht="15" customHeight="1" x14ac:dyDescent="0.2">
      <c r="A16" s="596"/>
      <c r="B16" s="212"/>
      <c r="C16" s="714"/>
      <c r="D16" s="191" t="s">
        <v>593</v>
      </c>
      <c r="E16" s="190" t="s">
        <v>164</v>
      </c>
      <c r="F16" s="189"/>
      <c r="G16" s="188" t="s">
        <v>139</v>
      </c>
      <c r="H16" s="230">
        <v>0.90500000000000003</v>
      </c>
      <c r="I16" s="187" t="s">
        <v>141</v>
      </c>
      <c r="J16" s="194">
        <f t="shared" si="0"/>
        <v>0</v>
      </c>
      <c r="K16" s="3" t="s">
        <v>592</v>
      </c>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row>
    <row r="17" spans="1:64" s="4" customFormat="1" ht="15" customHeight="1" x14ac:dyDescent="0.2">
      <c r="A17" s="596"/>
      <c r="B17" s="712">
        <v>6</v>
      </c>
      <c r="C17" s="195" t="s">
        <v>721</v>
      </c>
      <c r="D17" s="191" t="s">
        <v>597</v>
      </c>
      <c r="E17" s="190" t="s">
        <v>165</v>
      </c>
      <c r="F17" s="189"/>
      <c r="G17" s="188" t="s">
        <v>139</v>
      </c>
      <c r="H17" s="230">
        <v>0.67600000000000005</v>
      </c>
      <c r="I17" s="188" t="s">
        <v>141</v>
      </c>
      <c r="J17" s="194">
        <f t="shared" si="0"/>
        <v>0</v>
      </c>
      <c r="K17" s="3" t="s">
        <v>630</v>
      </c>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6"/>
      <c r="BA17" s="596"/>
      <c r="BB17" s="596"/>
      <c r="BC17" s="596"/>
      <c r="BD17" s="596"/>
      <c r="BE17" s="596"/>
      <c r="BF17" s="596"/>
      <c r="BG17" s="596"/>
      <c r="BH17" s="596"/>
      <c r="BI17" s="596"/>
      <c r="BJ17" s="596"/>
      <c r="BK17" s="596"/>
      <c r="BL17" s="596"/>
    </row>
    <row r="18" spans="1:64" s="4" customFormat="1" ht="15" customHeight="1" x14ac:dyDescent="0.2">
      <c r="A18" s="596"/>
      <c r="B18" s="212"/>
      <c r="C18" s="714"/>
      <c r="D18" s="191" t="s">
        <v>593</v>
      </c>
      <c r="E18" s="190" t="s">
        <v>164</v>
      </c>
      <c r="F18" s="189"/>
      <c r="G18" s="188" t="s">
        <v>139</v>
      </c>
      <c r="H18" s="230">
        <v>0.66700000000000004</v>
      </c>
      <c r="I18" s="187" t="s">
        <v>141</v>
      </c>
      <c r="J18" s="194">
        <f t="shared" si="0"/>
        <v>0</v>
      </c>
      <c r="K18" s="3" t="s">
        <v>629</v>
      </c>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row>
    <row r="19" spans="1:64" s="4" customFormat="1" ht="15" customHeight="1" x14ac:dyDescent="0.2">
      <c r="A19" s="596"/>
      <c r="B19" s="712">
        <v>7</v>
      </c>
      <c r="C19" s="195" t="s">
        <v>1002</v>
      </c>
      <c r="D19" s="191" t="s">
        <v>597</v>
      </c>
      <c r="E19" s="190" t="s">
        <v>165</v>
      </c>
      <c r="F19" s="189"/>
      <c r="G19" s="188" t="s">
        <v>139</v>
      </c>
      <c r="H19" s="230">
        <v>0.7</v>
      </c>
      <c r="I19" s="188" t="s">
        <v>141</v>
      </c>
      <c r="J19" s="194">
        <f t="shared" si="0"/>
        <v>0</v>
      </c>
      <c r="K19" s="3" t="s">
        <v>628</v>
      </c>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96"/>
      <c r="AR19" s="596"/>
      <c r="AS19" s="596"/>
      <c r="AT19" s="596"/>
      <c r="AU19" s="596"/>
      <c r="AV19" s="596"/>
      <c r="AW19" s="596"/>
      <c r="AX19" s="596"/>
      <c r="AY19" s="596"/>
      <c r="AZ19" s="596"/>
      <c r="BA19" s="596"/>
      <c r="BB19" s="596"/>
      <c r="BC19" s="596"/>
      <c r="BD19" s="596"/>
      <c r="BE19" s="596"/>
      <c r="BF19" s="596"/>
      <c r="BG19" s="596"/>
      <c r="BH19" s="596"/>
      <c r="BI19" s="596"/>
      <c r="BJ19" s="596"/>
      <c r="BK19" s="596"/>
      <c r="BL19" s="596"/>
    </row>
    <row r="20" spans="1:64" s="4" customFormat="1" ht="15" customHeight="1" x14ac:dyDescent="0.2">
      <c r="A20" s="596"/>
      <c r="B20" s="212"/>
      <c r="C20" s="714"/>
      <c r="D20" s="191" t="s">
        <v>593</v>
      </c>
      <c r="E20" s="190" t="s">
        <v>164</v>
      </c>
      <c r="F20" s="189"/>
      <c r="G20" s="188" t="s">
        <v>139</v>
      </c>
      <c r="H20" s="230">
        <v>0.7</v>
      </c>
      <c r="I20" s="187" t="s">
        <v>141</v>
      </c>
      <c r="J20" s="194">
        <f t="shared" si="0"/>
        <v>0</v>
      </c>
      <c r="K20" s="3" t="s">
        <v>649</v>
      </c>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row>
    <row r="21" spans="1:64" s="4" customFormat="1" ht="15" customHeight="1" x14ac:dyDescent="0.2">
      <c r="A21" s="596"/>
      <c r="B21" s="712">
        <v>8</v>
      </c>
      <c r="C21" s="195" t="s">
        <v>1116</v>
      </c>
      <c r="D21" s="191" t="s">
        <v>597</v>
      </c>
      <c r="E21" s="190" t="s">
        <v>165</v>
      </c>
      <c r="F21" s="189"/>
      <c r="G21" s="188" t="s">
        <v>139</v>
      </c>
      <c r="H21" s="230">
        <v>0.7</v>
      </c>
      <c r="I21" s="188" t="s">
        <v>141</v>
      </c>
      <c r="J21" s="194">
        <f t="shared" si="0"/>
        <v>0</v>
      </c>
      <c r="K21" s="3" t="s">
        <v>648</v>
      </c>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596"/>
      <c r="BC21" s="596"/>
      <c r="BD21" s="596"/>
      <c r="BE21" s="596"/>
      <c r="BF21" s="596"/>
      <c r="BG21" s="596"/>
      <c r="BH21" s="596"/>
      <c r="BI21" s="596"/>
      <c r="BJ21" s="596"/>
      <c r="BK21" s="596"/>
      <c r="BL21" s="596"/>
    </row>
    <row r="22" spans="1:64" s="4" customFormat="1" ht="15" customHeight="1" x14ac:dyDescent="0.2">
      <c r="A22" s="596"/>
      <c r="B22" s="212"/>
      <c r="C22" s="714"/>
      <c r="D22" s="191" t="s">
        <v>593</v>
      </c>
      <c r="E22" s="190" t="s">
        <v>164</v>
      </c>
      <c r="F22" s="189"/>
      <c r="G22" s="188" t="s">
        <v>139</v>
      </c>
      <c r="H22" s="230">
        <v>0.7</v>
      </c>
      <c r="I22" s="187" t="s">
        <v>141</v>
      </c>
      <c r="J22" s="194">
        <f t="shared" si="0"/>
        <v>0</v>
      </c>
      <c r="K22" s="3" t="s">
        <v>647</v>
      </c>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6"/>
      <c r="BA22" s="596"/>
      <c r="BB22" s="596"/>
      <c r="BC22" s="596"/>
      <c r="BD22" s="596"/>
      <c r="BE22" s="596"/>
      <c r="BF22" s="596"/>
      <c r="BG22" s="596"/>
      <c r="BH22" s="596"/>
      <c r="BI22" s="596"/>
      <c r="BJ22" s="596"/>
      <c r="BK22" s="596"/>
      <c r="BL22" s="596"/>
    </row>
    <row r="23" spans="1:64" s="4" customFormat="1" ht="15" customHeight="1" x14ac:dyDescent="0.2">
      <c r="A23" s="596"/>
      <c r="B23" s="712">
        <v>9</v>
      </c>
      <c r="C23" s="195" t="s">
        <v>1395</v>
      </c>
      <c r="D23" s="191" t="s">
        <v>597</v>
      </c>
      <c r="E23" s="190" t="s">
        <v>165</v>
      </c>
      <c r="F23" s="189"/>
      <c r="G23" s="188" t="s">
        <v>139</v>
      </c>
      <c r="H23" s="230">
        <v>0.7</v>
      </c>
      <c r="I23" s="188" t="s">
        <v>141</v>
      </c>
      <c r="J23" s="194">
        <f t="shared" si="0"/>
        <v>0</v>
      </c>
      <c r="K23" s="3" t="s">
        <v>646</v>
      </c>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row>
    <row r="24" spans="1:64" s="4" customFormat="1" ht="15" customHeight="1" x14ac:dyDescent="0.2">
      <c r="A24" s="596"/>
      <c r="B24" s="212"/>
      <c r="C24" s="714"/>
      <c r="D24" s="191" t="s">
        <v>593</v>
      </c>
      <c r="E24" s="190" t="s">
        <v>164</v>
      </c>
      <c r="F24" s="189"/>
      <c r="G24" s="188" t="s">
        <v>139</v>
      </c>
      <c r="H24" s="230">
        <v>0.7</v>
      </c>
      <c r="I24" s="187" t="s">
        <v>141</v>
      </c>
      <c r="J24" s="194">
        <f>ROUND(F24*H24,0)</f>
        <v>0</v>
      </c>
      <c r="K24" s="3" t="s">
        <v>645</v>
      </c>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row>
    <row r="25" spans="1:64" s="4" customFormat="1" ht="15" customHeight="1" x14ac:dyDescent="0.2">
      <c r="A25" s="596"/>
      <c r="B25" s="712">
        <v>10</v>
      </c>
      <c r="C25" s="195" t="s">
        <v>1639</v>
      </c>
      <c r="D25" s="191" t="s">
        <v>597</v>
      </c>
      <c r="E25" s="190" t="s">
        <v>165</v>
      </c>
      <c r="F25" s="189"/>
      <c r="G25" s="188" t="s">
        <v>139</v>
      </c>
      <c r="H25" s="230">
        <v>0.7</v>
      </c>
      <c r="I25" s="188" t="s">
        <v>141</v>
      </c>
      <c r="J25" s="194">
        <f>ROUND(F25*H25,0)</f>
        <v>0</v>
      </c>
      <c r="K25" s="3" t="s">
        <v>644</v>
      </c>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row>
    <row r="26" spans="1:64" s="4" customFormat="1" ht="15" customHeight="1" thickBot="1" x14ac:dyDescent="0.25">
      <c r="A26" s="596"/>
      <c r="B26" s="212"/>
      <c r="C26" s="714"/>
      <c r="D26" s="191" t="s">
        <v>593</v>
      </c>
      <c r="E26" s="190" t="s">
        <v>164</v>
      </c>
      <c r="F26" s="189"/>
      <c r="G26" s="188" t="s">
        <v>139</v>
      </c>
      <c r="H26" s="230">
        <v>0.7</v>
      </c>
      <c r="I26" s="187" t="s">
        <v>141</v>
      </c>
      <c r="J26" s="194">
        <f t="shared" ref="J26" si="1">ROUND(F26*H26,0)</f>
        <v>0</v>
      </c>
      <c r="K26" s="3" t="s">
        <v>643</v>
      </c>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row>
    <row r="27" spans="1:64" s="4" customFormat="1" ht="15" customHeight="1" x14ac:dyDescent="0.2">
      <c r="A27" s="596"/>
      <c r="B27" s="184"/>
      <c r="C27" s="185"/>
      <c r="D27" s="184"/>
      <c r="E27" s="184"/>
      <c r="F27" s="328"/>
      <c r="G27" s="185"/>
      <c r="H27" s="1031" t="s">
        <v>1011</v>
      </c>
      <c r="I27" s="1032"/>
      <c r="J27" s="167"/>
      <c r="K27" s="3"/>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row>
    <row r="28" spans="1:64" s="4" customFormat="1" ht="18.75" customHeight="1" thickBot="1" x14ac:dyDescent="0.25">
      <c r="A28" s="596"/>
      <c r="B28" s="598"/>
      <c r="C28" s="598"/>
      <c r="D28" s="598"/>
      <c r="E28" s="598"/>
      <c r="F28" s="598"/>
      <c r="G28" s="598"/>
      <c r="H28" s="1021" t="s">
        <v>140</v>
      </c>
      <c r="I28" s="1022"/>
      <c r="J28" s="603">
        <f>SUM(J7:J26)</f>
        <v>0</v>
      </c>
      <c r="K28" s="598" t="s">
        <v>2023</v>
      </c>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6"/>
      <c r="BC28" s="596"/>
      <c r="BD28" s="596"/>
      <c r="BE28" s="596"/>
      <c r="BF28" s="596"/>
      <c r="BG28" s="596"/>
      <c r="BH28" s="596"/>
      <c r="BI28" s="596"/>
      <c r="BJ28" s="596"/>
      <c r="BK28" s="596"/>
      <c r="BL28" s="596"/>
    </row>
    <row r="29" spans="1:64" s="4" customFormat="1" ht="18.75" customHeight="1" thickBot="1" x14ac:dyDescent="0.25">
      <c r="A29" s="596"/>
      <c r="B29" s="596"/>
      <c r="C29" s="596"/>
      <c r="D29" s="596"/>
      <c r="E29" s="596"/>
      <c r="F29" s="596"/>
      <c r="G29" s="596"/>
      <c r="H29" s="596"/>
      <c r="I29" s="596"/>
      <c r="J29" s="601"/>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row>
    <row r="30" spans="1:64" ht="18.75" customHeight="1" x14ac:dyDescent="0.2">
      <c r="H30" s="1023" t="s">
        <v>2023</v>
      </c>
      <c r="I30" s="1024"/>
      <c r="J30" s="602"/>
      <c r="K30" s="598"/>
    </row>
    <row r="31" spans="1:64" ht="18.75" customHeight="1" thickBot="1" x14ac:dyDescent="0.25">
      <c r="H31" s="1021" t="s">
        <v>181</v>
      </c>
      <c r="I31" s="1022"/>
      <c r="J31" s="603">
        <f>SUM(J28)</f>
        <v>0</v>
      </c>
      <c r="K31" s="598" t="s">
        <v>2024</v>
      </c>
    </row>
  </sheetData>
  <mergeCells count="9">
    <mergeCell ref="H28:I28"/>
    <mergeCell ref="H30:I30"/>
    <mergeCell ref="H31:I31"/>
    <mergeCell ref="A1:B1"/>
    <mergeCell ref="C1:E1"/>
    <mergeCell ref="I1:K1"/>
    <mergeCell ref="B5:C5"/>
    <mergeCell ref="D5:E5"/>
    <mergeCell ref="H27:I27"/>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W71"/>
  <sheetViews>
    <sheetView view="pageBreakPreview" topLeftCell="A28" zoomScaleNormal="100" zoomScaleSheetLayoutView="100" workbookViewId="0">
      <selection activeCell="AA1" sqref="AA1:AH1"/>
    </sheetView>
  </sheetViews>
  <sheetFormatPr defaultColWidth="9" defaultRowHeight="13.2" x14ac:dyDescent="0.2"/>
  <cols>
    <col min="1" max="3" width="2.44140625" style="321" customWidth="1"/>
    <col min="4" max="4" width="2.44140625" style="771" customWidth="1"/>
    <col min="5" max="40" width="2.44140625" style="321" customWidth="1"/>
    <col min="41" max="16384" width="9" style="321"/>
  </cols>
  <sheetData>
    <row r="1" spans="1:34" s="11" customFormat="1" ht="22.5" customHeight="1" x14ac:dyDescent="0.2">
      <c r="A1" s="1284" t="s">
        <v>504</v>
      </c>
      <c r="B1" s="1284"/>
      <c r="C1" s="1284"/>
      <c r="D1" s="1284"/>
      <c r="E1" s="1284" t="s">
        <v>503</v>
      </c>
      <c r="F1" s="1284"/>
      <c r="G1" s="1284"/>
      <c r="H1" s="1284"/>
      <c r="I1" s="1284"/>
      <c r="J1" s="1284"/>
      <c r="K1" s="1284"/>
      <c r="L1" s="1284"/>
      <c r="M1" s="1284"/>
      <c r="N1" s="1284"/>
      <c r="O1" s="1284"/>
      <c r="P1" s="1284"/>
      <c r="V1" s="1285" t="s">
        <v>502</v>
      </c>
      <c r="W1" s="1285"/>
      <c r="X1" s="1285"/>
      <c r="Y1" s="1285"/>
      <c r="Z1" s="1285"/>
      <c r="AA1" s="1285">
        <f>●総括表!H4</f>
        <v>0</v>
      </c>
      <c r="AB1" s="1285"/>
      <c r="AC1" s="1285"/>
      <c r="AD1" s="1285"/>
      <c r="AE1" s="1285"/>
      <c r="AF1" s="1285"/>
      <c r="AG1" s="1285"/>
      <c r="AH1" s="1285"/>
    </row>
    <row r="3" spans="1:34" ht="22.5" customHeight="1" x14ac:dyDescent="0.2">
      <c r="B3" s="321">
        <v>1</v>
      </c>
      <c r="C3" s="321" t="s">
        <v>501</v>
      </c>
    </row>
    <row r="4" spans="1:34" x14ac:dyDescent="0.2">
      <c r="C4" s="1277" t="s">
        <v>500</v>
      </c>
      <c r="D4" s="1277"/>
      <c r="E4" s="1277"/>
      <c r="F4" s="1277"/>
      <c r="G4" s="1277"/>
      <c r="H4" s="1277"/>
      <c r="I4" s="1277"/>
      <c r="J4" s="1277"/>
      <c r="K4" s="1278" t="s">
        <v>2367</v>
      </c>
      <c r="L4" s="1279"/>
      <c r="M4" s="1279"/>
      <c r="N4" s="1279"/>
      <c r="O4" s="1280"/>
      <c r="P4" s="1277"/>
      <c r="Q4" s="1278" t="s">
        <v>499</v>
      </c>
      <c r="R4" s="1279"/>
      <c r="S4" s="1279"/>
      <c r="T4" s="1279"/>
      <c r="U4" s="1280"/>
      <c r="V4" s="1277"/>
      <c r="W4" s="1277" t="s">
        <v>498</v>
      </c>
      <c r="X4" s="1277"/>
      <c r="Y4" s="1277"/>
      <c r="Z4" s="1277"/>
      <c r="AA4" s="1277"/>
      <c r="AB4" s="1277"/>
      <c r="AC4" s="1278" t="s">
        <v>497</v>
      </c>
      <c r="AD4" s="1279"/>
      <c r="AE4" s="1279"/>
      <c r="AF4" s="1279"/>
      <c r="AG4" s="1280"/>
    </row>
    <row r="5" spans="1:34" x14ac:dyDescent="0.2">
      <c r="C5" s="1277"/>
      <c r="D5" s="1277"/>
      <c r="E5" s="1277"/>
      <c r="F5" s="1277"/>
      <c r="G5" s="1277"/>
      <c r="H5" s="1277"/>
      <c r="I5" s="1277"/>
      <c r="J5" s="1277"/>
      <c r="K5" s="1281" t="s">
        <v>496</v>
      </c>
      <c r="L5" s="1282"/>
      <c r="M5" s="1282"/>
      <c r="N5" s="1282"/>
      <c r="O5" s="1283"/>
      <c r="P5" s="1277"/>
      <c r="Q5" s="1281" t="s">
        <v>495</v>
      </c>
      <c r="R5" s="1282"/>
      <c r="S5" s="1282"/>
      <c r="T5" s="1282"/>
      <c r="U5" s="1283"/>
      <c r="V5" s="1277"/>
      <c r="W5" s="1277"/>
      <c r="X5" s="1277"/>
      <c r="Y5" s="1277"/>
      <c r="Z5" s="1277"/>
      <c r="AA5" s="1277"/>
      <c r="AB5" s="1277"/>
      <c r="AC5" s="1281" t="s">
        <v>494</v>
      </c>
      <c r="AD5" s="1282"/>
      <c r="AE5" s="1282"/>
      <c r="AF5" s="1282"/>
      <c r="AG5" s="1283"/>
    </row>
    <row r="6" spans="1:34" x14ac:dyDescent="0.2">
      <c r="C6" s="1277" t="s">
        <v>493</v>
      </c>
      <c r="D6" s="1277"/>
      <c r="E6" s="1277"/>
      <c r="F6" s="1277"/>
      <c r="G6" s="1277"/>
      <c r="H6" s="1277"/>
      <c r="I6" s="1277"/>
      <c r="J6" s="1277"/>
      <c r="K6" s="1289"/>
      <c r="L6" s="1289"/>
      <c r="M6" s="1289"/>
      <c r="N6" s="1289"/>
      <c r="O6" s="1289"/>
      <c r="P6" s="188" t="s">
        <v>604</v>
      </c>
      <c r="Q6" s="1293"/>
      <c r="R6" s="1293"/>
      <c r="S6" s="1293"/>
      <c r="T6" s="1293"/>
      <c r="U6" s="1293"/>
      <c r="V6" s="188" t="s">
        <v>604</v>
      </c>
      <c r="W6" s="1292">
        <v>0.95</v>
      </c>
      <c r="X6" s="1292"/>
      <c r="Y6" s="1292"/>
      <c r="Z6" s="1292"/>
      <c r="AA6" s="1292"/>
      <c r="AB6" s="188" t="s">
        <v>608</v>
      </c>
      <c r="AC6" s="1286">
        <f>ROUND(K6*W6,)</f>
        <v>0</v>
      </c>
      <c r="AD6" s="1287"/>
      <c r="AE6" s="1287"/>
      <c r="AF6" s="1287"/>
      <c r="AG6" s="1288"/>
      <c r="AH6" s="3" t="s">
        <v>609</v>
      </c>
    </row>
    <row r="7" spans="1:34" x14ac:dyDescent="0.2">
      <c r="C7" s="1277" t="s">
        <v>492</v>
      </c>
      <c r="D7" s="1277"/>
      <c r="E7" s="1277"/>
      <c r="F7" s="1277"/>
      <c r="G7" s="1277"/>
      <c r="H7" s="1277"/>
      <c r="I7" s="1277"/>
      <c r="J7" s="1277"/>
      <c r="K7" s="1289"/>
      <c r="L7" s="1289"/>
      <c r="M7" s="1289"/>
      <c r="N7" s="1289"/>
      <c r="O7" s="1289"/>
      <c r="P7" s="188" t="s">
        <v>604</v>
      </c>
      <c r="Q7" s="1290" t="e">
        <f>R50</f>
        <v>#DIV/0!</v>
      </c>
      <c r="R7" s="1291"/>
      <c r="S7" s="1291"/>
      <c r="T7" s="1291"/>
      <c r="U7" s="1291"/>
      <c r="V7" s="188" t="s">
        <v>604</v>
      </c>
      <c r="W7" s="1292">
        <v>0.47499999999999998</v>
      </c>
      <c r="X7" s="1292"/>
      <c r="Y7" s="1292"/>
      <c r="Z7" s="1292"/>
      <c r="AA7" s="1292"/>
      <c r="AB7" s="188" t="s">
        <v>608</v>
      </c>
      <c r="AC7" s="1286" t="e">
        <f>ROUND(ROUND(K7*Q7,)*W7,)</f>
        <v>#DIV/0!</v>
      </c>
      <c r="AD7" s="1287"/>
      <c r="AE7" s="1287"/>
      <c r="AF7" s="1287"/>
      <c r="AG7" s="1288"/>
      <c r="AH7" s="3" t="s">
        <v>306</v>
      </c>
    </row>
    <row r="8" spans="1:34" x14ac:dyDescent="0.2">
      <c r="C8" s="1277" t="s">
        <v>491</v>
      </c>
      <c r="D8" s="1277"/>
      <c r="E8" s="1277"/>
      <c r="F8" s="1277"/>
      <c r="G8" s="1277"/>
      <c r="H8" s="1277"/>
      <c r="I8" s="1277"/>
      <c r="J8" s="1277"/>
      <c r="K8" s="1289"/>
      <c r="L8" s="1289"/>
      <c r="M8" s="1289"/>
      <c r="N8" s="1289"/>
      <c r="O8" s="1289"/>
      <c r="P8" s="188" t="s">
        <v>604</v>
      </c>
      <c r="Q8" s="1294" t="e">
        <f>IF((Q7+0.4)&gt;2,2,Q7+0.4)</f>
        <v>#DIV/0!</v>
      </c>
      <c r="R8" s="1294"/>
      <c r="S8" s="1294"/>
      <c r="T8" s="1294"/>
      <c r="U8" s="1294"/>
      <c r="V8" s="188" t="s">
        <v>604</v>
      </c>
      <c r="W8" s="1292">
        <v>0.47499999999999998</v>
      </c>
      <c r="X8" s="1292"/>
      <c r="Y8" s="1292"/>
      <c r="Z8" s="1292"/>
      <c r="AA8" s="1292"/>
      <c r="AB8" s="188" t="s">
        <v>608</v>
      </c>
      <c r="AC8" s="1286" t="e">
        <f>ROUND(ROUND(K8*Q8,)*W8,)</f>
        <v>#DIV/0!</v>
      </c>
      <c r="AD8" s="1287"/>
      <c r="AE8" s="1287"/>
      <c r="AF8" s="1287"/>
      <c r="AG8" s="1288"/>
      <c r="AH8" s="3" t="s">
        <v>305</v>
      </c>
    </row>
    <row r="9" spans="1:34" x14ac:dyDescent="0.2">
      <c r="C9" s="1277" t="s">
        <v>490</v>
      </c>
      <c r="D9" s="1277"/>
      <c r="E9" s="1277"/>
      <c r="F9" s="1277"/>
      <c r="G9" s="1277"/>
      <c r="H9" s="1277"/>
      <c r="I9" s="1277"/>
      <c r="J9" s="1277"/>
      <c r="K9" s="1289"/>
      <c r="L9" s="1289"/>
      <c r="M9" s="1289"/>
      <c r="N9" s="1289"/>
      <c r="O9" s="1289"/>
      <c r="P9" s="188" t="s">
        <v>604</v>
      </c>
      <c r="Q9" s="1293"/>
      <c r="R9" s="1293"/>
      <c r="S9" s="1293"/>
      <c r="T9" s="1293"/>
      <c r="U9" s="1293"/>
      <c r="V9" s="188" t="s">
        <v>604</v>
      </c>
      <c r="W9" s="1340">
        <v>0.99750000000000005</v>
      </c>
      <c r="X9" s="1340"/>
      <c r="Y9" s="1340"/>
      <c r="Z9" s="1340"/>
      <c r="AA9" s="1340"/>
      <c r="AB9" s="188" t="s">
        <v>608</v>
      </c>
      <c r="AC9" s="1286">
        <f t="shared" ref="AC9:AC14" si="0">ROUND(K9*W9,)</f>
        <v>0</v>
      </c>
      <c r="AD9" s="1287"/>
      <c r="AE9" s="1287"/>
      <c r="AF9" s="1287"/>
      <c r="AG9" s="1288"/>
      <c r="AH9" s="3" t="s">
        <v>304</v>
      </c>
    </row>
    <row r="10" spans="1:34" x14ac:dyDescent="0.2">
      <c r="C10" s="1277" t="s">
        <v>489</v>
      </c>
      <c r="D10" s="1277"/>
      <c r="E10" s="1277"/>
      <c r="F10" s="1277"/>
      <c r="G10" s="1277"/>
      <c r="H10" s="1277"/>
      <c r="I10" s="1277"/>
      <c r="J10" s="1277"/>
      <c r="K10" s="1289"/>
      <c r="L10" s="1289"/>
      <c r="M10" s="1289"/>
      <c r="N10" s="1289"/>
      <c r="O10" s="1289"/>
      <c r="P10" s="188" t="s">
        <v>604</v>
      </c>
      <c r="Q10" s="1293"/>
      <c r="R10" s="1293"/>
      <c r="S10" s="1293"/>
      <c r="T10" s="1293"/>
      <c r="U10" s="1293"/>
      <c r="V10" s="188" t="s">
        <v>604</v>
      </c>
      <c r="W10" s="1292">
        <v>0.56999999999999995</v>
      </c>
      <c r="X10" s="1292"/>
      <c r="Y10" s="1292"/>
      <c r="Z10" s="1292"/>
      <c r="AA10" s="1292"/>
      <c r="AB10" s="188" t="s">
        <v>608</v>
      </c>
      <c r="AC10" s="1286">
        <f t="shared" si="0"/>
        <v>0</v>
      </c>
      <c r="AD10" s="1287"/>
      <c r="AE10" s="1287"/>
      <c r="AF10" s="1287"/>
      <c r="AG10" s="1288"/>
      <c r="AH10" s="3" t="s">
        <v>301</v>
      </c>
    </row>
    <row r="11" spans="1:34" x14ac:dyDescent="0.2">
      <c r="C11" s="1277" t="s">
        <v>488</v>
      </c>
      <c r="D11" s="1277"/>
      <c r="E11" s="1277"/>
      <c r="F11" s="1277"/>
      <c r="G11" s="1277"/>
      <c r="H11" s="1277"/>
      <c r="I11" s="1277"/>
      <c r="J11" s="1277"/>
      <c r="K11" s="1289"/>
      <c r="L11" s="1289"/>
      <c r="M11" s="1289"/>
      <c r="N11" s="1289"/>
      <c r="O11" s="1289"/>
      <c r="P11" s="188" t="s">
        <v>604</v>
      </c>
      <c r="Q11" s="1293"/>
      <c r="R11" s="1293"/>
      <c r="S11" s="1293"/>
      <c r="T11" s="1293"/>
      <c r="U11" s="1293"/>
      <c r="V11" s="188" t="s">
        <v>604</v>
      </c>
      <c r="W11" s="1292">
        <v>0.56999999999999995</v>
      </c>
      <c r="X11" s="1292"/>
      <c r="Y11" s="1292"/>
      <c r="Z11" s="1292"/>
      <c r="AA11" s="1292"/>
      <c r="AB11" s="188" t="s">
        <v>608</v>
      </c>
      <c r="AC11" s="1286">
        <f t="shared" si="0"/>
        <v>0</v>
      </c>
      <c r="AD11" s="1287"/>
      <c r="AE11" s="1287"/>
      <c r="AF11" s="1287"/>
      <c r="AG11" s="1288"/>
      <c r="AH11" s="3" t="s">
        <v>300</v>
      </c>
    </row>
    <row r="12" spans="1:34" x14ac:dyDescent="0.2">
      <c r="C12" s="1277" t="s">
        <v>487</v>
      </c>
      <c r="D12" s="1277"/>
      <c r="E12" s="1277"/>
      <c r="F12" s="1277"/>
      <c r="G12" s="1277"/>
      <c r="H12" s="1277"/>
      <c r="I12" s="1277"/>
      <c r="J12" s="1277"/>
      <c r="K12" s="1289"/>
      <c r="L12" s="1289"/>
      <c r="M12" s="1289"/>
      <c r="N12" s="1289"/>
      <c r="O12" s="1289"/>
      <c r="P12" s="188" t="s">
        <v>604</v>
      </c>
      <c r="Q12" s="1293"/>
      <c r="R12" s="1293"/>
      <c r="S12" s="1293"/>
      <c r="T12" s="1293"/>
      <c r="U12" s="1293"/>
      <c r="V12" s="188" t="s">
        <v>604</v>
      </c>
      <c r="W12" s="1292">
        <v>0.56999999999999995</v>
      </c>
      <c r="X12" s="1292"/>
      <c r="Y12" s="1292"/>
      <c r="Z12" s="1292"/>
      <c r="AA12" s="1292"/>
      <c r="AB12" s="188" t="s">
        <v>608</v>
      </c>
      <c r="AC12" s="1286">
        <f t="shared" si="0"/>
        <v>0</v>
      </c>
      <c r="AD12" s="1287"/>
      <c r="AE12" s="1287"/>
      <c r="AF12" s="1287"/>
      <c r="AG12" s="1288"/>
      <c r="AH12" s="3" t="s">
        <v>302</v>
      </c>
    </row>
    <row r="13" spans="1:34" x14ac:dyDescent="0.2">
      <c r="C13" s="1277" t="s">
        <v>486</v>
      </c>
      <c r="D13" s="1277"/>
      <c r="E13" s="1277"/>
      <c r="F13" s="1277"/>
      <c r="G13" s="1277"/>
      <c r="H13" s="1277"/>
      <c r="I13" s="1277"/>
      <c r="J13" s="1277"/>
      <c r="K13" s="1289"/>
      <c r="L13" s="1289"/>
      <c r="M13" s="1289"/>
      <c r="N13" s="1289"/>
      <c r="O13" s="1289"/>
      <c r="P13" s="188" t="s">
        <v>604</v>
      </c>
      <c r="Q13" s="1293"/>
      <c r="R13" s="1293"/>
      <c r="S13" s="1293"/>
      <c r="T13" s="1293"/>
      <c r="U13" s="1293"/>
      <c r="V13" s="188" t="s">
        <v>604</v>
      </c>
      <c r="W13" s="1292">
        <v>0.56999999999999995</v>
      </c>
      <c r="X13" s="1292"/>
      <c r="Y13" s="1292"/>
      <c r="Z13" s="1292"/>
      <c r="AA13" s="1292"/>
      <c r="AB13" s="188" t="s">
        <v>608</v>
      </c>
      <c r="AC13" s="1286">
        <f t="shared" si="0"/>
        <v>0</v>
      </c>
      <c r="AD13" s="1287"/>
      <c r="AE13" s="1287"/>
      <c r="AF13" s="1287"/>
      <c r="AG13" s="1288"/>
      <c r="AH13" s="3" t="s">
        <v>632</v>
      </c>
    </row>
    <row r="14" spans="1:34" ht="13.8" thickBot="1" x14ac:dyDescent="0.25">
      <c r="C14" s="1277" t="s">
        <v>485</v>
      </c>
      <c r="D14" s="1277"/>
      <c r="E14" s="1277"/>
      <c r="F14" s="1277"/>
      <c r="G14" s="1277"/>
      <c r="H14" s="1277"/>
      <c r="I14" s="1277"/>
      <c r="J14" s="1277"/>
      <c r="K14" s="1289"/>
      <c r="L14" s="1289"/>
      <c r="M14" s="1289"/>
      <c r="N14" s="1289"/>
      <c r="O14" s="1289"/>
      <c r="P14" s="188" t="s">
        <v>604</v>
      </c>
      <c r="Q14" s="1293"/>
      <c r="R14" s="1293"/>
      <c r="S14" s="1293"/>
      <c r="T14" s="1293"/>
      <c r="U14" s="1293"/>
      <c r="V14" s="188" t="s">
        <v>604</v>
      </c>
      <c r="W14" s="1302">
        <v>0.56999999999999995</v>
      </c>
      <c r="X14" s="1302"/>
      <c r="Y14" s="1302"/>
      <c r="Z14" s="1302"/>
      <c r="AA14" s="1302"/>
      <c r="AB14" s="188" t="s">
        <v>608</v>
      </c>
      <c r="AC14" s="1303">
        <f t="shared" si="0"/>
        <v>0</v>
      </c>
      <c r="AD14" s="1304"/>
      <c r="AE14" s="1304"/>
      <c r="AF14" s="1304"/>
      <c r="AG14" s="1305"/>
      <c r="AH14" s="872" t="s">
        <v>750</v>
      </c>
    </row>
    <row r="15" spans="1:34" x14ac:dyDescent="0.2">
      <c r="C15" s="873"/>
      <c r="D15" s="874"/>
      <c r="E15" s="873"/>
      <c r="F15" s="873"/>
      <c r="G15" s="873"/>
      <c r="H15" s="873"/>
      <c r="I15" s="873"/>
      <c r="J15" s="873"/>
      <c r="K15" s="873"/>
      <c r="L15" s="873"/>
      <c r="M15" s="873"/>
      <c r="N15" s="873"/>
      <c r="O15" s="873"/>
      <c r="P15" s="873"/>
      <c r="Q15" s="873"/>
      <c r="R15" s="873"/>
      <c r="S15" s="873"/>
      <c r="T15" s="873"/>
      <c r="U15" s="873"/>
      <c r="V15" s="873"/>
      <c r="W15" s="1306" t="s">
        <v>484</v>
      </c>
      <c r="X15" s="1307"/>
      <c r="Y15" s="1307"/>
      <c r="Z15" s="1307"/>
      <c r="AA15" s="1307"/>
      <c r="AB15" s="1308"/>
      <c r="AC15" s="1312"/>
      <c r="AD15" s="1307"/>
      <c r="AE15" s="1307"/>
      <c r="AF15" s="1307"/>
      <c r="AG15" s="1308"/>
      <c r="AH15" s="3"/>
    </row>
    <row r="16" spans="1:34" ht="13.8" thickBot="1" x14ac:dyDescent="0.25">
      <c r="C16" s="873"/>
      <c r="D16" s="874"/>
      <c r="E16" s="873"/>
      <c r="F16" s="873"/>
      <c r="G16" s="873"/>
      <c r="H16" s="873"/>
      <c r="I16" s="873"/>
      <c r="J16" s="873"/>
      <c r="K16" s="873"/>
      <c r="L16" s="873"/>
      <c r="M16" s="873"/>
      <c r="N16" s="873"/>
      <c r="O16" s="873"/>
      <c r="P16" s="873"/>
      <c r="Q16" s="873"/>
      <c r="R16" s="873"/>
      <c r="S16" s="873"/>
      <c r="T16" s="873"/>
      <c r="U16" s="873"/>
      <c r="V16" s="873"/>
      <c r="W16" s="1309"/>
      <c r="X16" s="1310"/>
      <c r="Y16" s="1310"/>
      <c r="Z16" s="1310"/>
      <c r="AA16" s="1310"/>
      <c r="AB16" s="1311"/>
      <c r="AC16" s="1313" t="e">
        <f>SUM(AC6:AG14)</f>
        <v>#DIV/0!</v>
      </c>
      <c r="AD16" s="1314"/>
      <c r="AE16" s="1314"/>
      <c r="AF16" s="1314"/>
      <c r="AG16" s="1315"/>
      <c r="AH16" s="3" t="s">
        <v>749</v>
      </c>
    </row>
    <row r="18" spans="1:37" x14ac:dyDescent="0.2">
      <c r="A18" s="797" t="s">
        <v>483</v>
      </c>
      <c r="AJ18" s="797"/>
      <c r="AK18" s="797"/>
    </row>
    <row r="19" spans="1:37" x14ac:dyDescent="0.2">
      <c r="A19" s="321" t="s">
        <v>482</v>
      </c>
      <c r="B19" s="797"/>
      <c r="C19" s="797"/>
      <c r="D19" s="875"/>
      <c r="E19" s="797"/>
      <c r="F19" s="797"/>
      <c r="G19" s="797"/>
      <c r="H19" s="797"/>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7"/>
      <c r="AF19" s="797"/>
      <c r="AG19" s="797"/>
      <c r="AH19" s="797"/>
      <c r="AI19" s="797"/>
      <c r="AJ19" s="797"/>
      <c r="AK19" s="797"/>
    </row>
    <row r="20" spans="1:37" x14ac:dyDescent="0.2">
      <c r="A20" s="797"/>
      <c r="B20" s="797"/>
      <c r="C20" s="797"/>
      <c r="D20" s="875" t="s">
        <v>481</v>
      </c>
      <c r="E20" s="797"/>
      <c r="F20" s="797"/>
      <c r="G20" s="797"/>
      <c r="H20" s="797"/>
      <c r="I20" s="797"/>
      <c r="J20" s="797"/>
      <c r="K20" s="797" t="s">
        <v>480</v>
      </c>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row>
    <row r="21" spans="1:37" x14ac:dyDescent="0.2">
      <c r="A21" s="797"/>
      <c r="B21" s="797"/>
      <c r="C21" s="797"/>
      <c r="D21" s="875" t="s">
        <v>2368</v>
      </c>
      <c r="E21" s="797"/>
      <c r="F21" s="797"/>
      <c r="G21" s="797"/>
      <c r="H21" s="797"/>
      <c r="I21" s="797"/>
      <c r="J21" s="797"/>
      <c r="K21" s="797" t="s">
        <v>2368</v>
      </c>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row>
    <row r="22" spans="1:37" x14ac:dyDescent="0.2">
      <c r="A22" s="797"/>
      <c r="B22" s="797"/>
      <c r="C22" s="876"/>
      <c r="D22" s="987"/>
      <c r="E22" s="987"/>
      <c r="F22" s="987"/>
      <c r="G22" s="987"/>
      <c r="H22" s="987"/>
      <c r="I22" s="987"/>
      <c r="J22" s="877" t="s">
        <v>729</v>
      </c>
      <c r="K22" s="987"/>
      <c r="L22" s="987"/>
      <c r="M22" s="987"/>
      <c r="N22" s="987"/>
      <c r="O22" s="987"/>
      <c r="P22" s="987"/>
      <c r="Q22" s="876"/>
      <c r="R22" s="1018" t="s">
        <v>748</v>
      </c>
      <c r="S22" s="1018"/>
      <c r="T22" s="1018"/>
      <c r="U22" s="1018"/>
      <c r="V22" s="1018"/>
      <c r="W22" s="997" t="e">
        <f>ROUND(ROUND((D22+K22)/K23,3)*100000,)</f>
        <v>#DIV/0!</v>
      </c>
      <c r="X22" s="997"/>
      <c r="Y22" s="997"/>
      <c r="Z22" s="997"/>
      <c r="AA22" s="1017" t="s">
        <v>747</v>
      </c>
      <c r="AB22" s="1017"/>
      <c r="AC22" s="1017"/>
      <c r="AD22" s="1017"/>
      <c r="AE22" s="1017"/>
      <c r="AF22" s="1017"/>
      <c r="AG22" s="797"/>
      <c r="AH22" s="797"/>
      <c r="AI22" s="797"/>
      <c r="AJ22" s="797"/>
      <c r="AK22" s="797"/>
    </row>
    <row r="23" spans="1:37" x14ac:dyDescent="0.2">
      <c r="A23" s="797"/>
      <c r="B23" s="797"/>
      <c r="D23" s="797" t="s">
        <v>479</v>
      </c>
      <c r="E23" s="797"/>
      <c r="F23" s="797"/>
      <c r="G23" s="878"/>
      <c r="K23" s="1301">
        <f>+●財政力附表!O63</f>
        <v>0</v>
      </c>
      <c r="L23" s="1301"/>
      <c r="M23" s="1301"/>
      <c r="N23" s="1301"/>
      <c r="O23" s="1301"/>
      <c r="P23" s="1301"/>
      <c r="R23" s="1018"/>
      <c r="S23" s="1018"/>
      <c r="T23" s="1018"/>
      <c r="U23" s="1018"/>
      <c r="V23" s="1018"/>
      <c r="W23" s="1316"/>
      <c r="X23" s="1316"/>
      <c r="Y23" s="1316"/>
      <c r="Z23" s="1316"/>
      <c r="AA23" s="1017"/>
      <c r="AB23" s="1017"/>
      <c r="AC23" s="1017"/>
      <c r="AD23" s="1017"/>
      <c r="AE23" s="1017"/>
      <c r="AF23" s="1017"/>
      <c r="AG23" s="797"/>
      <c r="AH23" s="797"/>
      <c r="AI23" s="797"/>
      <c r="AJ23" s="797"/>
      <c r="AK23" s="797"/>
    </row>
    <row r="24" spans="1:37" x14ac:dyDescent="0.2">
      <c r="A24" s="797"/>
      <c r="B24" s="797"/>
      <c r="C24" s="797"/>
      <c r="D24" s="875" t="s">
        <v>478</v>
      </c>
      <c r="E24" s="797"/>
      <c r="F24" s="797"/>
      <c r="G24" s="797"/>
      <c r="H24" s="797"/>
      <c r="I24" s="797"/>
      <c r="J24" s="797"/>
      <c r="K24" s="797"/>
      <c r="M24" s="797"/>
      <c r="N24" s="797"/>
      <c r="O24" s="797"/>
      <c r="P24" s="797"/>
      <c r="Q24" s="797"/>
      <c r="R24" s="797"/>
      <c r="S24" s="797"/>
      <c r="T24" s="797"/>
      <c r="U24" s="797"/>
      <c r="V24" s="797"/>
      <c r="W24" s="797" t="s">
        <v>477</v>
      </c>
      <c r="X24" s="797"/>
      <c r="Y24" s="797"/>
      <c r="Z24" s="797"/>
      <c r="AA24" s="797"/>
      <c r="AB24" s="797"/>
      <c r="AC24" s="797"/>
      <c r="AD24" s="797"/>
      <c r="AE24" s="797"/>
      <c r="AF24" s="797"/>
      <c r="AG24" s="797"/>
      <c r="AH24" s="797"/>
      <c r="AI24" s="797"/>
      <c r="AJ24" s="797"/>
      <c r="AK24" s="797"/>
    </row>
    <row r="25" spans="1:37" s="320" customFormat="1" x14ac:dyDescent="0.2">
      <c r="A25" s="780"/>
      <c r="B25" s="780"/>
      <c r="C25" s="783"/>
      <c r="D25" s="783"/>
      <c r="E25" s="783"/>
      <c r="F25" s="783"/>
      <c r="G25" s="782"/>
      <c r="H25" s="787"/>
      <c r="I25" s="787"/>
      <c r="J25" s="787"/>
      <c r="K25" s="787"/>
      <c r="L25" s="788"/>
      <c r="M25" s="786"/>
      <c r="N25" s="786"/>
      <c r="O25" s="786"/>
      <c r="P25" s="786"/>
      <c r="Q25" s="788"/>
      <c r="R25" s="786"/>
      <c r="S25" s="786"/>
      <c r="T25" s="786"/>
      <c r="U25" s="786"/>
      <c r="X25" s="789"/>
      <c r="Y25" s="790"/>
      <c r="Z25" s="790"/>
      <c r="AA25" s="790"/>
      <c r="AB25" s="790"/>
      <c r="AC25" s="790"/>
      <c r="AD25" s="790"/>
      <c r="AE25" s="790"/>
      <c r="AF25" s="790"/>
      <c r="AG25" s="790"/>
      <c r="AH25" s="790"/>
      <c r="AI25" s="790"/>
      <c r="AJ25" s="790"/>
      <c r="AK25" s="790"/>
    </row>
    <row r="26" spans="1:37" s="320" customFormat="1" x14ac:dyDescent="0.2">
      <c r="A26" s="780"/>
      <c r="B26" s="780"/>
      <c r="D26" s="783"/>
      <c r="E26" s="783" t="s">
        <v>124</v>
      </c>
      <c r="F26" s="783"/>
      <c r="G26" s="782"/>
      <c r="H26" s="787"/>
      <c r="I26" s="787"/>
      <c r="J26" s="787"/>
      <c r="K26" s="787"/>
      <c r="L26" s="788"/>
      <c r="M26" s="786"/>
      <c r="N26" s="786"/>
      <c r="O26" s="786"/>
      <c r="P26" s="786"/>
      <c r="Q26" s="788"/>
      <c r="R26" s="786"/>
      <c r="S26" s="786"/>
      <c r="T26" s="786"/>
      <c r="U26" s="786"/>
      <c r="X26" s="789"/>
      <c r="Y26" s="790"/>
      <c r="Z26" s="790"/>
      <c r="AA26" s="790"/>
      <c r="AB26" s="790"/>
      <c r="AC26" s="790"/>
      <c r="AD26" s="790"/>
      <c r="AE26" s="790"/>
      <c r="AF26" s="790"/>
      <c r="AG26" s="790"/>
      <c r="AH26" s="790"/>
      <c r="AI26" s="790"/>
      <c r="AJ26" s="790"/>
      <c r="AK26" s="790"/>
    </row>
    <row r="28" spans="1:37" ht="13.8" thickBot="1" x14ac:dyDescent="0.25">
      <c r="A28" s="321" t="s">
        <v>476</v>
      </c>
      <c r="D28" s="321"/>
    </row>
    <row r="29" spans="1:37" ht="13.5" customHeight="1" x14ac:dyDescent="0.2">
      <c r="C29" s="1295" t="s">
        <v>475</v>
      </c>
      <c r="D29" s="999"/>
      <c r="E29" s="999"/>
      <c r="F29" s="999"/>
      <c r="G29" s="999"/>
      <c r="H29" s="999"/>
      <c r="I29" s="999"/>
      <c r="J29" s="999"/>
      <c r="K29" s="1334"/>
      <c r="L29" s="1334"/>
      <c r="M29" s="1335"/>
      <c r="N29" s="1318" t="s">
        <v>474</v>
      </c>
      <c r="O29" s="1319"/>
      <c r="P29" s="1319"/>
      <c r="Q29" s="1318" t="s">
        <v>473</v>
      </c>
      <c r="R29" s="1319"/>
      <c r="S29" s="1319"/>
      <c r="T29" s="1319"/>
      <c r="U29" s="1318" t="s">
        <v>472</v>
      </c>
      <c r="V29" s="1319"/>
      <c r="W29" s="1319"/>
      <c r="X29" s="1318" t="s">
        <v>471</v>
      </c>
      <c r="Y29" s="1319"/>
      <c r="Z29" s="1319"/>
      <c r="AA29" s="1319"/>
      <c r="AB29" s="1320"/>
      <c r="AC29" s="1329" t="s">
        <v>470</v>
      </c>
      <c r="AD29" s="1330"/>
      <c r="AE29" s="1330"/>
      <c r="AF29" s="1330"/>
      <c r="AG29" s="1330"/>
      <c r="AH29" s="1331"/>
    </row>
    <row r="30" spans="1:37" x14ac:dyDescent="0.2">
      <c r="C30" s="1296"/>
      <c r="D30" s="998"/>
      <c r="E30" s="998"/>
      <c r="F30" s="998"/>
      <c r="G30" s="998"/>
      <c r="H30" s="998"/>
      <c r="I30" s="998"/>
      <c r="J30" s="998"/>
      <c r="K30" s="1320" t="s">
        <v>746</v>
      </c>
      <c r="L30" s="1334"/>
      <c r="M30" s="1335"/>
      <c r="N30" s="1319"/>
      <c r="O30" s="1319"/>
      <c r="P30" s="1319"/>
      <c r="Q30" s="1319"/>
      <c r="R30" s="1319"/>
      <c r="S30" s="1319"/>
      <c r="T30" s="1319"/>
      <c r="U30" s="1319"/>
      <c r="V30" s="1319"/>
      <c r="W30" s="1319"/>
      <c r="X30" s="1319"/>
      <c r="Y30" s="1319"/>
      <c r="Z30" s="1319"/>
      <c r="AA30" s="1319"/>
      <c r="AB30" s="1320"/>
      <c r="AC30" s="1332"/>
      <c r="AD30" s="1319"/>
      <c r="AE30" s="1319"/>
      <c r="AF30" s="1319"/>
      <c r="AG30" s="1319"/>
      <c r="AH30" s="1333"/>
    </row>
    <row r="31" spans="1:37" x14ac:dyDescent="0.2">
      <c r="C31" s="1297" t="s">
        <v>469</v>
      </c>
      <c r="D31" s="1297"/>
      <c r="E31" s="1297"/>
      <c r="F31" s="1297"/>
      <c r="G31" s="1297"/>
      <c r="H31" s="1297"/>
      <c r="I31" s="1297"/>
      <c r="J31" s="1297"/>
      <c r="K31" s="1298"/>
      <c r="L31" s="1299"/>
      <c r="M31" s="1299"/>
      <c r="N31" s="1300"/>
      <c r="O31" s="1300"/>
      <c r="P31" s="1300"/>
      <c r="Q31" s="1317"/>
      <c r="R31" s="1317"/>
      <c r="S31" s="1317"/>
      <c r="T31" s="1317"/>
      <c r="U31" s="1300"/>
      <c r="V31" s="1300"/>
      <c r="W31" s="1300"/>
      <c r="X31" s="1317"/>
      <c r="Y31" s="1317"/>
      <c r="Z31" s="1317"/>
      <c r="AA31" s="1317"/>
      <c r="AB31" s="1336"/>
      <c r="AC31" s="1321">
        <v>1</v>
      </c>
      <c r="AD31" s="1322"/>
      <c r="AE31" s="1322"/>
      <c r="AF31" s="1322"/>
      <c r="AG31" s="1322"/>
      <c r="AH31" s="1323"/>
    </row>
    <row r="32" spans="1:37" x14ac:dyDescent="0.2">
      <c r="C32" s="1324" t="s">
        <v>468</v>
      </c>
      <c r="D32" s="1324"/>
      <c r="E32" s="1324"/>
      <c r="F32" s="1324"/>
      <c r="G32" s="1324"/>
      <c r="H32" s="1324"/>
      <c r="I32" s="1324"/>
      <c r="J32" s="1324"/>
      <c r="K32" s="1298"/>
      <c r="L32" s="1299"/>
      <c r="M32" s="1299"/>
      <c r="N32" s="1325">
        <v>1.03</v>
      </c>
      <c r="O32" s="1325"/>
      <c r="P32" s="1325"/>
      <c r="Q32" s="1325">
        <f t="shared" ref="Q32:Q45" si="1">K32*N32</f>
        <v>0</v>
      </c>
      <c r="R32" s="1325"/>
      <c r="S32" s="1325"/>
      <c r="T32" s="1325"/>
      <c r="U32" s="1326">
        <v>3</v>
      </c>
      <c r="V32" s="1326"/>
      <c r="W32" s="1326"/>
      <c r="X32" s="1325">
        <f t="shared" ref="X32:X45" si="2">Q32-U32</f>
        <v>-3</v>
      </c>
      <c r="Y32" s="1327"/>
      <c r="Z32" s="1327"/>
      <c r="AA32" s="1327"/>
      <c r="AB32" s="1328"/>
      <c r="AC32" s="1321" t="e">
        <f>ROUND(X32/K32,3)</f>
        <v>#DIV/0!</v>
      </c>
      <c r="AD32" s="1322"/>
      <c r="AE32" s="1322"/>
      <c r="AF32" s="1322"/>
      <c r="AG32" s="1322"/>
      <c r="AH32" s="1323"/>
    </row>
    <row r="33" spans="1:43" x14ac:dyDescent="0.2">
      <c r="C33" s="1324" t="s">
        <v>467</v>
      </c>
      <c r="D33" s="1324"/>
      <c r="E33" s="1324"/>
      <c r="F33" s="1324"/>
      <c r="G33" s="1324"/>
      <c r="H33" s="1324"/>
      <c r="I33" s="1324"/>
      <c r="J33" s="1324"/>
      <c r="K33" s="1298"/>
      <c r="L33" s="1299"/>
      <c r="M33" s="1299"/>
      <c r="N33" s="1325">
        <v>1.1000000000000001</v>
      </c>
      <c r="O33" s="1325"/>
      <c r="P33" s="1325"/>
      <c r="Q33" s="1325">
        <f t="shared" si="1"/>
        <v>0</v>
      </c>
      <c r="R33" s="1325"/>
      <c r="S33" s="1325"/>
      <c r="T33" s="1325"/>
      <c r="U33" s="1326">
        <v>17</v>
      </c>
      <c r="V33" s="1326"/>
      <c r="W33" s="1326"/>
      <c r="X33" s="1325">
        <f t="shared" si="2"/>
        <v>-17</v>
      </c>
      <c r="Y33" s="1327"/>
      <c r="Z33" s="1327"/>
      <c r="AA33" s="1327"/>
      <c r="AB33" s="1328"/>
      <c r="AC33" s="1321" t="e">
        <f>ROUND(X33/K33,3)</f>
        <v>#DIV/0!</v>
      </c>
      <c r="AD33" s="1322"/>
      <c r="AE33" s="1322"/>
      <c r="AF33" s="1322"/>
      <c r="AG33" s="1322"/>
      <c r="AH33" s="1323"/>
    </row>
    <row r="34" spans="1:43" x14ac:dyDescent="0.2">
      <c r="C34" s="1324" t="s">
        <v>466</v>
      </c>
      <c r="D34" s="1324"/>
      <c r="E34" s="1324"/>
      <c r="F34" s="1324"/>
      <c r="G34" s="1324"/>
      <c r="H34" s="1324"/>
      <c r="I34" s="1324"/>
      <c r="J34" s="1324"/>
      <c r="K34" s="1298"/>
      <c r="L34" s="1299"/>
      <c r="M34" s="1299"/>
      <c r="N34" s="1325">
        <v>1.1499999999999999</v>
      </c>
      <c r="O34" s="1325"/>
      <c r="P34" s="1325"/>
      <c r="Q34" s="1325">
        <f t="shared" si="1"/>
        <v>0</v>
      </c>
      <c r="R34" s="1325"/>
      <c r="S34" s="1325"/>
      <c r="T34" s="1325"/>
      <c r="U34" s="1326">
        <v>32</v>
      </c>
      <c r="V34" s="1326"/>
      <c r="W34" s="1326"/>
      <c r="X34" s="1325">
        <f t="shared" si="2"/>
        <v>-32</v>
      </c>
      <c r="Y34" s="1327"/>
      <c r="Z34" s="1327"/>
      <c r="AA34" s="1327"/>
      <c r="AB34" s="1328"/>
      <c r="AC34" s="1321" t="e">
        <f t="shared" ref="AC34:AC44" si="3">ROUND(X34/K34,3)</f>
        <v>#DIV/0!</v>
      </c>
      <c r="AD34" s="1322"/>
      <c r="AE34" s="1322"/>
      <c r="AF34" s="1322"/>
      <c r="AG34" s="1322"/>
      <c r="AH34" s="1323"/>
    </row>
    <row r="35" spans="1:43" x14ac:dyDescent="0.2">
      <c r="C35" s="1324" t="s">
        <v>465</v>
      </c>
      <c r="D35" s="1324"/>
      <c r="E35" s="1324"/>
      <c r="F35" s="1324"/>
      <c r="G35" s="1324"/>
      <c r="H35" s="1324"/>
      <c r="I35" s="1324"/>
      <c r="J35" s="1324"/>
      <c r="K35" s="1298"/>
      <c r="L35" s="1299"/>
      <c r="M35" s="1299"/>
      <c r="N35" s="1325">
        <v>1.2</v>
      </c>
      <c r="O35" s="1325"/>
      <c r="P35" s="1325"/>
      <c r="Q35" s="1325">
        <f t="shared" si="1"/>
        <v>0</v>
      </c>
      <c r="R35" s="1325"/>
      <c r="S35" s="1325"/>
      <c r="T35" s="1325"/>
      <c r="U35" s="1326">
        <v>52</v>
      </c>
      <c r="V35" s="1326"/>
      <c r="W35" s="1326"/>
      <c r="X35" s="1325">
        <f t="shared" si="2"/>
        <v>-52</v>
      </c>
      <c r="Y35" s="1327"/>
      <c r="Z35" s="1327"/>
      <c r="AA35" s="1327"/>
      <c r="AB35" s="1328"/>
      <c r="AC35" s="1321" t="e">
        <f t="shared" si="3"/>
        <v>#DIV/0!</v>
      </c>
      <c r="AD35" s="1322"/>
      <c r="AE35" s="1322"/>
      <c r="AF35" s="1322"/>
      <c r="AG35" s="1322"/>
      <c r="AH35" s="1323"/>
    </row>
    <row r="36" spans="1:43" x14ac:dyDescent="0.2">
      <c r="C36" s="1324" t="s">
        <v>464</v>
      </c>
      <c r="D36" s="1324"/>
      <c r="E36" s="1324"/>
      <c r="F36" s="1324"/>
      <c r="G36" s="1324"/>
      <c r="H36" s="1324"/>
      <c r="I36" s="1324"/>
      <c r="J36" s="1324"/>
      <c r="K36" s="1298"/>
      <c r="L36" s="1299"/>
      <c r="M36" s="1299"/>
      <c r="N36" s="1325">
        <v>1.29</v>
      </c>
      <c r="O36" s="1325"/>
      <c r="P36" s="1325"/>
      <c r="Q36" s="1325">
        <f t="shared" si="1"/>
        <v>0</v>
      </c>
      <c r="R36" s="1325"/>
      <c r="S36" s="1325"/>
      <c r="T36" s="1325"/>
      <c r="U36" s="1326">
        <v>97</v>
      </c>
      <c r="V36" s="1326"/>
      <c r="W36" s="1326"/>
      <c r="X36" s="1325">
        <f t="shared" si="2"/>
        <v>-97</v>
      </c>
      <c r="Y36" s="1327"/>
      <c r="Z36" s="1327"/>
      <c r="AA36" s="1327"/>
      <c r="AB36" s="1328"/>
      <c r="AC36" s="1321" t="e">
        <f t="shared" si="3"/>
        <v>#DIV/0!</v>
      </c>
      <c r="AD36" s="1322"/>
      <c r="AE36" s="1322"/>
      <c r="AF36" s="1322"/>
      <c r="AG36" s="1322"/>
      <c r="AH36" s="1323"/>
    </row>
    <row r="37" spans="1:43" x14ac:dyDescent="0.2">
      <c r="C37" s="1324" t="s">
        <v>463</v>
      </c>
      <c r="D37" s="1324"/>
      <c r="E37" s="1324"/>
      <c r="F37" s="1324"/>
      <c r="G37" s="1324"/>
      <c r="H37" s="1324"/>
      <c r="I37" s="1324"/>
      <c r="J37" s="1324"/>
      <c r="K37" s="1298"/>
      <c r="L37" s="1299"/>
      <c r="M37" s="1299"/>
      <c r="N37" s="1325">
        <v>1.41</v>
      </c>
      <c r="O37" s="1325"/>
      <c r="P37" s="1325"/>
      <c r="Q37" s="1325">
        <f t="shared" si="1"/>
        <v>0</v>
      </c>
      <c r="R37" s="1325"/>
      <c r="S37" s="1325"/>
      <c r="T37" s="1325"/>
      <c r="U37" s="1326">
        <v>181</v>
      </c>
      <c r="V37" s="1326"/>
      <c r="W37" s="1326"/>
      <c r="X37" s="1325">
        <f t="shared" si="2"/>
        <v>-181</v>
      </c>
      <c r="Y37" s="1327"/>
      <c r="Z37" s="1327"/>
      <c r="AA37" s="1327"/>
      <c r="AB37" s="1328"/>
      <c r="AC37" s="1321" t="e">
        <f t="shared" si="3"/>
        <v>#DIV/0!</v>
      </c>
      <c r="AD37" s="1322"/>
      <c r="AE37" s="1322"/>
      <c r="AF37" s="1322"/>
      <c r="AG37" s="1322"/>
      <c r="AH37" s="1323"/>
    </row>
    <row r="38" spans="1:43" x14ac:dyDescent="0.2">
      <c r="C38" s="1324" t="s">
        <v>462</v>
      </c>
      <c r="D38" s="1324"/>
      <c r="E38" s="1324"/>
      <c r="F38" s="1324"/>
      <c r="G38" s="1324"/>
      <c r="H38" s="1324"/>
      <c r="I38" s="1324"/>
      <c r="J38" s="1324"/>
      <c r="K38" s="1298"/>
      <c r="L38" s="1299"/>
      <c r="M38" s="1299"/>
      <c r="N38" s="1325">
        <v>1.58</v>
      </c>
      <c r="O38" s="1325"/>
      <c r="P38" s="1325"/>
      <c r="Q38" s="1325">
        <f t="shared" si="1"/>
        <v>0</v>
      </c>
      <c r="R38" s="1325"/>
      <c r="S38" s="1325"/>
      <c r="T38" s="1325"/>
      <c r="U38" s="1326">
        <v>351</v>
      </c>
      <c r="V38" s="1326"/>
      <c r="W38" s="1326"/>
      <c r="X38" s="1325">
        <f t="shared" si="2"/>
        <v>-351</v>
      </c>
      <c r="Y38" s="1327"/>
      <c r="Z38" s="1327"/>
      <c r="AA38" s="1327"/>
      <c r="AB38" s="1328"/>
      <c r="AC38" s="1321" t="e">
        <f t="shared" si="3"/>
        <v>#DIV/0!</v>
      </c>
      <c r="AD38" s="1322"/>
      <c r="AE38" s="1322"/>
      <c r="AF38" s="1322"/>
      <c r="AG38" s="1322"/>
      <c r="AH38" s="1323"/>
    </row>
    <row r="39" spans="1:43" x14ac:dyDescent="0.2">
      <c r="C39" s="1324" t="s">
        <v>461</v>
      </c>
      <c r="D39" s="1324"/>
      <c r="E39" s="1324"/>
      <c r="F39" s="1324"/>
      <c r="G39" s="1324"/>
      <c r="H39" s="1324"/>
      <c r="I39" s="1324"/>
      <c r="J39" s="1324"/>
      <c r="K39" s="1298"/>
      <c r="L39" s="1299"/>
      <c r="M39" s="1299"/>
      <c r="N39" s="1325">
        <v>1.76</v>
      </c>
      <c r="O39" s="1325"/>
      <c r="P39" s="1325"/>
      <c r="Q39" s="1325">
        <f t="shared" si="1"/>
        <v>0</v>
      </c>
      <c r="R39" s="1325"/>
      <c r="S39" s="1325"/>
      <c r="T39" s="1325"/>
      <c r="U39" s="1326">
        <v>621</v>
      </c>
      <c r="V39" s="1326"/>
      <c r="W39" s="1326"/>
      <c r="X39" s="1325">
        <f t="shared" si="2"/>
        <v>-621</v>
      </c>
      <c r="Y39" s="1327"/>
      <c r="Z39" s="1327"/>
      <c r="AA39" s="1327"/>
      <c r="AB39" s="1328"/>
      <c r="AC39" s="1321" t="e">
        <f t="shared" si="3"/>
        <v>#DIV/0!</v>
      </c>
      <c r="AD39" s="1322"/>
      <c r="AE39" s="1322"/>
      <c r="AF39" s="1322"/>
      <c r="AG39" s="1322"/>
      <c r="AH39" s="1323"/>
    </row>
    <row r="40" spans="1:43" x14ac:dyDescent="0.2">
      <c r="C40" s="1324" t="s">
        <v>460</v>
      </c>
      <c r="D40" s="1324"/>
      <c r="E40" s="1324"/>
      <c r="F40" s="1324"/>
      <c r="G40" s="1324"/>
      <c r="H40" s="1324"/>
      <c r="I40" s="1324"/>
      <c r="J40" s="1324"/>
      <c r="K40" s="1298"/>
      <c r="L40" s="1299"/>
      <c r="M40" s="1299"/>
      <c r="N40" s="1325">
        <v>1.9</v>
      </c>
      <c r="O40" s="1325"/>
      <c r="P40" s="1325"/>
      <c r="Q40" s="1325">
        <f t="shared" si="1"/>
        <v>0</v>
      </c>
      <c r="R40" s="1325"/>
      <c r="S40" s="1325"/>
      <c r="T40" s="1325"/>
      <c r="U40" s="1326">
        <v>901</v>
      </c>
      <c r="V40" s="1326"/>
      <c r="W40" s="1326"/>
      <c r="X40" s="1325">
        <f t="shared" si="2"/>
        <v>-901</v>
      </c>
      <c r="Y40" s="1327"/>
      <c r="Z40" s="1327"/>
      <c r="AA40" s="1327"/>
      <c r="AB40" s="1328"/>
      <c r="AC40" s="1321" t="e">
        <f t="shared" si="3"/>
        <v>#DIV/0!</v>
      </c>
      <c r="AD40" s="1322"/>
      <c r="AE40" s="1322"/>
      <c r="AF40" s="1322"/>
      <c r="AG40" s="1322"/>
      <c r="AH40" s="1323"/>
    </row>
    <row r="41" spans="1:43" x14ac:dyDescent="0.2">
      <c r="C41" s="1324" t="s">
        <v>459</v>
      </c>
      <c r="D41" s="1324"/>
      <c r="E41" s="1324"/>
      <c r="F41" s="1324"/>
      <c r="G41" s="1324"/>
      <c r="H41" s="1324"/>
      <c r="I41" s="1324"/>
      <c r="J41" s="1324"/>
      <c r="K41" s="1298"/>
      <c r="L41" s="1299"/>
      <c r="M41" s="1299"/>
      <c r="N41" s="1325">
        <v>1.98</v>
      </c>
      <c r="O41" s="1325"/>
      <c r="P41" s="1325"/>
      <c r="Q41" s="1325">
        <f t="shared" si="1"/>
        <v>0</v>
      </c>
      <c r="R41" s="1325"/>
      <c r="S41" s="1325"/>
      <c r="T41" s="1325"/>
      <c r="U41" s="1337">
        <v>1101</v>
      </c>
      <c r="V41" s="1337"/>
      <c r="W41" s="1337"/>
      <c r="X41" s="1325">
        <f t="shared" si="2"/>
        <v>-1101</v>
      </c>
      <c r="Y41" s="1327"/>
      <c r="Z41" s="1327"/>
      <c r="AA41" s="1327"/>
      <c r="AB41" s="1328"/>
      <c r="AC41" s="1321" t="e">
        <f t="shared" si="3"/>
        <v>#DIV/0!</v>
      </c>
      <c r="AD41" s="1322"/>
      <c r="AE41" s="1322"/>
      <c r="AF41" s="1322"/>
      <c r="AG41" s="1322"/>
      <c r="AH41" s="1323"/>
    </row>
    <row r="42" spans="1:43" x14ac:dyDescent="0.2">
      <c r="C42" s="1324" t="s">
        <v>458</v>
      </c>
      <c r="D42" s="1324"/>
      <c r="E42" s="1324"/>
      <c r="F42" s="1324"/>
      <c r="G42" s="1324"/>
      <c r="H42" s="1324"/>
      <c r="I42" s="1324"/>
      <c r="J42" s="1324"/>
      <c r="K42" s="1298"/>
      <c r="L42" s="1299"/>
      <c r="M42" s="1299"/>
      <c r="N42" s="1325">
        <v>2.04</v>
      </c>
      <c r="O42" s="1325"/>
      <c r="P42" s="1325"/>
      <c r="Q42" s="1325">
        <f t="shared" si="1"/>
        <v>0</v>
      </c>
      <c r="R42" s="1325"/>
      <c r="S42" s="1325"/>
      <c r="T42" s="1325"/>
      <c r="U42" s="1337">
        <v>1281</v>
      </c>
      <c r="V42" s="1337"/>
      <c r="W42" s="1337"/>
      <c r="X42" s="1325">
        <f t="shared" si="2"/>
        <v>-1281</v>
      </c>
      <c r="Y42" s="1327"/>
      <c r="Z42" s="1327"/>
      <c r="AA42" s="1327"/>
      <c r="AB42" s="1328"/>
      <c r="AC42" s="1321" t="e">
        <f t="shared" si="3"/>
        <v>#DIV/0!</v>
      </c>
      <c r="AD42" s="1322"/>
      <c r="AE42" s="1322"/>
      <c r="AF42" s="1322"/>
      <c r="AG42" s="1322"/>
      <c r="AH42" s="1323"/>
    </row>
    <row r="43" spans="1:43" x14ac:dyDescent="0.2">
      <c r="C43" s="1324" t="s">
        <v>457</v>
      </c>
      <c r="D43" s="1324"/>
      <c r="E43" s="1324"/>
      <c r="F43" s="1324"/>
      <c r="G43" s="1324"/>
      <c r="H43" s="1324"/>
      <c r="I43" s="1324"/>
      <c r="J43" s="1324"/>
      <c r="K43" s="1298"/>
      <c r="L43" s="1299"/>
      <c r="M43" s="1299"/>
      <c r="N43" s="1325">
        <v>2.08</v>
      </c>
      <c r="O43" s="1325"/>
      <c r="P43" s="1325"/>
      <c r="Q43" s="1325">
        <f t="shared" si="1"/>
        <v>0</v>
      </c>
      <c r="R43" s="1325"/>
      <c r="S43" s="1325"/>
      <c r="T43" s="1325"/>
      <c r="U43" s="1337">
        <v>1421</v>
      </c>
      <c r="V43" s="1337"/>
      <c r="W43" s="1337"/>
      <c r="X43" s="1325">
        <f t="shared" si="2"/>
        <v>-1421</v>
      </c>
      <c r="Y43" s="1327"/>
      <c r="Z43" s="1327"/>
      <c r="AA43" s="1327"/>
      <c r="AB43" s="1328"/>
      <c r="AC43" s="1321" t="e">
        <f t="shared" si="3"/>
        <v>#DIV/0!</v>
      </c>
      <c r="AD43" s="1322"/>
      <c r="AE43" s="1322"/>
      <c r="AF43" s="1322"/>
      <c r="AG43" s="1322"/>
      <c r="AH43" s="1323"/>
    </row>
    <row r="44" spans="1:43" x14ac:dyDescent="0.2">
      <c r="C44" s="1324" t="s">
        <v>456</v>
      </c>
      <c r="D44" s="1324"/>
      <c r="E44" s="1324"/>
      <c r="F44" s="1324"/>
      <c r="G44" s="1324"/>
      <c r="H44" s="1324"/>
      <c r="I44" s="1324"/>
      <c r="J44" s="1324"/>
      <c r="K44" s="1298"/>
      <c r="L44" s="1299"/>
      <c r="M44" s="1299"/>
      <c r="N44" s="1325">
        <v>2.1</v>
      </c>
      <c r="O44" s="1325"/>
      <c r="P44" s="1325"/>
      <c r="Q44" s="1325">
        <f t="shared" si="1"/>
        <v>0</v>
      </c>
      <c r="R44" s="1325"/>
      <c r="S44" s="1325"/>
      <c r="T44" s="1325"/>
      <c r="U44" s="1337">
        <v>1501</v>
      </c>
      <c r="V44" s="1337"/>
      <c r="W44" s="1337"/>
      <c r="X44" s="1325">
        <f t="shared" si="2"/>
        <v>-1501</v>
      </c>
      <c r="Y44" s="1327"/>
      <c r="Z44" s="1327"/>
      <c r="AA44" s="1327"/>
      <c r="AB44" s="1328"/>
      <c r="AC44" s="1321" t="e">
        <f t="shared" si="3"/>
        <v>#DIV/0!</v>
      </c>
      <c r="AD44" s="1322"/>
      <c r="AE44" s="1322"/>
      <c r="AF44" s="1322"/>
      <c r="AG44" s="1322"/>
      <c r="AH44" s="1323"/>
    </row>
    <row r="45" spans="1:43" ht="13.8" thickBot="1" x14ac:dyDescent="0.25">
      <c r="C45" s="1324" t="s">
        <v>455</v>
      </c>
      <c r="D45" s="1324"/>
      <c r="E45" s="1324"/>
      <c r="F45" s="1324"/>
      <c r="G45" s="1324"/>
      <c r="H45" s="1324"/>
      <c r="I45" s="1324"/>
      <c r="J45" s="1324"/>
      <c r="K45" s="1344"/>
      <c r="L45" s="1345"/>
      <c r="M45" s="1346"/>
      <c r="N45" s="1325">
        <v>1.8</v>
      </c>
      <c r="O45" s="1325"/>
      <c r="P45" s="1325"/>
      <c r="Q45" s="1325">
        <f t="shared" si="1"/>
        <v>0</v>
      </c>
      <c r="R45" s="1325"/>
      <c r="S45" s="1325"/>
      <c r="T45" s="1325"/>
      <c r="U45" s="1326">
        <v>0</v>
      </c>
      <c r="V45" s="1326"/>
      <c r="W45" s="1326"/>
      <c r="X45" s="1325">
        <f t="shared" si="2"/>
        <v>0</v>
      </c>
      <c r="Y45" s="1327"/>
      <c r="Z45" s="1327"/>
      <c r="AA45" s="1327"/>
      <c r="AB45" s="1328"/>
      <c r="AC45" s="1353" t="e">
        <f>ROUND(X45/K45,3)</f>
        <v>#DIV/0!</v>
      </c>
      <c r="AD45" s="1354"/>
      <c r="AE45" s="1354"/>
      <c r="AF45" s="1354"/>
      <c r="AG45" s="1354"/>
      <c r="AH45" s="1355"/>
    </row>
    <row r="46" spans="1:43" x14ac:dyDescent="0.2">
      <c r="D46" s="321"/>
      <c r="X46" s="321" t="s">
        <v>454</v>
      </c>
    </row>
    <row r="47" spans="1:43" x14ac:dyDescent="0.2">
      <c r="D47" s="321"/>
    </row>
    <row r="48" spans="1:43" x14ac:dyDescent="0.2">
      <c r="A48" s="321" t="s">
        <v>453</v>
      </c>
      <c r="D48" s="321"/>
      <c r="AG48" s="797"/>
      <c r="AH48" s="797"/>
      <c r="AI48" s="797"/>
      <c r="AJ48" s="797"/>
      <c r="AK48" s="797"/>
      <c r="AO48" s="879">
        <v>0</v>
      </c>
      <c r="AP48" s="880" t="s">
        <v>732</v>
      </c>
      <c r="AQ48" s="881" t="s">
        <v>732</v>
      </c>
    </row>
    <row r="49" spans="3:43" ht="13.8" thickBot="1" x14ac:dyDescent="0.25">
      <c r="D49" s="321" t="s">
        <v>450</v>
      </c>
      <c r="I49" s="321" t="s">
        <v>452</v>
      </c>
      <c r="M49" s="321" t="s">
        <v>451</v>
      </c>
      <c r="AG49" s="797"/>
      <c r="AH49" s="797"/>
      <c r="AI49" s="797"/>
      <c r="AJ49" s="797"/>
      <c r="AK49" s="797"/>
      <c r="AO49" s="879">
        <v>101</v>
      </c>
      <c r="AP49" s="882">
        <v>1.03</v>
      </c>
      <c r="AQ49" s="883">
        <v>3</v>
      </c>
    </row>
    <row r="50" spans="3:43" x14ac:dyDescent="0.2">
      <c r="C50" s="775"/>
      <c r="D50" s="1316" t="e">
        <f>W22</f>
        <v>#DIV/0!</v>
      </c>
      <c r="E50" s="1341"/>
      <c r="F50" s="1341"/>
      <c r="G50" s="1341"/>
      <c r="H50" s="775" t="s">
        <v>678</v>
      </c>
      <c r="I50" s="1342" t="e">
        <f>VLOOKUP(D50,AO48:AQ62,2)</f>
        <v>#DIV/0!</v>
      </c>
      <c r="J50" s="1342"/>
      <c r="K50" s="1342"/>
      <c r="L50" s="775" t="s">
        <v>732</v>
      </c>
      <c r="M50" s="1341" t="e">
        <f>VLOOKUP(D50,AO48:AQ62,3)</f>
        <v>#DIV/0!</v>
      </c>
      <c r="N50" s="1341"/>
      <c r="O50" s="1341"/>
      <c r="P50" s="775"/>
      <c r="Q50" s="1002" t="s">
        <v>677</v>
      </c>
      <c r="R50" s="1347" t="e">
        <f>IF(D50&lt;101,1,ROUND((D50*I50-M50)/H51,3))</f>
        <v>#DIV/0!</v>
      </c>
      <c r="S50" s="1348"/>
      <c r="T50" s="1348"/>
      <c r="U50" s="1348"/>
      <c r="V50" s="1349"/>
      <c r="W50" s="1017" t="s">
        <v>745</v>
      </c>
      <c r="X50" s="1017"/>
      <c r="Y50" s="1017"/>
      <c r="Z50" s="1017"/>
      <c r="AA50" s="1017"/>
      <c r="AB50" s="1017"/>
      <c r="AG50" s="797"/>
      <c r="AH50" s="797"/>
      <c r="AI50" s="797"/>
      <c r="AJ50" s="797"/>
      <c r="AK50" s="797"/>
      <c r="AO50" s="879">
        <v>201</v>
      </c>
      <c r="AP50" s="884">
        <v>1.1000000000000001</v>
      </c>
      <c r="AQ50" s="885">
        <v>17</v>
      </c>
    </row>
    <row r="51" spans="3:43" ht="13.8" thickBot="1" x14ac:dyDescent="0.25">
      <c r="D51" s="321"/>
      <c r="H51" s="1301" t="e">
        <f>D50</f>
        <v>#DIV/0!</v>
      </c>
      <c r="I51" s="1343"/>
      <c r="J51" s="1343"/>
      <c r="K51" s="1343"/>
      <c r="Q51" s="1002"/>
      <c r="R51" s="1350"/>
      <c r="S51" s="1351"/>
      <c r="T51" s="1351"/>
      <c r="U51" s="1351"/>
      <c r="V51" s="1352"/>
      <c r="W51" s="1017"/>
      <c r="X51" s="1017"/>
      <c r="Y51" s="1017"/>
      <c r="Z51" s="1017"/>
      <c r="AA51" s="1017"/>
      <c r="AB51" s="1017"/>
      <c r="AG51" s="797"/>
      <c r="AH51" s="797"/>
      <c r="AI51" s="797"/>
      <c r="AJ51" s="797"/>
      <c r="AK51" s="797"/>
      <c r="AO51" s="879">
        <v>301</v>
      </c>
      <c r="AP51" s="884">
        <v>1.1499999999999999</v>
      </c>
      <c r="AQ51" s="885">
        <v>32</v>
      </c>
    </row>
    <row r="52" spans="3:43" x14ac:dyDescent="0.2">
      <c r="D52" s="321"/>
      <c r="H52" s="321" t="s">
        <v>450</v>
      </c>
      <c r="R52" s="321" t="s">
        <v>124</v>
      </c>
      <c r="AG52" s="797"/>
      <c r="AH52" s="797"/>
      <c r="AI52" s="797"/>
      <c r="AJ52" s="797"/>
      <c r="AK52" s="797"/>
      <c r="AO52" s="879">
        <v>401</v>
      </c>
      <c r="AP52" s="884">
        <v>1.2</v>
      </c>
      <c r="AQ52" s="885">
        <v>52</v>
      </c>
    </row>
    <row r="53" spans="3:43" x14ac:dyDescent="0.2">
      <c r="AG53" s="797"/>
      <c r="AH53" s="797"/>
      <c r="AI53" s="797"/>
      <c r="AJ53" s="797"/>
      <c r="AK53" s="797"/>
      <c r="AO53" s="879">
        <v>501</v>
      </c>
      <c r="AP53" s="884">
        <v>1.29</v>
      </c>
      <c r="AQ53" s="885">
        <v>97</v>
      </c>
    </row>
    <row r="54" spans="3:43" x14ac:dyDescent="0.2">
      <c r="AO54" s="879">
        <v>701</v>
      </c>
      <c r="AP54" s="884">
        <v>1.41</v>
      </c>
      <c r="AQ54" s="885">
        <v>181</v>
      </c>
    </row>
    <row r="55" spans="3:43" x14ac:dyDescent="0.2">
      <c r="AO55" s="879">
        <v>1001</v>
      </c>
      <c r="AP55" s="884">
        <v>1.58</v>
      </c>
      <c r="AQ55" s="885">
        <v>351</v>
      </c>
    </row>
    <row r="56" spans="3:43" x14ac:dyDescent="0.2">
      <c r="AO56" s="879">
        <v>1501</v>
      </c>
      <c r="AP56" s="884">
        <v>1.76</v>
      </c>
      <c r="AQ56" s="885">
        <v>621</v>
      </c>
    </row>
    <row r="57" spans="3:43" x14ac:dyDescent="0.2">
      <c r="AO57" s="879">
        <v>2001</v>
      </c>
      <c r="AP57" s="884">
        <v>1.9</v>
      </c>
      <c r="AQ57" s="885">
        <v>901</v>
      </c>
    </row>
    <row r="58" spans="3:43" x14ac:dyDescent="0.2">
      <c r="AO58" s="879">
        <v>2501</v>
      </c>
      <c r="AP58" s="884">
        <v>1.98</v>
      </c>
      <c r="AQ58" s="885">
        <v>1101</v>
      </c>
    </row>
    <row r="59" spans="3:43" x14ac:dyDescent="0.2">
      <c r="AO59" s="879">
        <v>3001</v>
      </c>
      <c r="AP59" s="884">
        <v>2.04</v>
      </c>
      <c r="AQ59" s="885">
        <v>1281</v>
      </c>
    </row>
    <row r="60" spans="3:43" x14ac:dyDescent="0.2">
      <c r="AO60" s="879">
        <v>3501</v>
      </c>
      <c r="AP60" s="884">
        <v>2.08</v>
      </c>
      <c r="AQ60" s="885">
        <v>1421</v>
      </c>
    </row>
    <row r="61" spans="3:43" x14ac:dyDescent="0.2">
      <c r="AO61" s="879">
        <v>4001</v>
      </c>
      <c r="AP61" s="884">
        <v>2.1</v>
      </c>
      <c r="AQ61" s="885">
        <v>1501</v>
      </c>
    </row>
    <row r="62" spans="3:43" x14ac:dyDescent="0.2">
      <c r="AO62" s="879">
        <v>5001</v>
      </c>
      <c r="AP62" s="884">
        <v>1.8</v>
      </c>
      <c r="AQ62" s="885">
        <v>0</v>
      </c>
    </row>
    <row r="66" spans="4:49" x14ac:dyDescent="0.2">
      <c r="D66" s="321"/>
    </row>
    <row r="67" spans="4:49" x14ac:dyDescent="0.2">
      <c r="D67" s="321"/>
    </row>
    <row r="68" spans="4:49" ht="14.4" x14ac:dyDescent="0.2">
      <c r="D68" s="321"/>
      <c r="AO68" s="886"/>
      <c r="AP68" s="226"/>
      <c r="AQ68" s="887"/>
      <c r="AR68" s="226"/>
      <c r="AS68" s="226"/>
      <c r="AT68" s="226"/>
      <c r="AU68" s="888"/>
      <c r="AV68" s="226"/>
      <c r="AW68" s="226"/>
    </row>
    <row r="69" spans="4:49" ht="14.4" x14ac:dyDescent="0.2">
      <c r="D69" s="321"/>
      <c r="AO69" s="886"/>
      <c r="AP69" s="889"/>
      <c r="AQ69" s="890"/>
      <c r="AR69" s="890"/>
      <c r="AS69" s="890"/>
      <c r="AT69" s="1338"/>
      <c r="AU69" s="1339"/>
      <c r="AV69" s="1338"/>
      <c r="AW69" s="226"/>
    </row>
    <row r="70" spans="4:49" ht="14.4" x14ac:dyDescent="0.2">
      <c r="AO70" s="886"/>
      <c r="AP70" s="226"/>
      <c r="AQ70" s="889"/>
      <c r="AR70" s="226"/>
      <c r="AS70" s="226"/>
      <c r="AT70" s="1338"/>
      <c r="AU70" s="1339"/>
      <c r="AV70" s="1338"/>
      <c r="AW70" s="226"/>
    </row>
    <row r="71" spans="4:49" ht="14.4" x14ac:dyDescent="0.2">
      <c r="AO71" s="886"/>
      <c r="AP71" s="226"/>
      <c r="AQ71" s="226"/>
      <c r="AR71" s="226"/>
      <c r="AS71" s="226"/>
      <c r="AT71" s="226"/>
      <c r="AU71" s="888"/>
      <c r="AV71" s="226"/>
      <c r="AW71" s="226"/>
    </row>
  </sheetData>
  <mergeCells count="192">
    <mergeCell ref="AT69:AT70"/>
    <mergeCell ref="AU69:AU70"/>
    <mergeCell ref="AV69:AV70"/>
    <mergeCell ref="C9:J9"/>
    <mergeCell ref="K9:O9"/>
    <mergeCell ref="Q9:U9"/>
    <mergeCell ref="W9:AA9"/>
    <mergeCell ref="AC9:AG9"/>
    <mergeCell ref="D50:G50"/>
    <mergeCell ref="I50:K50"/>
    <mergeCell ref="H51:K51"/>
    <mergeCell ref="AC44:AH44"/>
    <mergeCell ref="C45:J45"/>
    <mergeCell ref="K45:M45"/>
    <mergeCell ref="N45:P45"/>
    <mergeCell ref="Q45:T45"/>
    <mergeCell ref="M50:O50"/>
    <mergeCell ref="Q50:Q51"/>
    <mergeCell ref="R50:V51"/>
    <mergeCell ref="W50:AB51"/>
    <mergeCell ref="U45:W45"/>
    <mergeCell ref="X45:AB45"/>
    <mergeCell ref="AC45:AH45"/>
    <mergeCell ref="C44:J44"/>
    <mergeCell ref="U43:W43"/>
    <mergeCell ref="X43:AB43"/>
    <mergeCell ref="AC43:AH43"/>
    <mergeCell ref="C42:J42"/>
    <mergeCell ref="K42:M42"/>
    <mergeCell ref="N42:P42"/>
    <mergeCell ref="Q42:T42"/>
    <mergeCell ref="U42:W42"/>
    <mergeCell ref="X42:AB42"/>
    <mergeCell ref="X41:AB41"/>
    <mergeCell ref="K44:M44"/>
    <mergeCell ref="N44:P44"/>
    <mergeCell ref="Q44:T44"/>
    <mergeCell ref="U44:W44"/>
    <mergeCell ref="X44:AB44"/>
    <mergeCell ref="AC41:AH41"/>
    <mergeCell ref="C40:J40"/>
    <mergeCell ref="K40:M40"/>
    <mergeCell ref="N40:P40"/>
    <mergeCell ref="Q40:T40"/>
    <mergeCell ref="U40:W40"/>
    <mergeCell ref="X40:AB40"/>
    <mergeCell ref="AC40:AH40"/>
    <mergeCell ref="C41:J41"/>
    <mergeCell ref="K41:M41"/>
    <mergeCell ref="N41:P41"/>
    <mergeCell ref="Q41:T41"/>
    <mergeCell ref="U41:W41"/>
    <mergeCell ref="AC42:AH42"/>
    <mergeCell ref="C43:J43"/>
    <mergeCell ref="K43:M43"/>
    <mergeCell ref="N43:P43"/>
    <mergeCell ref="Q43:T43"/>
    <mergeCell ref="N38:P38"/>
    <mergeCell ref="Q38:T38"/>
    <mergeCell ref="U38:W38"/>
    <mergeCell ref="X38:AB38"/>
    <mergeCell ref="X37:AB37"/>
    <mergeCell ref="AC38:AH38"/>
    <mergeCell ref="C39:J39"/>
    <mergeCell ref="K39:M39"/>
    <mergeCell ref="N39:P39"/>
    <mergeCell ref="Q39:T39"/>
    <mergeCell ref="U39:W39"/>
    <mergeCell ref="X39:AB39"/>
    <mergeCell ref="AC39:AH39"/>
    <mergeCell ref="C38:J38"/>
    <mergeCell ref="K38:M38"/>
    <mergeCell ref="AC37:AH37"/>
    <mergeCell ref="C36:J36"/>
    <mergeCell ref="K36:M36"/>
    <mergeCell ref="N36:P36"/>
    <mergeCell ref="Q36:T36"/>
    <mergeCell ref="U36:W36"/>
    <mergeCell ref="X36:AB36"/>
    <mergeCell ref="AC36:AH36"/>
    <mergeCell ref="C37:J37"/>
    <mergeCell ref="K37:M37"/>
    <mergeCell ref="N37:P37"/>
    <mergeCell ref="Q37:T37"/>
    <mergeCell ref="U37:W37"/>
    <mergeCell ref="N34:P34"/>
    <mergeCell ref="Q34:T34"/>
    <mergeCell ref="U34:W34"/>
    <mergeCell ref="X34:AB34"/>
    <mergeCell ref="X33:AB33"/>
    <mergeCell ref="AC34:AH34"/>
    <mergeCell ref="C35:J35"/>
    <mergeCell ref="K35:M35"/>
    <mergeCell ref="N35:P35"/>
    <mergeCell ref="Q35:T35"/>
    <mergeCell ref="U35:W35"/>
    <mergeCell ref="X35:AB35"/>
    <mergeCell ref="AC35:AH35"/>
    <mergeCell ref="C34:J34"/>
    <mergeCell ref="K34:M34"/>
    <mergeCell ref="Q31:T31"/>
    <mergeCell ref="X29:AB30"/>
    <mergeCell ref="AC33:AH33"/>
    <mergeCell ref="C32:J32"/>
    <mergeCell ref="K32:M32"/>
    <mergeCell ref="N32:P32"/>
    <mergeCell ref="Q32:T32"/>
    <mergeCell ref="U32:W32"/>
    <mergeCell ref="X32:AB32"/>
    <mergeCell ref="AC32:AH32"/>
    <mergeCell ref="C33:J33"/>
    <mergeCell ref="K33:M33"/>
    <mergeCell ref="N33:P33"/>
    <mergeCell ref="Q33:T33"/>
    <mergeCell ref="U33:W33"/>
    <mergeCell ref="AC29:AH30"/>
    <mergeCell ref="K30:M30"/>
    <mergeCell ref="K29:M29"/>
    <mergeCell ref="N29:P30"/>
    <mergeCell ref="Q29:T30"/>
    <mergeCell ref="U29:W30"/>
    <mergeCell ref="U31:W31"/>
    <mergeCell ref="X31:AB31"/>
    <mergeCell ref="AC31:AH31"/>
    <mergeCell ref="C13:J13"/>
    <mergeCell ref="K13:O13"/>
    <mergeCell ref="Q13:U13"/>
    <mergeCell ref="W13:AA13"/>
    <mergeCell ref="D22:I22"/>
    <mergeCell ref="K22:P22"/>
    <mergeCell ref="R22:V23"/>
    <mergeCell ref="W22:Z23"/>
    <mergeCell ref="AA22:AF23"/>
    <mergeCell ref="C29:J30"/>
    <mergeCell ref="C31:J31"/>
    <mergeCell ref="K31:M31"/>
    <mergeCell ref="N31:P31"/>
    <mergeCell ref="AC11:AG11"/>
    <mergeCell ref="C12:J12"/>
    <mergeCell ref="K12:O12"/>
    <mergeCell ref="Q12:U12"/>
    <mergeCell ref="W12:AA12"/>
    <mergeCell ref="AC12:AG12"/>
    <mergeCell ref="C11:J11"/>
    <mergeCell ref="K11:O11"/>
    <mergeCell ref="Q11:U11"/>
    <mergeCell ref="W11:AA11"/>
    <mergeCell ref="AC13:AG13"/>
    <mergeCell ref="K23:P23"/>
    <mergeCell ref="C14:J14"/>
    <mergeCell ref="K14:O14"/>
    <mergeCell ref="Q14:U14"/>
    <mergeCell ref="W14:AA14"/>
    <mergeCell ref="AC14:AG14"/>
    <mergeCell ref="W15:AB16"/>
    <mergeCell ref="AC15:AG15"/>
    <mergeCell ref="AC16:AG16"/>
    <mergeCell ref="AC8:AG8"/>
    <mergeCell ref="C10:J10"/>
    <mergeCell ref="K10:O10"/>
    <mergeCell ref="Q10:U10"/>
    <mergeCell ref="W10:AA10"/>
    <mergeCell ref="AC10:AG10"/>
    <mergeCell ref="C8:J8"/>
    <mergeCell ref="K8:O8"/>
    <mergeCell ref="Q8:U8"/>
    <mergeCell ref="W8:AA8"/>
    <mergeCell ref="AC6:AG6"/>
    <mergeCell ref="C7:J7"/>
    <mergeCell ref="K7:O7"/>
    <mergeCell ref="Q7:U7"/>
    <mergeCell ref="W7:AA7"/>
    <mergeCell ref="AC7:AG7"/>
    <mergeCell ref="C6:J6"/>
    <mergeCell ref="K6:O6"/>
    <mergeCell ref="Q6:U6"/>
    <mergeCell ref="W6:AA6"/>
    <mergeCell ref="V4:V5"/>
    <mergeCell ref="W4:AA5"/>
    <mergeCell ref="AB4:AB5"/>
    <mergeCell ref="AC4:AG4"/>
    <mergeCell ref="AC5:AG5"/>
    <mergeCell ref="A1:D1"/>
    <mergeCell ref="E1:P1"/>
    <mergeCell ref="V1:Z1"/>
    <mergeCell ref="AA1:AH1"/>
    <mergeCell ref="C4:J5"/>
    <mergeCell ref="K4:O4"/>
    <mergeCell ref="P4:P5"/>
    <mergeCell ref="Q4:U4"/>
    <mergeCell ref="K5:O5"/>
    <mergeCell ref="Q5:U5"/>
  </mergeCells>
  <phoneticPr fontId="2"/>
  <printOptions horizontalCentered="1"/>
  <pageMargins left="0.59055118110236227" right="0.31496062992125984" top="0.98425196850393704" bottom="0.78740157480314965" header="0.51181102362204722" footer="0.51181102362204722"/>
  <pageSetup paperSize="9" scale="8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BL20"/>
  <sheetViews>
    <sheetView view="pageBreakPreview" zoomScaleNormal="100" zoomScaleSheetLayoutView="100" workbookViewId="0">
      <selection activeCell="F5" sqref="F5"/>
    </sheetView>
  </sheetViews>
  <sheetFormatPr defaultColWidth="9" defaultRowHeight="18.75" customHeight="1" x14ac:dyDescent="0.2"/>
  <cols>
    <col min="1" max="1" width="3.77734375" style="14" customWidth="1"/>
    <col min="2" max="2" width="4.21875" style="14" customWidth="1"/>
    <col min="3" max="3" width="7.44140625" style="14" bestFit="1" customWidth="1"/>
    <col min="4" max="4" width="3" style="14" bestFit="1" customWidth="1"/>
    <col min="5" max="5" width="12" style="14" customWidth="1"/>
    <col min="6" max="6" width="11.88671875" style="13" customWidth="1"/>
    <col min="7" max="7" width="2.21875" style="14" bestFit="1" customWidth="1"/>
    <col min="8" max="8" width="11.88671875" style="14" customWidth="1"/>
    <col min="9" max="9" width="2.21875" style="14" bestFit="1" customWidth="1"/>
    <col min="10" max="10" width="11.88671875" style="13" customWidth="1"/>
    <col min="11" max="11" width="4.33203125" style="14" customWidth="1"/>
    <col min="12" max="64" width="9" style="14"/>
    <col min="65" max="16384" width="9" style="2"/>
  </cols>
  <sheetData>
    <row r="1" spans="1:64" ht="18.75" customHeight="1" x14ac:dyDescent="0.2">
      <c r="A1" s="1025" t="s">
        <v>180</v>
      </c>
      <c r="B1" s="1026"/>
      <c r="C1" s="1356" t="s">
        <v>508</v>
      </c>
      <c r="D1" s="1357"/>
      <c r="E1" s="1358"/>
      <c r="H1" s="38" t="s">
        <v>179</v>
      </c>
      <c r="I1" s="1028">
        <f>●総括表!H4</f>
        <v>0</v>
      </c>
      <c r="J1" s="1028"/>
      <c r="K1" s="1028"/>
    </row>
    <row r="2" spans="1:64" ht="18.75" customHeight="1" x14ac:dyDescent="0.2">
      <c r="J2" s="15"/>
    </row>
    <row r="3" spans="1:64" ht="18.75" customHeight="1" x14ac:dyDescent="0.2">
      <c r="A3" s="16" t="s">
        <v>665</v>
      </c>
      <c r="B3" s="17" t="s">
        <v>507</v>
      </c>
    </row>
    <row r="4" spans="1:64" ht="11.25" customHeight="1" x14ac:dyDescent="0.2">
      <c r="A4" s="18"/>
    </row>
    <row r="5" spans="1:64" ht="18.75" customHeight="1" x14ac:dyDescent="0.2">
      <c r="A5" s="18"/>
      <c r="B5" s="1029" t="s">
        <v>212</v>
      </c>
      <c r="C5" s="1030"/>
      <c r="D5" s="1029" t="s">
        <v>161</v>
      </c>
      <c r="E5" s="1030"/>
      <c r="F5" s="205" t="s">
        <v>2407</v>
      </c>
      <c r="G5" s="160"/>
      <c r="H5" s="160" t="s">
        <v>185</v>
      </c>
      <c r="I5" s="160"/>
      <c r="J5" s="19" t="s">
        <v>110</v>
      </c>
      <c r="K5" s="20"/>
    </row>
    <row r="6" spans="1:64" ht="15" customHeight="1" x14ac:dyDescent="0.2">
      <c r="A6" s="18"/>
      <c r="B6" s="163"/>
      <c r="C6" s="159"/>
      <c r="D6" s="147"/>
      <c r="E6" s="148"/>
      <c r="F6" s="164" t="s">
        <v>506</v>
      </c>
      <c r="G6" s="149"/>
      <c r="H6" s="149"/>
      <c r="I6" s="149"/>
      <c r="J6" s="21" t="s">
        <v>610</v>
      </c>
      <c r="K6" s="20"/>
    </row>
    <row r="7" spans="1:64" s="4" customFormat="1" ht="15" customHeight="1" x14ac:dyDescent="0.2">
      <c r="A7" s="17"/>
      <c r="B7" s="157">
        <v>1</v>
      </c>
      <c r="C7" s="22" t="s">
        <v>195</v>
      </c>
      <c r="D7" s="1035"/>
      <c r="E7" s="1036"/>
      <c r="F7" s="25"/>
      <c r="G7" s="155" t="s">
        <v>604</v>
      </c>
      <c r="H7" s="44">
        <v>0.33</v>
      </c>
      <c r="I7" s="155" t="s">
        <v>608</v>
      </c>
      <c r="J7" s="27">
        <f t="shared" ref="J7:J15" si="0">ROUND(F7*H7,0)</f>
        <v>0</v>
      </c>
      <c r="K7" s="20" t="s">
        <v>156</v>
      </c>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s="4" customFormat="1" ht="15" customHeight="1" x14ac:dyDescent="0.2">
      <c r="A8" s="17"/>
      <c r="B8" s="157">
        <v>2</v>
      </c>
      <c r="C8" s="22" t="s">
        <v>194</v>
      </c>
      <c r="D8" s="1035"/>
      <c r="E8" s="1036"/>
      <c r="F8" s="25"/>
      <c r="G8" s="155" t="s">
        <v>604</v>
      </c>
      <c r="H8" s="44">
        <v>0.78</v>
      </c>
      <c r="I8" s="155" t="s">
        <v>608</v>
      </c>
      <c r="J8" s="27">
        <f t="shared" si="0"/>
        <v>0</v>
      </c>
      <c r="K8" s="20" t="s">
        <v>154</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s="4" customFormat="1" ht="15" customHeight="1" x14ac:dyDescent="0.2">
      <c r="A9" s="17"/>
      <c r="B9" s="157">
        <v>3</v>
      </c>
      <c r="C9" s="22" t="s">
        <v>173</v>
      </c>
      <c r="D9" s="1035"/>
      <c r="E9" s="1036"/>
      <c r="F9" s="25"/>
      <c r="G9" s="155" t="s">
        <v>604</v>
      </c>
      <c r="H9" s="44">
        <v>0.8</v>
      </c>
      <c r="I9" s="155" t="s">
        <v>608</v>
      </c>
      <c r="J9" s="27">
        <f t="shared" si="0"/>
        <v>0</v>
      </c>
      <c r="K9" s="414" t="s">
        <v>152</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s="4" customFormat="1" ht="15" customHeight="1" x14ac:dyDescent="0.2">
      <c r="A10" s="17"/>
      <c r="B10" s="157">
        <v>4</v>
      </c>
      <c r="C10" s="22" t="s">
        <v>172</v>
      </c>
      <c r="D10" s="1035"/>
      <c r="E10" s="1036"/>
      <c r="F10" s="25"/>
      <c r="G10" s="155" t="s">
        <v>604</v>
      </c>
      <c r="H10" s="44">
        <v>0.8</v>
      </c>
      <c r="I10" s="155" t="s">
        <v>608</v>
      </c>
      <c r="J10" s="27">
        <f t="shared" si="0"/>
        <v>0</v>
      </c>
      <c r="K10" s="414" t="s">
        <v>602</v>
      </c>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s="4" customFormat="1" ht="15" customHeight="1" x14ac:dyDescent="0.2">
      <c r="A11" s="17"/>
      <c r="B11" s="157">
        <v>5</v>
      </c>
      <c r="C11" s="22" t="s">
        <v>171</v>
      </c>
      <c r="D11" s="1035"/>
      <c r="E11" s="1036"/>
      <c r="F11" s="25"/>
      <c r="G11" s="155" t="s">
        <v>604</v>
      </c>
      <c r="H11" s="44">
        <v>0.8</v>
      </c>
      <c r="I11" s="155" t="s">
        <v>608</v>
      </c>
      <c r="J11" s="27">
        <f t="shared" si="0"/>
        <v>0</v>
      </c>
      <c r="K11" s="414" t="s">
        <v>601</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s="4" customFormat="1" ht="15" customHeight="1" x14ac:dyDescent="0.2">
      <c r="A12" s="17"/>
      <c r="B12" s="157">
        <v>6</v>
      </c>
      <c r="C12" s="22" t="s">
        <v>157</v>
      </c>
      <c r="D12" s="1035"/>
      <c r="E12" s="1036"/>
      <c r="F12" s="25"/>
      <c r="G12" s="155" t="s">
        <v>604</v>
      </c>
      <c r="H12" s="44">
        <v>0.8</v>
      </c>
      <c r="I12" s="155" t="s">
        <v>608</v>
      </c>
      <c r="J12" s="27">
        <f t="shared" si="0"/>
        <v>0</v>
      </c>
      <c r="K12" s="414" t="s">
        <v>600</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s="4" customFormat="1" ht="15" customHeight="1" x14ac:dyDescent="0.2">
      <c r="A13" s="17"/>
      <c r="B13" s="157">
        <v>7</v>
      </c>
      <c r="C13" s="22" t="s">
        <v>166</v>
      </c>
      <c r="D13" s="1035"/>
      <c r="E13" s="1036"/>
      <c r="F13" s="25"/>
      <c r="G13" s="155" t="s">
        <v>604</v>
      </c>
      <c r="H13" s="44">
        <v>0.8</v>
      </c>
      <c r="I13" s="155" t="s">
        <v>608</v>
      </c>
      <c r="J13" s="27">
        <f t="shared" si="0"/>
        <v>0</v>
      </c>
      <c r="K13" s="414" t="s">
        <v>599</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s="4" customFormat="1" ht="15" customHeight="1" x14ac:dyDescent="0.2">
      <c r="A14" s="17"/>
      <c r="B14" s="157">
        <v>8</v>
      </c>
      <c r="C14" s="22" t="s">
        <v>155</v>
      </c>
      <c r="D14" s="1035"/>
      <c r="E14" s="1036"/>
      <c r="F14" s="25"/>
      <c r="G14" s="155" t="s">
        <v>604</v>
      </c>
      <c r="H14" s="44">
        <v>0.8</v>
      </c>
      <c r="I14" s="155" t="s">
        <v>608</v>
      </c>
      <c r="J14" s="27">
        <f t="shared" si="0"/>
        <v>0</v>
      </c>
      <c r="K14" s="414" t="s">
        <v>598</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s="4" customFormat="1" ht="15" customHeight="1" thickBot="1" x14ac:dyDescent="0.25">
      <c r="A15" s="17"/>
      <c r="B15" s="156">
        <v>9</v>
      </c>
      <c r="C15" s="24" t="s">
        <v>153</v>
      </c>
      <c r="D15" s="1035"/>
      <c r="E15" s="1036"/>
      <c r="F15" s="25"/>
      <c r="G15" s="155" t="s">
        <v>604</v>
      </c>
      <c r="H15" s="44">
        <v>0.8</v>
      </c>
      <c r="I15" s="155" t="s">
        <v>608</v>
      </c>
      <c r="J15" s="27">
        <f t="shared" si="0"/>
        <v>0</v>
      </c>
      <c r="K15" s="414" t="s">
        <v>594</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s="4" customFormat="1" ht="18.75" customHeight="1" x14ac:dyDescent="0.2">
      <c r="A16" s="17"/>
      <c r="B16" s="20"/>
      <c r="C16" s="20"/>
      <c r="D16" s="20"/>
      <c r="E16" s="20"/>
      <c r="F16" s="34"/>
      <c r="G16" s="20"/>
      <c r="H16" s="1023" t="s">
        <v>921</v>
      </c>
      <c r="I16" s="1024"/>
      <c r="J16" s="33"/>
      <c r="K16" s="20"/>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6:11" ht="18.75" customHeight="1" thickBot="1" x14ac:dyDescent="0.25">
      <c r="H17" s="1033" t="s">
        <v>505</v>
      </c>
      <c r="I17" s="1034"/>
      <c r="J17" s="35">
        <f>SUM(J7:J15)</f>
        <v>0</v>
      </c>
      <c r="K17" s="20" t="s">
        <v>751</v>
      </c>
    </row>
    <row r="18" spans="6:11" ht="18.75" customHeight="1" x14ac:dyDescent="0.2">
      <c r="J18" s="45"/>
    </row>
    <row r="20" spans="6:11" ht="18.75" customHeight="1" x14ac:dyDescent="0.2">
      <c r="F20" s="13" t="s">
        <v>695</v>
      </c>
    </row>
  </sheetData>
  <mergeCells count="16">
    <mergeCell ref="I1:K1"/>
    <mergeCell ref="B5:C5"/>
    <mergeCell ref="D5:E5"/>
    <mergeCell ref="D7:E7"/>
    <mergeCell ref="D8:E8"/>
    <mergeCell ref="D9:E9"/>
    <mergeCell ref="A1:B1"/>
    <mergeCell ref="C1:E1"/>
    <mergeCell ref="D14:E14"/>
    <mergeCell ref="D15:E15"/>
    <mergeCell ref="H16:I16"/>
    <mergeCell ref="H17:I17"/>
    <mergeCell ref="D10:E10"/>
    <mergeCell ref="D11:E11"/>
    <mergeCell ref="D12:E12"/>
    <mergeCell ref="D13:E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K89"/>
  <sheetViews>
    <sheetView view="pageBreakPreview" topLeftCell="A73" zoomScaleNormal="100" zoomScaleSheetLayoutView="100" workbookViewId="0">
      <selection activeCell="J79" sqref="J79"/>
    </sheetView>
  </sheetViews>
  <sheetFormatPr defaultColWidth="9" defaultRowHeight="18.75" customHeight="1" x14ac:dyDescent="0.2"/>
  <cols>
    <col min="1" max="1" width="3.77734375" style="2" customWidth="1"/>
    <col min="2" max="2" width="4.21875" style="2" customWidth="1"/>
    <col min="3" max="3" width="7.44140625" style="2" bestFit="1" customWidth="1"/>
    <col min="4" max="4" width="3" style="2" bestFit="1" customWidth="1"/>
    <col min="5" max="5" width="12" style="2" customWidth="1"/>
    <col min="6" max="6" width="11.88671875" style="165" customWidth="1"/>
    <col min="7" max="7" width="2.21875" style="2" bestFit="1" customWidth="1"/>
    <col min="8" max="8" width="11.88671875" style="208" customWidth="1"/>
    <col min="9" max="9" width="2.21875" style="2" bestFit="1" customWidth="1"/>
    <col min="10" max="10" width="11.88671875" style="165" customWidth="1"/>
    <col min="11" max="11" width="4.44140625" style="2" bestFit="1" customWidth="1"/>
    <col min="12" max="16384" width="9" style="2"/>
  </cols>
  <sheetData>
    <row r="1" spans="1:11" ht="18.75" customHeight="1" x14ac:dyDescent="0.2">
      <c r="A1" s="1052" t="s">
        <v>180</v>
      </c>
      <c r="B1" s="1053"/>
      <c r="C1" s="1258" t="s">
        <v>508</v>
      </c>
      <c r="D1" s="1259"/>
      <c r="E1" s="1260"/>
      <c r="H1" s="273" t="s">
        <v>179</v>
      </c>
      <c r="I1" s="1059">
        <f>●総括表!H4</f>
        <v>0</v>
      </c>
      <c r="J1" s="1059"/>
      <c r="K1" s="1059"/>
    </row>
    <row r="2" spans="1:11" ht="18.75" customHeight="1" x14ac:dyDescent="0.2">
      <c r="J2" s="209"/>
    </row>
    <row r="3" spans="1:11" ht="18.75" customHeight="1" x14ac:dyDescent="0.2">
      <c r="A3" s="177" t="s">
        <v>665</v>
      </c>
      <c r="B3" s="4" t="s">
        <v>2369</v>
      </c>
    </row>
    <row r="4" spans="1:11" ht="11.25" customHeight="1" x14ac:dyDescent="0.2">
      <c r="A4" s="182"/>
    </row>
    <row r="5" spans="1:11" ht="18.75" customHeight="1" x14ac:dyDescent="0.2">
      <c r="A5" s="182"/>
      <c r="B5" s="1050" t="s">
        <v>162</v>
      </c>
      <c r="C5" s="1051"/>
      <c r="D5" s="1050" t="s">
        <v>161</v>
      </c>
      <c r="E5" s="1051"/>
      <c r="F5" s="205" t="s">
        <v>160</v>
      </c>
      <c r="G5" s="187"/>
      <c r="H5" s="252" t="s">
        <v>159</v>
      </c>
      <c r="I5" s="187"/>
      <c r="J5" s="205" t="s">
        <v>110</v>
      </c>
      <c r="K5" s="3"/>
    </row>
    <row r="6" spans="1:11" ht="15" customHeight="1" x14ac:dyDescent="0.2">
      <c r="A6" s="182"/>
      <c r="B6" s="760"/>
      <c r="C6" s="203"/>
      <c r="D6" s="766"/>
      <c r="E6" s="767"/>
      <c r="F6" s="769"/>
      <c r="G6" s="200"/>
      <c r="H6" s="251"/>
      <c r="I6" s="200"/>
      <c r="J6" s="199" t="s">
        <v>610</v>
      </c>
      <c r="K6" s="3"/>
    </row>
    <row r="7" spans="1:11" s="4" customFormat="1" ht="15" customHeight="1" x14ac:dyDescent="0.2">
      <c r="B7" s="761">
        <v>1</v>
      </c>
      <c r="C7" s="195" t="s">
        <v>151</v>
      </c>
      <c r="D7" s="191" t="s">
        <v>616</v>
      </c>
      <c r="E7" s="190" t="s">
        <v>165</v>
      </c>
      <c r="F7" s="189"/>
      <c r="G7" s="188" t="s">
        <v>604</v>
      </c>
      <c r="H7" s="363">
        <v>0.22700000000000001</v>
      </c>
      <c r="I7" s="188" t="s">
        <v>608</v>
      </c>
      <c r="J7" s="194">
        <f t="shared" ref="J7:J59" si="0">ROUND(F7*H7,0)</f>
        <v>0</v>
      </c>
      <c r="K7" s="3" t="s">
        <v>609</v>
      </c>
    </row>
    <row r="8" spans="1:11" s="4" customFormat="1" ht="15" customHeight="1" x14ac:dyDescent="0.2">
      <c r="B8" s="212"/>
      <c r="C8" s="767"/>
      <c r="D8" s="191" t="s">
        <v>614</v>
      </c>
      <c r="E8" s="190" t="s">
        <v>164</v>
      </c>
      <c r="F8" s="189"/>
      <c r="G8" s="188" t="s">
        <v>604</v>
      </c>
      <c r="H8" s="383">
        <v>0.20100000000000001</v>
      </c>
      <c r="I8" s="187" t="s">
        <v>608</v>
      </c>
      <c r="J8" s="186">
        <f t="shared" si="0"/>
        <v>0</v>
      </c>
      <c r="K8" s="3" t="s">
        <v>607</v>
      </c>
    </row>
    <row r="9" spans="1:11" s="4" customFormat="1" ht="15" customHeight="1" x14ac:dyDescent="0.2">
      <c r="B9" s="761">
        <v>2</v>
      </c>
      <c r="C9" s="195" t="s">
        <v>150</v>
      </c>
      <c r="D9" s="191" t="s">
        <v>616</v>
      </c>
      <c r="E9" s="190" t="s">
        <v>165</v>
      </c>
      <c r="F9" s="189"/>
      <c r="G9" s="188" t="s">
        <v>604</v>
      </c>
      <c r="H9" s="363">
        <v>0.253</v>
      </c>
      <c r="I9" s="188" t="s">
        <v>608</v>
      </c>
      <c r="J9" s="194">
        <f t="shared" si="0"/>
        <v>0</v>
      </c>
      <c r="K9" s="3" t="s">
        <v>615</v>
      </c>
    </row>
    <row r="10" spans="1:11" s="4" customFormat="1" ht="15" customHeight="1" x14ac:dyDescent="0.2">
      <c r="B10" s="212"/>
      <c r="C10" s="767"/>
      <c r="D10" s="191" t="s">
        <v>614</v>
      </c>
      <c r="E10" s="190" t="s">
        <v>164</v>
      </c>
      <c r="F10" s="189"/>
      <c r="G10" s="188" t="s">
        <v>604</v>
      </c>
      <c r="H10" s="383">
        <v>0.254</v>
      </c>
      <c r="I10" s="187" t="s">
        <v>608</v>
      </c>
      <c r="J10" s="186">
        <f t="shared" si="0"/>
        <v>0</v>
      </c>
      <c r="K10" s="3" t="s">
        <v>613</v>
      </c>
    </row>
    <row r="11" spans="1:11" s="4" customFormat="1" ht="15" customHeight="1" x14ac:dyDescent="0.2">
      <c r="B11" s="761">
        <v>3</v>
      </c>
      <c r="C11" s="195" t="s">
        <v>149</v>
      </c>
      <c r="D11" s="191" t="s">
        <v>616</v>
      </c>
      <c r="E11" s="190" t="s">
        <v>165</v>
      </c>
      <c r="F11" s="189"/>
      <c r="G11" s="188" t="s">
        <v>604</v>
      </c>
      <c r="H11" s="363">
        <v>0.29399999999999998</v>
      </c>
      <c r="I11" s="188" t="s">
        <v>608</v>
      </c>
      <c r="J11" s="194">
        <f t="shared" si="0"/>
        <v>0</v>
      </c>
      <c r="K11" s="3" t="s">
        <v>635</v>
      </c>
    </row>
    <row r="12" spans="1:11" s="4" customFormat="1" ht="15" customHeight="1" x14ac:dyDescent="0.2">
      <c r="B12" s="212"/>
      <c r="C12" s="768" t="s">
        <v>514</v>
      </c>
      <c r="D12" s="191" t="s">
        <v>614</v>
      </c>
      <c r="E12" s="190" t="s">
        <v>164</v>
      </c>
      <c r="F12" s="189"/>
      <c r="G12" s="188" t="s">
        <v>604</v>
      </c>
      <c r="H12" s="383">
        <v>0.24299999999999999</v>
      </c>
      <c r="I12" s="187" t="s">
        <v>608</v>
      </c>
      <c r="J12" s="186">
        <f t="shared" si="0"/>
        <v>0</v>
      </c>
      <c r="K12" s="3" t="s">
        <v>634</v>
      </c>
    </row>
    <row r="13" spans="1:11" s="4" customFormat="1" ht="15" customHeight="1" x14ac:dyDescent="0.2">
      <c r="B13" s="761">
        <v>4</v>
      </c>
      <c r="C13" s="195" t="s">
        <v>149</v>
      </c>
      <c r="D13" s="191" t="s">
        <v>616</v>
      </c>
      <c r="E13" s="190" t="s">
        <v>165</v>
      </c>
      <c r="F13" s="189"/>
      <c r="G13" s="188" t="s">
        <v>604</v>
      </c>
      <c r="H13" s="363">
        <v>0.28799999999999998</v>
      </c>
      <c r="I13" s="188" t="s">
        <v>608</v>
      </c>
      <c r="J13" s="194">
        <f t="shared" si="0"/>
        <v>0</v>
      </c>
      <c r="K13" s="3" t="s">
        <v>633</v>
      </c>
    </row>
    <row r="14" spans="1:11" s="4" customFormat="1" ht="15" customHeight="1" x14ac:dyDescent="0.2">
      <c r="B14" s="212"/>
      <c r="C14" s="768" t="s">
        <v>513</v>
      </c>
      <c r="D14" s="191" t="s">
        <v>614</v>
      </c>
      <c r="E14" s="190" t="s">
        <v>164</v>
      </c>
      <c r="F14" s="189"/>
      <c r="G14" s="188" t="s">
        <v>604</v>
      </c>
      <c r="H14" s="383">
        <v>0.23899999999999999</v>
      </c>
      <c r="I14" s="187" t="s">
        <v>608</v>
      </c>
      <c r="J14" s="186">
        <f t="shared" si="0"/>
        <v>0</v>
      </c>
      <c r="K14" s="3" t="s">
        <v>632</v>
      </c>
    </row>
    <row r="15" spans="1:11" s="4" customFormat="1" ht="15" customHeight="1" x14ac:dyDescent="0.2">
      <c r="B15" s="761">
        <v>5</v>
      </c>
      <c r="C15" s="195" t="s">
        <v>149</v>
      </c>
      <c r="D15" s="191" t="s">
        <v>616</v>
      </c>
      <c r="E15" s="190" t="s">
        <v>165</v>
      </c>
      <c r="F15" s="189"/>
      <c r="G15" s="188" t="s">
        <v>604</v>
      </c>
      <c r="H15" s="363">
        <v>0.25</v>
      </c>
      <c r="I15" s="188" t="s">
        <v>608</v>
      </c>
      <c r="J15" s="194">
        <f t="shared" si="0"/>
        <v>0</v>
      </c>
      <c r="K15" s="3" t="s">
        <v>631</v>
      </c>
    </row>
    <row r="16" spans="1:11" s="4" customFormat="1" ht="15" customHeight="1" x14ac:dyDescent="0.2">
      <c r="B16" s="212"/>
      <c r="C16" s="768" t="s">
        <v>512</v>
      </c>
      <c r="D16" s="191" t="s">
        <v>614</v>
      </c>
      <c r="E16" s="190" t="s">
        <v>164</v>
      </c>
      <c r="F16" s="189"/>
      <c r="G16" s="188" t="s">
        <v>604</v>
      </c>
      <c r="H16" s="383">
        <v>0.20699999999999999</v>
      </c>
      <c r="I16" s="187" t="s">
        <v>608</v>
      </c>
      <c r="J16" s="186">
        <f t="shared" si="0"/>
        <v>0</v>
      </c>
      <c r="K16" s="3" t="s">
        <v>592</v>
      </c>
    </row>
    <row r="17" spans="2:11" s="4" customFormat="1" ht="15" customHeight="1" x14ac:dyDescent="0.2">
      <c r="B17" s="761">
        <v>6</v>
      </c>
      <c r="C17" s="195" t="s">
        <v>149</v>
      </c>
      <c r="D17" s="191" t="s">
        <v>616</v>
      </c>
      <c r="E17" s="190" t="s">
        <v>165</v>
      </c>
      <c r="F17" s="189"/>
      <c r="G17" s="188" t="s">
        <v>604</v>
      </c>
      <c r="H17" s="363">
        <v>0.23699999999999999</v>
      </c>
      <c r="I17" s="188" t="s">
        <v>608</v>
      </c>
      <c r="J17" s="194">
        <f t="shared" si="0"/>
        <v>0</v>
      </c>
      <c r="K17" s="3" t="s">
        <v>630</v>
      </c>
    </row>
    <row r="18" spans="2:11" s="4" customFormat="1" ht="15" customHeight="1" x14ac:dyDescent="0.2">
      <c r="B18" s="212"/>
      <c r="C18" s="768" t="s">
        <v>511</v>
      </c>
      <c r="D18" s="191" t="s">
        <v>614</v>
      </c>
      <c r="E18" s="190" t="s">
        <v>164</v>
      </c>
      <c r="F18" s="189"/>
      <c r="G18" s="188" t="s">
        <v>604</v>
      </c>
      <c r="H18" s="383">
        <v>0.19600000000000001</v>
      </c>
      <c r="I18" s="187" t="s">
        <v>608</v>
      </c>
      <c r="J18" s="186">
        <f t="shared" si="0"/>
        <v>0</v>
      </c>
      <c r="K18" s="3" t="s">
        <v>629</v>
      </c>
    </row>
    <row r="19" spans="2:11" s="4" customFormat="1" ht="15" customHeight="1" x14ac:dyDescent="0.2">
      <c r="B19" s="761">
        <v>7</v>
      </c>
      <c r="C19" s="195" t="s">
        <v>149</v>
      </c>
      <c r="D19" s="191" t="s">
        <v>616</v>
      </c>
      <c r="E19" s="190" t="s">
        <v>165</v>
      </c>
      <c r="F19" s="189"/>
      <c r="G19" s="188" t="s">
        <v>604</v>
      </c>
      <c r="H19" s="363">
        <v>0.189</v>
      </c>
      <c r="I19" s="188" t="s">
        <v>608</v>
      </c>
      <c r="J19" s="194">
        <f t="shared" si="0"/>
        <v>0</v>
      </c>
      <c r="K19" s="3" t="s">
        <v>628</v>
      </c>
    </row>
    <row r="20" spans="2:11" s="4" customFormat="1" ht="15" customHeight="1" x14ac:dyDescent="0.2">
      <c r="B20" s="212"/>
      <c r="C20" s="768" t="s">
        <v>509</v>
      </c>
      <c r="D20" s="191" t="s">
        <v>614</v>
      </c>
      <c r="E20" s="190" t="s">
        <v>164</v>
      </c>
      <c r="F20" s="189"/>
      <c r="G20" s="188" t="s">
        <v>604</v>
      </c>
      <c r="H20" s="383">
        <v>0.157</v>
      </c>
      <c r="I20" s="187" t="s">
        <v>608</v>
      </c>
      <c r="J20" s="186">
        <f t="shared" si="0"/>
        <v>0</v>
      </c>
      <c r="K20" s="3" t="s">
        <v>649</v>
      </c>
    </row>
    <row r="21" spans="2:11" s="4" customFormat="1" ht="15" customHeight="1" x14ac:dyDescent="0.2">
      <c r="B21" s="761">
        <v>8</v>
      </c>
      <c r="C21" s="195" t="s">
        <v>148</v>
      </c>
      <c r="D21" s="191" t="s">
        <v>616</v>
      </c>
      <c r="E21" s="190" t="s">
        <v>165</v>
      </c>
      <c r="F21" s="189"/>
      <c r="G21" s="188" t="s">
        <v>604</v>
      </c>
      <c r="H21" s="363">
        <v>0.25600000000000001</v>
      </c>
      <c r="I21" s="188" t="s">
        <v>608</v>
      </c>
      <c r="J21" s="194">
        <f t="shared" si="0"/>
        <v>0</v>
      </c>
      <c r="K21" s="3" t="s">
        <v>648</v>
      </c>
    </row>
    <row r="22" spans="2:11" s="4" customFormat="1" ht="15" customHeight="1" x14ac:dyDescent="0.2">
      <c r="B22" s="212"/>
      <c r="C22" s="768" t="s">
        <v>510</v>
      </c>
      <c r="D22" s="191" t="s">
        <v>614</v>
      </c>
      <c r="E22" s="190" t="s">
        <v>164</v>
      </c>
      <c r="F22" s="189"/>
      <c r="G22" s="188" t="s">
        <v>604</v>
      </c>
      <c r="H22" s="383">
        <v>0.191</v>
      </c>
      <c r="I22" s="187" t="s">
        <v>608</v>
      </c>
      <c r="J22" s="186">
        <f t="shared" si="0"/>
        <v>0</v>
      </c>
      <c r="K22" s="3" t="s">
        <v>647</v>
      </c>
    </row>
    <row r="23" spans="2:11" s="4" customFormat="1" ht="15" customHeight="1" x14ac:dyDescent="0.2">
      <c r="B23" s="761">
        <v>9</v>
      </c>
      <c r="C23" s="195" t="s">
        <v>148</v>
      </c>
      <c r="D23" s="191" t="s">
        <v>616</v>
      </c>
      <c r="E23" s="190" t="s">
        <v>165</v>
      </c>
      <c r="F23" s="189"/>
      <c r="G23" s="188" t="s">
        <v>604</v>
      </c>
      <c r="H23" s="363">
        <v>0.21299999999999999</v>
      </c>
      <c r="I23" s="188" t="s">
        <v>608</v>
      </c>
      <c r="J23" s="194">
        <f t="shared" si="0"/>
        <v>0</v>
      </c>
      <c r="K23" s="3" t="s">
        <v>646</v>
      </c>
    </row>
    <row r="24" spans="2:11" s="4" customFormat="1" ht="15" customHeight="1" x14ac:dyDescent="0.2">
      <c r="B24" s="212"/>
      <c r="C24" s="768" t="s">
        <v>509</v>
      </c>
      <c r="D24" s="191" t="s">
        <v>614</v>
      </c>
      <c r="E24" s="190" t="s">
        <v>164</v>
      </c>
      <c r="F24" s="189"/>
      <c r="G24" s="188" t="s">
        <v>604</v>
      </c>
      <c r="H24" s="383">
        <v>0.159</v>
      </c>
      <c r="I24" s="187" t="s">
        <v>608</v>
      </c>
      <c r="J24" s="186">
        <f t="shared" si="0"/>
        <v>0</v>
      </c>
      <c r="K24" s="3" t="s">
        <v>645</v>
      </c>
    </row>
    <row r="25" spans="2:11" s="4" customFormat="1" ht="15" customHeight="1" x14ac:dyDescent="0.2">
      <c r="B25" s="761">
        <v>10</v>
      </c>
      <c r="C25" s="195" t="s">
        <v>146</v>
      </c>
      <c r="D25" s="191"/>
      <c r="E25" s="190" t="s">
        <v>765</v>
      </c>
      <c r="F25" s="189"/>
      <c r="G25" s="188" t="s">
        <v>604</v>
      </c>
      <c r="H25" s="363">
        <v>0.52700000000000002</v>
      </c>
      <c r="I25" s="188" t="s">
        <v>608</v>
      </c>
      <c r="J25" s="194">
        <f t="shared" si="0"/>
        <v>0</v>
      </c>
      <c r="K25" s="3" t="s">
        <v>644</v>
      </c>
    </row>
    <row r="26" spans="2:11" s="4" customFormat="1" ht="15" customHeight="1" x14ac:dyDescent="0.2">
      <c r="B26" s="761">
        <v>11</v>
      </c>
      <c r="C26" s="195" t="s">
        <v>146</v>
      </c>
      <c r="D26" s="191"/>
      <c r="E26" s="190" t="s">
        <v>764</v>
      </c>
      <c r="F26" s="189"/>
      <c r="G26" s="188" t="s">
        <v>604</v>
      </c>
      <c r="H26" s="383">
        <v>0.33300000000000002</v>
      </c>
      <c r="I26" s="187" t="s">
        <v>608</v>
      </c>
      <c r="J26" s="186">
        <f t="shared" si="0"/>
        <v>0</v>
      </c>
      <c r="K26" s="3" t="s">
        <v>643</v>
      </c>
    </row>
    <row r="27" spans="2:11" s="4" customFormat="1" ht="15" customHeight="1" x14ac:dyDescent="0.2">
      <c r="B27" s="198">
        <v>12</v>
      </c>
      <c r="C27" s="190" t="s">
        <v>146</v>
      </c>
      <c r="D27" s="191"/>
      <c r="E27" s="190" t="s">
        <v>763</v>
      </c>
      <c r="F27" s="189"/>
      <c r="G27" s="188" t="s">
        <v>604</v>
      </c>
      <c r="H27" s="363">
        <v>0.27700000000000002</v>
      </c>
      <c r="I27" s="188" t="s">
        <v>608</v>
      </c>
      <c r="J27" s="194">
        <f t="shared" si="0"/>
        <v>0</v>
      </c>
      <c r="K27" s="3" t="s">
        <v>642</v>
      </c>
    </row>
    <row r="28" spans="2:11" s="4" customFormat="1" ht="15" customHeight="1" x14ac:dyDescent="0.2">
      <c r="B28" s="761">
        <v>13</v>
      </c>
      <c r="C28" s="195" t="s">
        <v>145</v>
      </c>
      <c r="D28" s="191" t="s">
        <v>616</v>
      </c>
      <c r="E28" s="190" t="s">
        <v>165</v>
      </c>
      <c r="F28" s="189"/>
      <c r="G28" s="188" t="s">
        <v>604</v>
      </c>
      <c r="H28" s="363">
        <v>0.40500000000000003</v>
      </c>
      <c r="I28" s="188" t="s">
        <v>608</v>
      </c>
      <c r="J28" s="194">
        <f t="shared" si="0"/>
        <v>0</v>
      </c>
      <c r="K28" s="3" t="s">
        <v>641</v>
      </c>
    </row>
    <row r="29" spans="2:11" s="4" customFormat="1" ht="15" customHeight="1" x14ac:dyDescent="0.2">
      <c r="B29" s="212"/>
      <c r="C29" s="768" t="s">
        <v>510</v>
      </c>
      <c r="D29" s="191" t="s">
        <v>614</v>
      </c>
      <c r="E29" s="190" t="s">
        <v>164</v>
      </c>
      <c r="F29" s="189"/>
      <c r="G29" s="188" t="s">
        <v>604</v>
      </c>
      <c r="H29" s="383">
        <v>0.32600000000000001</v>
      </c>
      <c r="I29" s="187" t="s">
        <v>608</v>
      </c>
      <c r="J29" s="186">
        <f t="shared" si="0"/>
        <v>0</v>
      </c>
      <c r="K29" s="3" t="s">
        <v>640</v>
      </c>
    </row>
    <row r="30" spans="2:11" s="4" customFormat="1" ht="15" customHeight="1" x14ac:dyDescent="0.2">
      <c r="B30" s="761">
        <v>14</v>
      </c>
      <c r="C30" s="195" t="s">
        <v>145</v>
      </c>
      <c r="D30" s="191" t="s">
        <v>616</v>
      </c>
      <c r="E30" s="190" t="s">
        <v>165</v>
      </c>
      <c r="F30" s="189"/>
      <c r="G30" s="188" t="s">
        <v>604</v>
      </c>
      <c r="H30" s="363">
        <v>0.33700000000000002</v>
      </c>
      <c r="I30" s="188" t="s">
        <v>608</v>
      </c>
      <c r="J30" s="194">
        <f t="shared" si="0"/>
        <v>0</v>
      </c>
      <c r="K30" s="3" t="s">
        <v>639</v>
      </c>
    </row>
    <row r="31" spans="2:11" s="4" customFormat="1" ht="15" customHeight="1" x14ac:dyDescent="0.2">
      <c r="B31" s="212"/>
      <c r="C31" s="768" t="s">
        <v>509</v>
      </c>
      <c r="D31" s="191" t="s">
        <v>614</v>
      </c>
      <c r="E31" s="190" t="s">
        <v>164</v>
      </c>
      <c r="F31" s="189"/>
      <c r="G31" s="188" t="s">
        <v>604</v>
      </c>
      <c r="H31" s="383">
        <v>0.27100000000000002</v>
      </c>
      <c r="I31" s="187" t="s">
        <v>608</v>
      </c>
      <c r="J31" s="186">
        <f t="shared" si="0"/>
        <v>0</v>
      </c>
      <c r="K31" s="3" t="s">
        <v>661</v>
      </c>
    </row>
    <row r="32" spans="2:11" s="4" customFormat="1" ht="15" customHeight="1" x14ac:dyDescent="0.2">
      <c r="B32" s="761">
        <v>15</v>
      </c>
      <c r="C32" s="195" t="s">
        <v>144</v>
      </c>
      <c r="D32" s="191" t="s">
        <v>616</v>
      </c>
      <c r="E32" s="190" t="s">
        <v>165</v>
      </c>
      <c r="F32" s="189"/>
      <c r="G32" s="188" t="s">
        <v>604</v>
      </c>
      <c r="H32" s="363">
        <v>0.44400000000000001</v>
      </c>
      <c r="I32" s="188" t="s">
        <v>608</v>
      </c>
      <c r="J32" s="194">
        <f t="shared" si="0"/>
        <v>0</v>
      </c>
      <c r="K32" s="3" t="s">
        <v>660</v>
      </c>
    </row>
    <row r="33" spans="2:11" s="4" customFormat="1" ht="15" customHeight="1" x14ac:dyDescent="0.2">
      <c r="B33" s="212"/>
      <c r="C33" s="768" t="s">
        <v>510</v>
      </c>
      <c r="D33" s="191" t="s">
        <v>614</v>
      </c>
      <c r="E33" s="190" t="s">
        <v>164</v>
      </c>
      <c r="F33" s="189"/>
      <c r="G33" s="188" t="s">
        <v>604</v>
      </c>
      <c r="H33" s="383">
        <v>0.34499999999999997</v>
      </c>
      <c r="I33" s="187" t="s">
        <v>608</v>
      </c>
      <c r="J33" s="186">
        <f t="shared" si="0"/>
        <v>0</v>
      </c>
      <c r="K33" s="3" t="s">
        <v>659</v>
      </c>
    </row>
    <row r="34" spans="2:11" s="4" customFormat="1" ht="15" customHeight="1" x14ac:dyDescent="0.2">
      <c r="B34" s="761">
        <v>16</v>
      </c>
      <c r="C34" s="195" t="s">
        <v>144</v>
      </c>
      <c r="D34" s="191" t="s">
        <v>616</v>
      </c>
      <c r="E34" s="190" t="s">
        <v>165</v>
      </c>
      <c r="F34" s="189"/>
      <c r="G34" s="188" t="s">
        <v>604</v>
      </c>
      <c r="H34" s="363">
        <v>0.37</v>
      </c>
      <c r="I34" s="188" t="s">
        <v>608</v>
      </c>
      <c r="J34" s="194">
        <f t="shared" si="0"/>
        <v>0</v>
      </c>
      <c r="K34" s="3" t="s">
        <v>658</v>
      </c>
    </row>
    <row r="35" spans="2:11" s="4" customFormat="1" ht="15" customHeight="1" x14ac:dyDescent="0.2">
      <c r="B35" s="212"/>
      <c r="C35" s="768" t="s">
        <v>509</v>
      </c>
      <c r="D35" s="191" t="s">
        <v>614</v>
      </c>
      <c r="E35" s="190" t="s">
        <v>164</v>
      </c>
      <c r="F35" s="189"/>
      <c r="G35" s="188" t="s">
        <v>604</v>
      </c>
      <c r="H35" s="383">
        <v>0.28699999999999998</v>
      </c>
      <c r="I35" s="187" t="s">
        <v>608</v>
      </c>
      <c r="J35" s="186">
        <f t="shared" si="0"/>
        <v>0</v>
      </c>
      <c r="K35" s="3" t="s">
        <v>657</v>
      </c>
    </row>
    <row r="36" spans="2:11" s="4" customFormat="1" ht="15" customHeight="1" x14ac:dyDescent="0.2">
      <c r="B36" s="761">
        <v>17</v>
      </c>
      <c r="C36" s="195" t="s">
        <v>143</v>
      </c>
      <c r="D36" s="191" t="s">
        <v>616</v>
      </c>
      <c r="E36" s="190" t="s">
        <v>165</v>
      </c>
      <c r="F36" s="189"/>
      <c r="G36" s="188" t="s">
        <v>604</v>
      </c>
      <c r="H36" s="363">
        <v>0.47</v>
      </c>
      <c r="I36" s="188" t="s">
        <v>608</v>
      </c>
      <c r="J36" s="194">
        <f t="shared" si="0"/>
        <v>0</v>
      </c>
      <c r="K36" s="3" t="s">
        <v>656</v>
      </c>
    </row>
    <row r="37" spans="2:11" s="4" customFormat="1" ht="15" customHeight="1" x14ac:dyDescent="0.2">
      <c r="B37" s="212"/>
      <c r="C37" s="768" t="s">
        <v>510</v>
      </c>
      <c r="D37" s="191" t="s">
        <v>614</v>
      </c>
      <c r="E37" s="190" t="s">
        <v>164</v>
      </c>
      <c r="F37" s="189"/>
      <c r="G37" s="188" t="s">
        <v>604</v>
      </c>
      <c r="H37" s="383">
        <v>0.38800000000000001</v>
      </c>
      <c r="I37" s="187" t="s">
        <v>608</v>
      </c>
      <c r="J37" s="186">
        <f t="shared" si="0"/>
        <v>0</v>
      </c>
      <c r="K37" s="3" t="s">
        <v>655</v>
      </c>
    </row>
    <row r="38" spans="2:11" s="4" customFormat="1" ht="15" customHeight="1" x14ac:dyDescent="0.2">
      <c r="B38" s="761">
        <v>18</v>
      </c>
      <c r="C38" s="195" t="s">
        <v>143</v>
      </c>
      <c r="D38" s="191" t="s">
        <v>616</v>
      </c>
      <c r="E38" s="190" t="s">
        <v>165</v>
      </c>
      <c r="F38" s="189"/>
      <c r="G38" s="188" t="s">
        <v>604</v>
      </c>
      <c r="H38" s="363">
        <v>0.39200000000000002</v>
      </c>
      <c r="I38" s="188" t="s">
        <v>608</v>
      </c>
      <c r="J38" s="194">
        <f t="shared" si="0"/>
        <v>0</v>
      </c>
      <c r="K38" s="3" t="s">
        <v>654</v>
      </c>
    </row>
    <row r="39" spans="2:11" s="4" customFormat="1" ht="15" customHeight="1" x14ac:dyDescent="0.2">
      <c r="B39" s="212"/>
      <c r="C39" s="768" t="s">
        <v>509</v>
      </c>
      <c r="D39" s="191" t="s">
        <v>614</v>
      </c>
      <c r="E39" s="190" t="s">
        <v>164</v>
      </c>
      <c r="F39" s="189"/>
      <c r="G39" s="188" t="s">
        <v>604</v>
      </c>
      <c r="H39" s="383">
        <v>0.32400000000000001</v>
      </c>
      <c r="I39" s="187" t="s">
        <v>608</v>
      </c>
      <c r="J39" s="186">
        <f t="shared" si="0"/>
        <v>0</v>
      </c>
      <c r="K39" s="3" t="s">
        <v>762</v>
      </c>
    </row>
    <row r="40" spans="2:11" s="4" customFormat="1" ht="15" customHeight="1" x14ac:dyDescent="0.2">
      <c r="B40" s="761">
        <v>19</v>
      </c>
      <c r="C40" s="195" t="s">
        <v>142</v>
      </c>
      <c r="D40" s="191" t="s">
        <v>616</v>
      </c>
      <c r="E40" s="190" t="s">
        <v>165</v>
      </c>
      <c r="F40" s="189"/>
      <c r="G40" s="188" t="s">
        <v>604</v>
      </c>
      <c r="H40" s="363">
        <v>0.49</v>
      </c>
      <c r="I40" s="188" t="s">
        <v>608</v>
      </c>
      <c r="J40" s="194">
        <f t="shared" si="0"/>
        <v>0</v>
      </c>
      <c r="K40" s="3" t="s">
        <v>761</v>
      </c>
    </row>
    <row r="41" spans="2:11" s="4" customFormat="1" ht="15" customHeight="1" x14ac:dyDescent="0.2">
      <c r="B41" s="212"/>
      <c r="C41" s="768" t="s">
        <v>510</v>
      </c>
      <c r="D41" s="191" t="s">
        <v>614</v>
      </c>
      <c r="E41" s="190" t="s">
        <v>164</v>
      </c>
      <c r="F41" s="189"/>
      <c r="G41" s="188" t="s">
        <v>604</v>
      </c>
      <c r="H41" s="383">
        <v>0.46500000000000002</v>
      </c>
      <c r="I41" s="187" t="s">
        <v>608</v>
      </c>
      <c r="J41" s="186">
        <f t="shared" si="0"/>
        <v>0</v>
      </c>
      <c r="K41" s="3" t="s">
        <v>712</v>
      </c>
    </row>
    <row r="42" spans="2:11" s="4" customFormat="1" ht="15" customHeight="1" x14ac:dyDescent="0.2">
      <c r="B42" s="761">
        <v>20</v>
      </c>
      <c r="C42" s="195" t="s">
        <v>142</v>
      </c>
      <c r="D42" s="191" t="s">
        <v>616</v>
      </c>
      <c r="E42" s="190" t="s">
        <v>165</v>
      </c>
      <c r="F42" s="189"/>
      <c r="G42" s="188" t="s">
        <v>604</v>
      </c>
      <c r="H42" s="363">
        <v>0.40899999999999997</v>
      </c>
      <c r="I42" s="188" t="s">
        <v>608</v>
      </c>
      <c r="J42" s="194">
        <f t="shared" si="0"/>
        <v>0</v>
      </c>
      <c r="K42" s="3" t="s">
        <v>711</v>
      </c>
    </row>
    <row r="43" spans="2:11" s="4" customFormat="1" ht="15" customHeight="1" x14ac:dyDescent="0.2">
      <c r="B43" s="212"/>
      <c r="C43" s="768" t="s">
        <v>509</v>
      </c>
      <c r="D43" s="191" t="s">
        <v>614</v>
      </c>
      <c r="E43" s="190" t="s">
        <v>164</v>
      </c>
      <c r="F43" s="189"/>
      <c r="G43" s="188" t="s">
        <v>604</v>
      </c>
      <c r="H43" s="383">
        <v>0.38800000000000001</v>
      </c>
      <c r="I43" s="187" t="s">
        <v>608</v>
      </c>
      <c r="J43" s="186">
        <f t="shared" si="0"/>
        <v>0</v>
      </c>
      <c r="K43" s="3" t="s">
        <v>760</v>
      </c>
    </row>
    <row r="44" spans="2:11" s="4" customFormat="1" ht="15" customHeight="1" x14ac:dyDescent="0.2">
      <c r="B44" s="761">
        <v>21</v>
      </c>
      <c r="C44" s="195" t="s">
        <v>537</v>
      </c>
      <c r="D44" s="191" t="s">
        <v>616</v>
      </c>
      <c r="E44" s="190" t="s">
        <v>165</v>
      </c>
      <c r="F44" s="189"/>
      <c r="G44" s="188" t="s">
        <v>604</v>
      </c>
      <c r="H44" s="363">
        <v>0.51700000000000002</v>
      </c>
      <c r="I44" s="188" t="s">
        <v>608</v>
      </c>
      <c r="J44" s="194">
        <f t="shared" si="0"/>
        <v>0</v>
      </c>
      <c r="K44" s="3" t="s">
        <v>759</v>
      </c>
    </row>
    <row r="45" spans="2:11" s="4" customFormat="1" ht="15" customHeight="1" x14ac:dyDescent="0.2">
      <c r="B45" s="212"/>
      <c r="C45" s="768" t="s">
        <v>510</v>
      </c>
      <c r="D45" s="191" t="s">
        <v>614</v>
      </c>
      <c r="E45" s="190" t="s">
        <v>164</v>
      </c>
      <c r="F45" s="189"/>
      <c r="G45" s="188" t="s">
        <v>604</v>
      </c>
      <c r="H45" s="383">
        <v>0.5</v>
      </c>
      <c r="I45" s="187" t="s">
        <v>608</v>
      </c>
      <c r="J45" s="186">
        <f t="shared" si="0"/>
        <v>0</v>
      </c>
      <c r="K45" s="3" t="s">
        <v>758</v>
      </c>
    </row>
    <row r="46" spans="2:11" s="4" customFormat="1" ht="15" customHeight="1" x14ac:dyDescent="0.2">
      <c r="B46" s="761">
        <v>22</v>
      </c>
      <c r="C46" s="195" t="s">
        <v>537</v>
      </c>
      <c r="D46" s="191" t="s">
        <v>616</v>
      </c>
      <c r="E46" s="190" t="s">
        <v>165</v>
      </c>
      <c r="F46" s="189"/>
      <c r="G46" s="188" t="s">
        <v>604</v>
      </c>
      <c r="H46" s="363">
        <v>0.43099999999999999</v>
      </c>
      <c r="I46" s="188" t="s">
        <v>608</v>
      </c>
      <c r="J46" s="194">
        <f t="shared" si="0"/>
        <v>0</v>
      </c>
      <c r="K46" s="3" t="s">
        <v>757</v>
      </c>
    </row>
    <row r="47" spans="2:11" s="4" customFormat="1" ht="15" customHeight="1" x14ac:dyDescent="0.2">
      <c r="B47" s="212"/>
      <c r="C47" s="768" t="s">
        <v>509</v>
      </c>
      <c r="D47" s="191" t="s">
        <v>614</v>
      </c>
      <c r="E47" s="190" t="s">
        <v>164</v>
      </c>
      <c r="F47" s="189"/>
      <c r="G47" s="188" t="s">
        <v>604</v>
      </c>
      <c r="H47" s="383">
        <v>0.41699999999999998</v>
      </c>
      <c r="I47" s="187" t="s">
        <v>608</v>
      </c>
      <c r="J47" s="186">
        <f t="shared" si="0"/>
        <v>0</v>
      </c>
      <c r="K47" s="3" t="s">
        <v>756</v>
      </c>
    </row>
    <row r="48" spans="2:11" s="4" customFormat="1" ht="15" customHeight="1" x14ac:dyDescent="0.2">
      <c r="B48" s="761">
        <v>23</v>
      </c>
      <c r="C48" s="195" t="s">
        <v>575</v>
      </c>
      <c r="D48" s="191" t="s">
        <v>616</v>
      </c>
      <c r="E48" s="190" t="s">
        <v>165</v>
      </c>
      <c r="F48" s="189"/>
      <c r="G48" s="188" t="s">
        <v>604</v>
      </c>
      <c r="H48" s="363">
        <v>0.54400000000000004</v>
      </c>
      <c r="I48" s="188" t="s">
        <v>608</v>
      </c>
      <c r="J48" s="194">
        <f t="shared" si="0"/>
        <v>0</v>
      </c>
      <c r="K48" s="3" t="s">
        <v>755</v>
      </c>
    </row>
    <row r="49" spans="1:11" s="4" customFormat="1" ht="15" customHeight="1" x14ac:dyDescent="0.2">
      <c r="B49" s="212"/>
      <c r="C49" s="768" t="s">
        <v>510</v>
      </c>
      <c r="D49" s="191" t="s">
        <v>614</v>
      </c>
      <c r="E49" s="190" t="s">
        <v>164</v>
      </c>
      <c r="F49" s="189"/>
      <c r="G49" s="188" t="s">
        <v>604</v>
      </c>
      <c r="H49" s="383">
        <v>0.53300000000000003</v>
      </c>
      <c r="I49" s="187" t="s">
        <v>608</v>
      </c>
      <c r="J49" s="186">
        <f t="shared" si="0"/>
        <v>0</v>
      </c>
      <c r="K49" s="3" t="s">
        <v>754</v>
      </c>
    </row>
    <row r="50" spans="1:11" s="4" customFormat="1" ht="15" customHeight="1" x14ac:dyDescent="0.2">
      <c r="B50" s="761">
        <v>24</v>
      </c>
      <c r="C50" s="195" t="s">
        <v>575</v>
      </c>
      <c r="D50" s="191" t="s">
        <v>597</v>
      </c>
      <c r="E50" s="190" t="s">
        <v>165</v>
      </c>
      <c r="F50" s="189"/>
      <c r="G50" s="188" t="s">
        <v>139</v>
      </c>
      <c r="H50" s="363">
        <v>0.45300000000000001</v>
      </c>
      <c r="I50" s="188" t="s">
        <v>141</v>
      </c>
      <c r="J50" s="194">
        <f>ROUND(F50*H50,0)</f>
        <v>0</v>
      </c>
      <c r="K50" s="3" t="s">
        <v>702</v>
      </c>
    </row>
    <row r="51" spans="1:11" s="4" customFormat="1" ht="15" customHeight="1" x14ac:dyDescent="0.2">
      <c r="B51" s="759"/>
      <c r="C51" s="606" t="s">
        <v>509</v>
      </c>
      <c r="D51" s="607" t="s">
        <v>593</v>
      </c>
      <c r="E51" s="195" t="s">
        <v>164</v>
      </c>
      <c r="F51" s="384"/>
      <c r="G51" s="187" t="s">
        <v>139</v>
      </c>
      <c r="H51" s="383">
        <v>0.44400000000000001</v>
      </c>
      <c r="I51" s="187" t="s">
        <v>141</v>
      </c>
      <c r="J51" s="186">
        <f>ROUND(F51*H51,0)</f>
        <v>0</v>
      </c>
      <c r="K51" s="3" t="s">
        <v>753</v>
      </c>
    </row>
    <row r="52" spans="1:11" s="4" customFormat="1" ht="15" customHeight="1" x14ac:dyDescent="0.2">
      <c r="B52" s="610"/>
      <c r="C52" s="611"/>
      <c r="D52" s="610"/>
      <c r="E52" s="616"/>
      <c r="F52" s="617"/>
      <c r="G52" s="618"/>
      <c r="H52" s="612"/>
      <c r="I52" s="618"/>
      <c r="J52" s="619"/>
      <c r="K52" s="616"/>
    </row>
    <row r="53" spans="1:11" s="4" customFormat="1" ht="15" customHeight="1" x14ac:dyDescent="0.2">
      <c r="B53" s="184"/>
      <c r="C53" s="605"/>
      <c r="D53" s="184"/>
      <c r="E53" s="168"/>
      <c r="F53" s="328"/>
      <c r="G53" s="171"/>
      <c r="H53" s="385"/>
      <c r="I53" s="171"/>
      <c r="J53" s="170"/>
      <c r="K53" s="168"/>
    </row>
    <row r="54" spans="1:11" s="4" customFormat="1" ht="15" customHeight="1" x14ac:dyDescent="0.2">
      <c r="A54" s="177" t="s">
        <v>53</v>
      </c>
      <c r="B54" s="4" t="s">
        <v>2370</v>
      </c>
      <c r="C54" s="2"/>
      <c r="D54" s="184"/>
      <c r="E54" s="168"/>
      <c r="F54" s="328"/>
      <c r="G54" s="171"/>
      <c r="H54" s="385"/>
      <c r="I54" s="171"/>
      <c r="J54" s="170"/>
      <c r="K54" s="168"/>
    </row>
    <row r="55" spans="1:11" s="4" customFormat="1" ht="15" customHeight="1" x14ac:dyDescent="0.2">
      <c r="B55" s="613"/>
      <c r="C55" s="614"/>
      <c r="D55" s="613"/>
      <c r="E55" s="620"/>
      <c r="F55" s="621"/>
      <c r="G55" s="622"/>
      <c r="H55" s="615"/>
      <c r="I55" s="622"/>
      <c r="J55" s="623"/>
      <c r="K55" s="168"/>
    </row>
    <row r="56" spans="1:11" s="4" customFormat="1" ht="15" customHeight="1" x14ac:dyDescent="0.2">
      <c r="B56" s="245">
        <v>25</v>
      </c>
      <c r="C56" s="197" t="s">
        <v>575</v>
      </c>
      <c r="D56" s="212" t="s">
        <v>597</v>
      </c>
      <c r="E56" s="244" t="s">
        <v>165</v>
      </c>
      <c r="F56" s="608"/>
      <c r="G56" s="200" t="s">
        <v>139</v>
      </c>
      <c r="H56" s="891">
        <v>0.40799999999999997</v>
      </c>
      <c r="I56" s="200" t="s">
        <v>141</v>
      </c>
      <c r="J56" s="609">
        <f>ROUND(F56*H56,0)</f>
        <v>0</v>
      </c>
      <c r="K56" s="3" t="s">
        <v>701</v>
      </c>
    </row>
    <row r="57" spans="1:11" s="4" customFormat="1" ht="15" customHeight="1" x14ac:dyDescent="0.2">
      <c r="B57" s="212"/>
      <c r="C57" s="768" t="s">
        <v>810</v>
      </c>
      <c r="D57" s="191" t="s">
        <v>593</v>
      </c>
      <c r="E57" s="190" t="s">
        <v>164</v>
      </c>
      <c r="F57" s="189"/>
      <c r="G57" s="188" t="s">
        <v>139</v>
      </c>
      <c r="H57" s="363">
        <v>0.4</v>
      </c>
      <c r="I57" s="187" t="s">
        <v>141</v>
      </c>
      <c r="J57" s="186">
        <f>ROUND(F57*H57,0)</f>
        <v>0</v>
      </c>
      <c r="K57" s="3" t="s">
        <v>700</v>
      </c>
    </row>
    <row r="58" spans="1:11" s="4" customFormat="1" ht="15" customHeight="1" x14ac:dyDescent="0.2">
      <c r="B58" s="761">
        <v>26</v>
      </c>
      <c r="C58" s="195" t="s">
        <v>721</v>
      </c>
      <c r="D58" s="191" t="s">
        <v>616</v>
      </c>
      <c r="E58" s="190" t="s">
        <v>165</v>
      </c>
      <c r="F58" s="189"/>
      <c r="G58" s="188" t="s">
        <v>604</v>
      </c>
      <c r="H58" s="363">
        <v>0.76300000000000001</v>
      </c>
      <c r="I58" s="188" t="s">
        <v>608</v>
      </c>
      <c r="J58" s="194">
        <f t="shared" si="0"/>
        <v>0</v>
      </c>
      <c r="K58" s="3" t="s">
        <v>923</v>
      </c>
    </row>
    <row r="59" spans="1:11" s="4" customFormat="1" ht="15" customHeight="1" x14ac:dyDescent="0.2">
      <c r="B59" s="212"/>
      <c r="C59" s="768" t="s">
        <v>922</v>
      </c>
      <c r="D59" s="191" t="s">
        <v>614</v>
      </c>
      <c r="E59" s="190" t="s">
        <v>164</v>
      </c>
      <c r="F59" s="189"/>
      <c r="G59" s="188" t="s">
        <v>604</v>
      </c>
      <c r="H59" s="383">
        <v>0.755</v>
      </c>
      <c r="I59" s="187" t="s">
        <v>608</v>
      </c>
      <c r="J59" s="186">
        <f t="shared" si="0"/>
        <v>0</v>
      </c>
      <c r="K59" s="3" t="s">
        <v>924</v>
      </c>
    </row>
    <row r="60" spans="1:11" s="4" customFormat="1" ht="15" customHeight="1" x14ac:dyDescent="0.2">
      <c r="B60" s="761">
        <v>27</v>
      </c>
      <c r="C60" s="195" t="s">
        <v>721</v>
      </c>
      <c r="D60" s="191" t="s">
        <v>597</v>
      </c>
      <c r="E60" s="190" t="s">
        <v>165</v>
      </c>
      <c r="F60" s="189"/>
      <c r="G60" s="188" t="s">
        <v>139</v>
      </c>
      <c r="H60" s="363">
        <v>0.47699999999999998</v>
      </c>
      <c r="I60" s="188" t="s">
        <v>141</v>
      </c>
      <c r="J60" s="194">
        <f t="shared" ref="J60:J69" si="1">ROUND(F60*H60,0)</f>
        <v>0</v>
      </c>
      <c r="K60" s="3" t="s">
        <v>925</v>
      </c>
    </row>
    <row r="61" spans="1:11" s="4" customFormat="1" ht="15" customHeight="1" x14ac:dyDescent="0.2">
      <c r="B61" s="212"/>
      <c r="C61" s="768" t="s">
        <v>509</v>
      </c>
      <c r="D61" s="191" t="s">
        <v>593</v>
      </c>
      <c r="E61" s="190" t="s">
        <v>164</v>
      </c>
      <c r="F61" s="189"/>
      <c r="G61" s="188" t="s">
        <v>139</v>
      </c>
      <c r="H61" s="363">
        <v>0.47199999999999998</v>
      </c>
      <c r="I61" s="187" t="s">
        <v>141</v>
      </c>
      <c r="J61" s="186">
        <f t="shared" si="1"/>
        <v>0</v>
      </c>
      <c r="K61" s="3" t="s">
        <v>926</v>
      </c>
    </row>
    <row r="62" spans="1:11" s="4" customFormat="1" ht="15" customHeight="1" x14ac:dyDescent="0.2">
      <c r="B62" s="761">
        <v>28</v>
      </c>
      <c r="C62" s="195" t="s">
        <v>1002</v>
      </c>
      <c r="D62" s="191" t="s">
        <v>597</v>
      </c>
      <c r="E62" s="190" t="s">
        <v>165</v>
      </c>
      <c r="F62" s="189"/>
      <c r="G62" s="188" t="s">
        <v>139</v>
      </c>
      <c r="H62" s="363">
        <v>0.6</v>
      </c>
      <c r="I62" s="188" t="s">
        <v>141</v>
      </c>
      <c r="J62" s="194">
        <f>ROUND(F62*H62,0)</f>
        <v>0</v>
      </c>
      <c r="K62" s="3" t="s">
        <v>699</v>
      </c>
    </row>
    <row r="63" spans="1:11" s="4" customFormat="1" ht="15" customHeight="1" x14ac:dyDescent="0.2">
      <c r="B63" s="212"/>
      <c r="C63" s="768" t="s">
        <v>510</v>
      </c>
      <c r="D63" s="191" t="s">
        <v>593</v>
      </c>
      <c r="E63" s="190" t="s">
        <v>164</v>
      </c>
      <c r="F63" s="189"/>
      <c r="G63" s="188" t="s">
        <v>139</v>
      </c>
      <c r="H63" s="383">
        <v>0.6</v>
      </c>
      <c r="I63" s="187" t="s">
        <v>141</v>
      </c>
      <c r="J63" s="186">
        <f>ROUND(F63*H63,0)</f>
        <v>0</v>
      </c>
      <c r="K63" s="3" t="s">
        <v>698</v>
      </c>
    </row>
    <row r="64" spans="1:11" s="4" customFormat="1" ht="15" customHeight="1" x14ac:dyDescent="0.2">
      <c r="B64" s="761">
        <v>29</v>
      </c>
      <c r="C64" s="195" t="s">
        <v>1002</v>
      </c>
      <c r="D64" s="191" t="s">
        <v>597</v>
      </c>
      <c r="E64" s="190" t="s">
        <v>165</v>
      </c>
      <c r="F64" s="189"/>
      <c r="G64" s="188" t="s">
        <v>139</v>
      </c>
      <c r="H64" s="363">
        <v>0.5</v>
      </c>
      <c r="I64" s="188" t="s">
        <v>141</v>
      </c>
      <c r="J64" s="194">
        <f>ROUND(F64*H64,0)</f>
        <v>0</v>
      </c>
      <c r="K64" s="3" t="s">
        <v>697</v>
      </c>
    </row>
    <row r="65" spans="2:11" s="4" customFormat="1" ht="15" customHeight="1" x14ac:dyDescent="0.2">
      <c r="B65" s="212"/>
      <c r="C65" s="768" t="s">
        <v>509</v>
      </c>
      <c r="D65" s="191" t="s">
        <v>593</v>
      </c>
      <c r="E65" s="190" t="s">
        <v>164</v>
      </c>
      <c r="F65" s="189"/>
      <c r="G65" s="188" t="s">
        <v>139</v>
      </c>
      <c r="H65" s="383">
        <v>0.5</v>
      </c>
      <c r="I65" s="187" t="s">
        <v>141</v>
      </c>
      <c r="J65" s="186">
        <f>ROUND(F65*H65,0)</f>
        <v>0</v>
      </c>
      <c r="K65" s="3" t="s">
        <v>696</v>
      </c>
    </row>
    <row r="66" spans="2:11" s="4" customFormat="1" ht="15" customHeight="1" x14ac:dyDescent="0.2">
      <c r="B66" s="761">
        <v>30</v>
      </c>
      <c r="C66" s="195" t="s">
        <v>1116</v>
      </c>
      <c r="D66" s="191" t="s">
        <v>597</v>
      </c>
      <c r="E66" s="190" t="s">
        <v>165</v>
      </c>
      <c r="F66" s="189"/>
      <c r="G66" s="188" t="s">
        <v>139</v>
      </c>
      <c r="H66" s="363">
        <v>0.6</v>
      </c>
      <c r="I66" s="188" t="s">
        <v>141</v>
      </c>
      <c r="J66" s="194">
        <f t="shared" si="1"/>
        <v>0</v>
      </c>
      <c r="K66" s="3" t="s">
        <v>1164</v>
      </c>
    </row>
    <row r="67" spans="2:11" s="4" customFormat="1" ht="15" customHeight="1" x14ac:dyDescent="0.2">
      <c r="B67" s="212"/>
      <c r="C67" s="768" t="s">
        <v>510</v>
      </c>
      <c r="D67" s="191" t="s">
        <v>593</v>
      </c>
      <c r="E67" s="190" t="s">
        <v>164</v>
      </c>
      <c r="F67" s="189"/>
      <c r="G67" s="188" t="s">
        <v>139</v>
      </c>
      <c r="H67" s="383">
        <v>0.6</v>
      </c>
      <c r="I67" s="187" t="s">
        <v>141</v>
      </c>
      <c r="J67" s="186">
        <f t="shared" si="1"/>
        <v>0</v>
      </c>
      <c r="K67" s="3" t="s">
        <v>1165</v>
      </c>
    </row>
    <row r="68" spans="2:11" s="4" customFormat="1" ht="15" customHeight="1" x14ac:dyDescent="0.2">
      <c r="B68" s="761">
        <v>31</v>
      </c>
      <c r="C68" s="195" t="s">
        <v>1116</v>
      </c>
      <c r="D68" s="191" t="s">
        <v>597</v>
      </c>
      <c r="E68" s="190" t="s">
        <v>165</v>
      </c>
      <c r="F68" s="189"/>
      <c r="G68" s="188" t="s">
        <v>139</v>
      </c>
      <c r="H68" s="363">
        <v>0.5</v>
      </c>
      <c r="I68" s="188" t="s">
        <v>141</v>
      </c>
      <c r="J68" s="194">
        <f t="shared" si="1"/>
        <v>0</v>
      </c>
      <c r="K68" s="3" t="s">
        <v>1166</v>
      </c>
    </row>
    <row r="69" spans="2:11" s="4" customFormat="1" ht="15" customHeight="1" x14ac:dyDescent="0.2">
      <c r="B69" s="212"/>
      <c r="C69" s="768" t="s">
        <v>509</v>
      </c>
      <c r="D69" s="191" t="s">
        <v>593</v>
      </c>
      <c r="E69" s="190" t="s">
        <v>164</v>
      </c>
      <c r="F69" s="189"/>
      <c r="G69" s="188" t="s">
        <v>139</v>
      </c>
      <c r="H69" s="383">
        <v>0.5</v>
      </c>
      <c r="I69" s="187" t="s">
        <v>141</v>
      </c>
      <c r="J69" s="186">
        <f t="shared" si="1"/>
        <v>0</v>
      </c>
      <c r="K69" s="3" t="s">
        <v>1167</v>
      </c>
    </row>
    <row r="70" spans="2:11" s="4" customFormat="1" ht="15" customHeight="1" x14ac:dyDescent="0.2">
      <c r="B70" s="761">
        <v>32</v>
      </c>
      <c r="C70" s="195" t="s">
        <v>1395</v>
      </c>
      <c r="D70" s="191" t="s">
        <v>597</v>
      </c>
      <c r="E70" s="190" t="s">
        <v>165</v>
      </c>
      <c r="F70" s="189"/>
      <c r="G70" s="188" t="s">
        <v>139</v>
      </c>
      <c r="H70" s="363">
        <v>0.6</v>
      </c>
      <c r="I70" s="188" t="s">
        <v>141</v>
      </c>
      <c r="J70" s="194">
        <f t="shared" ref="J70:J77" si="2">ROUND(F70*H70,0)</f>
        <v>0</v>
      </c>
      <c r="K70" s="3" t="s">
        <v>1409</v>
      </c>
    </row>
    <row r="71" spans="2:11" s="4" customFormat="1" ht="15" customHeight="1" x14ac:dyDescent="0.2">
      <c r="B71" s="212"/>
      <c r="C71" s="768" t="s">
        <v>510</v>
      </c>
      <c r="D71" s="191" t="s">
        <v>593</v>
      </c>
      <c r="E71" s="190" t="s">
        <v>164</v>
      </c>
      <c r="F71" s="189"/>
      <c r="G71" s="188" t="s">
        <v>139</v>
      </c>
      <c r="H71" s="383">
        <v>0.6</v>
      </c>
      <c r="I71" s="187" t="s">
        <v>141</v>
      </c>
      <c r="J71" s="186">
        <f t="shared" si="2"/>
        <v>0</v>
      </c>
      <c r="K71" s="3" t="s">
        <v>770</v>
      </c>
    </row>
    <row r="72" spans="2:11" s="4" customFormat="1" ht="15" customHeight="1" x14ac:dyDescent="0.2">
      <c r="B72" s="761">
        <v>33</v>
      </c>
      <c r="C72" s="195" t="s">
        <v>1395</v>
      </c>
      <c r="D72" s="191" t="s">
        <v>597</v>
      </c>
      <c r="E72" s="190" t="s">
        <v>165</v>
      </c>
      <c r="F72" s="189"/>
      <c r="G72" s="188" t="s">
        <v>139</v>
      </c>
      <c r="H72" s="363">
        <v>0.5</v>
      </c>
      <c r="I72" s="188" t="s">
        <v>141</v>
      </c>
      <c r="J72" s="194">
        <f t="shared" si="2"/>
        <v>0</v>
      </c>
      <c r="K72" s="3" t="s">
        <v>769</v>
      </c>
    </row>
    <row r="73" spans="2:11" s="4" customFormat="1" ht="15" customHeight="1" x14ac:dyDescent="0.2">
      <c r="B73" s="212"/>
      <c r="C73" s="768" t="s">
        <v>509</v>
      </c>
      <c r="D73" s="191" t="s">
        <v>593</v>
      </c>
      <c r="E73" s="190" t="s">
        <v>164</v>
      </c>
      <c r="F73" s="189"/>
      <c r="G73" s="188" t="s">
        <v>139</v>
      </c>
      <c r="H73" s="383">
        <v>0.5</v>
      </c>
      <c r="I73" s="187" t="s">
        <v>141</v>
      </c>
      <c r="J73" s="186">
        <f t="shared" si="2"/>
        <v>0</v>
      </c>
      <c r="K73" s="3" t="s">
        <v>768</v>
      </c>
    </row>
    <row r="74" spans="2:11" s="4" customFormat="1" ht="15" customHeight="1" x14ac:dyDescent="0.2">
      <c r="B74" s="761">
        <v>34</v>
      </c>
      <c r="C74" s="195" t="s">
        <v>1639</v>
      </c>
      <c r="D74" s="191" t="s">
        <v>597</v>
      </c>
      <c r="E74" s="190" t="s">
        <v>165</v>
      </c>
      <c r="F74" s="189"/>
      <c r="G74" s="188" t="s">
        <v>139</v>
      </c>
      <c r="H74" s="363">
        <v>0.6</v>
      </c>
      <c r="I74" s="188" t="s">
        <v>141</v>
      </c>
      <c r="J74" s="194">
        <f t="shared" si="2"/>
        <v>0</v>
      </c>
      <c r="K74" s="3" t="s">
        <v>1672</v>
      </c>
    </row>
    <row r="75" spans="2:11" s="4" customFormat="1" ht="15" customHeight="1" x14ac:dyDescent="0.2">
      <c r="B75" s="212"/>
      <c r="C75" s="768" t="s">
        <v>510</v>
      </c>
      <c r="D75" s="191" t="s">
        <v>593</v>
      </c>
      <c r="E75" s="190" t="s">
        <v>164</v>
      </c>
      <c r="F75" s="189"/>
      <c r="G75" s="188" t="s">
        <v>139</v>
      </c>
      <c r="H75" s="383">
        <v>0.6</v>
      </c>
      <c r="I75" s="187" t="s">
        <v>141</v>
      </c>
      <c r="J75" s="186">
        <f t="shared" si="2"/>
        <v>0</v>
      </c>
      <c r="K75" s="3" t="s">
        <v>1674</v>
      </c>
    </row>
    <row r="76" spans="2:11" s="4" customFormat="1" ht="15" customHeight="1" x14ac:dyDescent="0.2">
      <c r="B76" s="761">
        <v>35</v>
      </c>
      <c r="C76" s="195" t="s">
        <v>1639</v>
      </c>
      <c r="D76" s="191" t="s">
        <v>597</v>
      </c>
      <c r="E76" s="190" t="s">
        <v>165</v>
      </c>
      <c r="F76" s="189"/>
      <c r="G76" s="188" t="s">
        <v>139</v>
      </c>
      <c r="H76" s="363">
        <v>0.5</v>
      </c>
      <c r="I76" s="188" t="s">
        <v>141</v>
      </c>
      <c r="J76" s="194">
        <f t="shared" si="2"/>
        <v>0</v>
      </c>
      <c r="K76" s="3" t="s">
        <v>1676</v>
      </c>
    </row>
    <row r="77" spans="2:11" s="4" customFormat="1" ht="15" customHeight="1" thickBot="1" x14ac:dyDescent="0.25">
      <c r="B77" s="212"/>
      <c r="C77" s="768" t="s">
        <v>509</v>
      </c>
      <c r="D77" s="191" t="s">
        <v>593</v>
      </c>
      <c r="E77" s="190" t="s">
        <v>164</v>
      </c>
      <c r="F77" s="189"/>
      <c r="G77" s="188" t="s">
        <v>139</v>
      </c>
      <c r="H77" s="383">
        <v>0.5</v>
      </c>
      <c r="I77" s="187" t="s">
        <v>141</v>
      </c>
      <c r="J77" s="186">
        <f t="shared" si="2"/>
        <v>0</v>
      </c>
      <c r="K77" s="3" t="s">
        <v>1678</v>
      </c>
    </row>
    <row r="78" spans="2:11" s="4" customFormat="1" ht="15" customHeight="1" x14ac:dyDescent="0.2">
      <c r="B78" s="184"/>
      <c r="C78" s="185"/>
      <c r="D78" s="184"/>
      <c r="E78" s="184"/>
      <c r="F78" s="170"/>
      <c r="G78" s="171"/>
      <c r="H78" s="1031" t="s">
        <v>2371</v>
      </c>
      <c r="I78" s="1032"/>
      <c r="J78" s="167"/>
      <c r="K78" s="3"/>
    </row>
    <row r="79" spans="2:11" s="4" customFormat="1" ht="15" customHeight="1" thickBot="1" x14ac:dyDescent="0.25">
      <c r="B79" s="3"/>
      <c r="C79" s="3"/>
      <c r="D79" s="3"/>
      <c r="E79" s="3"/>
      <c r="F79" s="169"/>
      <c r="G79" s="3"/>
      <c r="H79" s="1055" t="s">
        <v>140</v>
      </c>
      <c r="I79" s="1056"/>
      <c r="J79" s="166">
        <f>SUM(J7:J77)</f>
        <v>0</v>
      </c>
      <c r="K79" s="3" t="s">
        <v>752</v>
      </c>
    </row>
    <row r="80" spans="2:11" s="4" customFormat="1" ht="18.75" customHeight="1" x14ac:dyDescent="0.2">
      <c r="F80" s="183"/>
      <c r="H80" s="263"/>
      <c r="J80" s="183"/>
    </row>
    <row r="81" spans="2:11" s="4" customFormat="1" ht="18.75" customHeight="1" x14ac:dyDescent="0.2">
      <c r="F81" s="183"/>
      <c r="H81" s="263"/>
      <c r="J81" s="183"/>
    </row>
    <row r="82" spans="2:11" s="4" customFormat="1" ht="18.75" customHeight="1" x14ac:dyDescent="0.2">
      <c r="B82" s="3"/>
      <c r="C82" s="3"/>
      <c r="D82" s="3"/>
      <c r="E82" s="3"/>
      <c r="F82" s="169"/>
      <c r="G82" s="168"/>
      <c r="H82" s="250"/>
      <c r="I82" s="171"/>
      <c r="J82" s="170"/>
      <c r="K82" s="3"/>
    </row>
    <row r="83" spans="2:11" s="4" customFormat="1" ht="18.75" customHeight="1" x14ac:dyDescent="0.2">
      <c r="B83" s="3"/>
      <c r="C83" s="3"/>
      <c r="D83" s="3"/>
      <c r="E83" s="3"/>
      <c r="F83" s="169"/>
      <c r="G83" s="168"/>
      <c r="H83" s="250"/>
      <c r="I83" s="171"/>
      <c r="J83" s="170"/>
      <c r="K83" s="3"/>
    </row>
    <row r="84" spans="2:11" s="4" customFormat="1" ht="18.75" customHeight="1" x14ac:dyDescent="0.2">
      <c r="B84" s="3"/>
      <c r="C84" s="3"/>
      <c r="D84" s="3"/>
      <c r="E84" s="3"/>
      <c r="F84" s="169"/>
      <c r="G84" s="168"/>
      <c r="H84" s="250"/>
      <c r="I84" s="171"/>
      <c r="J84" s="170"/>
      <c r="K84" s="3"/>
    </row>
    <row r="85" spans="2:11" s="4" customFormat="1" ht="18.75" customHeight="1" x14ac:dyDescent="0.2">
      <c r="B85" s="3"/>
      <c r="C85" s="3"/>
      <c r="D85" s="3"/>
      <c r="E85" s="3"/>
      <c r="F85" s="169"/>
      <c r="G85" s="168"/>
      <c r="H85" s="250"/>
      <c r="I85" s="171"/>
      <c r="J85" s="170"/>
      <c r="K85" s="3"/>
    </row>
    <row r="86" spans="2:11" s="4" customFormat="1" ht="18.75" customHeight="1" x14ac:dyDescent="0.2">
      <c r="B86" s="3"/>
      <c r="C86" s="3"/>
      <c r="D86" s="3"/>
      <c r="E86" s="3"/>
      <c r="F86" s="169"/>
      <c r="G86" s="168"/>
      <c r="H86" s="250"/>
      <c r="I86" s="171"/>
      <c r="J86" s="170"/>
      <c r="K86" s="3"/>
    </row>
    <row r="87" spans="2:11" s="4" customFormat="1" ht="18.75" customHeight="1" x14ac:dyDescent="0.2">
      <c r="B87" s="3"/>
      <c r="C87" s="3"/>
      <c r="D87" s="3"/>
      <c r="E87" s="3"/>
      <c r="F87" s="169"/>
      <c r="G87" s="168"/>
      <c r="H87" s="250"/>
      <c r="I87" s="171"/>
      <c r="J87" s="170"/>
      <c r="K87" s="3"/>
    </row>
    <row r="88" spans="2:11" s="4" customFormat="1" ht="18.75" customHeight="1" x14ac:dyDescent="0.2">
      <c r="B88" s="3"/>
      <c r="C88" s="3"/>
      <c r="D88" s="3"/>
      <c r="E88" s="3"/>
      <c r="F88" s="169"/>
      <c r="G88" s="168"/>
      <c r="H88" s="250"/>
      <c r="I88" s="171"/>
      <c r="J88" s="170"/>
      <c r="K88" s="3"/>
    </row>
    <row r="89" spans="2:11" s="4" customFormat="1" ht="18.75" customHeight="1" x14ac:dyDescent="0.2">
      <c r="B89" s="3"/>
      <c r="C89" s="3"/>
      <c r="D89" s="3"/>
      <c r="E89" s="3"/>
      <c r="F89" s="169"/>
      <c r="G89" s="168"/>
      <c r="H89" s="250"/>
      <c r="I89" s="171"/>
      <c r="J89" s="170"/>
      <c r="K89" s="3"/>
    </row>
  </sheetData>
  <mergeCells count="7">
    <mergeCell ref="H79:I79"/>
    <mergeCell ref="A1:B1"/>
    <mergeCell ref="C1:E1"/>
    <mergeCell ref="I1:K1"/>
    <mergeCell ref="B5:C5"/>
    <mergeCell ref="D5:E5"/>
    <mergeCell ref="H78:I78"/>
  </mergeCells>
  <phoneticPr fontId="2"/>
  <printOptions horizontalCentered="1"/>
  <pageMargins left="0.78740157480314965" right="0.78740157480314965" top="0.59055118110236227" bottom="0.59055118110236227" header="0.51181102362204722" footer="0.51181102362204722"/>
  <pageSetup paperSize="9" fitToHeight="0" orientation="portrait" r:id="rId1"/>
  <headerFooter alignWithMargins="0"/>
  <rowBreaks count="1" manualBreakCount="1">
    <brk id="5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K49"/>
  <sheetViews>
    <sheetView view="pageBreakPreview" topLeftCell="A4" zoomScaleNormal="100" zoomScaleSheetLayoutView="100" workbookViewId="0">
      <selection activeCell="J39" sqref="J39"/>
    </sheetView>
  </sheetViews>
  <sheetFormatPr defaultColWidth="9" defaultRowHeight="18.75" customHeight="1" x14ac:dyDescent="0.2"/>
  <cols>
    <col min="1" max="1" width="3.77734375" style="2" customWidth="1"/>
    <col min="2" max="2" width="4.21875" style="2" customWidth="1"/>
    <col min="3" max="3" width="7.44140625" style="2" bestFit="1" customWidth="1"/>
    <col min="4" max="4" width="3" style="2" bestFit="1" customWidth="1"/>
    <col min="5" max="5" width="12" style="2" customWidth="1"/>
    <col min="6" max="6" width="11.88671875" style="165" customWidth="1"/>
    <col min="7" max="7" width="2.21875" style="2" bestFit="1" customWidth="1"/>
    <col min="8" max="8" width="11.88671875" style="208" customWidth="1"/>
    <col min="9" max="9" width="2.21875" style="2" bestFit="1" customWidth="1"/>
    <col min="10" max="10" width="11.88671875" style="165" customWidth="1"/>
    <col min="11" max="11" width="4.44140625" style="2" bestFit="1" customWidth="1"/>
    <col min="12" max="16384" width="9" style="2"/>
  </cols>
  <sheetData>
    <row r="1" spans="1:11" ht="18.75" customHeight="1" x14ac:dyDescent="0.2">
      <c r="A1" s="1052" t="s">
        <v>180</v>
      </c>
      <c r="B1" s="1053"/>
      <c r="C1" s="1258" t="s">
        <v>927</v>
      </c>
      <c r="D1" s="1259"/>
      <c r="E1" s="1260"/>
      <c r="H1" s="273" t="s">
        <v>179</v>
      </c>
      <c r="I1" s="1059">
        <f>●総括表!H4</f>
        <v>0</v>
      </c>
      <c r="J1" s="1059"/>
      <c r="K1" s="1059"/>
    </row>
    <row r="2" spans="1:11" ht="18.75" customHeight="1" x14ac:dyDescent="0.2">
      <c r="J2" s="209"/>
    </row>
    <row r="3" spans="1:11" ht="18.75" customHeight="1" x14ac:dyDescent="0.2">
      <c r="A3" s="177" t="s">
        <v>665</v>
      </c>
      <c r="B3" s="4" t="s">
        <v>928</v>
      </c>
    </row>
    <row r="4" spans="1:11" ht="11.25" customHeight="1" x14ac:dyDescent="0.2">
      <c r="A4" s="182"/>
    </row>
    <row r="5" spans="1:11" ht="18.75" customHeight="1" x14ac:dyDescent="0.2">
      <c r="A5" s="182"/>
      <c r="B5" s="1050" t="s">
        <v>162</v>
      </c>
      <c r="C5" s="1051"/>
      <c r="D5" s="1050" t="s">
        <v>161</v>
      </c>
      <c r="E5" s="1051"/>
      <c r="F5" s="205" t="s">
        <v>160</v>
      </c>
      <c r="G5" s="187"/>
      <c r="H5" s="252" t="s">
        <v>159</v>
      </c>
      <c r="I5" s="187"/>
      <c r="J5" s="205" t="s">
        <v>110</v>
      </c>
      <c r="K5" s="3"/>
    </row>
    <row r="6" spans="1:11" ht="15" customHeight="1" x14ac:dyDescent="0.2">
      <c r="A6" s="182"/>
      <c r="B6" s="760"/>
      <c r="C6" s="203"/>
      <c r="D6" s="766"/>
      <c r="E6" s="767"/>
      <c r="F6" s="769"/>
      <c r="G6" s="200"/>
      <c r="H6" s="251"/>
      <c r="I6" s="200"/>
      <c r="J6" s="199" t="s">
        <v>610</v>
      </c>
      <c r="K6" s="3"/>
    </row>
    <row r="7" spans="1:11" s="4" customFormat="1" ht="15" customHeight="1" x14ac:dyDescent="0.2">
      <c r="B7" s="761">
        <v>1</v>
      </c>
      <c r="C7" s="195" t="s">
        <v>157</v>
      </c>
      <c r="D7" s="191"/>
      <c r="E7" s="190" t="s">
        <v>165</v>
      </c>
      <c r="F7" s="189"/>
      <c r="G7" s="188" t="s">
        <v>604</v>
      </c>
      <c r="H7" s="327">
        <v>1.7999999999999999E-2</v>
      </c>
      <c r="I7" s="187" t="s">
        <v>608</v>
      </c>
      <c r="J7" s="186">
        <f t="shared" ref="J7:J29" si="0">ROUND(F7*H7,0)</f>
        <v>0</v>
      </c>
      <c r="K7" s="3" t="s">
        <v>307</v>
      </c>
    </row>
    <row r="8" spans="1:11" s="4" customFormat="1" ht="15" customHeight="1" x14ac:dyDescent="0.2">
      <c r="B8" s="198">
        <v>2</v>
      </c>
      <c r="C8" s="195" t="s">
        <v>155</v>
      </c>
      <c r="D8" s="191"/>
      <c r="E8" s="190" t="s">
        <v>165</v>
      </c>
      <c r="F8" s="189"/>
      <c r="G8" s="188" t="s">
        <v>604</v>
      </c>
      <c r="H8" s="327">
        <v>0.107</v>
      </c>
      <c r="I8" s="187" t="s">
        <v>608</v>
      </c>
      <c r="J8" s="186">
        <f t="shared" si="0"/>
        <v>0</v>
      </c>
      <c r="K8" s="3" t="s">
        <v>306</v>
      </c>
    </row>
    <row r="9" spans="1:11" s="4" customFormat="1" ht="15" customHeight="1" x14ac:dyDescent="0.2">
      <c r="B9" s="761">
        <v>3</v>
      </c>
      <c r="C9" s="195" t="s">
        <v>153</v>
      </c>
      <c r="D9" s="191"/>
      <c r="E9" s="190" t="s">
        <v>165</v>
      </c>
      <c r="F9" s="189"/>
      <c r="G9" s="188" t="s">
        <v>604</v>
      </c>
      <c r="H9" s="327">
        <v>0.15</v>
      </c>
      <c r="I9" s="187" t="s">
        <v>608</v>
      </c>
      <c r="J9" s="186">
        <f t="shared" si="0"/>
        <v>0</v>
      </c>
      <c r="K9" s="3" t="s">
        <v>305</v>
      </c>
    </row>
    <row r="10" spans="1:11" s="4" customFormat="1" ht="15" customHeight="1" x14ac:dyDescent="0.2">
      <c r="B10" s="761">
        <v>4</v>
      </c>
      <c r="C10" s="195" t="s">
        <v>151</v>
      </c>
      <c r="D10" s="191" t="s">
        <v>616</v>
      </c>
      <c r="E10" s="190" t="s">
        <v>165</v>
      </c>
      <c r="F10" s="189"/>
      <c r="G10" s="188" t="s">
        <v>604</v>
      </c>
      <c r="H10" s="327">
        <v>0.19400000000000001</v>
      </c>
      <c r="I10" s="187" t="s">
        <v>608</v>
      </c>
      <c r="J10" s="186">
        <f t="shared" si="0"/>
        <v>0</v>
      </c>
      <c r="K10" s="3" t="s">
        <v>304</v>
      </c>
    </row>
    <row r="11" spans="1:11" s="4" customFormat="1" ht="15" customHeight="1" x14ac:dyDescent="0.2">
      <c r="B11" s="761">
        <v>5</v>
      </c>
      <c r="C11" s="195" t="s">
        <v>149</v>
      </c>
      <c r="D11" s="1037"/>
      <c r="E11" s="1038"/>
      <c r="F11" s="189"/>
      <c r="G11" s="188" t="s">
        <v>604</v>
      </c>
      <c r="H11" s="230">
        <v>6.2E-2</v>
      </c>
      <c r="I11" s="188" t="s">
        <v>608</v>
      </c>
      <c r="J11" s="194">
        <f t="shared" si="0"/>
        <v>0</v>
      </c>
      <c r="K11" s="3" t="s">
        <v>301</v>
      </c>
    </row>
    <row r="12" spans="1:11" s="4" customFormat="1" ht="15" customHeight="1" x14ac:dyDescent="0.2">
      <c r="B12" s="761">
        <v>6</v>
      </c>
      <c r="C12" s="195" t="s">
        <v>148</v>
      </c>
      <c r="D12" s="1037"/>
      <c r="E12" s="1038"/>
      <c r="F12" s="189"/>
      <c r="G12" s="188" t="s">
        <v>604</v>
      </c>
      <c r="H12" s="327">
        <v>0.125</v>
      </c>
      <c r="I12" s="187" t="s">
        <v>608</v>
      </c>
      <c r="J12" s="186">
        <f t="shared" si="0"/>
        <v>0</v>
      </c>
      <c r="K12" s="3" t="s">
        <v>300</v>
      </c>
    </row>
    <row r="13" spans="1:11" s="4" customFormat="1" ht="15" customHeight="1" x14ac:dyDescent="0.2">
      <c r="B13" s="761">
        <v>7</v>
      </c>
      <c r="C13" s="195" t="s">
        <v>147</v>
      </c>
      <c r="D13" s="191" t="s">
        <v>616</v>
      </c>
      <c r="E13" s="190" t="s">
        <v>165</v>
      </c>
      <c r="F13" s="189"/>
      <c r="G13" s="188" t="s">
        <v>604</v>
      </c>
      <c r="H13" s="230">
        <v>0.23599999999999999</v>
      </c>
      <c r="I13" s="188" t="s">
        <v>608</v>
      </c>
      <c r="J13" s="194">
        <f t="shared" si="0"/>
        <v>0</v>
      </c>
      <c r="K13" s="3" t="s">
        <v>302</v>
      </c>
    </row>
    <row r="14" spans="1:11" s="4" customFormat="1" ht="15" customHeight="1" x14ac:dyDescent="0.2">
      <c r="B14" s="212"/>
      <c r="C14" s="768"/>
      <c r="D14" s="191" t="s">
        <v>614</v>
      </c>
      <c r="E14" s="190" t="s">
        <v>164</v>
      </c>
      <c r="F14" s="189"/>
      <c r="G14" s="188" t="s">
        <v>604</v>
      </c>
      <c r="H14" s="327">
        <v>0.188</v>
      </c>
      <c r="I14" s="187" t="s">
        <v>608</v>
      </c>
      <c r="J14" s="186">
        <f t="shared" si="0"/>
        <v>0</v>
      </c>
      <c r="K14" s="3" t="s">
        <v>299</v>
      </c>
    </row>
    <row r="15" spans="1:11" s="4" customFormat="1" ht="15" customHeight="1" x14ac:dyDescent="0.2">
      <c r="B15" s="761">
        <v>8</v>
      </c>
      <c r="C15" s="195" t="s">
        <v>146</v>
      </c>
      <c r="D15" s="1037"/>
      <c r="E15" s="1038"/>
      <c r="F15" s="189"/>
      <c r="G15" s="188" t="s">
        <v>604</v>
      </c>
      <c r="H15" s="230">
        <v>0.251</v>
      </c>
      <c r="I15" s="188" t="s">
        <v>608</v>
      </c>
      <c r="J15" s="194">
        <f t="shared" si="0"/>
        <v>0</v>
      </c>
      <c r="K15" s="3" t="s">
        <v>298</v>
      </c>
    </row>
    <row r="16" spans="1:11" s="4" customFormat="1" ht="15" customHeight="1" x14ac:dyDescent="0.2">
      <c r="B16" s="761">
        <v>9</v>
      </c>
      <c r="C16" s="195" t="s">
        <v>145</v>
      </c>
      <c r="D16" s="191" t="s">
        <v>616</v>
      </c>
      <c r="E16" s="190" t="s">
        <v>165</v>
      </c>
      <c r="F16" s="189"/>
      <c r="G16" s="188" t="s">
        <v>604</v>
      </c>
      <c r="H16" s="327">
        <v>0.55600000000000005</v>
      </c>
      <c r="I16" s="187" t="s">
        <v>608</v>
      </c>
      <c r="J16" s="186">
        <f t="shared" si="0"/>
        <v>0</v>
      </c>
      <c r="K16" s="3" t="s">
        <v>297</v>
      </c>
    </row>
    <row r="17" spans="2:11" s="4" customFormat="1" ht="15" customHeight="1" x14ac:dyDescent="0.2">
      <c r="B17" s="212"/>
      <c r="C17" s="768"/>
      <c r="D17" s="191" t="s">
        <v>614</v>
      </c>
      <c r="E17" s="190" t="s">
        <v>164</v>
      </c>
      <c r="F17" s="189"/>
      <c r="G17" s="188" t="s">
        <v>604</v>
      </c>
      <c r="H17" s="230">
        <v>0.313</v>
      </c>
      <c r="I17" s="188" t="s">
        <v>608</v>
      </c>
      <c r="J17" s="194">
        <f t="shared" si="0"/>
        <v>0</v>
      </c>
      <c r="K17" s="3" t="s">
        <v>296</v>
      </c>
    </row>
    <row r="18" spans="2:11" s="4" customFormat="1" ht="15" customHeight="1" x14ac:dyDescent="0.2">
      <c r="B18" s="761">
        <v>10</v>
      </c>
      <c r="C18" s="195" t="s">
        <v>144</v>
      </c>
      <c r="D18" s="191" t="s">
        <v>616</v>
      </c>
      <c r="E18" s="190" t="s">
        <v>165</v>
      </c>
      <c r="F18" s="189"/>
      <c r="G18" s="188" t="s">
        <v>604</v>
      </c>
      <c r="H18" s="230">
        <v>0.58399999999999996</v>
      </c>
      <c r="I18" s="188" t="s">
        <v>608</v>
      </c>
      <c r="J18" s="194">
        <f t="shared" si="0"/>
        <v>0</v>
      </c>
      <c r="K18" s="3" t="s">
        <v>295</v>
      </c>
    </row>
    <row r="19" spans="2:11" s="4" customFormat="1" ht="15" customHeight="1" x14ac:dyDescent="0.2">
      <c r="B19" s="212"/>
      <c r="C19" s="768"/>
      <c r="D19" s="191" t="s">
        <v>614</v>
      </c>
      <c r="E19" s="190" t="s">
        <v>164</v>
      </c>
      <c r="F19" s="189"/>
      <c r="G19" s="188" t="s">
        <v>604</v>
      </c>
      <c r="H19" s="327">
        <v>0.375</v>
      </c>
      <c r="I19" s="187" t="s">
        <v>608</v>
      </c>
      <c r="J19" s="186">
        <f t="shared" si="0"/>
        <v>0</v>
      </c>
      <c r="K19" s="3" t="s">
        <v>294</v>
      </c>
    </row>
    <row r="20" spans="2:11" s="4" customFormat="1" ht="15" customHeight="1" x14ac:dyDescent="0.2">
      <c r="B20" s="761">
        <v>11</v>
      </c>
      <c r="C20" s="195" t="s">
        <v>143</v>
      </c>
      <c r="D20" s="191" t="s">
        <v>616</v>
      </c>
      <c r="E20" s="190" t="s">
        <v>165</v>
      </c>
      <c r="F20" s="189"/>
      <c r="G20" s="188" t="s">
        <v>604</v>
      </c>
      <c r="H20" s="230">
        <v>0.61099999999999999</v>
      </c>
      <c r="I20" s="188" t="s">
        <v>608</v>
      </c>
      <c r="J20" s="194">
        <f t="shared" si="0"/>
        <v>0</v>
      </c>
      <c r="K20" s="3" t="s">
        <v>293</v>
      </c>
    </row>
    <row r="21" spans="2:11" s="4" customFormat="1" ht="15" customHeight="1" x14ac:dyDescent="0.2">
      <c r="B21" s="212"/>
      <c r="C21" s="768"/>
      <c r="D21" s="191" t="s">
        <v>614</v>
      </c>
      <c r="E21" s="190" t="s">
        <v>164</v>
      </c>
      <c r="F21" s="189"/>
      <c r="G21" s="188" t="s">
        <v>604</v>
      </c>
      <c r="H21" s="327">
        <v>0.438</v>
      </c>
      <c r="I21" s="187" t="s">
        <v>608</v>
      </c>
      <c r="J21" s="186">
        <f t="shared" si="0"/>
        <v>0</v>
      </c>
      <c r="K21" s="3" t="s">
        <v>292</v>
      </c>
    </row>
    <row r="22" spans="2:11" s="4" customFormat="1" ht="15" customHeight="1" x14ac:dyDescent="0.2">
      <c r="B22" s="761">
        <v>12</v>
      </c>
      <c r="C22" s="195" t="s">
        <v>142</v>
      </c>
      <c r="D22" s="191" t="s">
        <v>616</v>
      </c>
      <c r="E22" s="190" t="s">
        <v>165</v>
      </c>
      <c r="F22" s="189"/>
      <c r="G22" s="188" t="s">
        <v>604</v>
      </c>
      <c r="H22" s="230">
        <v>0.626</v>
      </c>
      <c r="I22" s="188" t="s">
        <v>608</v>
      </c>
      <c r="J22" s="194">
        <f t="shared" si="0"/>
        <v>0</v>
      </c>
      <c r="K22" s="3" t="s">
        <v>291</v>
      </c>
    </row>
    <row r="23" spans="2:11" s="4" customFormat="1" ht="15" customHeight="1" x14ac:dyDescent="0.2">
      <c r="B23" s="212"/>
      <c r="C23" s="768"/>
      <c r="D23" s="191" t="s">
        <v>614</v>
      </c>
      <c r="E23" s="190" t="s">
        <v>164</v>
      </c>
      <c r="F23" s="189"/>
      <c r="G23" s="188" t="s">
        <v>604</v>
      </c>
      <c r="H23" s="327">
        <v>0.57399999999999995</v>
      </c>
      <c r="I23" s="187" t="s">
        <v>608</v>
      </c>
      <c r="J23" s="186">
        <f t="shared" si="0"/>
        <v>0</v>
      </c>
      <c r="K23" s="3" t="s">
        <v>290</v>
      </c>
    </row>
    <row r="24" spans="2:11" s="4" customFormat="1" ht="15" customHeight="1" x14ac:dyDescent="0.2">
      <c r="B24" s="761">
        <v>13</v>
      </c>
      <c r="C24" s="195" t="s">
        <v>537</v>
      </c>
      <c r="D24" s="191" t="s">
        <v>616</v>
      </c>
      <c r="E24" s="190" t="s">
        <v>165</v>
      </c>
      <c r="F24" s="189"/>
      <c r="G24" s="188" t="s">
        <v>604</v>
      </c>
      <c r="H24" s="230">
        <v>0.65700000000000003</v>
      </c>
      <c r="I24" s="188" t="s">
        <v>608</v>
      </c>
      <c r="J24" s="194">
        <f t="shared" si="0"/>
        <v>0</v>
      </c>
      <c r="K24" s="3" t="s">
        <v>289</v>
      </c>
    </row>
    <row r="25" spans="2:11" s="4" customFormat="1" ht="15" customHeight="1" x14ac:dyDescent="0.2">
      <c r="B25" s="212"/>
      <c r="C25" s="768"/>
      <c r="D25" s="191" t="s">
        <v>614</v>
      </c>
      <c r="E25" s="190" t="s">
        <v>164</v>
      </c>
      <c r="F25" s="189"/>
      <c r="G25" s="188" t="s">
        <v>604</v>
      </c>
      <c r="H25" s="327">
        <v>0.61799999999999999</v>
      </c>
      <c r="I25" s="187" t="s">
        <v>608</v>
      </c>
      <c r="J25" s="186">
        <f t="shared" si="0"/>
        <v>0</v>
      </c>
      <c r="K25" s="3" t="s">
        <v>288</v>
      </c>
    </row>
    <row r="26" spans="2:11" s="4" customFormat="1" ht="15" customHeight="1" x14ac:dyDescent="0.2">
      <c r="B26" s="761">
        <v>14</v>
      </c>
      <c r="C26" s="195" t="s">
        <v>575</v>
      </c>
      <c r="D26" s="191" t="s">
        <v>597</v>
      </c>
      <c r="E26" s="190" t="s">
        <v>165</v>
      </c>
      <c r="F26" s="189"/>
      <c r="G26" s="188" t="s">
        <v>139</v>
      </c>
      <c r="H26" s="230">
        <v>0.68799999999999994</v>
      </c>
      <c r="I26" s="188" t="s">
        <v>141</v>
      </c>
      <c r="J26" s="194">
        <f>ROUND(F26*H26,0)</f>
        <v>0</v>
      </c>
      <c r="K26" s="3" t="s">
        <v>287</v>
      </c>
    </row>
    <row r="27" spans="2:11" s="4" customFormat="1" ht="15" customHeight="1" x14ac:dyDescent="0.2">
      <c r="B27" s="212"/>
      <c r="C27" s="768"/>
      <c r="D27" s="191" t="s">
        <v>593</v>
      </c>
      <c r="E27" s="190" t="s">
        <v>164</v>
      </c>
      <c r="F27" s="189"/>
      <c r="G27" s="188" t="s">
        <v>139</v>
      </c>
      <c r="H27" s="327">
        <v>0.66200000000000003</v>
      </c>
      <c r="I27" s="187" t="s">
        <v>141</v>
      </c>
      <c r="J27" s="186">
        <f>ROUND(F27*H27,0)</f>
        <v>0</v>
      </c>
      <c r="K27" s="3" t="s">
        <v>286</v>
      </c>
    </row>
    <row r="28" spans="2:11" s="4" customFormat="1" ht="15" customHeight="1" x14ac:dyDescent="0.2">
      <c r="B28" s="761">
        <v>15</v>
      </c>
      <c r="C28" s="195" t="s">
        <v>721</v>
      </c>
      <c r="D28" s="191" t="s">
        <v>616</v>
      </c>
      <c r="E28" s="190" t="s">
        <v>165</v>
      </c>
      <c r="F28" s="189"/>
      <c r="G28" s="188" t="s">
        <v>604</v>
      </c>
      <c r="H28" s="230">
        <v>0.71899999999999997</v>
      </c>
      <c r="I28" s="188" t="s">
        <v>608</v>
      </c>
      <c r="J28" s="194">
        <f t="shared" si="0"/>
        <v>0</v>
      </c>
      <c r="K28" s="3" t="s">
        <v>285</v>
      </c>
    </row>
    <row r="29" spans="2:11" s="4" customFormat="1" ht="15" customHeight="1" x14ac:dyDescent="0.2">
      <c r="B29" s="212"/>
      <c r="C29" s="768"/>
      <c r="D29" s="191" t="s">
        <v>614</v>
      </c>
      <c r="E29" s="190" t="s">
        <v>164</v>
      </c>
      <c r="F29" s="189"/>
      <c r="G29" s="188" t="s">
        <v>604</v>
      </c>
      <c r="H29" s="327">
        <v>0.70599999999999996</v>
      </c>
      <c r="I29" s="187" t="s">
        <v>608</v>
      </c>
      <c r="J29" s="186">
        <f t="shared" si="0"/>
        <v>0</v>
      </c>
      <c r="K29" s="3" t="s">
        <v>359</v>
      </c>
    </row>
    <row r="30" spans="2:11" s="4" customFormat="1" ht="15" customHeight="1" x14ac:dyDescent="0.2">
      <c r="B30" s="761">
        <v>16</v>
      </c>
      <c r="C30" s="195" t="s">
        <v>1002</v>
      </c>
      <c r="D30" s="191" t="s">
        <v>597</v>
      </c>
      <c r="E30" s="190" t="s">
        <v>165</v>
      </c>
      <c r="F30" s="189"/>
      <c r="G30" s="188" t="s">
        <v>139</v>
      </c>
      <c r="H30" s="230">
        <v>0.75</v>
      </c>
      <c r="I30" s="188" t="s">
        <v>141</v>
      </c>
      <c r="J30" s="194">
        <f t="shared" ref="J30:J37" si="1">ROUND(F30*H30,0)</f>
        <v>0</v>
      </c>
      <c r="K30" s="3" t="s">
        <v>358</v>
      </c>
    </row>
    <row r="31" spans="2:11" s="4" customFormat="1" ht="15" customHeight="1" x14ac:dyDescent="0.2">
      <c r="B31" s="212"/>
      <c r="C31" s="768"/>
      <c r="D31" s="191" t="s">
        <v>593</v>
      </c>
      <c r="E31" s="190" t="s">
        <v>164</v>
      </c>
      <c r="F31" s="189"/>
      <c r="G31" s="188" t="s">
        <v>139</v>
      </c>
      <c r="H31" s="327">
        <v>0.75</v>
      </c>
      <c r="I31" s="187" t="s">
        <v>141</v>
      </c>
      <c r="J31" s="186">
        <f t="shared" si="1"/>
        <v>0</v>
      </c>
      <c r="K31" s="3" t="s">
        <v>357</v>
      </c>
    </row>
    <row r="32" spans="2:11" s="4" customFormat="1" ht="15" customHeight="1" x14ac:dyDescent="0.2">
      <c r="B32" s="761">
        <v>17</v>
      </c>
      <c r="C32" s="195" t="s">
        <v>1116</v>
      </c>
      <c r="D32" s="191" t="s">
        <v>597</v>
      </c>
      <c r="E32" s="190" t="s">
        <v>165</v>
      </c>
      <c r="F32" s="189"/>
      <c r="G32" s="188" t="s">
        <v>139</v>
      </c>
      <c r="H32" s="230">
        <v>0.75</v>
      </c>
      <c r="I32" s="188" t="s">
        <v>141</v>
      </c>
      <c r="J32" s="194">
        <f t="shared" si="1"/>
        <v>0</v>
      </c>
      <c r="K32" s="3" t="s">
        <v>356</v>
      </c>
    </row>
    <row r="33" spans="2:11" s="4" customFormat="1" ht="15" customHeight="1" x14ac:dyDescent="0.2">
      <c r="B33" s="212"/>
      <c r="C33" s="768"/>
      <c r="D33" s="191" t="s">
        <v>593</v>
      </c>
      <c r="E33" s="190" t="s">
        <v>164</v>
      </c>
      <c r="F33" s="189"/>
      <c r="G33" s="188" t="s">
        <v>139</v>
      </c>
      <c r="H33" s="327">
        <v>0.75</v>
      </c>
      <c r="I33" s="187" t="s">
        <v>141</v>
      </c>
      <c r="J33" s="194">
        <f t="shared" si="1"/>
        <v>0</v>
      </c>
      <c r="K33" s="3" t="s">
        <v>355</v>
      </c>
    </row>
    <row r="34" spans="2:11" s="4" customFormat="1" ht="15" customHeight="1" x14ac:dyDescent="0.2">
      <c r="B34" s="761">
        <v>18</v>
      </c>
      <c r="C34" s="892" t="s">
        <v>1395</v>
      </c>
      <c r="D34" s="191" t="s">
        <v>1679</v>
      </c>
      <c r="E34" s="190" t="s">
        <v>165</v>
      </c>
      <c r="F34" s="189"/>
      <c r="G34" s="188" t="s">
        <v>1405</v>
      </c>
      <c r="H34" s="327">
        <v>0.75</v>
      </c>
      <c r="I34" s="187" t="s">
        <v>1404</v>
      </c>
      <c r="J34" s="194">
        <f t="shared" si="1"/>
        <v>0</v>
      </c>
      <c r="K34" s="3" t="s">
        <v>354</v>
      </c>
    </row>
    <row r="35" spans="2:11" s="4" customFormat="1" ht="15" customHeight="1" x14ac:dyDescent="0.2">
      <c r="B35" s="759"/>
      <c r="C35" s="606"/>
      <c r="D35" s="191" t="s">
        <v>1680</v>
      </c>
      <c r="E35" s="190" t="s">
        <v>164</v>
      </c>
      <c r="F35" s="189"/>
      <c r="G35" s="188" t="s">
        <v>1405</v>
      </c>
      <c r="H35" s="327">
        <v>0.75</v>
      </c>
      <c r="I35" s="187" t="s">
        <v>1404</v>
      </c>
      <c r="J35" s="194">
        <f t="shared" si="1"/>
        <v>0</v>
      </c>
      <c r="K35" s="3" t="s">
        <v>353</v>
      </c>
    </row>
    <row r="36" spans="2:11" s="4" customFormat="1" ht="15" customHeight="1" x14ac:dyDescent="0.2">
      <c r="B36" s="761">
        <v>19</v>
      </c>
      <c r="C36" s="195" t="s">
        <v>1639</v>
      </c>
      <c r="D36" s="191" t="s">
        <v>597</v>
      </c>
      <c r="E36" s="190" t="s">
        <v>165</v>
      </c>
      <c r="F36" s="189"/>
      <c r="G36" s="188" t="s">
        <v>139</v>
      </c>
      <c r="H36" s="230">
        <v>0.75</v>
      </c>
      <c r="I36" s="188" t="s">
        <v>141</v>
      </c>
      <c r="J36" s="194">
        <f t="shared" si="1"/>
        <v>0</v>
      </c>
      <c r="K36" s="3" t="s">
        <v>352</v>
      </c>
    </row>
    <row r="37" spans="2:11" s="4" customFormat="1" ht="15" customHeight="1" thickBot="1" x14ac:dyDescent="0.25">
      <c r="B37" s="212"/>
      <c r="C37" s="768"/>
      <c r="D37" s="191" t="s">
        <v>593</v>
      </c>
      <c r="E37" s="190" t="s">
        <v>164</v>
      </c>
      <c r="F37" s="189"/>
      <c r="G37" s="188" t="s">
        <v>139</v>
      </c>
      <c r="H37" s="327">
        <v>0.75</v>
      </c>
      <c r="I37" s="187" t="s">
        <v>141</v>
      </c>
      <c r="J37" s="186">
        <f t="shared" si="1"/>
        <v>0</v>
      </c>
      <c r="K37" s="3" t="s">
        <v>351</v>
      </c>
    </row>
    <row r="38" spans="2:11" s="4" customFormat="1" ht="15" customHeight="1" x14ac:dyDescent="0.2">
      <c r="B38" s="184"/>
      <c r="C38" s="185"/>
      <c r="D38" s="184"/>
      <c r="E38" s="184"/>
      <c r="F38" s="170"/>
      <c r="G38" s="171"/>
      <c r="H38" s="1031" t="s">
        <v>2372</v>
      </c>
      <c r="I38" s="1032"/>
      <c r="J38" s="167"/>
      <c r="K38" s="3"/>
    </row>
    <row r="39" spans="2:11" s="4" customFormat="1" ht="15" customHeight="1" thickBot="1" x14ac:dyDescent="0.25">
      <c r="B39" s="3"/>
      <c r="C39" s="3"/>
      <c r="D39" s="3"/>
      <c r="E39" s="3"/>
      <c r="F39" s="169"/>
      <c r="G39" s="3"/>
      <c r="H39" s="1055" t="s">
        <v>140</v>
      </c>
      <c r="I39" s="1056"/>
      <c r="J39" s="166">
        <f>SUM(J7:J37)</f>
        <v>0</v>
      </c>
      <c r="K39" s="3" t="s">
        <v>766</v>
      </c>
    </row>
    <row r="40" spans="2:11" s="4" customFormat="1" ht="18.75" customHeight="1" x14ac:dyDescent="0.2">
      <c r="F40" s="183"/>
      <c r="H40" s="263"/>
      <c r="J40" s="183"/>
    </row>
    <row r="41" spans="2:11" s="4" customFormat="1" ht="18.75" customHeight="1" x14ac:dyDescent="0.2">
      <c r="F41" s="183"/>
      <c r="H41" s="263"/>
      <c r="J41" s="183"/>
    </row>
    <row r="42" spans="2:11" s="4" customFormat="1" ht="18.75" customHeight="1" x14ac:dyDescent="0.2">
      <c r="B42" s="3"/>
      <c r="C42" s="3"/>
      <c r="D42" s="3"/>
      <c r="E42" s="3"/>
      <c r="F42" s="169"/>
      <c r="G42" s="168"/>
      <c r="H42" s="250"/>
      <c r="I42" s="171"/>
      <c r="J42" s="170"/>
      <c r="K42" s="3"/>
    </row>
    <row r="43" spans="2:11" s="4" customFormat="1" ht="18.75" customHeight="1" x14ac:dyDescent="0.2">
      <c r="B43" s="3"/>
      <c r="C43" s="3"/>
      <c r="D43" s="3"/>
      <c r="E43" s="3"/>
      <c r="F43" s="169"/>
      <c r="G43" s="168"/>
      <c r="H43" s="250"/>
      <c r="I43" s="171"/>
      <c r="J43" s="170"/>
      <c r="K43" s="3"/>
    </row>
    <row r="44" spans="2:11" s="4" customFormat="1" ht="18.75" customHeight="1" x14ac:dyDescent="0.2">
      <c r="B44" s="3"/>
      <c r="C44" s="3"/>
      <c r="D44" s="3"/>
      <c r="E44" s="3"/>
      <c r="F44" s="169"/>
      <c r="G44" s="168"/>
      <c r="H44" s="250"/>
      <c r="I44" s="171"/>
      <c r="J44" s="170"/>
      <c r="K44" s="3"/>
    </row>
    <row r="45" spans="2:11" s="4" customFormat="1" ht="18.75" customHeight="1" x14ac:dyDescent="0.2">
      <c r="B45" s="3"/>
      <c r="C45" s="3"/>
      <c r="D45" s="3"/>
      <c r="E45" s="3"/>
      <c r="F45" s="169"/>
      <c r="G45" s="168"/>
      <c r="H45" s="250"/>
      <c r="I45" s="171"/>
      <c r="J45" s="170"/>
      <c r="K45" s="3"/>
    </row>
    <row r="46" spans="2:11" s="4" customFormat="1" ht="18.75" customHeight="1" x14ac:dyDescent="0.2">
      <c r="B46" s="3"/>
      <c r="C46" s="3"/>
      <c r="D46" s="3"/>
      <c r="E46" s="3"/>
      <c r="F46" s="169"/>
      <c r="G46" s="168"/>
      <c r="H46" s="250"/>
      <c r="I46" s="171"/>
      <c r="J46" s="170"/>
      <c r="K46" s="3"/>
    </row>
    <row r="47" spans="2:11" s="4" customFormat="1" ht="18.75" customHeight="1" x14ac:dyDescent="0.2">
      <c r="B47" s="3"/>
      <c r="C47" s="3"/>
      <c r="D47" s="3"/>
      <c r="E47" s="3"/>
      <c r="F47" s="169"/>
      <c r="G47" s="168"/>
      <c r="H47" s="250"/>
      <c r="I47" s="171"/>
      <c r="J47" s="170"/>
      <c r="K47" s="3"/>
    </row>
    <row r="48" spans="2:11" s="4" customFormat="1" ht="18.75" customHeight="1" x14ac:dyDescent="0.2">
      <c r="B48" s="3"/>
      <c r="C48" s="3"/>
      <c r="D48" s="3"/>
      <c r="E48" s="3"/>
      <c r="F48" s="169"/>
      <c r="G48" s="168"/>
      <c r="H48" s="250"/>
      <c r="I48" s="171"/>
      <c r="J48" s="170"/>
      <c r="K48" s="3"/>
    </row>
    <row r="49" spans="2:11" s="4" customFormat="1" ht="18.75" customHeight="1" x14ac:dyDescent="0.2">
      <c r="B49" s="3"/>
      <c r="C49" s="3"/>
      <c r="D49" s="3"/>
      <c r="E49" s="3"/>
      <c r="F49" s="169"/>
      <c r="G49" s="168"/>
      <c r="H49" s="250"/>
      <c r="I49" s="171"/>
      <c r="J49" s="170"/>
      <c r="K49" s="3"/>
    </row>
  </sheetData>
  <mergeCells count="10">
    <mergeCell ref="A1:B1"/>
    <mergeCell ref="C1:E1"/>
    <mergeCell ref="I1:K1"/>
    <mergeCell ref="B5:C5"/>
    <mergeCell ref="D5:E5"/>
    <mergeCell ref="H38:I38"/>
    <mergeCell ref="H39:I39"/>
    <mergeCell ref="D11:E11"/>
    <mergeCell ref="D12:E12"/>
    <mergeCell ref="D15:E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K11"/>
  <sheetViews>
    <sheetView view="pageBreakPreview" zoomScaleNormal="100" zoomScaleSheetLayoutView="100" workbookViewId="0">
      <selection activeCell="J10" sqref="J10"/>
    </sheetView>
  </sheetViews>
  <sheetFormatPr defaultColWidth="9" defaultRowHeight="18.75" customHeight="1" x14ac:dyDescent="0.2"/>
  <cols>
    <col min="1" max="2" width="3.77734375" style="2" customWidth="1"/>
    <col min="3" max="3" width="7.44140625" style="2" bestFit="1" customWidth="1"/>
    <col min="4" max="4" width="3" style="2" bestFit="1" customWidth="1"/>
    <col min="5" max="5" width="12" style="2" customWidth="1"/>
    <col min="6" max="6" width="11.88671875" style="165" customWidth="1"/>
    <col min="7" max="7" width="2.21875" style="2" bestFit="1" customWidth="1"/>
    <col min="8" max="8" width="11.88671875" style="208" customWidth="1"/>
    <col min="9" max="9" width="2.21875" style="2" bestFit="1" customWidth="1"/>
    <col min="10" max="10" width="11.88671875" style="165" customWidth="1"/>
    <col min="11" max="11" width="4.44140625" style="2" bestFit="1" customWidth="1"/>
    <col min="12" max="16384" width="9" style="2"/>
  </cols>
  <sheetData>
    <row r="1" spans="1:11" ht="18.75" customHeight="1" x14ac:dyDescent="0.2">
      <c r="A1" s="1052" t="s">
        <v>180</v>
      </c>
      <c r="B1" s="1053"/>
      <c r="C1" s="1258" t="s">
        <v>515</v>
      </c>
      <c r="D1" s="1259"/>
      <c r="E1" s="1260"/>
      <c r="H1" s="273" t="s">
        <v>179</v>
      </c>
      <c r="I1" s="1059">
        <f>●総括表!H4</f>
        <v>0</v>
      </c>
      <c r="J1" s="1059"/>
      <c r="K1" s="1059"/>
    </row>
    <row r="2" spans="1:11" ht="18.75" customHeight="1" x14ac:dyDescent="0.2">
      <c r="J2" s="209"/>
    </row>
    <row r="3" spans="1:11" ht="18.75" customHeight="1" x14ac:dyDescent="0.2">
      <c r="A3" s="177" t="s">
        <v>665</v>
      </c>
      <c r="B3" s="4" t="s">
        <v>1</v>
      </c>
    </row>
    <row r="4" spans="1:11" ht="11.25" customHeight="1" x14ac:dyDescent="0.2">
      <c r="A4" s="182"/>
    </row>
    <row r="5" spans="1:11" ht="18.75" customHeight="1" x14ac:dyDescent="0.2">
      <c r="A5" s="182"/>
      <c r="B5" s="1050" t="s">
        <v>410</v>
      </c>
      <c r="C5" s="1051"/>
      <c r="D5" s="1050" t="s">
        <v>161</v>
      </c>
      <c r="E5" s="1051"/>
      <c r="F5" s="205" t="s">
        <v>221</v>
      </c>
      <c r="G5" s="187"/>
      <c r="H5" s="252" t="s">
        <v>159</v>
      </c>
      <c r="I5" s="187"/>
      <c r="J5" s="205" t="s">
        <v>110</v>
      </c>
      <c r="K5" s="3"/>
    </row>
    <row r="6" spans="1:11" ht="15" customHeight="1" x14ac:dyDescent="0.2">
      <c r="A6" s="182"/>
      <c r="B6" s="760"/>
      <c r="C6" s="203"/>
      <c r="D6" s="766"/>
      <c r="E6" s="767"/>
      <c r="F6" s="769"/>
      <c r="G6" s="200"/>
      <c r="H6" s="251"/>
      <c r="I6" s="200"/>
      <c r="J6" s="199" t="s">
        <v>610</v>
      </c>
      <c r="K6" s="3"/>
    </row>
    <row r="7" spans="1:11" s="4" customFormat="1" ht="15" customHeight="1" x14ac:dyDescent="0.2">
      <c r="B7" s="198">
        <v>1</v>
      </c>
      <c r="C7" s="190" t="s">
        <v>157</v>
      </c>
      <c r="D7" s="1037"/>
      <c r="E7" s="1038"/>
      <c r="F7" s="189"/>
      <c r="G7" s="188" t="s">
        <v>604</v>
      </c>
      <c r="H7" s="327">
        <v>3.1E-2</v>
      </c>
      <c r="I7" s="187" t="s">
        <v>608</v>
      </c>
      <c r="J7" s="186">
        <f>ROUND(F7*H7,0)</f>
        <v>0</v>
      </c>
      <c r="K7" s="3" t="s">
        <v>1681</v>
      </c>
    </row>
    <row r="8" spans="1:11" s="4" customFormat="1" ht="15" customHeight="1" thickBot="1" x14ac:dyDescent="0.25">
      <c r="B8" s="198">
        <v>2</v>
      </c>
      <c r="C8" s="190" t="s">
        <v>166</v>
      </c>
      <c r="D8" s="1037"/>
      <c r="E8" s="1038"/>
      <c r="F8" s="189"/>
      <c r="G8" s="188" t="s">
        <v>604</v>
      </c>
      <c r="H8" s="327">
        <v>0.1</v>
      </c>
      <c r="I8" s="187" t="s">
        <v>608</v>
      </c>
      <c r="J8" s="186">
        <f>ROUND(F8*H8,0)</f>
        <v>0</v>
      </c>
      <c r="K8" s="3" t="s">
        <v>1682</v>
      </c>
    </row>
    <row r="9" spans="1:11" s="4" customFormat="1" ht="15" customHeight="1" x14ac:dyDescent="0.2">
      <c r="B9" s="184"/>
      <c r="C9" s="185"/>
      <c r="D9" s="184"/>
      <c r="E9" s="184"/>
      <c r="F9" s="170"/>
      <c r="G9" s="171"/>
      <c r="H9" s="1031"/>
      <c r="I9" s="1032"/>
      <c r="J9" s="167"/>
      <c r="K9" s="3"/>
    </row>
    <row r="10" spans="1:11" s="4" customFormat="1" ht="15" customHeight="1" thickBot="1" x14ac:dyDescent="0.25">
      <c r="B10" s="3"/>
      <c r="C10" s="3"/>
      <c r="D10" s="3"/>
      <c r="E10" s="3"/>
      <c r="F10" s="169"/>
      <c r="G10" s="3"/>
      <c r="H10" s="1055" t="s">
        <v>140</v>
      </c>
      <c r="I10" s="1056"/>
      <c r="J10" s="166">
        <f>SUM(J7:J8)</f>
        <v>0</v>
      </c>
      <c r="K10" s="3" t="s">
        <v>767</v>
      </c>
    </row>
    <row r="11" spans="1:11" s="4" customFormat="1" ht="18.75" customHeight="1" x14ac:dyDescent="0.2">
      <c r="F11" s="183"/>
      <c r="H11" s="263"/>
      <c r="J11" s="183"/>
    </row>
  </sheetData>
  <mergeCells count="9">
    <mergeCell ref="I1:K1"/>
    <mergeCell ref="A1:B1"/>
    <mergeCell ref="C1:E1"/>
    <mergeCell ref="H10:I10"/>
    <mergeCell ref="D7:E7"/>
    <mergeCell ref="B5:C5"/>
    <mergeCell ref="D5:E5"/>
    <mergeCell ref="D8:E8"/>
    <mergeCell ref="H9:I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K125"/>
  <sheetViews>
    <sheetView view="pageBreakPreview" zoomScaleNormal="100" zoomScaleSheetLayoutView="100" workbookViewId="0">
      <pane ySplit="6" topLeftCell="A109" activePane="bottomLeft" state="frozen"/>
      <selection activeCell="N30" sqref="N30"/>
      <selection pane="bottomLeft" activeCell="J122" sqref="J122"/>
    </sheetView>
  </sheetViews>
  <sheetFormatPr defaultColWidth="9" defaultRowHeight="18.75" customHeight="1" x14ac:dyDescent="0.2"/>
  <cols>
    <col min="1" max="1" width="3.77734375" style="2" customWidth="1"/>
    <col min="2" max="2" width="4.21875" style="2" customWidth="1"/>
    <col min="3" max="3" width="7.44140625" style="2" bestFit="1" customWidth="1"/>
    <col min="4" max="5" width="12" style="2" customWidth="1"/>
    <col min="6" max="6" width="11.88671875" style="165" customWidth="1"/>
    <col min="7" max="7" width="2.21875" style="2" bestFit="1" customWidth="1"/>
    <col min="8" max="8" width="11.88671875" style="208" customWidth="1"/>
    <col min="9" max="9" width="2.21875" style="2" bestFit="1" customWidth="1"/>
    <col min="10" max="10" width="11.88671875" style="165" customWidth="1"/>
    <col min="11" max="11" width="4.44140625" style="2" bestFit="1" customWidth="1"/>
    <col min="12" max="16384" width="9" style="2"/>
  </cols>
  <sheetData>
    <row r="1" spans="1:11" ht="18.75" customHeight="1" x14ac:dyDescent="0.2">
      <c r="A1" s="1052" t="s">
        <v>180</v>
      </c>
      <c r="B1" s="1053"/>
      <c r="C1" s="1258" t="s">
        <v>523</v>
      </c>
      <c r="D1" s="1259"/>
      <c r="E1" s="1260"/>
      <c r="H1" s="273" t="s">
        <v>179</v>
      </c>
      <c r="I1" s="1059">
        <f>●総括表!H4</f>
        <v>0</v>
      </c>
      <c r="J1" s="1059"/>
      <c r="K1" s="1059"/>
    </row>
    <row r="2" spans="1:11" ht="18.75" customHeight="1" x14ac:dyDescent="0.2">
      <c r="J2" s="209"/>
    </row>
    <row r="3" spans="1:11" ht="18.75" customHeight="1" x14ac:dyDescent="0.2">
      <c r="A3" s="177" t="s">
        <v>665</v>
      </c>
      <c r="B3" s="4" t="s">
        <v>2</v>
      </c>
    </row>
    <row r="4" spans="1:11" ht="11.25" customHeight="1" x14ac:dyDescent="0.2">
      <c r="A4" s="182"/>
    </row>
    <row r="5" spans="1:11" ht="18.75" customHeight="1" x14ac:dyDescent="0.2">
      <c r="A5" s="182"/>
      <c r="B5" s="1050" t="s">
        <v>162</v>
      </c>
      <c r="C5" s="1051"/>
      <c r="D5" s="1050" t="s">
        <v>161</v>
      </c>
      <c r="E5" s="1051"/>
      <c r="F5" s="205" t="s">
        <v>160</v>
      </c>
      <c r="G5" s="187"/>
      <c r="H5" s="252" t="s">
        <v>159</v>
      </c>
      <c r="I5" s="187"/>
      <c r="J5" s="205" t="s">
        <v>110</v>
      </c>
      <c r="K5" s="3"/>
    </row>
    <row r="6" spans="1:11" ht="15" customHeight="1" x14ac:dyDescent="0.2">
      <c r="A6" s="182"/>
      <c r="B6" s="760"/>
      <c r="C6" s="203"/>
      <c r="D6" s="766"/>
      <c r="E6" s="767"/>
      <c r="F6" s="769"/>
      <c r="G6" s="200"/>
      <c r="H6" s="251"/>
      <c r="I6" s="200"/>
      <c r="J6" s="199" t="s">
        <v>610</v>
      </c>
      <c r="K6" s="3"/>
    </row>
    <row r="7" spans="1:11" s="4" customFormat="1" ht="15" customHeight="1" x14ac:dyDescent="0.2">
      <c r="B7" s="761">
        <v>1</v>
      </c>
      <c r="C7" s="195" t="s">
        <v>157</v>
      </c>
      <c r="D7" s="386" t="s">
        <v>519</v>
      </c>
      <c r="E7" s="387" t="s">
        <v>165</v>
      </c>
      <c r="F7" s="189"/>
      <c r="G7" s="188" t="s">
        <v>604</v>
      </c>
      <c r="H7" s="230">
        <v>2.1999999999999999E-2</v>
      </c>
      <c r="I7" s="188" t="s">
        <v>608</v>
      </c>
      <c r="J7" s="194">
        <f t="shared" ref="J7:J44" si="0">ROUND(F7*H7,0)</f>
        <v>0</v>
      </c>
      <c r="K7" s="3" t="s">
        <v>307</v>
      </c>
    </row>
    <row r="8" spans="1:11" s="4" customFormat="1" ht="15" customHeight="1" x14ac:dyDescent="0.2">
      <c r="B8" s="245"/>
      <c r="C8" s="197"/>
      <c r="D8" s="388" t="s">
        <v>517</v>
      </c>
      <c r="E8" s="387" t="s">
        <v>164</v>
      </c>
      <c r="F8" s="189"/>
      <c r="G8" s="188" t="s">
        <v>604</v>
      </c>
      <c r="H8" s="327">
        <v>2.4E-2</v>
      </c>
      <c r="I8" s="187" t="s">
        <v>608</v>
      </c>
      <c r="J8" s="186">
        <f t="shared" si="0"/>
        <v>0</v>
      </c>
      <c r="K8" s="3" t="s">
        <v>306</v>
      </c>
    </row>
    <row r="9" spans="1:11" s="4" customFormat="1" ht="15" customHeight="1" x14ac:dyDescent="0.2">
      <c r="B9" s="245"/>
      <c r="C9" s="197"/>
      <c r="D9" s="386" t="s">
        <v>518</v>
      </c>
      <c r="E9" s="387" t="s">
        <v>165</v>
      </c>
      <c r="F9" s="189"/>
      <c r="G9" s="188" t="s">
        <v>604</v>
      </c>
      <c r="H9" s="230">
        <v>3.1E-2</v>
      </c>
      <c r="I9" s="188" t="s">
        <v>608</v>
      </c>
      <c r="J9" s="194">
        <f t="shared" si="0"/>
        <v>0</v>
      </c>
      <c r="K9" s="3" t="s">
        <v>305</v>
      </c>
    </row>
    <row r="10" spans="1:11" s="4" customFormat="1" ht="15" customHeight="1" x14ac:dyDescent="0.2">
      <c r="B10" s="245"/>
      <c r="C10" s="197"/>
      <c r="D10" s="388" t="s">
        <v>517</v>
      </c>
      <c r="E10" s="387" t="s">
        <v>164</v>
      </c>
      <c r="F10" s="189"/>
      <c r="G10" s="188" t="s">
        <v>604</v>
      </c>
      <c r="H10" s="327">
        <v>0.03</v>
      </c>
      <c r="I10" s="187" t="s">
        <v>608</v>
      </c>
      <c r="J10" s="186">
        <f t="shared" si="0"/>
        <v>0</v>
      </c>
      <c r="K10" s="3" t="s">
        <v>304</v>
      </c>
    </row>
    <row r="11" spans="1:11" s="4" customFormat="1" ht="15" customHeight="1" x14ac:dyDescent="0.2">
      <c r="B11" s="762"/>
      <c r="C11" s="244"/>
      <c r="D11" s="893" t="s">
        <v>516</v>
      </c>
      <c r="E11" s="894"/>
      <c r="F11" s="189"/>
      <c r="G11" s="188" t="s">
        <v>604</v>
      </c>
      <c r="H11" s="230">
        <v>3.1E-2</v>
      </c>
      <c r="I11" s="188" t="s">
        <v>608</v>
      </c>
      <c r="J11" s="194">
        <f t="shared" si="0"/>
        <v>0</v>
      </c>
      <c r="K11" s="3" t="s">
        <v>301</v>
      </c>
    </row>
    <row r="12" spans="1:11" s="4" customFormat="1" ht="15" customHeight="1" x14ac:dyDescent="0.2">
      <c r="B12" s="761">
        <v>2</v>
      </c>
      <c r="C12" s="195" t="s">
        <v>166</v>
      </c>
      <c r="D12" s="386" t="s">
        <v>519</v>
      </c>
      <c r="E12" s="387" t="s">
        <v>165</v>
      </c>
      <c r="F12" s="189"/>
      <c r="G12" s="188" t="s">
        <v>604</v>
      </c>
      <c r="H12" s="327">
        <v>7.5999999999999998E-2</v>
      </c>
      <c r="I12" s="187" t="s">
        <v>608</v>
      </c>
      <c r="J12" s="186">
        <f t="shared" si="0"/>
        <v>0</v>
      </c>
      <c r="K12" s="3" t="s">
        <v>300</v>
      </c>
    </row>
    <row r="13" spans="1:11" s="4" customFormat="1" ht="15" customHeight="1" x14ac:dyDescent="0.2">
      <c r="B13" s="759"/>
      <c r="C13" s="606"/>
      <c r="D13" s="388" t="s">
        <v>517</v>
      </c>
      <c r="E13" s="387" t="s">
        <v>164</v>
      </c>
      <c r="F13" s="189"/>
      <c r="G13" s="188" t="s">
        <v>604</v>
      </c>
      <c r="H13" s="230">
        <v>7.8E-2</v>
      </c>
      <c r="I13" s="188" t="s">
        <v>608</v>
      </c>
      <c r="J13" s="194">
        <f t="shared" si="0"/>
        <v>0</v>
      </c>
      <c r="K13" s="3" t="s">
        <v>302</v>
      </c>
    </row>
    <row r="14" spans="1:11" s="4" customFormat="1" ht="15" customHeight="1" x14ac:dyDescent="0.2">
      <c r="B14" s="245"/>
      <c r="C14" s="197"/>
      <c r="D14" s="895" t="s">
        <v>520</v>
      </c>
      <c r="E14" s="894"/>
      <c r="F14" s="189"/>
      <c r="G14" s="188" t="s">
        <v>604</v>
      </c>
      <c r="H14" s="327">
        <v>0.1</v>
      </c>
      <c r="I14" s="187" t="s">
        <v>608</v>
      </c>
      <c r="J14" s="186">
        <f t="shared" si="0"/>
        <v>0</v>
      </c>
      <c r="K14" s="3" t="s">
        <v>299</v>
      </c>
    </row>
    <row r="15" spans="1:11" s="4" customFormat="1" ht="15" customHeight="1" x14ac:dyDescent="0.2">
      <c r="B15" s="212"/>
      <c r="C15" s="768"/>
      <c r="D15" s="893" t="s">
        <v>516</v>
      </c>
      <c r="E15" s="387" t="s">
        <v>164</v>
      </c>
      <c r="F15" s="189"/>
      <c r="G15" s="188" t="s">
        <v>604</v>
      </c>
      <c r="H15" s="230">
        <v>0.1</v>
      </c>
      <c r="I15" s="188" t="s">
        <v>608</v>
      </c>
      <c r="J15" s="194">
        <f t="shared" si="0"/>
        <v>0</v>
      </c>
      <c r="K15" s="3" t="s">
        <v>298</v>
      </c>
    </row>
    <row r="16" spans="1:11" s="4" customFormat="1" ht="15" customHeight="1" x14ac:dyDescent="0.2">
      <c r="B16" s="761">
        <v>3</v>
      </c>
      <c r="C16" s="195" t="s">
        <v>155</v>
      </c>
      <c r="D16" s="386" t="s">
        <v>519</v>
      </c>
      <c r="E16" s="387" t="s">
        <v>165</v>
      </c>
      <c r="F16" s="189"/>
      <c r="G16" s="188" t="s">
        <v>604</v>
      </c>
      <c r="H16" s="327">
        <v>0.125</v>
      </c>
      <c r="I16" s="187" t="s">
        <v>608</v>
      </c>
      <c r="J16" s="186">
        <f t="shared" si="0"/>
        <v>0</v>
      </c>
      <c r="K16" s="3" t="s">
        <v>297</v>
      </c>
    </row>
    <row r="17" spans="2:11" s="4" customFormat="1" ht="15" customHeight="1" x14ac:dyDescent="0.2">
      <c r="B17" s="245"/>
      <c r="C17" s="197"/>
      <c r="D17" s="388" t="s">
        <v>517</v>
      </c>
      <c r="E17" s="387" t="s">
        <v>164</v>
      </c>
      <c r="F17" s="189"/>
      <c r="G17" s="188" t="s">
        <v>604</v>
      </c>
      <c r="H17" s="230">
        <v>0.128</v>
      </c>
      <c r="I17" s="188" t="s">
        <v>608</v>
      </c>
      <c r="J17" s="194">
        <f t="shared" si="0"/>
        <v>0</v>
      </c>
      <c r="K17" s="3" t="s">
        <v>296</v>
      </c>
    </row>
    <row r="18" spans="2:11" s="4" customFormat="1" ht="15" customHeight="1" x14ac:dyDescent="0.2">
      <c r="B18" s="245"/>
      <c r="C18" s="197"/>
      <c r="D18" s="386" t="s">
        <v>518</v>
      </c>
      <c r="E18" s="387" t="s">
        <v>165</v>
      </c>
      <c r="F18" s="189"/>
      <c r="G18" s="188" t="s">
        <v>604</v>
      </c>
      <c r="H18" s="327">
        <v>0.161</v>
      </c>
      <c r="I18" s="187" t="s">
        <v>608</v>
      </c>
      <c r="J18" s="186">
        <f t="shared" si="0"/>
        <v>0</v>
      </c>
      <c r="K18" s="3" t="s">
        <v>295</v>
      </c>
    </row>
    <row r="19" spans="2:11" s="4" customFormat="1" ht="15" customHeight="1" x14ac:dyDescent="0.2">
      <c r="B19" s="245"/>
      <c r="C19" s="197"/>
      <c r="D19" s="388" t="s">
        <v>517</v>
      </c>
      <c r="E19" s="387" t="s">
        <v>164</v>
      </c>
      <c r="F19" s="189"/>
      <c r="G19" s="188" t="s">
        <v>604</v>
      </c>
      <c r="H19" s="230">
        <v>0.16</v>
      </c>
      <c r="I19" s="188" t="s">
        <v>608</v>
      </c>
      <c r="J19" s="194">
        <f t="shared" si="0"/>
        <v>0</v>
      </c>
      <c r="K19" s="3" t="s">
        <v>294</v>
      </c>
    </row>
    <row r="20" spans="2:11" s="4" customFormat="1" ht="15" customHeight="1" x14ac:dyDescent="0.2">
      <c r="B20" s="762"/>
      <c r="C20" s="244"/>
      <c r="D20" s="893" t="s">
        <v>516</v>
      </c>
      <c r="E20" s="894"/>
      <c r="F20" s="189"/>
      <c r="G20" s="188" t="s">
        <v>604</v>
      </c>
      <c r="H20" s="327">
        <v>0.16300000000000001</v>
      </c>
      <c r="I20" s="187" t="s">
        <v>608</v>
      </c>
      <c r="J20" s="186">
        <f t="shared" si="0"/>
        <v>0</v>
      </c>
      <c r="K20" s="3" t="s">
        <v>293</v>
      </c>
    </row>
    <row r="21" spans="2:11" s="4" customFormat="1" ht="15" customHeight="1" x14ac:dyDescent="0.2">
      <c r="B21" s="761">
        <v>4</v>
      </c>
      <c r="C21" s="195" t="s">
        <v>153</v>
      </c>
      <c r="D21" s="386" t="s">
        <v>519</v>
      </c>
      <c r="E21" s="387" t="s">
        <v>165</v>
      </c>
      <c r="F21" s="189"/>
      <c r="G21" s="188" t="s">
        <v>604</v>
      </c>
      <c r="H21" s="230">
        <v>0.17299999999999999</v>
      </c>
      <c r="I21" s="188" t="s">
        <v>608</v>
      </c>
      <c r="J21" s="194">
        <f t="shared" si="0"/>
        <v>0</v>
      </c>
      <c r="K21" s="3" t="s">
        <v>292</v>
      </c>
    </row>
    <row r="22" spans="2:11" s="4" customFormat="1" ht="15" customHeight="1" x14ac:dyDescent="0.2">
      <c r="B22" s="245"/>
      <c r="C22" s="197"/>
      <c r="D22" s="388" t="s">
        <v>517</v>
      </c>
      <c r="E22" s="387" t="s">
        <v>164</v>
      </c>
      <c r="F22" s="189"/>
      <c r="G22" s="188" t="s">
        <v>604</v>
      </c>
      <c r="H22" s="327">
        <v>0.17699999999999999</v>
      </c>
      <c r="I22" s="187" t="s">
        <v>608</v>
      </c>
      <c r="J22" s="186">
        <f t="shared" si="0"/>
        <v>0</v>
      </c>
      <c r="K22" s="3" t="s">
        <v>291</v>
      </c>
    </row>
    <row r="23" spans="2:11" s="4" customFormat="1" ht="15" customHeight="1" x14ac:dyDescent="0.2">
      <c r="B23" s="245"/>
      <c r="C23" s="197"/>
      <c r="D23" s="386" t="s">
        <v>518</v>
      </c>
      <c r="E23" s="387" t="s">
        <v>165</v>
      </c>
      <c r="F23" s="189"/>
      <c r="G23" s="188" t="s">
        <v>604</v>
      </c>
      <c r="H23" s="230">
        <v>0.224</v>
      </c>
      <c r="I23" s="188" t="s">
        <v>608</v>
      </c>
      <c r="J23" s="194">
        <f t="shared" si="0"/>
        <v>0</v>
      </c>
      <c r="K23" s="3" t="s">
        <v>290</v>
      </c>
    </row>
    <row r="24" spans="2:11" s="4" customFormat="1" ht="15" customHeight="1" x14ac:dyDescent="0.2">
      <c r="B24" s="245"/>
      <c r="C24" s="197"/>
      <c r="D24" s="388" t="s">
        <v>517</v>
      </c>
      <c r="E24" s="387" t="s">
        <v>164</v>
      </c>
      <c r="F24" s="189"/>
      <c r="G24" s="188" t="s">
        <v>604</v>
      </c>
      <c r="H24" s="327">
        <v>0.22500000000000001</v>
      </c>
      <c r="I24" s="187" t="s">
        <v>608</v>
      </c>
      <c r="J24" s="186">
        <f t="shared" si="0"/>
        <v>0</v>
      </c>
      <c r="K24" s="3" t="s">
        <v>289</v>
      </c>
    </row>
    <row r="25" spans="2:11" s="4" customFormat="1" ht="15" customHeight="1" x14ac:dyDescent="0.2">
      <c r="B25" s="762"/>
      <c r="C25" s="244"/>
      <c r="D25" s="893" t="s">
        <v>516</v>
      </c>
      <c r="E25" s="894"/>
      <c r="F25" s="189"/>
      <c r="G25" s="188" t="s">
        <v>604</v>
      </c>
      <c r="H25" s="230">
        <v>0.22500000000000001</v>
      </c>
      <c r="I25" s="188" t="s">
        <v>608</v>
      </c>
      <c r="J25" s="194">
        <f t="shared" si="0"/>
        <v>0</v>
      </c>
      <c r="K25" s="3" t="s">
        <v>288</v>
      </c>
    </row>
    <row r="26" spans="2:11" s="4" customFormat="1" ht="15" customHeight="1" x14ac:dyDescent="0.2">
      <c r="B26" s="761">
        <v>5</v>
      </c>
      <c r="C26" s="195" t="s">
        <v>151</v>
      </c>
      <c r="D26" s="386" t="s">
        <v>519</v>
      </c>
      <c r="E26" s="387" t="s">
        <v>165</v>
      </c>
      <c r="F26" s="189"/>
      <c r="G26" s="188" t="s">
        <v>604</v>
      </c>
      <c r="H26" s="230">
        <v>0.224</v>
      </c>
      <c r="I26" s="188" t="s">
        <v>608</v>
      </c>
      <c r="J26" s="194">
        <f t="shared" si="0"/>
        <v>0</v>
      </c>
      <c r="K26" s="3" t="s">
        <v>287</v>
      </c>
    </row>
    <row r="27" spans="2:11" s="4" customFormat="1" ht="15" customHeight="1" x14ac:dyDescent="0.2">
      <c r="B27" s="245"/>
      <c r="C27" s="197"/>
      <c r="D27" s="388" t="s">
        <v>517</v>
      </c>
      <c r="E27" s="387" t="s">
        <v>164</v>
      </c>
      <c r="F27" s="189"/>
      <c r="G27" s="188" t="s">
        <v>604</v>
      </c>
      <c r="H27" s="327">
        <v>0.23</v>
      </c>
      <c r="I27" s="187" t="s">
        <v>608</v>
      </c>
      <c r="J27" s="186">
        <f t="shared" si="0"/>
        <v>0</v>
      </c>
      <c r="K27" s="3" t="s">
        <v>286</v>
      </c>
    </row>
    <row r="28" spans="2:11" s="4" customFormat="1" ht="15" customHeight="1" x14ac:dyDescent="0.2">
      <c r="B28" s="245"/>
      <c r="C28" s="197"/>
      <c r="D28" s="386" t="s">
        <v>518</v>
      </c>
      <c r="E28" s="387" t="s">
        <v>165</v>
      </c>
      <c r="F28" s="189"/>
      <c r="G28" s="188" t="s">
        <v>604</v>
      </c>
      <c r="H28" s="230">
        <v>0.29199999999999998</v>
      </c>
      <c r="I28" s="188" t="s">
        <v>608</v>
      </c>
      <c r="J28" s="194">
        <f t="shared" si="0"/>
        <v>0</v>
      </c>
      <c r="K28" s="3" t="s">
        <v>285</v>
      </c>
    </row>
    <row r="29" spans="2:11" s="4" customFormat="1" ht="15" customHeight="1" x14ac:dyDescent="0.2">
      <c r="B29" s="245"/>
      <c r="C29" s="197"/>
      <c r="D29" s="388" t="s">
        <v>517</v>
      </c>
      <c r="E29" s="387" t="s">
        <v>164</v>
      </c>
      <c r="F29" s="189"/>
      <c r="G29" s="188" t="s">
        <v>604</v>
      </c>
      <c r="H29" s="327">
        <v>0.29099999999999998</v>
      </c>
      <c r="I29" s="187" t="s">
        <v>608</v>
      </c>
      <c r="J29" s="186">
        <f t="shared" si="0"/>
        <v>0</v>
      </c>
      <c r="K29" s="3" t="s">
        <v>359</v>
      </c>
    </row>
    <row r="30" spans="2:11" s="4" customFormat="1" ht="15" customHeight="1" x14ac:dyDescent="0.2">
      <c r="B30" s="762"/>
      <c r="C30" s="244"/>
      <c r="D30" s="893" t="s">
        <v>516</v>
      </c>
      <c r="E30" s="894"/>
      <c r="F30" s="189"/>
      <c r="G30" s="188" t="s">
        <v>604</v>
      </c>
      <c r="H30" s="230">
        <v>0.29199999999999998</v>
      </c>
      <c r="I30" s="188" t="s">
        <v>608</v>
      </c>
      <c r="J30" s="194">
        <f t="shared" si="0"/>
        <v>0</v>
      </c>
      <c r="K30" s="3" t="s">
        <v>358</v>
      </c>
    </row>
    <row r="31" spans="2:11" s="4" customFormat="1" ht="15" customHeight="1" x14ac:dyDescent="0.2">
      <c r="B31" s="761">
        <v>6</v>
      </c>
      <c r="C31" s="195" t="s">
        <v>150</v>
      </c>
      <c r="D31" s="386" t="s">
        <v>519</v>
      </c>
      <c r="E31" s="387" t="s">
        <v>165</v>
      </c>
      <c r="F31" s="189"/>
      <c r="G31" s="188" t="s">
        <v>604</v>
      </c>
      <c r="H31" s="327">
        <v>0.247</v>
      </c>
      <c r="I31" s="187" t="s">
        <v>608</v>
      </c>
      <c r="J31" s="186">
        <f t="shared" si="0"/>
        <v>0</v>
      </c>
      <c r="K31" s="3" t="s">
        <v>357</v>
      </c>
    </row>
    <row r="32" spans="2:11" s="4" customFormat="1" ht="15" customHeight="1" x14ac:dyDescent="0.2">
      <c r="B32" s="245"/>
      <c r="C32" s="197"/>
      <c r="D32" s="388" t="s">
        <v>517</v>
      </c>
      <c r="E32" s="387" t="s">
        <v>164</v>
      </c>
      <c r="F32" s="189"/>
      <c r="G32" s="188" t="s">
        <v>604</v>
      </c>
      <c r="H32" s="230">
        <v>0.25800000000000001</v>
      </c>
      <c r="I32" s="188" t="s">
        <v>608</v>
      </c>
      <c r="J32" s="194">
        <f t="shared" si="0"/>
        <v>0</v>
      </c>
      <c r="K32" s="3" t="s">
        <v>356</v>
      </c>
    </row>
    <row r="33" spans="1:11" s="4" customFormat="1" ht="15" customHeight="1" x14ac:dyDescent="0.2">
      <c r="B33" s="245"/>
      <c r="C33" s="197"/>
      <c r="D33" s="895" t="s">
        <v>520</v>
      </c>
      <c r="E33" s="894"/>
      <c r="F33" s="189"/>
      <c r="G33" s="188" t="s">
        <v>604</v>
      </c>
      <c r="H33" s="327">
        <v>0.32300000000000001</v>
      </c>
      <c r="I33" s="187" t="s">
        <v>608</v>
      </c>
      <c r="J33" s="186">
        <f t="shared" si="0"/>
        <v>0</v>
      </c>
      <c r="K33" s="3" t="s">
        <v>355</v>
      </c>
    </row>
    <row r="34" spans="1:11" s="4" customFormat="1" ht="15" customHeight="1" x14ac:dyDescent="0.2">
      <c r="B34" s="762"/>
      <c r="C34" s="244"/>
      <c r="D34" s="893" t="s">
        <v>516</v>
      </c>
      <c r="E34" s="894"/>
      <c r="F34" s="189"/>
      <c r="G34" s="188" t="s">
        <v>604</v>
      </c>
      <c r="H34" s="230">
        <v>0.32300000000000001</v>
      </c>
      <c r="I34" s="188" t="s">
        <v>608</v>
      </c>
      <c r="J34" s="194">
        <f t="shared" si="0"/>
        <v>0</v>
      </c>
      <c r="K34" s="3" t="s">
        <v>354</v>
      </c>
    </row>
    <row r="35" spans="1:11" s="4" customFormat="1" ht="15" customHeight="1" x14ac:dyDescent="0.2">
      <c r="B35" s="761">
        <v>7</v>
      </c>
      <c r="C35" s="195" t="s">
        <v>149</v>
      </c>
      <c r="D35" s="386" t="s">
        <v>519</v>
      </c>
      <c r="E35" s="387" t="s">
        <v>165</v>
      </c>
      <c r="F35" s="189"/>
      <c r="G35" s="188" t="s">
        <v>604</v>
      </c>
      <c r="H35" s="327">
        <v>0.3</v>
      </c>
      <c r="I35" s="187" t="s">
        <v>608</v>
      </c>
      <c r="J35" s="186">
        <f t="shared" si="0"/>
        <v>0</v>
      </c>
      <c r="K35" s="3" t="s">
        <v>353</v>
      </c>
    </row>
    <row r="36" spans="1:11" s="4" customFormat="1" ht="15" customHeight="1" x14ac:dyDescent="0.2">
      <c r="B36" s="245"/>
      <c r="C36" s="197"/>
      <c r="D36" s="388" t="s">
        <v>517</v>
      </c>
      <c r="E36" s="387" t="s">
        <v>164</v>
      </c>
      <c r="F36" s="189"/>
      <c r="G36" s="188" t="s">
        <v>604</v>
      </c>
      <c r="H36" s="230">
        <v>0.309</v>
      </c>
      <c r="I36" s="188" t="s">
        <v>608</v>
      </c>
      <c r="J36" s="194">
        <f t="shared" si="0"/>
        <v>0</v>
      </c>
      <c r="K36" s="3" t="s">
        <v>352</v>
      </c>
    </row>
    <row r="37" spans="1:11" s="4" customFormat="1" ht="15" customHeight="1" x14ac:dyDescent="0.2">
      <c r="B37" s="245"/>
      <c r="C37" s="197"/>
      <c r="D37" s="895" t="s">
        <v>520</v>
      </c>
      <c r="E37" s="894"/>
      <c r="F37" s="189"/>
      <c r="G37" s="188" t="s">
        <v>604</v>
      </c>
      <c r="H37" s="327">
        <v>0.55200000000000005</v>
      </c>
      <c r="I37" s="187" t="s">
        <v>608</v>
      </c>
      <c r="J37" s="186">
        <f t="shared" si="0"/>
        <v>0</v>
      </c>
      <c r="K37" s="3" t="s">
        <v>351</v>
      </c>
    </row>
    <row r="38" spans="1:11" s="4" customFormat="1" ht="15" customHeight="1" x14ac:dyDescent="0.2">
      <c r="B38" s="245"/>
      <c r="C38" s="197"/>
      <c r="D38" s="386" t="s">
        <v>516</v>
      </c>
      <c r="E38" s="387" t="s">
        <v>165</v>
      </c>
      <c r="F38" s="189"/>
      <c r="G38" s="188" t="s">
        <v>604</v>
      </c>
      <c r="H38" s="230">
        <v>0.20699999999999999</v>
      </c>
      <c r="I38" s="188" t="s">
        <v>608</v>
      </c>
      <c r="J38" s="194">
        <f t="shared" si="0"/>
        <v>0</v>
      </c>
      <c r="K38" s="3" t="s">
        <v>350</v>
      </c>
    </row>
    <row r="39" spans="1:11" s="4" customFormat="1" ht="15" customHeight="1" x14ac:dyDescent="0.2">
      <c r="B39" s="762"/>
      <c r="C39" s="244"/>
      <c r="D39" s="388"/>
      <c r="E39" s="387" t="s">
        <v>164</v>
      </c>
      <c r="F39" s="189"/>
      <c r="G39" s="188" t="s">
        <v>604</v>
      </c>
      <c r="H39" s="327">
        <v>0.09</v>
      </c>
      <c r="I39" s="187" t="s">
        <v>608</v>
      </c>
      <c r="J39" s="186">
        <f t="shared" si="0"/>
        <v>0</v>
      </c>
      <c r="K39" s="3" t="s">
        <v>349</v>
      </c>
    </row>
    <row r="40" spans="1:11" s="4" customFormat="1" ht="15" customHeight="1" x14ac:dyDescent="0.2">
      <c r="B40" s="761">
        <v>8</v>
      </c>
      <c r="C40" s="195" t="s">
        <v>148</v>
      </c>
      <c r="D40" s="386" t="s">
        <v>519</v>
      </c>
      <c r="E40" s="387" t="s">
        <v>165</v>
      </c>
      <c r="F40" s="189"/>
      <c r="G40" s="188" t="s">
        <v>604</v>
      </c>
      <c r="H40" s="230">
        <v>0.21</v>
      </c>
      <c r="I40" s="188" t="s">
        <v>608</v>
      </c>
      <c r="J40" s="194">
        <f t="shared" si="0"/>
        <v>0</v>
      </c>
      <c r="K40" s="3" t="s">
        <v>348</v>
      </c>
    </row>
    <row r="41" spans="1:11" s="4" customFormat="1" ht="15" customHeight="1" x14ac:dyDescent="0.2">
      <c r="B41" s="245"/>
      <c r="C41" s="197"/>
      <c r="D41" s="388" t="s">
        <v>517</v>
      </c>
      <c r="E41" s="387" t="s">
        <v>164</v>
      </c>
      <c r="F41" s="189"/>
      <c r="G41" s="188" t="s">
        <v>604</v>
      </c>
      <c r="H41" s="327">
        <v>0.214</v>
      </c>
      <c r="I41" s="187" t="s">
        <v>608</v>
      </c>
      <c r="J41" s="186">
        <f t="shared" si="0"/>
        <v>0</v>
      </c>
      <c r="K41" s="3" t="s">
        <v>347</v>
      </c>
    </row>
    <row r="42" spans="1:11" s="4" customFormat="1" ht="15" customHeight="1" x14ac:dyDescent="0.2">
      <c r="B42" s="245"/>
      <c r="C42" s="197"/>
      <c r="D42" s="895" t="s">
        <v>520</v>
      </c>
      <c r="E42" s="894"/>
      <c r="F42" s="189"/>
      <c r="G42" s="188" t="s">
        <v>604</v>
      </c>
      <c r="H42" s="230">
        <v>0.28499999999999998</v>
      </c>
      <c r="I42" s="188" t="s">
        <v>608</v>
      </c>
      <c r="J42" s="194">
        <f t="shared" si="0"/>
        <v>0</v>
      </c>
      <c r="K42" s="3" t="s">
        <v>346</v>
      </c>
    </row>
    <row r="43" spans="1:11" s="4" customFormat="1" ht="15" customHeight="1" x14ac:dyDescent="0.2">
      <c r="B43" s="245"/>
      <c r="C43" s="197"/>
      <c r="D43" s="386" t="s">
        <v>516</v>
      </c>
      <c r="E43" s="387" t="s">
        <v>165</v>
      </c>
      <c r="F43" s="189"/>
      <c r="G43" s="188" t="s">
        <v>604</v>
      </c>
      <c r="H43" s="327">
        <v>0.123</v>
      </c>
      <c r="I43" s="187" t="s">
        <v>608</v>
      </c>
      <c r="J43" s="186">
        <f t="shared" si="0"/>
        <v>0</v>
      </c>
      <c r="K43" s="3" t="s">
        <v>345</v>
      </c>
    </row>
    <row r="44" spans="1:11" s="4" customFormat="1" ht="15" customHeight="1" x14ac:dyDescent="0.2">
      <c r="B44" s="762"/>
      <c r="C44" s="244"/>
      <c r="D44" s="388"/>
      <c r="E44" s="387" t="s">
        <v>164</v>
      </c>
      <c r="F44" s="189"/>
      <c r="G44" s="188" t="s">
        <v>604</v>
      </c>
      <c r="H44" s="230">
        <v>8.5999999999999993E-2</v>
      </c>
      <c r="I44" s="188" t="s">
        <v>608</v>
      </c>
      <c r="J44" s="194">
        <f t="shared" si="0"/>
        <v>0</v>
      </c>
      <c r="K44" s="3" t="s">
        <v>344</v>
      </c>
    </row>
    <row r="45" spans="1:11" s="4" customFormat="1" ht="15" customHeight="1" x14ac:dyDescent="0.2">
      <c r="A45" s="177" t="s">
        <v>665</v>
      </c>
      <c r="B45" s="4" t="s">
        <v>522</v>
      </c>
      <c r="C45" s="2"/>
      <c r="D45" s="896"/>
      <c r="E45" s="896"/>
      <c r="F45" s="170"/>
      <c r="G45" s="171"/>
      <c r="H45" s="385"/>
      <c r="I45" s="171"/>
      <c r="J45" s="170"/>
      <c r="K45" s="184"/>
    </row>
    <row r="46" spans="1:11" s="4" customFormat="1" ht="15" customHeight="1" x14ac:dyDescent="0.2">
      <c r="A46" s="182"/>
      <c r="B46" s="2"/>
      <c r="C46" s="2"/>
      <c r="D46" s="896"/>
      <c r="E46" s="897"/>
      <c r="F46" s="623"/>
      <c r="G46" s="622"/>
      <c r="H46" s="385"/>
      <c r="I46" s="171"/>
      <c r="J46" s="170"/>
      <c r="K46" s="3"/>
    </row>
    <row r="47" spans="1:11" s="4" customFormat="1" ht="15" customHeight="1" x14ac:dyDescent="0.2">
      <c r="B47" s="761">
        <v>9</v>
      </c>
      <c r="C47" s="195" t="s">
        <v>147</v>
      </c>
      <c r="D47" s="898" t="s">
        <v>521</v>
      </c>
      <c r="E47" s="894"/>
      <c r="F47" s="189"/>
      <c r="G47" s="188" t="s">
        <v>604</v>
      </c>
      <c r="H47" s="327">
        <v>0.251</v>
      </c>
      <c r="I47" s="187" t="s">
        <v>608</v>
      </c>
      <c r="J47" s="186">
        <f t="shared" ref="J47:J101" si="1">ROUND(F47*H47,0)</f>
        <v>0</v>
      </c>
      <c r="K47" s="3" t="s">
        <v>343</v>
      </c>
    </row>
    <row r="48" spans="1:11" s="4" customFormat="1" ht="15" customHeight="1" x14ac:dyDescent="0.2">
      <c r="B48" s="245"/>
      <c r="C48" s="197"/>
      <c r="D48" s="895" t="s">
        <v>520</v>
      </c>
      <c r="E48" s="894"/>
      <c r="F48" s="189"/>
      <c r="G48" s="188" t="s">
        <v>604</v>
      </c>
      <c r="H48" s="230">
        <v>0.26300000000000001</v>
      </c>
      <c r="I48" s="188" t="s">
        <v>608</v>
      </c>
      <c r="J48" s="194">
        <f t="shared" si="1"/>
        <v>0</v>
      </c>
      <c r="K48" s="3" t="s">
        <v>342</v>
      </c>
    </row>
    <row r="49" spans="2:11" s="4" customFormat="1" ht="15" customHeight="1" x14ac:dyDescent="0.2">
      <c r="B49" s="245"/>
      <c r="C49" s="197"/>
      <c r="D49" s="893" t="s">
        <v>516</v>
      </c>
      <c r="E49" s="894"/>
      <c r="F49" s="189"/>
      <c r="G49" s="188" t="s">
        <v>604</v>
      </c>
      <c r="H49" s="327">
        <v>0.13400000000000001</v>
      </c>
      <c r="I49" s="187" t="s">
        <v>608</v>
      </c>
      <c r="J49" s="186">
        <f t="shared" si="1"/>
        <v>0</v>
      </c>
      <c r="K49" s="3" t="s">
        <v>341</v>
      </c>
    </row>
    <row r="50" spans="2:11" s="4" customFormat="1" ht="15" customHeight="1" x14ac:dyDescent="0.2">
      <c r="B50" s="761">
        <v>10</v>
      </c>
      <c r="C50" s="195" t="s">
        <v>146</v>
      </c>
      <c r="D50" s="898" t="s">
        <v>521</v>
      </c>
      <c r="E50" s="894"/>
      <c r="F50" s="189"/>
      <c r="G50" s="188" t="s">
        <v>604</v>
      </c>
      <c r="H50" s="230">
        <v>0.27700000000000002</v>
      </c>
      <c r="I50" s="188" t="s">
        <v>608</v>
      </c>
      <c r="J50" s="194">
        <f t="shared" si="1"/>
        <v>0</v>
      </c>
      <c r="K50" s="3" t="s">
        <v>1683</v>
      </c>
    </row>
    <row r="51" spans="2:11" s="4" customFormat="1" ht="15" customHeight="1" x14ac:dyDescent="0.2">
      <c r="B51" s="245"/>
      <c r="C51" s="197"/>
      <c r="D51" s="895" t="s">
        <v>520</v>
      </c>
      <c r="E51" s="894"/>
      <c r="F51" s="189"/>
      <c r="G51" s="188" t="s">
        <v>604</v>
      </c>
      <c r="H51" s="327">
        <v>0.249</v>
      </c>
      <c r="I51" s="187" t="s">
        <v>608</v>
      </c>
      <c r="J51" s="186">
        <f t="shared" si="1"/>
        <v>0</v>
      </c>
      <c r="K51" s="3" t="s">
        <v>1662</v>
      </c>
    </row>
    <row r="52" spans="2:11" s="4" customFormat="1" ht="15" customHeight="1" x14ac:dyDescent="0.2">
      <c r="B52" s="762"/>
      <c r="C52" s="244"/>
      <c r="D52" s="893" t="s">
        <v>516</v>
      </c>
      <c r="E52" s="894"/>
      <c r="F52" s="189"/>
      <c r="G52" s="188" t="s">
        <v>604</v>
      </c>
      <c r="H52" s="230">
        <v>0.17499999999999999</v>
      </c>
      <c r="I52" s="188" t="s">
        <v>608</v>
      </c>
      <c r="J52" s="194">
        <f t="shared" si="1"/>
        <v>0</v>
      </c>
      <c r="K52" s="3" t="s">
        <v>1664</v>
      </c>
    </row>
    <row r="53" spans="2:11" s="4" customFormat="1" ht="15" customHeight="1" x14ac:dyDescent="0.2">
      <c r="B53" s="761">
        <v>11</v>
      </c>
      <c r="C53" s="195" t="s">
        <v>145</v>
      </c>
      <c r="D53" s="386" t="s">
        <v>519</v>
      </c>
      <c r="E53" s="387" t="s">
        <v>165</v>
      </c>
      <c r="F53" s="189"/>
      <c r="G53" s="188" t="s">
        <v>604</v>
      </c>
      <c r="H53" s="327">
        <v>0.33700000000000002</v>
      </c>
      <c r="I53" s="187" t="s">
        <v>608</v>
      </c>
      <c r="J53" s="186">
        <f t="shared" si="1"/>
        <v>0</v>
      </c>
      <c r="K53" s="3" t="s">
        <v>1684</v>
      </c>
    </row>
    <row r="54" spans="2:11" s="4" customFormat="1" ht="15" customHeight="1" x14ac:dyDescent="0.2">
      <c r="B54" s="245"/>
      <c r="C54" s="197"/>
      <c r="D54" s="388" t="s">
        <v>517</v>
      </c>
      <c r="E54" s="387" t="s">
        <v>164</v>
      </c>
      <c r="F54" s="189"/>
      <c r="G54" s="188" t="s">
        <v>604</v>
      </c>
      <c r="H54" s="230">
        <v>0.27100000000000002</v>
      </c>
      <c r="I54" s="188" t="s">
        <v>608</v>
      </c>
      <c r="J54" s="194">
        <f t="shared" si="1"/>
        <v>0</v>
      </c>
      <c r="K54" s="3" t="s">
        <v>340</v>
      </c>
    </row>
    <row r="55" spans="2:11" s="4" customFormat="1" ht="15" customHeight="1" x14ac:dyDescent="0.2">
      <c r="B55" s="245"/>
      <c r="C55" s="197"/>
      <c r="D55" s="386" t="s">
        <v>518</v>
      </c>
      <c r="E55" s="387" t="s">
        <v>165</v>
      </c>
      <c r="F55" s="189"/>
      <c r="G55" s="188" t="s">
        <v>604</v>
      </c>
      <c r="H55" s="327">
        <v>0.36799999999999999</v>
      </c>
      <c r="I55" s="187" t="s">
        <v>608</v>
      </c>
      <c r="J55" s="186">
        <f t="shared" si="1"/>
        <v>0</v>
      </c>
      <c r="K55" s="3" t="s">
        <v>1492</v>
      </c>
    </row>
    <row r="56" spans="2:11" s="4" customFormat="1" ht="15" customHeight="1" x14ac:dyDescent="0.2">
      <c r="B56" s="245"/>
      <c r="C56" s="197"/>
      <c r="D56" s="388" t="s">
        <v>517</v>
      </c>
      <c r="E56" s="387" t="s">
        <v>164</v>
      </c>
      <c r="F56" s="189"/>
      <c r="G56" s="188" t="s">
        <v>604</v>
      </c>
      <c r="H56" s="230">
        <v>0.27800000000000002</v>
      </c>
      <c r="I56" s="188" t="s">
        <v>608</v>
      </c>
      <c r="J56" s="194">
        <f t="shared" si="1"/>
        <v>0</v>
      </c>
      <c r="K56" s="3" t="s">
        <v>1491</v>
      </c>
    </row>
    <row r="57" spans="2:11" s="4" customFormat="1" ht="15" customHeight="1" x14ac:dyDescent="0.2">
      <c r="B57" s="762"/>
      <c r="C57" s="244"/>
      <c r="D57" s="893" t="s">
        <v>516</v>
      </c>
      <c r="E57" s="894"/>
      <c r="F57" s="189"/>
      <c r="G57" s="188" t="s">
        <v>604</v>
      </c>
      <c r="H57" s="327">
        <v>0.222</v>
      </c>
      <c r="I57" s="187" t="s">
        <v>608</v>
      </c>
      <c r="J57" s="186">
        <f t="shared" si="1"/>
        <v>0</v>
      </c>
      <c r="K57" s="3" t="s">
        <v>1490</v>
      </c>
    </row>
    <row r="58" spans="2:11" s="4" customFormat="1" ht="15" customHeight="1" x14ac:dyDescent="0.2">
      <c r="B58" s="761">
        <v>12</v>
      </c>
      <c r="C58" s="195" t="s">
        <v>144</v>
      </c>
      <c r="D58" s="386" t="s">
        <v>519</v>
      </c>
      <c r="E58" s="387" t="s">
        <v>165</v>
      </c>
      <c r="F58" s="189"/>
      <c r="G58" s="188" t="s">
        <v>604</v>
      </c>
      <c r="H58" s="230">
        <v>0.37</v>
      </c>
      <c r="I58" s="188" t="s">
        <v>608</v>
      </c>
      <c r="J58" s="194">
        <f t="shared" si="1"/>
        <v>0</v>
      </c>
      <c r="K58" s="3" t="s">
        <v>1489</v>
      </c>
    </row>
    <row r="59" spans="2:11" s="4" customFormat="1" ht="15" customHeight="1" x14ac:dyDescent="0.2">
      <c r="B59" s="245"/>
      <c r="C59" s="197"/>
      <c r="D59" s="388" t="s">
        <v>517</v>
      </c>
      <c r="E59" s="387" t="s">
        <v>164</v>
      </c>
      <c r="F59" s="189"/>
      <c r="G59" s="188" t="s">
        <v>604</v>
      </c>
      <c r="H59" s="327">
        <v>0.28699999999999998</v>
      </c>
      <c r="I59" s="187" t="s">
        <v>608</v>
      </c>
      <c r="J59" s="186">
        <f t="shared" si="1"/>
        <v>0</v>
      </c>
      <c r="K59" s="3" t="s">
        <v>1488</v>
      </c>
    </row>
    <row r="60" spans="2:11" s="4" customFormat="1" ht="15" customHeight="1" x14ac:dyDescent="0.2">
      <c r="B60" s="245"/>
      <c r="C60" s="197"/>
      <c r="D60" s="386" t="s">
        <v>1399</v>
      </c>
      <c r="E60" s="387" t="s">
        <v>165</v>
      </c>
      <c r="F60" s="189"/>
      <c r="G60" s="188" t="s">
        <v>604</v>
      </c>
      <c r="H60" s="230">
        <v>0.38700000000000001</v>
      </c>
      <c r="I60" s="188" t="s">
        <v>608</v>
      </c>
      <c r="J60" s="194">
        <f t="shared" si="1"/>
        <v>0</v>
      </c>
      <c r="K60" s="3" t="s">
        <v>338</v>
      </c>
    </row>
    <row r="61" spans="2:11" s="4" customFormat="1" ht="15" customHeight="1" x14ac:dyDescent="0.2">
      <c r="B61" s="245"/>
      <c r="C61" s="197"/>
      <c r="D61" s="388" t="s">
        <v>517</v>
      </c>
      <c r="E61" s="387" t="s">
        <v>164</v>
      </c>
      <c r="F61" s="189"/>
      <c r="G61" s="188" t="s">
        <v>604</v>
      </c>
      <c r="H61" s="327">
        <v>0.32100000000000001</v>
      </c>
      <c r="I61" s="187" t="s">
        <v>608</v>
      </c>
      <c r="J61" s="186">
        <f t="shared" si="1"/>
        <v>0</v>
      </c>
      <c r="K61" s="3" t="s">
        <v>337</v>
      </c>
    </row>
    <row r="62" spans="2:11" s="4" customFormat="1" ht="15" customHeight="1" x14ac:dyDescent="0.2">
      <c r="B62" s="245"/>
      <c r="C62" s="197"/>
      <c r="D62" s="386" t="s">
        <v>516</v>
      </c>
      <c r="E62" s="387" t="s">
        <v>165</v>
      </c>
      <c r="F62" s="189"/>
      <c r="G62" s="188" t="s">
        <v>604</v>
      </c>
      <c r="H62" s="230">
        <v>0.29099999999999998</v>
      </c>
      <c r="I62" s="188" t="s">
        <v>608</v>
      </c>
      <c r="J62" s="194">
        <f t="shared" si="1"/>
        <v>0</v>
      </c>
      <c r="K62" s="3" t="s">
        <v>336</v>
      </c>
    </row>
    <row r="63" spans="2:11" s="4" customFormat="1" ht="15" customHeight="1" x14ac:dyDescent="0.2">
      <c r="B63" s="212"/>
      <c r="C63" s="768"/>
      <c r="D63" s="388"/>
      <c r="E63" s="387" t="s">
        <v>164</v>
      </c>
      <c r="F63" s="189"/>
      <c r="G63" s="188" t="s">
        <v>604</v>
      </c>
      <c r="H63" s="327">
        <v>0.26</v>
      </c>
      <c r="I63" s="187" t="s">
        <v>608</v>
      </c>
      <c r="J63" s="186">
        <f t="shared" si="1"/>
        <v>0</v>
      </c>
      <c r="K63" s="3" t="s">
        <v>333</v>
      </c>
    </row>
    <row r="64" spans="2:11" s="4" customFormat="1" ht="15" customHeight="1" x14ac:dyDescent="0.2">
      <c r="B64" s="761">
        <v>13</v>
      </c>
      <c r="C64" s="195" t="s">
        <v>143</v>
      </c>
      <c r="D64" s="386" t="s">
        <v>519</v>
      </c>
      <c r="E64" s="387" t="s">
        <v>165</v>
      </c>
      <c r="F64" s="189"/>
      <c r="G64" s="188" t="s">
        <v>604</v>
      </c>
      <c r="H64" s="230">
        <v>0.39200000000000002</v>
      </c>
      <c r="I64" s="188" t="s">
        <v>608</v>
      </c>
      <c r="J64" s="194">
        <f t="shared" si="1"/>
        <v>0</v>
      </c>
      <c r="K64" s="3" t="s">
        <v>331</v>
      </c>
    </row>
    <row r="65" spans="2:11" s="4" customFormat="1" ht="15" customHeight="1" x14ac:dyDescent="0.2">
      <c r="B65" s="245"/>
      <c r="C65" s="197"/>
      <c r="D65" s="388" t="s">
        <v>517</v>
      </c>
      <c r="E65" s="387" t="s">
        <v>164</v>
      </c>
      <c r="F65" s="189"/>
      <c r="G65" s="188" t="s">
        <v>604</v>
      </c>
      <c r="H65" s="327">
        <v>0.32400000000000001</v>
      </c>
      <c r="I65" s="187" t="s">
        <v>608</v>
      </c>
      <c r="J65" s="186">
        <f t="shared" si="1"/>
        <v>0</v>
      </c>
      <c r="K65" s="3" t="s">
        <v>329</v>
      </c>
    </row>
    <row r="66" spans="2:11" s="4" customFormat="1" ht="15" customHeight="1" x14ac:dyDescent="0.2">
      <c r="B66" s="245"/>
      <c r="C66" s="197"/>
      <c r="D66" s="386" t="s">
        <v>1399</v>
      </c>
      <c r="E66" s="387" t="s">
        <v>165</v>
      </c>
      <c r="F66" s="189"/>
      <c r="G66" s="188" t="s">
        <v>604</v>
      </c>
      <c r="H66" s="230">
        <v>0.40699999999999997</v>
      </c>
      <c r="I66" s="188" t="s">
        <v>608</v>
      </c>
      <c r="J66" s="194">
        <f t="shared" si="1"/>
        <v>0</v>
      </c>
      <c r="K66" s="3" t="s">
        <v>369</v>
      </c>
    </row>
    <row r="67" spans="2:11" s="4" customFormat="1" ht="15" customHeight="1" x14ac:dyDescent="0.2">
      <c r="B67" s="245"/>
      <c r="C67" s="197"/>
      <c r="D67" s="388" t="s">
        <v>517</v>
      </c>
      <c r="E67" s="387" t="s">
        <v>164</v>
      </c>
      <c r="F67" s="189"/>
      <c r="G67" s="188" t="s">
        <v>604</v>
      </c>
      <c r="H67" s="327">
        <v>0.35199999999999998</v>
      </c>
      <c r="I67" s="187" t="s">
        <v>608</v>
      </c>
      <c r="J67" s="186">
        <f t="shared" si="1"/>
        <v>0</v>
      </c>
      <c r="K67" s="3" t="s">
        <v>368</v>
      </c>
    </row>
    <row r="68" spans="2:11" s="4" customFormat="1" ht="15" customHeight="1" x14ac:dyDescent="0.2">
      <c r="B68" s="245"/>
      <c r="C68" s="197"/>
      <c r="D68" s="386" t="s">
        <v>516</v>
      </c>
      <c r="E68" s="387" t="s">
        <v>165</v>
      </c>
      <c r="F68" s="189"/>
      <c r="G68" s="188" t="s">
        <v>604</v>
      </c>
      <c r="H68" s="230">
        <v>0.31900000000000001</v>
      </c>
      <c r="I68" s="188" t="s">
        <v>608</v>
      </c>
      <c r="J68" s="194">
        <f t="shared" si="1"/>
        <v>0</v>
      </c>
      <c r="K68" s="3" t="s">
        <v>1685</v>
      </c>
    </row>
    <row r="69" spans="2:11" s="4" customFormat="1" ht="15" customHeight="1" x14ac:dyDescent="0.2">
      <c r="B69" s="212"/>
      <c r="C69" s="768"/>
      <c r="D69" s="388"/>
      <c r="E69" s="387" t="s">
        <v>164</v>
      </c>
      <c r="F69" s="189"/>
      <c r="G69" s="188" t="s">
        <v>604</v>
      </c>
      <c r="H69" s="327">
        <v>0.30099999999999999</v>
      </c>
      <c r="I69" s="187" t="s">
        <v>608</v>
      </c>
      <c r="J69" s="186">
        <f t="shared" si="1"/>
        <v>0</v>
      </c>
      <c r="K69" s="3" t="s">
        <v>1686</v>
      </c>
    </row>
    <row r="70" spans="2:11" s="4" customFormat="1" ht="15" customHeight="1" x14ac:dyDescent="0.2">
      <c r="B70" s="761">
        <v>14</v>
      </c>
      <c r="C70" s="195" t="s">
        <v>142</v>
      </c>
      <c r="D70" s="386" t="s">
        <v>519</v>
      </c>
      <c r="E70" s="387" t="s">
        <v>165</v>
      </c>
      <c r="F70" s="189"/>
      <c r="G70" s="188" t="s">
        <v>604</v>
      </c>
      <c r="H70" s="230">
        <v>0.40899999999999997</v>
      </c>
      <c r="I70" s="188" t="s">
        <v>608</v>
      </c>
      <c r="J70" s="194">
        <f t="shared" si="1"/>
        <v>0</v>
      </c>
      <c r="K70" s="3" t="s">
        <v>1687</v>
      </c>
    </row>
    <row r="71" spans="2:11" s="4" customFormat="1" ht="15" customHeight="1" x14ac:dyDescent="0.2">
      <c r="B71" s="245"/>
      <c r="C71" s="197"/>
      <c r="D71" s="388" t="s">
        <v>517</v>
      </c>
      <c r="E71" s="387" t="s">
        <v>164</v>
      </c>
      <c r="F71" s="189"/>
      <c r="G71" s="188" t="s">
        <v>604</v>
      </c>
      <c r="H71" s="327">
        <v>0.38800000000000001</v>
      </c>
      <c r="I71" s="187" t="s">
        <v>608</v>
      </c>
      <c r="J71" s="186">
        <f t="shared" si="1"/>
        <v>0</v>
      </c>
      <c r="K71" s="3" t="s">
        <v>1688</v>
      </c>
    </row>
    <row r="72" spans="2:11" s="4" customFormat="1" ht="15" customHeight="1" x14ac:dyDescent="0.2">
      <c r="B72" s="245"/>
      <c r="C72" s="197"/>
      <c r="D72" s="386" t="s">
        <v>1399</v>
      </c>
      <c r="E72" s="387" t="s">
        <v>165</v>
      </c>
      <c r="F72" s="189"/>
      <c r="G72" s="188" t="s">
        <v>604</v>
      </c>
      <c r="H72" s="230">
        <v>0.42099999999999999</v>
      </c>
      <c r="I72" s="188" t="s">
        <v>608</v>
      </c>
      <c r="J72" s="194">
        <f t="shared" si="1"/>
        <v>0</v>
      </c>
      <c r="K72" s="3" t="s">
        <v>1671</v>
      </c>
    </row>
    <row r="73" spans="2:11" s="4" customFormat="1" ht="15" customHeight="1" x14ac:dyDescent="0.2">
      <c r="B73" s="245"/>
      <c r="C73" s="197"/>
      <c r="D73" s="388" t="s">
        <v>517</v>
      </c>
      <c r="E73" s="387" t="s">
        <v>164</v>
      </c>
      <c r="F73" s="189"/>
      <c r="G73" s="188" t="s">
        <v>604</v>
      </c>
      <c r="H73" s="327">
        <v>0.40200000000000002</v>
      </c>
      <c r="I73" s="187" t="s">
        <v>608</v>
      </c>
      <c r="J73" s="186">
        <f t="shared" si="1"/>
        <v>0</v>
      </c>
      <c r="K73" s="3" t="s">
        <v>1673</v>
      </c>
    </row>
    <row r="74" spans="2:11" s="4" customFormat="1" ht="15" customHeight="1" x14ac:dyDescent="0.2">
      <c r="B74" s="245"/>
      <c r="C74" s="197"/>
      <c r="D74" s="386" t="s">
        <v>516</v>
      </c>
      <c r="E74" s="387" t="s">
        <v>165</v>
      </c>
      <c r="F74" s="189"/>
      <c r="G74" s="188" t="s">
        <v>604</v>
      </c>
      <c r="H74" s="230">
        <v>0.35499999999999998</v>
      </c>
      <c r="I74" s="188" t="s">
        <v>608</v>
      </c>
      <c r="J74" s="194">
        <f t="shared" si="1"/>
        <v>0</v>
      </c>
      <c r="K74" s="3" t="s">
        <v>1675</v>
      </c>
    </row>
    <row r="75" spans="2:11" s="4" customFormat="1" ht="15" customHeight="1" x14ac:dyDescent="0.2">
      <c r="B75" s="212"/>
      <c r="C75" s="768"/>
      <c r="D75" s="388"/>
      <c r="E75" s="387" t="s">
        <v>164</v>
      </c>
      <c r="F75" s="189"/>
      <c r="G75" s="188" t="s">
        <v>604</v>
      </c>
      <c r="H75" s="327">
        <v>0.34899999999999998</v>
      </c>
      <c r="I75" s="187" t="s">
        <v>608</v>
      </c>
      <c r="J75" s="186">
        <f t="shared" si="1"/>
        <v>0</v>
      </c>
      <c r="K75" s="3" t="s">
        <v>1677</v>
      </c>
    </row>
    <row r="76" spans="2:11" s="4" customFormat="1" ht="15" customHeight="1" x14ac:dyDescent="0.2">
      <c r="B76" s="761">
        <v>15</v>
      </c>
      <c r="C76" s="195" t="s">
        <v>537</v>
      </c>
      <c r="D76" s="386" t="s">
        <v>519</v>
      </c>
      <c r="E76" s="387" t="s">
        <v>165</v>
      </c>
      <c r="F76" s="189"/>
      <c r="G76" s="188" t="s">
        <v>604</v>
      </c>
      <c r="H76" s="230">
        <v>0.43099999999999999</v>
      </c>
      <c r="I76" s="188" t="s">
        <v>608</v>
      </c>
      <c r="J76" s="194">
        <f t="shared" si="1"/>
        <v>0</v>
      </c>
      <c r="K76" s="3" t="s">
        <v>1689</v>
      </c>
    </row>
    <row r="77" spans="2:11" s="4" customFormat="1" ht="15" customHeight="1" x14ac:dyDescent="0.2">
      <c r="B77" s="245"/>
      <c r="C77" s="197"/>
      <c r="D77" s="388" t="s">
        <v>517</v>
      </c>
      <c r="E77" s="387" t="s">
        <v>164</v>
      </c>
      <c r="F77" s="189"/>
      <c r="G77" s="188" t="s">
        <v>604</v>
      </c>
      <c r="H77" s="327">
        <v>0.41699999999999998</v>
      </c>
      <c r="I77" s="187" t="s">
        <v>608</v>
      </c>
      <c r="J77" s="186">
        <f t="shared" si="1"/>
        <v>0</v>
      </c>
      <c r="K77" s="3" t="s">
        <v>1690</v>
      </c>
    </row>
    <row r="78" spans="2:11" s="4" customFormat="1" ht="15" customHeight="1" x14ac:dyDescent="0.2">
      <c r="B78" s="245"/>
      <c r="C78" s="197"/>
      <c r="D78" s="386" t="s">
        <v>1399</v>
      </c>
      <c r="E78" s="387" t="s">
        <v>165</v>
      </c>
      <c r="F78" s="189"/>
      <c r="G78" s="188" t="s">
        <v>604</v>
      </c>
      <c r="H78" s="230">
        <v>0.441</v>
      </c>
      <c r="I78" s="188" t="s">
        <v>608</v>
      </c>
      <c r="J78" s="194">
        <f t="shared" si="1"/>
        <v>0</v>
      </c>
      <c r="K78" s="3" t="s">
        <v>1692</v>
      </c>
    </row>
    <row r="79" spans="2:11" s="4" customFormat="1" ht="15" customHeight="1" x14ac:dyDescent="0.2">
      <c r="B79" s="245"/>
      <c r="C79" s="197"/>
      <c r="D79" s="388" t="s">
        <v>517</v>
      </c>
      <c r="E79" s="387" t="s">
        <v>164</v>
      </c>
      <c r="F79" s="189"/>
      <c r="G79" s="188" t="s">
        <v>604</v>
      </c>
      <c r="H79" s="327">
        <v>0.42799999999999999</v>
      </c>
      <c r="I79" s="187" t="s">
        <v>608</v>
      </c>
      <c r="J79" s="186">
        <f t="shared" si="1"/>
        <v>0</v>
      </c>
      <c r="K79" s="3" t="s">
        <v>1693</v>
      </c>
    </row>
    <row r="80" spans="2:11" s="4" customFormat="1" ht="15" customHeight="1" x14ac:dyDescent="0.2">
      <c r="B80" s="245"/>
      <c r="C80" s="197"/>
      <c r="D80" s="386" t="s">
        <v>516</v>
      </c>
      <c r="E80" s="387" t="s">
        <v>165</v>
      </c>
      <c r="F80" s="189"/>
      <c r="G80" s="188" t="s">
        <v>604</v>
      </c>
      <c r="H80" s="230">
        <v>0.39100000000000001</v>
      </c>
      <c r="I80" s="188" t="s">
        <v>608</v>
      </c>
      <c r="J80" s="194">
        <f t="shared" si="1"/>
        <v>0</v>
      </c>
      <c r="K80" s="3" t="s">
        <v>1694</v>
      </c>
    </row>
    <row r="81" spans="1:11" s="4" customFormat="1" ht="15" customHeight="1" x14ac:dyDescent="0.2">
      <c r="B81" s="212"/>
      <c r="C81" s="768"/>
      <c r="D81" s="388"/>
      <c r="E81" s="387" t="s">
        <v>164</v>
      </c>
      <c r="F81" s="189"/>
      <c r="G81" s="188" t="s">
        <v>604</v>
      </c>
      <c r="H81" s="327">
        <v>0.38700000000000001</v>
      </c>
      <c r="I81" s="187" t="s">
        <v>608</v>
      </c>
      <c r="J81" s="186">
        <f t="shared" si="1"/>
        <v>0</v>
      </c>
      <c r="K81" s="3" t="s">
        <v>1695</v>
      </c>
    </row>
    <row r="82" spans="1:11" s="4" customFormat="1" ht="15" customHeight="1" x14ac:dyDescent="0.2">
      <c r="B82" s="761">
        <v>16</v>
      </c>
      <c r="C82" s="195" t="s">
        <v>575</v>
      </c>
      <c r="D82" s="386" t="s">
        <v>519</v>
      </c>
      <c r="E82" s="387" t="s">
        <v>165</v>
      </c>
      <c r="F82" s="189"/>
      <c r="G82" s="188" t="s">
        <v>139</v>
      </c>
      <c r="H82" s="230">
        <v>0.45300000000000001</v>
      </c>
      <c r="I82" s="188" t="s">
        <v>141</v>
      </c>
      <c r="J82" s="194">
        <f t="shared" ref="J82:J87" si="2">ROUND(F82*H82,0)</f>
        <v>0</v>
      </c>
      <c r="K82" s="3" t="s">
        <v>1696</v>
      </c>
    </row>
    <row r="83" spans="1:11" s="4" customFormat="1" ht="15" customHeight="1" x14ac:dyDescent="0.2">
      <c r="B83" s="245"/>
      <c r="C83" s="197"/>
      <c r="D83" s="388" t="s">
        <v>517</v>
      </c>
      <c r="E83" s="387" t="s">
        <v>164</v>
      </c>
      <c r="F83" s="189"/>
      <c r="G83" s="188" t="s">
        <v>139</v>
      </c>
      <c r="H83" s="327">
        <v>0.44400000000000001</v>
      </c>
      <c r="I83" s="187" t="s">
        <v>141</v>
      </c>
      <c r="J83" s="186">
        <f t="shared" si="2"/>
        <v>0</v>
      </c>
      <c r="K83" s="3" t="s">
        <v>1697</v>
      </c>
    </row>
    <row r="84" spans="1:11" s="4" customFormat="1" ht="15" customHeight="1" x14ac:dyDescent="0.2">
      <c r="B84" s="245"/>
      <c r="C84" s="197"/>
      <c r="D84" s="386" t="s">
        <v>1399</v>
      </c>
      <c r="E84" s="387" t="s">
        <v>165</v>
      </c>
      <c r="F84" s="189"/>
      <c r="G84" s="188" t="s">
        <v>139</v>
      </c>
      <c r="H84" s="230">
        <v>0.46</v>
      </c>
      <c r="I84" s="188" t="s">
        <v>141</v>
      </c>
      <c r="J84" s="194">
        <f t="shared" si="2"/>
        <v>0</v>
      </c>
      <c r="K84" s="3" t="s">
        <v>1699</v>
      </c>
    </row>
    <row r="85" spans="1:11" s="4" customFormat="1" ht="15" customHeight="1" x14ac:dyDescent="0.2">
      <c r="B85" s="245"/>
      <c r="C85" s="197"/>
      <c r="D85" s="388" t="s">
        <v>517</v>
      </c>
      <c r="E85" s="387" t="s">
        <v>164</v>
      </c>
      <c r="F85" s="189"/>
      <c r="G85" s="188" t="s">
        <v>139</v>
      </c>
      <c r="H85" s="327">
        <v>0.45200000000000001</v>
      </c>
      <c r="I85" s="187" t="s">
        <v>141</v>
      </c>
      <c r="J85" s="186">
        <f t="shared" si="2"/>
        <v>0</v>
      </c>
      <c r="K85" s="3" t="s">
        <v>1700</v>
      </c>
    </row>
    <row r="86" spans="1:11" s="4" customFormat="1" ht="15" customHeight="1" x14ac:dyDescent="0.2">
      <c r="B86" s="245"/>
      <c r="C86" s="197"/>
      <c r="D86" s="386" t="s">
        <v>516</v>
      </c>
      <c r="E86" s="387" t="s">
        <v>165</v>
      </c>
      <c r="F86" s="189"/>
      <c r="G86" s="188" t="s">
        <v>139</v>
      </c>
      <c r="H86" s="230">
        <v>0.42699999999999999</v>
      </c>
      <c r="I86" s="188" t="s">
        <v>141</v>
      </c>
      <c r="J86" s="194">
        <f t="shared" si="2"/>
        <v>0</v>
      </c>
      <c r="K86" s="3" t="s">
        <v>1701</v>
      </c>
    </row>
    <row r="87" spans="1:11" s="4" customFormat="1" ht="15" customHeight="1" x14ac:dyDescent="0.2">
      <c r="B87" s="212"/>
      <c r="C87" s="768"/>
      <c r="D87" s="388"/>
      <c r="E87" s="387" t="s">
        <v>164</v>
      </c>
      <c r="F87" s="189"/>
      <c r="G87" s="188" t="s">
        <v>139</v>
      </c>
      <c r="H87" s="327">
        <v>0.42499999999999999</v>
      </c>
      <c r="I87" s="187" t="s">
        <v>141</v>
      </c>
      <c r="J87" s="186">
        <f t="shared" si="2"/>
        <v>0</v>
      </c>
      <c r="K87" s="3" t="s">
        <v>1702</v>
      </c>
    </row>
    <row r="88" spans="1:11" s="4" customFormat="1" ht="15" customHeight="1" x14ac:dyDescent="0.2">
      <c r="B88" s="761">
        <v>17</v>
      </c>
      <c r="C88" s="195" t="s">
        <v>721</v>
      </c>
      <c r="D88" s="386" t="s">
        <v>929</v>
      </c>
      <c r="E88" s="387" t="s">
        <v>165</v>
      </c>
      <c r="F88" s="189"/>
      <c r="G88" s="188" t="s">
        <v>604</v>
      </c>
      <c r="H88" s="230">
        <v>0.47699999999999998</v>
      </c>
      <c r="I88" s="188" t="s">
        <v>608</v>
      </c>
      <c r="J88" s="194">
        <f t="shared" si="1"/>
        <v>0</v>
      </c>
      <c r="K88" s="3" t="s">
        <v>1698</v>
      </c>
    </row>
    <row r="89" spans="1:11" s="4" customFormat="1" ht="15" customHeight="1" x14ac:dyDescent="0.2">
      <c r="B89" s="245"/>
      <c r="C89" s="197"/>
      <c r="D89" s="388"/>
      <c r="E89" s="387" t="s">
        <v>164</v>
      </c>
      <c r="F89" s="189"/>
      <c r="G89" s="188" t="s">
        <v>604</v>
      </c>
      <c r="H89" s="327">
        <v>0.47199999999999998</v>
      </c>
      <c r="I89" s="187" t="s">
        <v>608</v>
      </c>
      <c r="J89" s="186">
        <f t="shared" si="1"/>
        <v>0</v>
      </c>
      <c r="K89" s="3" t="s">
        <v>1703</v>
      </c>
    </row>
    <row r="90" spans="1:11" s="4" customFormat="1" ht="15" customHeight="1" x14ac:dyDescent="0.2">
      <c r="B90" s="245"/>
      <c r="C90" s="197"/>
      <c r="D90" s="386" t="s">
        <v>1399</v>
      </c>
      <c r="E90" s="387" t="s">
        <v>165</v>
      </c>
      <c r="F90" s="189"/>
      <c r="G90" s="188" t="s">
        <v>604</v>
      </c>
      <c r="H90" s="230">
        <v>0.48</v>
      </c>
      <c r="I90" s="188" t="s">
        <v>608</v>
      </c>
      <c r="J90" s="194">
        <f t="shared" si="1"/>
        <v>0</v>
      </c>
      <c r="K90" s="3" t="s">
        <v>1704</v>
      </c>
    </row>
    <row r="91" spans="1:11" s="4" customFormat="1" ht="15" customHeight="1" x14ac:dyDescent="0.2">
      <c r="B91" s="245"/>
      <c r="C91" s="197"/>
      <c r="D91" s="388" t="s">
        <v>517</v>
      </c>
      <c r="E91" s="387" t="s">
        <v>164</v>
      </c>
      <c r="F91" s="189"/>
      <c r="G91" s="188" t="s">
        <v>604</v>
      </c>
      <c r="H91" s="327">
        <v>0.47599999999999998</v>
      </c>
      <c r="I91" s="187" t="s">
        <v>608</v>
      </c>
      <c r="J91" s="186">
        <f t="shared" si="1"/>
        <v>0</v>
      </c>
      <c r="K91" s="3" t="s">
        <v>1705</v>
      </c>
    </row>
    <row r="92" spans="1:11" s="4" customFormat="1" ht="15" customHeight="1" x14ac:dyDescent="0.2">
      <c r="B92" s="245"/>
      <c r="C92" s="197"/>
      <c r="D92" s="386" t="s">
        <v>516</v>
      </c>
      <c r="E92" s="387" t="s">
        <v>165</v>
      </c>
      <c r="F92" s="189"/>
      <c r="G92" s="188" t="s">
        <v>604</v>
      </c>
      <c r="H92" s="230">
        <v>0.46400000000000002</v>
      </c>
      <c r="I92" s="188" t="s">
        <v>608</v>
      </c>
      <c r="J92" s="194">
        <f t="shared" si="1"/>
        <v>0</v>
      </c>
      <c r="K92" s="3" t="s">
        <v>1706</v>
      </c>
    </row>
    <row r="93" spans="1:11" s="4" customFormat="1" ht="15" customHeight="1" x14ac:dyDescent="0.2">
      <c r="B93" s="212"/>
      <c r="C93" s="768"/>
      <c r="D93" s="388"/>
      <c r="E93" s="387" t="s">
        <v>164</v>
      </c>
      <c r="F93" s="189"/>
      <c r="G93" s="188" t="s">
        <v>604</v>
      </c>
      <c r="H93" s="230">
        <v>0.46200000000000002</v>
      </c>
      <c r="I93" s="188" t="s">
        <v>608</v>
      </c>
      <c r="J93" s="194">
        <f t="shared" si="1"/>
        <v>0</v>
      </c>
      <c r="K93" s="3" t="s">
        <v>1707</v>
      </c>
    </row>
    <row r="94" spans="1:11" s="4" customFormat="1" ht="15" customHeight="1" x14ac:dyDescent="0.2">
      <c r="A94" s="177" t="s">
        <v>53</v>
      </c>
      <c r="B94" s="4" t="s">
        <v>522</v>
      </c>
      <c r="C94" s="2"/>
      <c r="D94" s="896"/>
      <c r="E94" s="896"/>
      <c r="F94" s="170"/>
      <c r="G94" s="171"/>
      <c r="H94" s="385"/>
      <c r="I94" s="171"/>
      <c r="J94" s="170"/>
      <c r="K94" s="184"/>
    </row>
    <row r="95" spans="1:11" s="4" customFormat="1" ht="15" customHeight="1" x14ac:dyDescent="0.2">
      <c r="A95" s="182"/>
      <c r="B95" s="2"/>
      <c r="C95" s="2"/>
      <c r="D95" s="896"/>
      <c r="E95" s="897"/>
      <c r="F95" s="623"/>
      <c r="G95" s="622"/>
      <c r="H95" s="385"/>
      <c r="I95" s="171"/>
      <c r="J95" s="170"/>
      <c r="K95" s="3"/>
    </row>
    <row r="96" spans="1:11" s="4" customFormat="1" ht="15" customHeight="1" x14ac:dyDescent="0.2">
      <c r="B96" s="761">
        <v>18</v>
      </c>
      <c r="C96" s="195" t="s">
        <v>1002</v>
      </c>
      <c r="D96" s="386" t="s">
        <v>929</v>
      </c>
      <c r="E96" s="387" t="s">
        <v>165</v>
      </c>
      <c r="F96" s="189"/>
      <c r="G96" s="188" t="s">
        <v>139</v>
      </c>
      <c r="H96" s="230">
        <v>0.5</v>
      </c>
      <c r="I96" s="188" t="s">
        <v>141</v>
      </c>
      <c r="J96" s="194">
        <f t="shared" si="1"/>
        <v>0</v>
      </c>
      <c r="K96" s="3" t="s">
        <v>1708</v>
      </c>
    </row>
    <row r="97" spans="2:11" s="4" customFormat="1" ht="15" customHeight="1" x14ac:dyDescent="0.2">
      <c r="B97" s="245"/>
      <c r="C97" s="197"/>
      <c r="D97" s="388"/>
      <c r="E97" s="387" t="s">
        <v>164</v>
      </c>
      <c r="F97" s="189"/>
      <c r="G97" s="188" t="s">
        <v>139</v>
      </c>
      <c r="H97" s="327">
        <v>0.5</v>
      </c>
      <c r="I97" s="187" t="s">
        <v>141</v>
      </c>
      <c r="J97" s="186">
        <f t="shared" si="1"/>
        <v>0</v>
      </c>
      <c r="K97" s="3" t="s">
        <v>1709</v>
      </c>
    </row>
    <row r="98" spans="2:11" s="4" customFormat="1" ht="15" customHeight="1" x14ac:dyDescent="0.2">
      <c r="B98" s="245"/>
      <c r="C98" s="197"/>
      <c r="D98" s="386" t="s">
        <v>1399</v>
      </c>
      <c r="E98" s="387" t="s">
        <v>165</v>
      </c>
      <c r="F98" s="189"/>
      <c r="G98" s="188" t="s">
        <v>139</v>
      </c>
      <c r="H98" s="230">
        <v>0.5</v>
      </c>
      <c r="I98" s="188" t="s">
        <v>141</v>
      </c>
      <c r="J98" s="194">
        <f t="shared" si="1"/>
        <v>0</v>
      </c>
      <c r="K98" s="3" t="s">
        <v>1710</v>
      </c>
    </row>
    <row r="99" spans="2:11" s="4" customFormat="1" ht="15" customHeight="1" x14ac:dyDescent="0.2">
      <c r="B99" s="245"/>
      <c r="C99" s="197"/>
      <c r="D99" s="388" t="s">
        <v>517</v>
      </c>
      <c r="E99" s="387" t="s">
        <v>164</v>
      </c>
      <c r="F99" s="189"/>
      <c r="G99" s="188" t="s">
        <v>139</v>
      </c>
      <c r="H99" s="327">
        <v>0.5</v>
      </c>
      <c r="I99" s="187" t="s">
        <v>141</v>
      </c>
      <c r="J99" s="186">
        <f t="shared" si="1"/>
        <v>0</v>
      </c>
      <c r="K99" s="3" t="s">
        <v>1711</v>
      </c>
    </row>
    <row r="100" spans="2:11" s="4" customFormat="1" ht="15" customHeight="1" x14ac:dyDescent="0.2">
      <c r="B100" s="245"/>
      <c r="C100" s="197"/>
      <c r="D100" s="386" t="s">
        <v>516</v>
      </c>
      <c r="E100" s="387" t="s">
        <v>165</v>
      </c>
      <c r="F100" s="189"/>
      <c r="G100" s="188" t="s">
        <v>139</v>
      </c>
      <c r="H100" s="230">
        <v>0.5</v>
      </c>
      <c r="I100" s="188" t="s">
        <v>141</v>
      </c>
      <c r="J100" s="194">
        <f t="shared" si="1"/>
        <v>0</v>
      </c>
      <c r="K100" s="3" t="s">
        <v>1712</v>
      </c>
    </row>
    <row r="101" spans="2:11" s="4" customFormat="1" ht="15" customHeight="1" x14ac:dyDescent="0.2">
      <c r="B101" s="212"/>
      <c r="C101" s="768"/>
      <c r="D101" s="388"/>
      <c r="E101" s="387" t="s">
        <v>164</v>
      </c>
      <c r="F101" s="189"/>
      <c r="G101" s="188" t="s">
        <v>139</v>
      </c>
      <c r="H101" s="327">
        <v>0.5</v>
      </c>
      <c r="I101" s="187" t="s">
        <v>141</v>
      </c>
      <c r="J101" s="186">
        <f t="shared" si="1"/>
        <v>0</v>
      </c>
      <c r="K101" s="3" t="s">
        <v>1713</v>
      </c>
    </row>
    <row r="102" spans="2:11" s="4" customFormat="1" ht="15" customHeight="1" x14ac:dyDescent="0.2">
      <c r="B102" s="761">
        <v>19</v>
      </c>
      <c r="C102" s="195" t="s">
        <v>1116</v>
      </c>
      <c r="D102" s="386" t="s">
        <v>929</v>
      </c>
      <c r="E102" s="387" t="s">
        <v>165</v>
      </c>
      <c r="F102" s="189"/>
      <c r="G102" s="188" t="s">
        <v>139</v>
      </c>
      <c r="H102" s="230">
        <v>0.5</v>
      </c>
      <c r="I102" s="188" t="s">
        <v>141</v>
      </c>
      <c r="J102" s="194">
        <f t="shared" ref="J102:J113" si="3">ROUND(F102*H102,0)</f>
        <v>0</v>
      </c>
      <c r="K102" s="3" t="s">
        <v>1714</v>
      </c>
    </row>
    <row r="103" spans="2:11" s="4" customFormat="1" ht="15" customHeight="1" x14ac:dyDescent="0.2">
      <c r="B103" s="245"/>
      <c r="C103" s="197"/>
      <c r="D103" s="388"/>
      <c r="E103" s="387" t="s">
        <v>164</v>
      </c>
      <c r="F103" s="189"/>
      <c r="G103" s="188" t="s">
        <v>139</v>
      </c>
      <c r="H103" s="327">
        <v>0.5</v>
      </c>
      <c r="I103" s="187" t="s">
        <v>141</v>
      </c>
      <c r="J103" s="186">
        <f t="shared" si="3"/>
        <v>0</v>
      </c>
      <c r="K103" s="3" t="s">
        <v>1715</v>
      </c>
    </row>
    <row r="104" spans="2:11" s="4" customFormat="1" ht="15" customHeight="1" x14ac:dyDescent="0.2">
      <c r="B104" s="245"/>
      <c r="C104" s="197"/>
      <c r="D104" s="386" t="s">
        <v>1399</v>
      </c>
      <c r="E104" s="387" t="s">
        <v>165</v>
      </c>
      <c r="F104" s="189"/>
      <c r="G104" s="188" t="s">
        <v>139</v>
      </c>
      <c r="H104" s="230">
        <v>0.5</v>
      </c>
      <c r="I104" s="188" t="s">
        <v>141</v>
      </c>
      <c r="J104" s="194">
        <f t="shared" si="3"/>
        <v>0</v>
      </c>
      <c r="K104" s="3" t="s">
        <v>1716</v>
      </c>
    </row>
    <row r="105" spans="2:11" s="4" customFormat="1" ht="15" customHeight="1" x14ac:dyDescent="0.2">
      <c r="B105" s="245"/>
      <c r="C105" s="197"/>
      <c r="D105" s="388" t="s">
        <v>517</v>
      </c>
      <c r="E105" s="387" t="s">
        <v>164</v>
      </c>
      <c r="F105" s="189"/>
      <c r="G105" s="188" t="s">
        <v>139</v>
      </c>
      <c r="H105" s="327">
        <v>0.5</v>
      </c>
      <c r="I105" s="187" t="s">
        <v>141</v>
      </c>
      <c r="J105" s="186">
        <f t="shared" si="3"/>
        <v>0</v>
      </c>
      <c r="K105" s="3" t="s">
        <v>1717</v>
      </c>
    </row>
    <row r="106" spans="2:11" s="4" customFormat="1" ht="15" customHeight="1" x14ac:dyDescent="0.2">
      <c r="B106" s="245"/>
      <c r="C106" s="197"/>
      <c r="D106" s="386" t="s">
        <v>516</v>
      </c>
      <c r="E106" s="387" t="s">
        <v>165</v>
      </c>
      <c r="F106" s="189"/>
      <c r="G106" s="188" t="s">
        <v>139</v>
      </c>
      <c r="H106" s="230">
        <v>0.5</v>
      </c>
      <c r="I106" s="188" t="s">
        <v>141</v>
      </c>
      <c r="J106" s="194">
        <f t="shared" si="3"/>
        <v>0</v>
      </c>
      <c r="K106" s="3" t="s">
        <v>1718</v>
      </c>
    </row>
    <row r="107" spans="2:11" s="4" customFormat="1" ht="15" customHeight="1" x14ac:dyDescent="0.2">
      <c r="B107" s="212"/>
      <c r="C107" s="768"/>
      <c r="D107" s="388"/>
      <c r="E107" s="387" t="s">
        <v>164</v>
      </c>
      <c r="F107" s="189"/>
      <c r="G107" s="188" t="s">
        <v>139</v>
      </c>
      <c r="H107" s="327">
        <v>0.5</v>
      </c>
      <c r="I107" s="187" t="s">
        <v>141</v>
      </c>
      <c r="J107" s="186">
        <f t="shared" si="3"/>
        <v>0</v>
      </c>
      <c r="K107" s="3" t="s">
        <v>1719</v>
      </c>
    </row>
    <row r="108" spans="2:11" s="4" customFormat="1" ht="15" customHeight="1" x14ac:dyDescent="0.2">
      <c r="B108" s="761">
        <v>20</v>
      </c>
      <c r="C108" s="195" t="s">
        <v>1395</v>
      </c>
      <c r="D108" s="386" t="s">
        <v>929</v>
      </c>
      <c r="E108" s="387" t="s">
        <v>165</v>
      </c>
      <c r="F108" s="189"/>
      <c r="G108" s="188" t="s">
        <v>139</v>
      </c>
      <c r="H108" s="230">
        <v>0.5</v>
      </c>
      <c r="I108" s="188" t="s">
        <v>141</v>
      </c>
      <c r="J108" s="194">
        <f t="shared" si="3"/>
        <v>0</v>
      </c>
      <c r="K108" s="3" t="s">
        <v>1720</v>
      </c>
    </row>
    <row r="109" spans="2:11" s="4" customFormat="1" ht="15" customHeight="1" x14ac:dyDescent="0.2">
      <c r="B109" s="245"/>
      <c r="C109" s="197"/>
      <c r="D109" s="388"/>
      <c r="E109" s="387" t="s">
        <v>164</v>
      </c>
      <c r="F109" s="189"/>
      <c r="G109" s="188" t="s">
        <v>139</v>
      </c>
      <c r="H109" s="327">
        <v>0.5</v>
      </c>
      <c r="I109" s="187" t="s">
        <v>141</v>
      </c>
      <c r="J109" s="186">
        <f t="shared" si="3"/>
        <v>0</v>
      </c>
      <c r="K109" s="3" t="s">
        <v>1721</v>
      </c>
    </row>
    <row r="110" spans="2:11" s="4" customFormat="1" ht="15" customHeight="1" x14ac:dyDescent="0.2">
      <c r="B110" s="245"/>
      <c r="C110" s="197"/>
      <c r="D110" s="386" t="s">
        <v>1399</v>
      </c>
      <c r="E110" s="387" t="s">
        <v>165</v>
      </c>
      <c r="F110" s="189"/>
      <c r="G110" s="188" t="s">
        <v>139</v>
      </c>
      <c r="H110" s="230">
        <v>0.5</v>
      </c>
      <c r="I110" s="188" t="s">
        <v>141</v>
      </c>
      <c r="J110" s="194">
        <f t="shared" si="3"/>
        <v>0</v>
      </c>
      <c r="K110" s="3" t="s">
        <v>1722</v>
      </c>
    </row>
    <row r="111" spans="2:11" s="4" customFormat="1" ht="15" customHeight="1" x14ac:dyDescent="0.2">
      <c r="B111" s="245"/>
      <c r="C111" s="197"/>
      <c r="D111" s="388" t="s">
        <v>517</v>
      </c>
      <c r="E111" s="387" t="s">
        <v>164</v>
      </c>
      <c r="F111" s="189"/>
      <c r="G111" s="188" t="s">
        <v>139</v>
      </c>
      <c r="H111" s="327">
        <v>0.5</v>
      </c>
      <c r="I111" s="187" t="s">
        <v>141</v>
      </c>
      <c r="J111" s="186">
        <f t="shared" si="3"/>
        <v>0</v>
      </c>
      <c r="K111" s="3" t="s">
        <v>1723</v>
      </c>
    </row>
    <row r="112" spans="2:11" s="4" customFormat="1" ht="15" customHeight="1" x14ac:dyDescent="0.2">
      <c r="B112" s="245"/>
      <c r="C112" s="197"/>
      <c r="D112" s="386" t="s">
        <v>516</v>
      </c>
      <c r="E112" s="387" t="s">
        <v>165</v>
      </c>
      <c r="F112" s="189"/>
      <c r="G112" s="188" t="s">
        <v>139</v>
      </c>
      <c r="H112" s="230">
        <v>0.5</v>
      </c>
      <c r="I112" s="188" t="s">
        <v>141</v>
      </c>
      <c r="J112" s="194">
        <f t="shared" si="3"/>
        <v>0</v>
      </c>
      <c r="K112" s="3" t="s">
        <v>1724</v>
      </c>
    </row>
    <row r="113" spans="2:11" s="4" customFormat="1" ht="15" customHeight="1" x14ac:dyDescent="0.2">
      <c r="B113" s="212"/>
      <c r="C113" s="768"/>
      <c r="D113" s="388"/>
      <c r="E113" s="387" t="s">
        <v>164</v>
      </c>
      <c r="F113" s="189"/>
      <c r="G113" s="188" t="s">
        <v>139</v>
      </c>
      <c r="H113" s="327">
        <v>0.5</v>
      </c>
      <c r="I113" s="187" t="s">
        <v>141</v>
      </c>
      <c r="J113" s="186">
        <f t="shared" si="3"/>
        <v>0</v>
      </c>
      <c r="K113" s="3" t="s">
        <v>1725</v>
      </c>
    </row>
    <row r="114" spans="2:11" s="4" customFormat="1" ht="15" customHeight="1" x14ac:dyDescent="0.2">
      <c r="B114" s="761">
        <v>21</v>
      </c>
      <c r="C114" s="195" t="s">
        <v>1639</v>
      </c>
      <c r="D114" s="386" t="s">
        <v>929</v>
      </c>
      <c r="E114" s="387" t="s">
        <v>165</v>
      </c>
      <c r="F114" s="189"/>
      <c r="G114" s="188" t="s">
        <v>139</v>
      </c>
      <c r="H114" s="230">
        <v>0.5</v>
      </c>
      <c r="I114" s="188" t="s">
        <v>141</v>
      </c>
      <c r="J114" s="194">
        <f t="shared" ref="J114:J119" si="4">ROUND(F114*H114,0)</f>
        <v>0</v>
      </c>
      <c r="K114" s="3" t="s">
        <v>1726</v>
      </c>
    </row>
    <row r="115" spans="2:11" s="4" customFormat="1" ht="15" customHeight="1" x14ac:dyDescent="0.2">
      <c r="B115" s="245"/>
      <c r="C115" s="197"/>
      <c r="D115" s="388"/>
      <c r="E115" s="387" t="s">
        <v>164</v>
      </c>
      <c r="F115" s="189"/>
      <c r="G115" s="188" t="s">
        <v>139</v>
      </c>
      <c r="H115" s="327">
        <v>0.5</v>
      </c>
      <c r="I115" s="187" t="s">
        <v>141</v>
      </c>
      <c r="J115" s="186">
        <f t="shared" si="4"/>
        <v>0</v>
      </c>
      <c r="K115" s="3" t="s">
        <v>1727</v>
      </c>
    </row>
    <row r="116" spans="2:11" s="4" customFormat="1" ht="15" customHeight="1" x14ac:dyDescent="0.2">
      <c r="B116" s="245"/>
      <c r="C116" s="197"/>
      <c r="D116" s="386" t="s">
        <v>1399</v>
      </c>
      <c r="E116" s="387" t="s">
        <v>165</v>
      </c>
      <c r="F116" s="189"/>
      <c r="G116" s="188" t="s">
        <v>139</v>
      </c>
      <c r="H116" s="230">
        <v>0.5</v>
      </c>
      <c r="I116" s="188" t="s">
        <v>141</v>
      </c>
      <c r="J116" s="194">
        <f t="shared" si="4"/>
        <v>0</v>
      </c>
      <c r="K116" s="3" t="s">
        <v>1728</v>
      </c>
    </row>
    <row r="117" spans="2:11" s="4" customFormat="1" ht="15" customHeight="1" x14ac:dyDescent="0.2">
      <c r="B117" s="245"/>
      <c r="C117" s="197"/>
      <c r="D117" s="388" t="s">
        <v>517</v>
      </c>
      <c r="E117" s="387" t="s">
        <v>164</v>
      </c>
      <c r="F117" s="189"/>
      <c r="G117" s="188" t="s">
        <v>139</v>
      </c>
      <c r="H117" s="327">
        <v>0.5</v>
      </c>
      <c r="I117" s="187" t="s">
        <v>141</v>
      </c>
      <c r="J117" s="186">
        <f t="shared" si="4"/>
        <v>0</v>
      </c>
      <c r="K117" s="3" t="s">
        <v>1691</v>
      </c>
    </row>
    <row r="118" spans="2:11" s="4" customFormat="1" ht="15" customHeight="1" x14ac:dyDescent="0.2">
      <c r="B118" s="245"/>
      <c r="C118" s="197"/>
      <c r="D118" s="386" t="s">
        <v>516</v>
      </c>
      <c r="E118" s="387" t="s">
        <v>165</v>
      </c>
      <c r="F118" s="189"/>
      <c r="G118" s="188" t="s">
        <v>139</v>
      </c>
      <c r="H118" s="230">
        <v>0.5</v>
      </c>
      <c r="I118" s="188" t="s">
        <v>141</v>
      </c>
      <c r="J118" s="194">
        <f t="shared" si="4"/>
        <v>0</v>
      </c>
      <c r="K118" s="3" t="s">
        <v>1729</v>
      </c>
    </row>
    <row r="119" spans="2:11" s="4" customFormat="1" ht="15" customHeight="1" thickBot="1" x14ac:dyDescent="0.25">
      <c r="B119" s="212"/>
      <c r="C119" s="768"/>
      <c r="D119" s="388"/>
      <c r="E119" s="387" t="s">
        <v>164</v>
      </c>
      <c r="F119" s="189"/>
      <c r="G119" s="188" t="s">
        <v>139</v>
      </c>
      <c r="H119" s="327">
        <v>0.5</v>
      </c>
      <c r="I119" s="187" t="s">
        <v>141</v>
      </c>
      <c r="J119" s="186">
        <f t="shared" si="4"/>
        <v>0</v>
      </c>
      <c r="K119" s="3" t="s">
        <v>1730</v>
      </c>
    </row>
    <row r="120" spans="2:11" s="4" customFormat="1" ht="18.75" customHeight="1" x14ac:dyDescent="0.2">
      <c r="B120" s="3"/>
      <c r="C120" s="3"/>
      <c r="D120" s="3"/>
      <c r="E120" s="3"/>
      <c r="F120" s="169"/>
      <c r="G120" s="168"/>
      <c r="H120" s="1031" t="s">
        <v>2373</v>
      </c>
      <c r="I120" s="1032"/>
      <c r="J120" s="167"/>
      <c r="K120" s="3"/>
    </row>
    <row r="121" spans="2:11" s="4" customFormat="1" ht="18.75" customHeight="1" thickBot="1" x14ac:dyDescent="0.25">
      <c r="B121" s="3"/>
      <c r="C121" s="3"/>
      <c r="D121" s="3"/>
      <c r="E121" s="3"/>
      <c r="F121" s="169"/>
      <c r="G121" s="168"/>
      <c r="H121" s="1055" t="s">
        <v>140</v>
      </c>
      <c r="I121" s="1056"/>
      <c r="J121" s="166">
        <f>SUM(J7:J44,J47:J93,J96:J119)</f>
        <v>0</v>
      </c>
      <c r="K121" s="3" t="s">
        <v>1055</v>
      </c>
    </row>
    <row r="122" spans="2:11" s="4" customFormat="1" ht="18.75" customHeight="1" x14ac:dyDescent="0.2">
      <c r="B122" s="3"/>
      <c r="C122" s="3"/>
      <c r="D122" s="3"/>
      <c r="E122" s="3"/>
      <c r="F122" s="169"/>
      <c r="G122" s="168"/>
      <c r="H122" s="250"/>
      <c r="I122" s="171"/>
      <c r="J122" s="170"/>
      <c r="K122" s="3"/>
    </row>
    <row r="123" spans="2:11" s="4" customFormat="1" ht="18.75" customHeight="1" x14ac:dyDescent="0.2">
      <c r="B123" s="3"/>
      <c r="C123" s="3"/>
      <c r="D123" s="3"/>
      <c r="E123" s="3"/>
      <c r="F123" s="169"/>
      <c r="G123" s="168"/>
      <c r="H123" s="250"/>
      <c r="I123" s="171"/>
      <c r="J123" s="170"/>
      <c r="K123" s="3"/>
    </row>
    <row r="124" spans="2:11" s="4" customFormat="1" ht="18.75" customHeight="1" x14ac:dyDescent="0.2">
      <c r="B124" s="3"/>
      <c r="C124" s="3"/>
      <c r="D124" s="3"/>
      <c r="E124" s="3"/>
      <c r="F124" s="169"/>
      <c r="G124" s="168"/>
      <c r="H124" s="250"/>
      <c r="I124" s="171"/>
      <c r="J124" s="170"/>
      <c r="K124" s="3"/>
    </row>
    <row r="125" spans="2:11" s="4" customFormat="1" ht="18.75" customHeight="1" x14ac:dyDescent="0.2">
      <c r="B125" s="3"/>
      <c r="C125" s="3"/>
      <c r="D125" s="3"/>
      <c r="E125" s="3"/>
      <c r="F125" s="169"/>
      <c r="G125" s="168"/>
      <c r="H125" s="250"/>
      <c r="I125" s="171"/>
      <c r="J125" s="170"/>
      <c r="K125" s="3"/>
    </row>
  </sheetData>
  <mergeCells count="7">
    <mergeCell ref="H121:I121"/>
    <mergeCell ref="A1:B1"/>
    <mergeCell ref="C1:E1"/>
    <mergeCell ref="I1:K1"/>
    <mergeCell ref="B5:C5"/>
    <mergeCell ref="D5:E5"/>
    <mergeCell ref="H120:I12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44" max="10" man="1"/>
    <brk id="93"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K42"/>
  <sheetViews>
    <sheetView view="pageBreakPreview" topLeftCell="A7" zoomScaleNormal="130" zoomScaleSheetLayoutView="100" workbookViewId="0">
      <selection activeCell="J27" sqref="J24:J27"/>
    </sheetView>
  </sheetViews>
  <sheetFormatPr defaultColWidth="9" defaultRowHeight="18.75" customHeight="1" x14ac:dyDescent="0.2"/>
  <cols>
    <col min="1" max="1" width="3.77734375" style="2" customWidth="1"/>
    <col min="2" max="2" width="4.21875" style="2" customWidth="1"/>
    <col min="3" max="3" width="7.44140625" style="2" bestFit="1" customWidth="1"/>
    <col min="4" max="4" width="3" style="2" bestFit="1" customWidth="1"/>
    <col min="5" max="5" width="12" style="2" customWidth="1"/>
    <col min="6" max="6" width="11.88671875" style="165" customWidth="1"/>
    <col min="7" max="7" width="2.21875" style="2" bestFit="1" customWidth="1"/>
    <col min="8" max="8" width="11.88671875" style="208" customWidth="1"/>
    <col min="9" max="9" width="2.21875" style="2" bestFit="1" customWidth="1"/>
    <col min="10" max="10" width="11.88671875" style="165" customWidth="1"/>
    <col min="11" max="11" width="4.44140625" style="2" bestFit="1" customWidth="1"/>
    <col min="12" max="16384" width="9" style="2"/>
  </cols>
  <sheetData>
    <row r="1" spans="1:11" ht="18.75" customHeight="1" x14ac:dyDescent="0.2">
      <c r="A1" s="1052" t="s">
        <v>180</v>
      </c>
      <c r="B1" s="1053"/>
      <c r="C1" s="1258" t="s">
        <v>930</v>
      </c>
      <c r="D1" s="1259"/>
      <c r="E1" s="1260"/>
      <c r="H1" s="273" t="s">
        <v>179</v>
      </c>
      <c r="I1" s="1059">
        <f>●総括表!H4</f>
        <v>0</v>
      </c>
      <c r="J1" s="1059"/>
      <c r="K1" s="1059"/>
    </row>
    <row r="2" spans="1:11" ht="18.75" customHeight="1" x14ac:dyDescent="0.2">
      <c r="J2" s="209"/>
    </row>
    <row r="3" spans="1:11" ht="18.75" customHeight="1" x14ac:dyDescent="0.2">
      <c r="A3" s="177" t="s">
        <v>665</v>
      </c>
      <c r="B3" s="4" t="s">
        <v>918</v>
      </c>
    </row>
    <row r="4" spans="1:11" ht="11.25" customHeight="1" x14ac:dyDescent="0.2">
      <c r="A4" s="182"/>
    </row>
    <row r="5" spans="1:11" ht="18.75" customHeight="1" x14ac:dyDescent="0.2">
      <c r="A5" s="182"/>
      <c r="B5" s="1050" t="s">
        <v>162</v>
      </c>
      <c r="C5" s="1051"/>
      <c r="D5" s="1050" t="s">
        <v>161</v>
      </c>
      <c r="E5" s="1051"/>
      <c r="F5" s="205" t="s">
        <v>525</v>
      </c>
      <c r="G5" s="187"/>
      <c r="H5" s="252" t="s">
        <v>159</v>
      </c>
      <c r="I5" s="187"/>
      <c r="J5" s="205" t="s">
        <v>110</v>
      </c>
      <c r="K5" s="3"/>
    </row>
    <row r="6" spans="1:11" ht="15" customHeight="1" x14ac:dyDescent="0.2">
      <c r="A6" s="182"/>
      <c r="B6" s="760"/>
      <c r="C6" s="203"/>
      <c r="D6" s="766"/>
      <c r="E6" s="767"/>
      <c r="F6" s="769"/>
      <c r="G6" s="200"/>
      <c r="H6" s="251"/>
      <c r="I6" s="200"/>
      <c r="J6" s="199" t="s">
        <v>610</v>
      </c>
      <c r="K6" s="3"/>
    </row>
    <row r="7" spans="1:11" s="4" customFormat="1" ht="15" customHeight="1" x14ac:dyDescent="0.2">
      <c r="B7" s="761">
        <v>1</v>
      </c>
      <c r="C7" s="195" t="s">
        <v>171</v>
      </c>
      <c r="D7" s="191"/>
      <c r="E7" s="190" t="s">
        <v>165</v>
      </c>
      <c r="F7" s="189"/>
      <c r="G7" s="188" t="s">
        <v>604</v>
      </c>
      <c r="H7" s="230">
        <v>0.45</v>
      </c>
      <c r="I7" s="188" t="s">
        <v>608</v>
      </c>
      <c r="J7" s="194">
        <f>ROUND(F7*H7,0)</f>
        <v>0</v>
      </c>
      <c r="K7" s="3" t="s">
        <v>307</v>
      </c>
    </row>
    <row r="8" spans="1:11" s="4" customFormat="1" ht="15" customHeight="1" x14ac:dyDescent="0.2">
      <c r="B8" s="761">
        <v>2</v>
      </c>
      <c r="C8" s="195" t="s">
        <v>157</v>
      </c>
      <c r="D8" s="191"/>
      <c r="E8" s="190" t="s">
        <v>165</v>
      </c>
      <c r="F8" s="189"/>
      <c r="G8" s="188" t="s">
        <v>604</v>
      </c>
      <c r="H8" s="327">
        <v>0.45</v>
      </c>
      <c r="I8" s="187" t="s">
        <v>608</v>
      </c>
      <c r="J8" s="186">
        <f t="shared" ref="J8:J25" si="0">ROUND(F8*H8,0)</f>
        <v>0</v>
      </c>
      <c r="K8" s="3" t="s">
        <v>306</v>
      </c>
    </row>
    <row r="9" spans="1:11" s="4" customFormat="1" ht="15" customHeight="1" x14ac:dyDescent="0.2">
      <c r="B9" s="761">
        <v>3</v>
      </c>
      <c r="C9" s="195" t="s">
        <v>166</v>
      </c>
      <c r="D9" s="191"/>
      <c r="E9" s="190" t="s">
        <v>165</v>
      </c>
      <c r="F9" s="189"/>
      <c r="G9" s="188" t="s">
        <v>604</v>
      </c>
      <c r="H9" s="327">
        <v>0.9</v>
      </c>
      <c r="I9" s="187" t="s">
        <v>608</v>
      </c>
      <c r="J9" s="186">
        <f t="shared" si="0"/>
        <v>0</v>
      </c>
      <c r="K9" s="3" t="s">
        <v>305</v>
      </c>
    </row>
    <row r="10" spans="1:11" s="4" customFormat="1" ht="15" customHeight="1" x14ac:dyDescent="0.2">
      <c r="B10" s="761">
        <v>4</v>
      </c>
      <c r="C10" s="195" t="s">
        <v>153</v>
      </c>
      <c r="D10" s="191"/>
      <c r="E10" s="190" t="s">
        <v>164</v>
      </c>
      <c r="F10" s="189"/>
      <c r="G10" s="188" t="s">
        <v>604</v>
      </c>
      <c r="H10" s="230">
        <v>0.22500000000000001</v>
      </c>
      <c r="I10" s="187" t="s">
        <v>608</v>
      </c>
      <c r="J10" s="186">
        <f t="shared" si="0"/>
        <v>0</v>
      </c>
      <c r="K10" s="3" t="s">
        <v>304</v>
      </c>
    </row>
    <row r="11" spans="1:11" s="4" customFormat="1" ht="15" customHeight="1" x14ac:dyDescent="0.2">
      <c r="B11" s="761">
        <v>5</v>
      </c>
      <c r="C11" s="195" t="s">
        <v>151</v>
      </c>
      <c r="D11" s="191" t="s">
        <v>614</v>
      </c>
      <c r="E11" s="190" t="s">
        <v>164</v>
      </c>
      <c r="F11" s="189"/>
      <c r="G11" s="188" t="s">
        <v>604</v>
      </c>
      <c r="H11" s="230">
        <v>0.29199999999999998</v>
      </c>
      <c r="I11" s="188" t="s">
        <v>608</v>
      </c>
      <c r="J11" s="194">
        <f t="shared" si="0"/>
        <v>0</v>
      </c>
      <c r="K11" s="3" t="s">
        <v>301</v>
      </c>
    </row>
    <row r="12" spans="1:11" s="4" customFormat="1" ht="15" customHeight="1" x14ac:dyDescent="0.2">
      <c r="B12" s="761">
        <v>6</v>
      </c>
      <c r="C12" s="195" t="s">
        <v>150</v>
      </c>
      <c r="D12" s="191" t="s">
        <v>616</v>
      </c>
      <c r="E12" s="190" t="s">
        <v>165</v>
      </c>
      <c r="F12" s="189"/>
      <c r="G12" s="188" t="s">
        <v>604</v>
      </c>
      <c r="H12" s="327">
        <v>0.29399999999999998</v>
      </c>
      <c r="I12" s="187" t="s">
        <v>608</v>
      </c>
      <c r="J12" s="186">
        <f t="shared" si="0"/>
        <v>0</v>
      </c>
      <c r="K12" s="3" t="s">
        <v>300</v>
      </c>
    </row>
    <row r="13" spans="1:11" s="4" customFormat="1" ht="15" customHeight="1" x14ac:dyDescent="0.2">
      <c r="B13" s="212"/>
      <c r="C13" s="768"/>
      <c r="D13" s="191" t="s">
        <v>614</v>
      </c>
      <c r="E13" s="190" t="s">
        <v>164</v>
      </c>
      <c r="F13" s="189"/>
      <c r="G13" s="188" t="s">
        <v>604</v>
      </c>
      <c r="H13" s="230">
        <v>0.32300000000000001</v>
      </c>
      <c r="I13" s="188" t="s">
        <v>608</v>
      </c>
      <c r="J13" s="194">
        <f t="shared" si="0"/>
        <v>0</v>
      </c>
      <c r="K13" s="3" t="s">
        <v>302</v>
      </c>
    </row>
    <row r="14" spans="1:11" s="4" customFormat="1" ht="15" customHeight="1" x14ac:dyDescent="0.2">
      <c r="B14" s="761">
        <v>7</v>
      </c>
      <c r="C14" s="195" t="s">
        <v>149</v>
      </c>
      <c r="D14" s="191" t="s">
        <v>616</v>
      </c>
      <c r="E14" s="190" t="s">
        <v>165</v>
      </c>
      <c r="F14" s="189"/>
      <c r="G14" s="188" t="s">
        <v>604</v>
      </c>
      <c r="H14" s="327">
        <v>0.35299999999999998</v>
      </c>
      <c r="I14" s="187" t="s">
        <v>608</v>
      </c>
      <c r="J14" s="186">
        <f t="shared" si="0"/>
        <v>0</v>
      </c>
      <c r="K14" s="3" t="s">
        <v>299</v>
      </c>
    </row>
    <row r="15" spans="1:11" s="4" customFormat="1" ht="15" customHeight="1" x14ac:dyDescent="0.2">
      <c r="B15" s="212"/>
      <c r="C15" s="768"/>
      <c r="D15" s="191" t="s">
        <v>614</v>
      </c>
      <c r="E15" s="190" t="s">
        <v>164</v>
      </c>
      <c r="F15" s="189"/>
      <c r="G15" s="188" t="s">
        <v>604</v>
      </c>
      <c r="H15" s="230">
        <v>0.38</v>
      </c>
      <c r="I15" s="188" t="s">
        <v>608</v>
      </c>
      <c r="J15" s="194">
        <f t="shared" si="0"/>
        <v>0</v>
      </c>
      <c r="K15" s="3" t="s">
        <v>298</v>
      </c>
    </row>
    <row r="16" spans="1:11" s="4" customFormat="1" ht="15" customHeight="1" x14ac:dyDescent="0.2">
      <c r="B16" s="761">
        <v>8</v>
      </c>
      <c r="C16" s="195" t="s">
        <v>148</v>
      </c>
      <c r="D16" s="191" t="s">
        <v>616</v>
      </c>
      <c r="E16" s="190" t="s">
        <v>165</v>
      </c>
      <c r="F16" s="189"/>
      <c r="G16" s="188" t="s">
        <v>604</v>
      </c>
      <c r="H16" s="327">
        <v>0.41199999999999998</v>
      </c>
      <c r="I16" s="187" t="s">
        <v>608</v>
      </c>
      <c r="J16" s="186">
        <f t="shared" si="0"/>
        <v>0</v>
      </c>
      <c r="K16" s="3" t="s">
        <v>297</v>
      </c>
    </row>
    <row r="17" spans="2:11" s="4" customFormat="1" ht="15" customHeight="1" x14ac:dyDescent="0.2">
      <c r="B17" s="212"/>
      <c r="C17" s="768"/>
      <c r="D17" s="191" t="s">
        <v>614</v>
      </c>
      <c r="E17" s="190" t="s">
        <v>164</v>
      </c>
      <c r="F17" s="189"/>
      <c r="G17" s="188" t="s">
        <v>604</v>
      </c>
      <c r="H17" s="230">
        <v>0.42399999999999999</v>
      </c>
      <c r="I17" s="188" t="s">
        <v>608</v>
      </c>
      <c r="J17" s="194">
        <f t="shared" si="0"/>
        <v>0</v>
      </c>
      <c r="K17" s="3" t="s">
        <v>296</v>
      </c>
    </row>
    <row r="18" spans="2:11" s="4" customFormat="1" ht="15" customHeight="1" x14ac:dyDescent="0.2">
      <c r="B18" s="761">
        <v>9</v>
      </c>
      <c r="C18" s="195" t="s">
        <v>147</v>
      </c>
      <c r="D18" s="191" t="s">
        <v>616</v>
      </c>
      <c r="E18" s="190" t="s">
        <v>165</v>
      </c>
      <c r="F18" s="189"/>
      <c r="G18" s="188" t="s">
        <v>604</v>
      </c>
      <c r="H18" s="327">
        <v>0.47099999999999997</v>
      </c>
      <c r="I18" s="187" t="s">
        <v>608</v>
      </c>
      <c r="J18" s="186">
        <f t="shared" si="0"/>
        <v>0</v>
      </c>
      <c r="K18" s="3" t="s">
        <v>295</v>
      </c>
    </row>
    <row r="19" spans="2:11" s="4" customFormat="1" ht="15" customHeight="1" x14ac:dyDescent="0.2">
      <c r="B19" s="212"/>
      <c r="C19" s="768" t="s">
        <v>524</v>
      </c>
      <c r="D19" s="191" t="s">
        <v>614</v>
      </c>
      <c r="E19" s="190" t="s">
        <v>164</v>
      </c>
      <c r="F19" s="189"/>
      <c r="G19" s="188" t="s">
        <v>604</v>
      </c>
      <c r="H19" s="230">
        <v>0.502</v>
      </c>
      <c r="I19" s="188" t="s">
        <v>608</v>
      </c>
      <c r="J19" s="194">
        <f t="shared" si="0"/>
        <v>0</v>
      </c>
      <c r="K19" s="3" t="s">
        <v>294</v>
      </c>
    </row>
    <row r="20" spans="2:11" s="4" customFormat="1" ht="15" customHeight="1" x14ac:dyDescent="0.2">
      <c r="B20" s="761">
        <v>10</v>
      </c>
      <c r="C20" s="195" t="s">
        <v>146</v>
      </c>
      <c r="D20" s="191" t="s">
        <v>616</v>
      </c>
      <c r="E20" s="190" t="s">
        <v>165</v>
      </c>
      <c r="F20" s="189"/>
      <c r="G20" s="188" t="s">
        <v>604</v>
      </c>
      <c r="H20" s="327">
        <v>0.53</v>
      </c>
      <c r="I20" s="187" t="s">
        <v>608</v>
      </c>
      <c r="J20" s="186">
        <f t="shared" si="0"/>
        <v>0</v>
      </c>
      <c r="K20" s="3" t="s">
        <v>293</v>
      </c>
    </row>
    <row r="21" spans="2:11" s="4" customFormat="1" ht="15" customHeight="1" x14ac:dyDescent="0.2">
      <c r="B21" s="212"/>
      <c r="C21" s="768" t="s">
        <v>524</v>
      </c>
      <c r="D21" s="191" t="s">
        <v>614</v>
      </c>
      <c r="E21" s="190" t="s">
        <v>164</v>
      </c>
      <c r="F21" s="189"/>
      <c r="G21" s="188" t="s">
        <v>604</v>
      </c>
      <c r="H21" s="230">
        <v>0.55500000000000005</v>
      </c>
      <c r="I21" s="188" t="s">
        <v>608</v>
      </c>
      <c r="J21" s="194">
        <f t="shared" si="0"/>
        <v>0</v>
      </c>
      <c r="K21" s="3" t="s">
        <v>292</v>
      </c>
    </row>
    <row r="22" spans="2:11" s="4" customFormat="1" ht="15" customHeight="1" x14ac:dyDescent="0.2">
      <c r="B22" s="761">
        <v>11</v>
      </c>
      <c r="C22" s="195" t="s">
        <v>145</v>
      </c>
      <c r="D22" s="191" t="s">
        <v>616</v>
      </c>
      <c r="E22" s="190" t="s">
        <v>165</v>
      </c>
      <c r="F22" s="189"/>
      <c r="G22" s="188" t="s">
        <v>604</v>
      </c>
      <c r="H22" s="327">
        <v>0.74099999999999999</v>
      </c>
      <c r="I22" s="187" t="s">
        <v>608</v>
      </c>
      <c r="J22" s="186">
        <f t="shared" si="0"/>
        <v>0</v>
      </c>
      <c r="K22" s="3" t="s">
        <v>291</v>
      </c>
    </row>
    <row r="23" spans="2:11" s="4" customFormat="1" ht="15" customHeight="1" x14ac:dyDescent="0.2">
      <c r="B23" s="212"/>
      <c r="C23" s="768" t="s">
        <v>524</v>
      </c>
      <c r="D23" s="191" t="s">
        <v>614</v>
      </c>
      <c r="E23" s="190" t="s">
        <v>164</v>
      </c>
      <c r="F23" s="189"/>
      <c r="G23" s="188" t="s">
        <v>604</v>
      </c>
      <c r="H23" s="230">
        <v>0.629</v>
      </c>
      <c r="I23" s="188" t="s">
        <v>608</v>
      </c>
      <c r="J23" s="194">
        <f t="shared" si="0"/>
        <v>0</v>
      </c>
      <c r="K23" s="3" t="s">
        <v>290</v>
      </c>
    </row>
    <row r="24" spans="2:11" s="4" customFormat="1" ht="15" customHeight="1" x14ac:dyDescent="0.2">
      <c r="B24" s="761">
        <v>12</v>
      </c>
      <c r="C24" s="195" t="s">
        <v>144</v>
      </c>
      <c r="D24" s="191" t="s">
        <v>616</v>
      </c>
      <c r="E24" s="190" t="s">
        <v>165</v>
      </c>
      <c r="F24" s="189"/>
      <c r="G24" s="188" t="s">
        <v>604</v>
      </c>
      <c r="H24" s="230">
        <v>0.77800000000000002</v>
      </c>
      <c r="I24" s="188" t="s">
        <v>608</v>
      </c>
      <c r="J24" s="194">
        <f t="shared" si="0"/>
        <v>0</v>
      </c>
      <c r="K24" s="3" t="s">
        <v>289</v>
      </c>
    </row>
    <row r="25" spans="2:11" s="4" customFormat="1" ht="15" customHeight="1" thickBot="1" x14ac:dyDescent="0.25">
      <c r="B25" s="212"/>
      <c r="C25" s="768"/>
      <c r="D25" s="191" t="s">
        <v>614</v>
      </c>
      <c r="E25" s="190" t="s">
        <v>164</v>
      </c>
      <c r="F25" s="189"/>
      <c r="G25" s="188" t="s">
        <v>604</v>
      </c>
      <c r="H25" s="327">
        <v>0.68300000000000005</v>
      </c>
      <c r="I25" s="187" t="s">
        <v>608</v>
      </c>
      <c r="J25" s="186">
        <f t="shared" si="0"/>
        <v>0</v>
      </c>
      <c r="K25" s="3" t="s">
        <v>288</v>
      </c>
    </row>
    <row r="26" spans="2:11" s="4" customFormat="1" ht="15" customHeight="1" x14ac:dyDescent="0.2">
      <c r="B26" s="184"/>
      <c r="C26" s="185"/>
      <c r="D26" s="184"/>
      <c r="E26" s="184"/>
      <c r="F26" s="170"/>
      <c r="G26" s="171"/>
      <c r="H26" s="1031" t="s">
        <v>2374</v>
      </c>
      <c r="I26" s="1032"/>
      <c r="J26" s="167"/>
      <c r="K26" s="3"/>
    </row>
    <row r="27" spans="2:11" s="4" customFormat="1" ht="15" customHeight="1" thickBot="1" x14ac:dyDescent="0.25">
      <c r="B27" s="3"/>
      <c r="C27" s="3"/>
      <c r="D27" s="3"/>
      <c r="E27" s="3"/>
      <c r="F27" s="169"/>
      <c r="G27" s="3"/>
      <c r="H27" s="1055" t="s">
        <v>140</v>
      </c>
      <c r="I27" s="1056"/>
      <c r="J27" s="166">
        <f>SUM(J7:J25)</f>
        <v>0</v>
      </c>
      <c r="K27" s="3" t="s">
        <v>1410</v>
      </c>
    </row>
    <row r="28" spans="2:11" s="4" customFormat="1" ht="18.75" customHeight="1" x14ac:dyDescent="0.2">
      <c r="F28" s="183"/>
      <c r="H28" s="263"/>
      <c r="J28" s="183"/>
      <c r="K28" s="3"/>
    </row>
    <row r="29" spans="2:11" s="4" customFormat="1" ht="18.75" customHeight="1" x14ac:dyDescent="0.2">
      <c r="F29" s="183"/>
      <c r="H29" s="263"/>
      <c r="J29" s="183"/>
      <c r="K29" s="3"/>
    </row>
    <row r="30" spans="2:11" s="4" customFormat="1" ht="18.75" customHeight="1" x14ac:dyDescent="0.2">
      <c r="B30" s="3"/>
      <c r="C30" s="3"/>
      <c r="D30" s="3"/>
      <c r="E30" s="3"/>
      <c r="F30" s="169"/>
      <c r="G30" s="168"/>
      <c r="H30" s="250"/>
      <c r="I30" s="171"/>
      <c r="J30" s="170"/>
      <c r="K30" s="3"/>
    </row>
    <row r="31" spans="2:11" s="4" customFormat="1" ht="18.75" customHeight="1" x14ac:dyDescent="0.2">
      <c r="B31" s="3"/>
      <c r="C31" s="3"/>
      <c r="D31" s="3"/>
      <c r="E31" s="3"/>
      <c r="F31" s="169"/>
      <c r="G31" s="168"/>
      <c r="H31" s="250"/>
      <c r="I31" s="171"/>
      <c r="J31" s="170"/>
      <c r="K31" s="3"/>
    </row>
    <row r="32" spans="2:11" s="4" customFormat="1" ht="18.75" customHeight="1" x14ac:dyDescent="0.2">
      <c r="B32" s="3"/>
      <c r="C32" s="3"/>
      <c r="D32" s="3"/>
      <c r="E32" s="3"/>
      <c r="F32" s="169"/>
      <c r="G32" s="168"/>
      <c r="H32" s="250"/>
      <c r="I32" s="171"/>
      <c r="J32" s="170"/>
      <c r="K32" s="3"/>
    </row>
    <row r="33" spans="2:11" s="4" customFormat="1" ht="18.75" customHeight="1" x14ac:dyDescent="0.2">
      <c r="B33" s="3"/>
      <c r="C33" s="3"/>
      <c r="D33" s="3"/>
      <c r="E33" s="3"/>
      <c r="F33" s="169"/>
      <c r="G33" s="168"/>
      <c r="H33" s="250"/>
      <c r="I33" s="171"/>
      <c r="J33" s="170"/>
    </row>
    <row r="34" spans="2:11" s="4" customFormat="1" ht="18.75" customHeight="1" x14ac:dyDescent="0.2">
      <c r="B34" s="3"/>
      <c r="C34" s="3"/>
      <c r="D34" s="3"/>
      <c r="E34" s="3"/>
      <c r="F34" s="169"/>
      <c r="G34" s="168"/>
      <c r="H34" s="250"/>
      <c r="I34" s="171"/>
      <c r="J34" s="170"/>
    </row>
    <row r="35" spans="2:11" s="4" customFormat="1" ht="18.75" customHeight="1" x14ac:dyDescent="0.2">
      <c r="B35" s="3"/>
      <c r="C35" s="3"/>
      <c r="D35" s="3"/>
      <c r="E35" s="3"/>
      <c r="F35" s="169"/>
      <c r="G35" s="168"/>
      <c r="H35" s="250"/>
      <c r="I35" s="171"/>
      <c r="J35" s="170"/>
      <c r="K35" s="3"/>
    </row>
    <row r="36" spans="2:11" s="4" customFormat="1" ht="18.75" customHeight="1" x14ac:dyDescent="0.2">
      <c r="B36" s="3"/>
      <c r="C36" s="3"/>
      <c r="D36" s="3"/>
      <c r="E36" s="3"/>
      <c r="F36" s="169"/>
      <c r="G36" s="168"/>
      <c r="H36" s="250"/>
      <c r="I36" s="171"/>
      <c r="J36" s="170"/>
      <c r="K36" s="3"/>
    </row>
    <row r="37" spans="2:11" s="4" customFormat="1" ht="18.75" customHeight="1" x14ac:dyDescent="0.2">
      <c r="B37" s="3"/>
      <c r="C37" s="3"/>
      <c r="D37" s="3"/>
      <c r="E37" s="3"/>
      <c r="F37" s="169"/>
      <c r="G37" s="168"/>
      <c r="H37" s="250"/>
      <c r="I37" s="171"/>
      <c r="J37" s="170"/>
      <c r="K37" s="3"/>
    </row>
    <row r="38" spans="2:11" ht="18.75" customHeight="1" x14ac:dyDescent="0.2">
      <c r="K38" s="3"/>
    </row>
    <row r="39" spans="2:11" ht="18.75" customHeight="1" x14ac:dyDescent="0.2">
      <c r="K39" s="3"/>
    </row>
    <row r="40" spans="2:11" ht="18.75" customHeight="1" x14ac:dyDescent="0.2">
      <c r="K40" s="3"/>
    </row>
    <row r="41" spans="2:11" ht="18.75" customHeight="1" x14ac:dyDescent="0.2">
      <c r="K41" s="3"/>
    </row>
    <row r="42" spans="2:11" ht="18.75" customHeight="1" x14ac:dyDescent="0.2">
      <c r="K42" s="3"/>
    </row>
  </sheetData>
  <mergeCells count="7">
    <mergeCell ref="H27:I27"/>
    <mergeCell ref="A1:B1"/>
    <mergeCell ref="C1:E1"/>
    <mergeCell ref="I1:K1"/>
    <mergeCell ref="B5:C5"/>
    <mergeCell ref="D5:E5"/>
    <mergeCell ref="H26:I2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K50"/>
  <sheetViews>
    <sheetView view="pageBreakPreview" zoomScaleNormal="130" zoomScaleSheetLayoutView="100" workbookViewId="0">
      <selection activeCell="J49" sqref="J49"/>
    </sheetView>
  </sheetViews>
  <sheetFormatPr defaultColWidth="9" defaultRowHeight="18.75" customHeight="1" x14ac:dyDescent="0.2"/>
  <cols>
    <col min="1" max="2" width="3.77734375" style="2" customWidth="1"/>
    <col min="3" max="3" width="7.44140625" style="2" bestFit="1" customWidth="1"/>
    <col min="4" max="4" width="3" style="2" bestFit="1" customWidth="1"/>
    <col min="5" max="5" width="12" style="2" customWidth="1"/>
    <col min="6" max="6" width="11.88671875" style="165" customWidth="1"/>
    <col min="7" max="7" width="2.21875" style="2" bestFit="1" customWidth="1"/>
    <col min="8" max="8" width="11.88671875" style="208" customWidth="1"/>
    <col min="9" max="9" width="2.21875" style="2" bestFit="1" customWidth="1"/>
    <col min="10" max="10" width="11.88671875" style="165" customWidth="1"/>
    <col min="11" max="11" width="4.44140625" style="2" bestFit="1" customWidth="1"/>
    <col min="12" max="16384" width="9" style="2"/>
  </cols>
  <sheetData>
    <row r="1" spans="1:11" ht="18.75" customHeight="1" x14ac:dyDescent="0.2">
      <c r="A1" s="1052" t="s">
        <v>180</v>
      </c>
      <c r="B1" s="1053"/>
      <c r="C1" s="1258" t="s">
        <v>931</v>
      </c>
      <c r="D1" s="1259"/>
      <c r="E1" s="1260"/>
      <c r="H1" s="273" t="s">
        <v>179</v>
      </c>
      <c r="I1" s="1059">
        <f>●総括表!H4</f>
        <v>0</v>
      </c>
      <c r="J1" s="1059"/>
      <c r="K1" s="1059"/>
    </row>
    <row r="2" spans="1:11" ht="18.75" customHeight="1" x14ac:dyDescent="0.2">
      <c r="J2" s="209"/>
    </row>
    <row r="3" spans="1:11" ht="18.75" customHeight="1" x14ac:dyDescent="0.2">
      <c r="A3" s="177" t="s">
        <v>665</v>
      </c>
      <c r="B3" s="4" t="s">
        <v>919</v>
      </c>
    </row>
    <row r="4" spans="1:11" ht="9.75" customHeight="1" x14ac:dyDescent="0.2">
      <c r="A4" s="182"/>
    </row>
    <row r="5" spans="1:11" ht="18.75" customHeight="1" x14ac:dyDescent="0.2">
      <c r="A5" s="182"/>
      <c r="B5" s="1050" t="s">
        <v>526</v>
      </c>
      <c r="C5" s="1051"/>
      <c r="D5" s="1050" t="s">
        <v>161</v>
      </c>
      <c r="E5" s="1051"/>
      <c r="F5" s="205" t="s">
        <v>528</v>
      </c>
      <c r="G5" s="187"/>
      <c r="H5" s="252" t="s">
        <v>159</v>
      </c>
      <c r="I5" s="187"/>
      <c r="J5" s="205" t="s">
        <v>110</v>
      </c>
      <c r="K5" s="3"/>
    </row>
    <row r="6" spans="1:11" ht="15" customHeight="1" x14ac:dyDescent="0.2">
      <c r="A6" s="182"/>
      <c r="B6" s="760"/>
      <c r="C6" s="203"/>
      <c r="D6" s="766"/>
      <c r="E6" s="767"/>
      <c r="F6" s="769"/>
      <c r="G6" s="200"/>
      <c r="H6" s="251"/>
      <c r="I6" s="200"/>
      <c r="J6" s="199" t="s">
        <v>610</v>
      </c>
      <c r="K6" s="3"/>
    </row>
    <row r="7" spans="1:11" s="4" customFormat="1" ht="15" customHeight="1" x14ac:dyDescent="0.2">
      <c r="B7" s="761">
        <v>1</v>
      </c>
      <c r="C7" s="195" t="s">
        <v>155</v>
      </c>
      <c r="D7" s="191" t="s">
        <v>616</v>
      </c>
      <c r="E7" s="190" t="s">
        <v>165</v>
      </c>
      <c r="F7" s="189"/>
      <c r="G7" s="188" t="s">
        <v>604</v>
      </c>
      <c r="H7" s="230">
        <v>0.124</v>
      </c>
      <c r="I7" s="188" t="s">
        <v>608</v>
      </c>
      <c r="J7" s="194">
        <f>ROUND(F7*H7,0)</f>
        <v>0</v>
      </c>
      <c r="K7" s="3" t="s">
        <v>609</v>
      </c>
    </row>
    <row r="8" spans="1:11" s="4" customFormat="1" ht="15" customHeight="1" thickBot="1" x14ac:dyDescent="0.25">
      <c r="B8" s="762"/>
      <c r="C8" s="768"/>
      <c r="D8" s="191" t="s">
        <v>614</v>
      </c>
      <c r="E8" s="190" t="s">
        <v>164</v>
      </c>
      <c r="F8" s="189"/>
      <c r="G8" s="188" t="s">
        <v>604</v>
      </c>
      <c r="H8" s="327">
        <v>0.16300000000000001</v>
      </c>
      <c r="I8" s="187" t="s">
        <v>608</v>
      </c>
      <c r="J8" s="186">
        <f>ROUND(F8*H8,0)</f>
        <v>0</v>
      </c>
      <c r="K8" s="3" t="s">
        <v>607</v>
      </c>
    </row>
    <row r="9" spans="1:11" s="4" customFormat="1" ht="15" customHeight="1" x14ac:dyDescent="0.2">
      <c r="B9" s="184"/>
      <c r="C9" s="185"/>
      <c r="D9" s="184"/>
      <c r="E9" s="184"/>
      <c r="F9" s="170"/>
      <c r="G9" s="171"/>
      <c r="H9" s="1031" t="s">
        <v>606</v>
      </c>
      <c r="I9" s="1032"/>
      <c r="J9" s="167"/>
      <c r="K9" s="3"/>
    </row>
    <row r="10" spans="1:11" s="4" customFormat="1" ht="15" customHeight="1" thickBot="1" x14ac:dyDescent="0.25">
      <c r="B10" s="3"/>
      <c r="C10" s="3"/>
      <c r="D10" s="3"/>
      <c r="E10" s="3"/>
      <c r="F10" s="169"/>
      <c r="G10" s="3"/>
      <c r="H10" s="1055" t="s">
        <v>140</v>
      </c>
      <c r="I10" s="1056"/>
      <c r="J10" s="166">
        <f>SUM(J7:J8)</f>
        <v>0</v>
      </c>
      <c r="K10" s="3" t="s">
        <v>772</v>
      </c>
    </row>
    <row r="11" spans="1:11" s="4" customFormat="1" ht="18.75" customHeight="1" x14ac:dyDescent="0.2">
      <c r="F11" s="183"/>
      <c r="H11" s="263"/>
      <c r="J11" s="183"/>
    </row>
    <row r="12" spans="1:11" s="4" customFormat="1" ht="18.75" customHeight="1" x14ac:dyDescent="0.2">
      <c r="A12" s="1052" t="s">
        <v>180</v>
      </c>
      <c r="B12" s="1053"/>
      <c r="C12" s="1258" t="s">
        <v>527</v>
      </c>
      <c r="D12" s="1259"/>
      <c r="E12" s="1260"/>
      <c r="F12" s="183"/>
      <c r="H12" s="263"/>
      <c r="J12" s="183"/>
    </row>
    <row r="13" spans="1:11" s="4" customFormat="1" ht="10.5" customHeight="1" x14ac:dyDescent="0.2">
      <c r="F13" s="183"/>
      <c r="H13" s="263"/>
      <c r="J13" s="183"/>
    </row>
    <row r="14" spans="1:11" ht="18.75" customHeight="1" x14ac:dyDescent="0.2">
      <c r="A14" s="177" t="s">
        <v>665</v>
      </c>
      <c r="B14" s="4" t="s">
        <v>3</v>
      </c>
    </row>
    <row r="15" spans="1:11" ht="11.25" customHeight="1" x14ac:dyDescent="0.2">
      <c r="A15" s="182"/>
    </row>
    <row r="16" spans="1:11" ht="18.75" customHeight="1" x14ac:dyDescent="0.2">
      <c r="A16" s="182"/>
      <c r="B16" s="1050" t="s">
        <v>526</v>
      </c>
      <c r="C16" s="1051"/>
      <c r="D16" s="1050" t="s">
        <v>161</v>
      </c>
      <c r="E16" s="1051"/>
      <c r="F16" s="205" t="s">
        <v>242</v>
      </c>
      <c r="G16" s="187"/>
      <c r="H16" s="252" t="s">
        <v>159</v>
      </c>
      <c r="I16" s="187"/>
      <c r="J16" s="205" t="s">
        <v>110</v>
      </c>
      <c r="K16" s="3"/>
    </row>
    <row r="17" spans="1:11" ht="15" customHeight="1" x14ac:dyDescent="0.2">
      <c r="A17" s="182"/>
      <c r="B17" s="760"/>
      <c r="C17" s="203"/>
      <c r="D17" s="766"/>
      <c r="E17" s="767"/>
      <c r="F17" s="769"/>
      <c r="G17" s="200"/>
      <c r="H17" s="251"/>
      <c r="I17" s="200"/>
      <c r="J17" s="199" t="s">
        <v>610</v>
      </c>
      <c r="K17" s="3"/>
    </row>
    <row r="18" spans="1:11" s="4" customFormat="1" ht="15" customHeight="1" x14ac:dyDescent="0.2">
      <c r="B18" s="761">
        <v>1</v>
      </c>
      <c r="C18" s="195" t="s">
        <v>149</v>
      </c>
      <c r="D18" s="191" t="s">
        <v>616</v>
      </c>
      <c r="E18" s="190" t="s">
        <v>165</v>
      </c>
      <c r="F18" s="189"/>
      <c r="G18" s="188" t="s">
        <v>604</v>
      </c>
      <c r="H18" s="230">
        <v>0.35899999999999999</v>
      </c>
      <c r="I18" s="188" t="s">
        <v>608</v>
      </c>
      <c r="J18" s="194">
        <f t="shared" ref="J18:J39" si="0">ROUND(F18*H18,0)</f>
        <v>0</v>
      </c>
      <c r="K18" s="3" t="s">
        <v>609</v>
      </c>
    </row>
    <row r="19" spans="1:11" s="4" customFormat="1" ht="15" customHeight="1" x14ac:dyDescent="0.2">
      <c r="B19" s="762"/>
      <c r="C19" s="768"/>
      <c r="D19" s="191" t="s">
        <v>614</v>
      </c>
      <c r="E19" s="190" t="s">
        <v>164</v>
      </c>
      <c r="F19" s="189"/>
      <c r="G19" s="188" t="s">
        <v>604</v>
      </c>
      <c r="H19" s="327">
        <v>0.313</v>
      </c>
      <c r="I19" s="187" t="s">
        <v>608</v>
      </c>
      <c r="J19" s="186">
        <f t="shared" si="0"/>
        <v>0</v>
      </c>
      <c r="K19" s="3" t="s">
        <v>607</v>
      </c>
    </row>
    <row r="20" spans="1:11" s="4" customFormat="1" ht="15" customHeight="1" x14ac:dyDescent="0.2">
      <c r="B20" s="761">
        <v>2</v>
      </c>
      <c r="C20" s="195" t="s">
        <v>148</v>
      </c>
      <c r="D20" s="191" t="s">
        <v>616</v>
      </c>
      <c r="E20" s="190" t="s">
        <v>165</v>
      </c>
      <c r="F20" s="189"/>
      <c r="G20" s="188" t="s">
        <v>604</v>
      </c>
      <c r="H20" s="327">
        <v>0.41399999999999998</v>
      </c>
      <c r="I20" s="187" t="s">
        <v>608</v>
      </c>
      <c r="J20" s="186">
        <f t="shared" si="0"/>
        <v>0</v>
      </c>
      <c r="K20" s="3" t="s">
        <v>615</v>
      </c>
    </row>
    <row r="21" spans="1:11" s="4" customFormat="1" ht="15" customHeight="1" x14ac:dyDescent="0.2">
      <c r="B21" s="762"/>
      <c r="C21" s="768"/>
      <c r="D21" s="191" t="s">
        <v>614</v>
      </c>
      <c r="E21" s="190" t="s">
        <v>164</v>
      </c>
      <c r="F21" s="189"/>
      <c r="G21" s="188" t="s">
        <v>604</v>
      </c>
      <c r="H21" s="327">
        <v>0.36399999999999999</v>
      </c>
      <c r="I21" s="187" t="s">
        <v>608</v>
      </c>
      <c r="J21" s="186">
        <f t="shared" si="0"/>
        <v>0</v>
      </c>
      <c r="K21" s="3" t="s">
        <v>613</v>
      </c>
    </row>
    <row r="22" spans="1:11" s="4" customFormat="1" ht="15" customHeight="1" x14ac:dyDescent="0.2">
      <c r="B22" s="761">
        <v>3</v>
      </c>
      <c r="C22" s="195" t="s">
        <v>147</v>
      </c>
      <c r="D22" s="191" t="s">
        <v>616</v>
      </c>
      <c r="E22" s="190" t="s">
        <v>165</v>
      </c>
      <c r="F22" s="189"/>
      <c r="G22" s="188" t="s">
        <v>604</v>
      </c>
      <c r="H22" s="327">
        <v>0.47499999999999998</v>
      </c>
      <c r="I22" s="187" t="s">
        <v>608</v>
      </c>
      <c r="J22" s="186">
        <f t="shared" si="0"/>
        <v>0</v>
      </c>
      <c r="K22" s="3" t="s">
        <v>635</v>
      </c>
    </row>
    <row r="23" spans="1:11" s="4" customFormat="1" ht="15" customHeight="1" x14ac:dyDescent="0.2">
      <c r="B23" s="762"/>
      <c r="C23" s="768"/>
      <c r="D23" s="191" t="s">
        <v>614</v>
      </c>
      <c r="E23" s="190" t="s">
        <v>164</v>
      </c>
      <c r="F23" s="189"/>
      <c r="G23" s="188" t="s">
        <v>604</v>
      </c>
      <c r="H23" s="327">
        <v>0.43099999999999999</v>
      </c>
      <c r="I23" s="187" t="s">
        <v>608</v>
      </c>
      <c r="J23" s="186">
        <f t="shared" si="0"/>
        <v>0</v>
      </c>
      <c r="K23" s="3" t="s">
        <v>634</v>
      </c>
    </row>
    <row r="24" spans="1:11" s="4" customFormat="1" ht="15" customHeight="1" x14ac:dyDescent="0.2">
      <c r="B24" s="761">
        <v>4</v>
      </c>
      <c r="C24" s="195" t="s">
        <v>146</v>
      </c>
      <c r="D24" s="191" t="s">
        <v>616</v>
      </c>
      <c r="E24" s="190" t="s">
        <v>165</v>
      </c>
      <c r="F24" s="189"/>
      <c r="G24" s="188" t="s">
        <v>604</v>
      </c>
      <c r="H24" s="327">
        <v>0.53</v>
      </c>
      <c r="I24" s="187" t="s">
        <v>608</v>
      </c>
      <c r="J24" s="186">
        <f t="shared" si="0"/>
        <v>0</v>
      </c>
      <c r="K24" s="3" t="s">
        <v>633</v>
      </c>
    </row>
    <row r="25" spans="1:11" s="4" customFormat="1" ht="15" customHeight="1" x14ac:dyDescent="0.2">
      <c r="B25" s="762"/>
      <c r="C25" s="768"/>
      <c r="D25" s="191" t="s">
        <v>614</v>
      </c>
      <c r="E25" s="190" t="s">
        <v>164</v>
      </c>
      <c r="F25" s="189"/>
      <c r="G25" s="188" t="s">
        <v>604</v>
      </c>
      <c r="H25" s="327">
        <v>0.50700000000000001</v>
      </c>
      <c r="I25" s="187" t="s">
        <v>608</v>
      </c>
      <c r="J25" s="186">
        <f t="shared" si="0"/>
        <v>0</v>
      </c>
      <c r="K25" s="3" t="s">
        <v>632</v>
      </c>
    </row>
    <row r="26" spans="1:11" s="4" customFormat="1" ht="15" customHeight="1" x14ac:dyDescent="0.2">
      <c r="B26" s="761">
        <v>5</v>
      </c>
      <c r="C26" s="195" t="s">
        <v>145</v>
      </c>
      <c r="D26" s="191" t="s">
        <v>616</v>
      </c>
      <c r="E26" s="190" t="s">
        <v>165</v>
      </c>
      <c r="F26" s="189"/>
      <c r="G26" s="188" t="s">
        <v>604</v>
      </c>
      <c r="H26" s="327">
        <v>0.74099999999999999</v>
      </c>
      <c r="I26" s="187" t="s">
        <v>608</v>
      </c>
      <c r="J26" s="186">
        <f t="shared" si="0"/>
        <v>0</v>
      </c>
      <c r="K26" s="3" t="s">
        <v>631</v>
      </c>
    </row>
    <row r="27" spans="1:11" s="4" customFormat="1" ht="15" customHeight="1" x14ac:dyDescent="0.2">
      <c r="B27" s="762"/>
      <c r="C27" s="768"/>
      <c r="D27" s="191" t="s">
        <v>614</v>
      </c>
      <c r="E27" s="190" t="s">
        <v>164</v>
      </c>
      <c r="F27" s="189"/>
      <c r="G27" s="188" t="s">
        <v>604</v>
      </c>
      <c r="H27" s="327">
        <v>0.58899999999999997</v>
      </c>
      <c r="I27" s="187" t="s">
        <v>608</v>
      </c>
      <c r="J27" s="186">
        <f t="shared" si="0"/>
        <v>0</v>
      </c>
      <c r="K27" s="3" t="s">
        <v>592</v>
      </c>
    </row>
    <row r="28" spans="1:11" s="4" customFormat="1" ht="15" customHeight="1" x14ac:dyDescent="0.2">
      <c r="B28" s="761">
        <v>6</v>
      </c>
      <c r="C28" s="195" t="s">
        <v>144</v>
      </c>
      <c r="D28" s="191" t="s">
        <v>616</v>
      </c>
      <c r="E28" s="190" t="s">
        <v>165</v>
      </c>
      <c r="F28" s="189"/>
      <c r="G28" s="188" t="s">
        <v>604</v>
      </c>
      <c r="H28" s="327">
        <v>0.77800000000000002</v>
      </c>
      <c r="I28" s="187" t="s">
        <v>608</v>
      </c>
      <c r="J28" s="186">
        <f t="shared" si="0"/>
        <v>0</v>
      </c>
      <c r="K28" s="3" t="s">
        <v>630</v>
      </c>
    </row>
    <row r="29" spans="1:11" s="4" customFormat="1" ht="15" customHeight="1" x14ac:dyDescent="0.2">
      <c r="B29" s="762"/>
      <c r="C29" s="768"/>
      <c r="D29" s="191" t="s">
        <v>614</v>
      </c>
      <c r="E29" s="190" t="s">
        <v>164</v>
      </c>
      <c r="F29" s="189"/>
      <c r="G29" s="188" t="s">
        <v>604</v>
      </c>
      <c r="H29" s="327">
        <v>0.63600000000000001</v>
      </c>
      <c r="I29" s="187" t="s">
        <v>608</v>
      </c>
      <c r="J29" s="186">
        <f t="shared" si="0"/>
        <v>0</v>
      </c>
      <c r="K29" s="3" t="s">
        <v>629</v>
      </c>
    </row>
    <row r="30" spans="1:11" s="4" customFormat="1" ht="15" customHeight="1" x14ac:dyDescent="0.2">
      <c r="B30" s="761">
        <v>7</v>
      </c>
      <c r="C30" s="195" t="s">
        <v>143</v>
      </c>
      <c r="D30" s="191" t="s">
        <v>616</v>
      </c>
      <c r="E30" s="190" t="s">
        <v>165</v>
      </c>
      <c r="F30" s="189"/>
      <c r="G30" s="188" t="s">
        <v>604</v>
      </c>
      <c r="H30" s="327">
        <v>0.81499999999999995</v>
      </c>
      <c r="I30" s="187" t="s">
        <v>608</v>
      </c>
      <c r="J30" s="186">
        <f t="shared" si="0"/>
        <v>0</v>
      </c>
      <c r="K30" s="3" t="s">
        <v>628</v>
      </c>
    </row>
    <row r="31" spans="1:11" s="4" customFormat="1" ht="15" customHeight="1" x14ac:dyDescent="0.2">
      <c r="B31" s="762"/>
      <c r="C31" s="768"/>
      <c r="D31" s="191" t="s">
        <v>614</v>
      </c>
      <c r="E31" s="190" t="s">
        <v>164</v>
      </c>
      <c r="F31" s="189"/>
      <c r="G31" s="188" t="s">
        <v>604</v>
      </c>
      <c r="H31" s="327">
        <v>0.7</v>
      </c>
      <c r="I31" s="187" t="s">
        <v>608</v>
      </c>
      <c r="J31" s="186">
        <f t="shared" si="0"/>
        <v>0</v>
      </c>
      <c r="K31" s="3" t="s">
        <v>649</v>
      </c>
    </row>
    <row r="32" spans="1:11" s="4" customFormat="1" ht="15" customHeight="1" x14ac:dyDescent="0.2">
      <c r="B32" s="761">
        <v>8</v>
      </c>
      <c r="C32" s="195" t="s">
        <v>142</v>
      </c>
      <c r="D32" s="191" t="s">
        <v>616</v>
      </c>
      <c r="E32" s="190" t="s">
        <v>165</v>
      </c>
      <c r="F32" s="189"/>
      <c r="G32" s="188" t="s">
        <v>604</v>
      </c>
      <c r="H32" s="327">
        <v>0.83499999999999996</v>
      </c>
      <c r="I32" s="187" t="s">
        <v>608</v>
      </c>
      <c r="J32" s="186">
        <f t="shared" si="0"/>
        <v>0</v>
      </c>
      <c r="K32" s="3" t="s">
        <v>648</v>
      </c>
    </row>
    <row r="33" spans="2:11" s="4" customFormat="1" ht="15" customHeight="1" x14ac:dyDescent="0.2">
      <c r="B33" s="762"/>
      <c r="C33" s="768"/>
      <c r="D33" s="191" t="s">
        <v>614</v>
      </c>
      <c r="E33" s="190" t="s">
        <v>164</v>
      </c>
      <c r="F33" s="189"/>
      <c r="G33" s="188" t="s">
        <v>604</v>
      </c>
      <c r="H33" s="327">
        <v>0.78300000000000003</v>
      </c>
      <c r="I33" s="187" t="s">
        <v>608</v>
      </c>
      <c r="J33" s="186">
        <f t="shared" si="0"/>
        <v>0</v>
      </c>
      <c r="K33" s="3" t="s">
        <v>647</v>
      </c>
    </row>
    <row r="34" spans="2:11" s="4" customFormat="1" ht="15" customHeight="1" x14ac:dyDescent="0.2">
      <c r="B34" s="761">
        <v>9</v>
      </c>
      <c r="C34" s="195" t="s">
        <v>537</v>
      </c>
      <c r="D34" s="191" t="s">
        <v>616</v>
      </c>
      <c r="E34" s="190" t="s">
        <v>165</v>
      </c>
      <c r="F34" s="189"/>
      <c r="G34" s="188" t="s">
        <v>604</v>
      </c>
      <c r="H34" s="327">
        <v>0.88400000000000001</v>
      </c>
      <c r="I34" s="187" t="s">
        <v>608</v>
      </c>
      <c r="J34" s="186">
        <f t="shared" si="0"/>
        <v>0</v>
      </c>
      <c r="K34" s="3" t="s">
        <v>646</v>
      </c>
    </row>
    <row r="35" spans="2:11" s="4" customFormat="1" ht="15" customHeight="1" x14ac:dyDescent="0.2">
      <c r="B35" s="762"/>
      <c r="C35" s="768"/>
      <c r="D35" s="191" t="s">
        <v>614</v>
      </c>
      <c r="E35" s="190" t="s">
        <v>164</v>
      </c>
      <c r="F35" s="189"/>
      <c r="G35" s="188" t="s">
        <v>604</v>
      </c>
      <c r="H35" s="327">
        <v>0.83699999999999997</v>
      </c>
      <c r="I35" s="187" t="s">
        <v>608</v>
      </c>
      <c r="J35" s="186">
        <f t="shared" si="0"/>
        <v>0</v>
      </c>
      <c r="K35" s="3" t="s">
        <v>645</v>
      </c>
    </row>
    <row r="36" spans="2:11" s="4" customFormat="1" ht="15" customHeight="1" x14ac:dyDescent="0.2">
      <c r="B36" s="348">
        <v>10</v>
      </c>
      <c r="C36" s="195" t="s">
        <v>575</v>
      </c>
      <c r="D36" s="191" t="s">
        <v>597</v>
      </c>
      <c r="E36" s="190" t="s">
        <v>165</v>
      </c>
      <c r="F36" s="189"/>
      <c r="G36" s="188" t="s">
        <v>139</v>
      </c>
      <c r="H36" s="327">
        <v>0.91100000000000003</v>
      </c>
      <c r="I36" s="187" t="s">
        <v>141</v>
      </c>
      <c r="J36" s="186">
        <f>ROUND(F36*H36,0)</f>
        <v>0</v>
      </c>
      <c r="K36" s="3" t="s">
        <v>644</v>
      </c>
    </row>
    <row r="37" spans="2:11" s="4" customFormat="1" ht="15" customHeight="1" x14ac:dyDescent="0.2">
      <c r="B37" s="762"/>
      <c r="C37" s="768"/>
      <c r="D37" s="191" t="s">
        <v>593</v>
      </c>
      <c r="E37" s="190" t="s">
        <v>164</v>
      </c>
      <c r="F37" s="189"/>
      <c r="G37" s="188" t="s">
        <v>139</v>
      </c>
      <c r="H37" s="327">
        <v>0.89200000000000002</v>
      </c>
      <c r="I37" s="187" t="s">
        <v>141</v>
      </c>
      <c r="J37" s="186">
        <f>ROUND(F37*H37,0)</f>
        <v>0</v>
      </c>
      <c r="K37" s="3" t="s">
        <v>643</v>
      </c>
    </row>
    <row r="38" spans="2:11" s="4" customFormat="1" ht="15" customHeight="1" x14ac:dyDescent="0.2">
      <c r="B38" s="348">
        <v>11</v>
      </c>
      <c r="C38" s="195" t="s">
        <v>721</v>
      </c>
      <c r="D38" s="191" t="s">
        <v>616</v>
      </c>
      <c r="E38" s="190" t="s">
        <v>165</v>
      </c>
      <c r="F38" s="189"/>
      <c r="G38" s="188" t="s">
        <v>604</v>
      </c>
      <c r="H38" s="327">
        <v>0.95599999999999996</v>
      </c>
      <c r="I38" s="187" t="s">
        <v>608</v>
      </c>
      <c r="J38" s="186">
        <f t="shared" si="0"/>
        <v>0</v>
      </c>
      <c r="K38" s="3" t="s">
        <v>642</v>
      </c>
    </row>
    <row r="39" spans="2:11" s="4" customFormat="1" ht="15" customHeight="1" x14ac:dyDescent="0.2">
      <c r="B39" s="762"/>
      <c r="C39" s="768"/>
      <c r="D39" s="191" t="s">
        <v>614</v>
      </c>
      <c r="E39" s="190" t="s">
        <v>164</v>
      </c>
      <c r="F39" s="189"/>
      <c r="G39" s="188" t="s">
        <v>604</v>
      </c>
      <c r="H39" s="327">
        <v>0.94499999999999995</v>
      </c>
      <c r="I39" s="187" t="s">
        <v>608</v>
      </c>
      <c r="J39" s="186">
        <f t="shared" si="0"/>
        <v>0</v>
      </c>
      <c r="K39" s="3" t="s">
        <v>641</v>
      </c>
    </row>
    <row r="40" spans="2:11" s="4" customFormat="1" ht="15" customHeight="1" x14ac:dyDescent="0.2">
      <c r="B40" s="348">
        <v>12</v>
      </c>
      <c r="C40" s="195" t="s">
        <v>1002</v>
      </c>
      <c r="D40" s="191" t="s">
        <v>597</v>
      </c>
      <c r="E40" s="190" t="s">
        <v>165</v>
      </c>
      <c r="F40" s="189"/>
      <c r="G40" s="188" t="s">
        <v>139</v>
      </c>
      <c r="H40" s="327">
        <v>1</v>
      </c>
      <c r="I40" s="187" t="s">
        <v>141</v>
      </c>
      <c r="J40" s="186">
        <f t="shared" ref="J40:J47" si="1">ROUND(F40*H40,0)</f>
        <v>0</v>
      </c>
      <c r="K40" s="3" t="s">
        <v>640</v>
      </c>
    </row>
    <row r="41" spans="2:11" s="4" customFormat="1" ht="15" customHeight="1" x14ac:dyDescent="0.2">
      <c r="B41" s="762"/>
      <c r="C41" s="768"/>
      <c r="D41" s="191" t="s">
        <v>593</v>
      </c>
      <c r="E41" s="190" t="s">
        <v>164</v>
      </c>
      <c r="F41" s="189"/>
      <c r="G41" s="188" t="s">
        <v>139</v>
      </c>
      <c r="H41" s="327">
        <v>1</v>
      </c>
      <c r="I41" s="187" t="s">
        <v>141</v>
      </c>
      <c r="J41" s="186">
        <f t="shared" si="1"/>
        <v>0</v>
      </c>
      <c r="K41" s="3" t="s">
        <v>639</v>
      </c>
    </row>
    <row r="42" spans="2:11" s="4" customFormat="1" ht="15" customHeight="1" x14ac:dyDescent="0.2">
      <c r="B42" s="348">
        <v>13</v>
      </c>
      <c r="C42" s="195" t="s">
        <v>1116</v>
      </c>
      <c r="D42" s="191" t="s">
        <v>597</v>
      </c>
      <c r="E42" s="190" t="s">
        <v>165</v>
      </c>
      <c r="F42" s="189"/>
      <c r="G42" s="188" t="s">
        <v>139</v>
      </c>
      <c r="H42" s="327">
        <v>1</v>
      </c>
      <c r="I42" s="187" t="s">
        <v>141</v>
      </c>
      <c r="J42" s="186">
        <f t="shared" si="1"/>
        <v>0</v>
      </c>
      <c r="K42" s="3" t="s">
        <v>1168</v>
      </c>
    </row>
    <row r="43" spans="2:11" s="4" customFormat="1" ht="15" customHeight="1" x14ac:dyDescent="0.2">
      <c r="B43" s="762"/>
      <c r="C43" s="768"/>
      <c r="D43" s="191" t="s">
        <v>593</v>
      </c>
      <c r="E43" s="190" t="s">
        <v>164</v>
      </c>
      <c r="F43" s="189"/>
      <c r="G43" s="188" t="s">
        <v>139</v>
      </c>
      <c r="H43" s="327">
        <v>1</v>
      </c>
      <c r="I43" s="187" t="s">
        <v>141</v>
      </c>
      <c r="J43" s="186">
        <f t="shared" si="1"/>
        <v>0</v>
      </c>
      <c r="K43" s="3" t="s">
        <v>1169</v>
      </c>
    </row>
    <row r="44" spans="2:11" s="4" customFormat="1" ht="15" customHeight="1" x14ac:dyDescent="0.2">
      <c r="B44" s="348">
        <v>14</v>
      </c>
      <c r="C44" s="195" t="s">
        <v>1395</v>
      </c>
      <c r="D44" s="191" t="s">
        <v>597</v>
      </c>
      <c r="E44" s="190" t="s">
        <v>165</v>
      </c>
      <c r="F44" s="189"/>
      <c r="G44" s="188" t="s">
        <v>139</v>
      </c>
      <c r="H44" s="327">
        <v>1</v>
      </c>
      <c r="I44" s="187" t="s">
        <v>141</v>
      </c>
      <c r="J44" s="186">
        <f t="shared" ref="J44:J45" si="2">ROUND(F44*H44,0)</f>
        <v>0</v>
      </c>
      <c r="K44" s="3" t="s">
        <v>659</v>
      </c>
    </row>
    <row r="45" spans="2:11" s="4" customFormat="1" ht="15" customHeight="1" x14ac:dyDescent="0.2">
      <c r="B45" s="762"/>
      <c r="C45" s="768"/>
      <c r="D45" s="191" t="s">
        <v>593</v>
      </c>
      <c r="E45" s="190" t="s">
        <v>164</v>
      </c>
      <c r="F45" s="189"/>
      <c r="G45" s="188" t="s">
        <v>139</v>
      </c>
      <c r="H45" s="327">
        <v>1</v>
      </c>
      <c r="I45" s="187" t="s">
        <v>141</v>
      </c>
      <c r="J45" s="186">
        <f t="shared" si="2"/>
        <v>0</v>
      </c>
      <c r="K45" s="3" t="s">
        <v>658</v>
      </c>
    </row>
    <row r="46" spans="2:11" s="4" customFormat="1" ht="15" customHeight="1" x14ac:dyDescent="0.2">
      <c r="B46" s="348">
        <v>15</v>
      </c>
      <c r="C46" s="195" t="s">
        <v>1639</v>
      </c>
      <c r="D46" s="191" t="s">
        <v>597</v>
      </c>
      <c r="E46" s="190" t="s">
        <v>165</v>
      </c>
      <c r="F46" s="189"/>
      <c r="G46" s="188" t="s">
        <v>139</v>
      </c>
      <c r="H46" s="327">
        <v>1</v>
      </c>
      <c r="I46" s="187" t="s">
        <v>141</v>
      </c>
      <c r="J46" s="186">
        <f t="shared" si="1"/>
        <v>0</v>
      </c>
      <c r="K46" s="3" t="s">
        <v>1731</v>
      </c>
    </row>
    <row r="47" spans="2:11" s="4" customFormat="1" ht="15" customHeight="1" thickBot="1" x14ac:dyDescent="0.25">
      <c r="B47" s="762"/>
      <c r="C47" s="768"/>
      <c r="D47" s="191" t="s">
        <v>593</v>
      </c>
      <c r="E47" s="190" t="s">
        <v>164</v>
      </c>
      <c r="F47" s="189"/>
      <c r="G47" s="188" t="s">
        <v>139</v>
      </c>
      <c r="H47" s="327">
        <v>1</v>
      </c>
      <c r="I47" s="187" t="s">
        <v>141</v>
      </c>
      <c r="J47" s="186">
        <f t="shared" si="1"/>
        <v>0</v>
      </c>
      <c r="K47" s="3" t="s">
        <v>1732</v>
      </c>
    </row>
    <row r="48" spans="2:11" s="4" customFormat="1" ht="15" customHeight="1" x14ac:dyDescent="0.2">
      <c r="B48" s="184"/>
      <c r="C48" s="185"/>
      <c r="D48" s="184"/>
      <c r="E48" s="184"/>
      <c r="F48" s="170"/>
      <c r="G48" s="171"/>
      <c r="H48" s="1031" t="s">
        <v>2375</v>
      </c>
      <c r="I48" s="1032"/>
      <c r="J48" s="167"/>
      <c r="K48" s="3"/>
    </row>
    <row r="49" spans="2:11" s="4" customFormat="1" ht="15" customHeight="1" thickBot="1" x14ac:dyDescent="0.25">
      <c r="B49" s="3"/>
      <c r="C49" s="3"/>
      <c r="D49" s="3"/>
      <c r="E49" s="3"/>
      <c r="F49" s="169"/>
      <c r="G49" s="3"/>
      <c r="H49" s="1055" t="s">
        <v>140</v>
      </c>
      <c r="I49" s="1056"/>
      <c r="J49" s="166">
        <f>SUM(J18:J47)</f>
        <v>0</v>
      </c>
      <c r="K49" s="3" t="s">
        <v>771</v>
      </c>
    </row>
    <row r="50" spans="2:11" s="4" customFormat="1" ht="18.75" customHeight="1" x14ac:dyDescent="0.2">
      <c r="F50" s="183"/>
      <c r="H50" s="263"/>
      <c r="J50" s="183"/>
    </row>
  </sheetData>
  <mergeCells count="13">
    <mergeCell ref="H9:I9"/>
    <mergeCell ref="A1:B1"/>
    <mergeCell ref="C1:E1"/>
    <mergeCell ref="I1:K1"/>
    <mergeCell ref="B5:C5"/>
    <mergeCell ref="D5:E5"/>
    <mergeCell ref="H49:I49"/>
    <mergeCell ref="H10:I10"/>
    <mergeCell ref="A12:B12"/>
    <mergeCell ref="C12:E12"/>
    <mergeCell ref="B16:C16"/>
    <mergeCell ref="D16:E16"/>
    <mergeCell ref="H48:I48"/>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24"/>
  <sheetViews>
    <sheetView view="pageBreakPreview" zoomScaleNormal="100" zoomScaleSheetLayoutView="100" workbookViewId="0">
      <selection activeCell="K24" sqref="K24"/>
    </sheetView>
  </sheetViews>
  <sheetFormatPr defaultColWidth="8.88671875" defaultRowHeight="13.2" x14ac:dyDescent="0.2"/>
  <cols>
    <col min="1" max="2" width="3.77734375" style="10" customWidth="1"/>
    <col min="3" max="3" width="7.44140625" style="10" bestFit="1" customWidth="1"/>
    <col min="4" max="4" width="3" style="10" bestFit="1" customWidth="1"/>
    <col min="5" max="5" width="11.33203125" style="10" customWidth="1"/>
    <col min="6" max="6" width="12.33203125" style="10" customWidth="1"/>
    <col min="7" max="7" width="11.88671875" style="10" customWidth="1"/>
    <col min="8" max="8" width="2.21875" style="10" bestFit="1" customWidth="1"/>
    <col min="9" max="9" width="11.88671875" style="10" customWidth="1"/>
    <col min="10" max="10" width="2.21875" style="10" bestFit="1" customWidth="1"/>
    <col min="11" max="11" width="11.88671875" style="10" customWidth="1"/>
    <col min="12" max="12" width="4.44140625" style="10" bestFit="1" customWidth="1"/>
    <col min="13" max="16384" width="8.88671875" style="10"/>
  </cols>
  <sheetData>
    <row r="1" spans="1:12" ht="14.4" x14ac:dyDescent="0.2">
      <c r="A1" s="1052" t="s">
        <v>180</v>
      </c>
      <c r="B1" s="1053"/>
      <c r="C1" s="1258" t="s">
        <v>1371</v>
      </c>
      <c r="D1" s="1259"/>
      <c r="E1" s="1259"/>
      <c r="F1" s="1259"/>
      <c r="G1" s="1260"/>
      <c r="H1" s="4"/>
      <c r="I1" s="273" t="s">
        <v>179</v>
      </c>
      <c r="J1" s="1059">
        <f>●総括表!H4</f>
        <v>0</v>
      </c>
      <c r="K1" s="1059"/>
      <c r="L1" s="1059"/>
    </row>
    <row r="2" spans="1:12" ht="14.4" x14ac:dyDescent="0.2">
      <c r="A2" s="2"/>
      <c r="B2" s="2"/>
      <c r="C2" s="2"/>
      <c r="D2" s="2"/>
      <c r="E2" s="2"/>
      <c r="F2" s="2"/>
      <c r="G2" s="165"/>
      <c r="H2" s="2"/>
      <c r="I2" s="208"/>
      <c r="J2" s="2"/>
      <c r="K2" s="165"/>
      <c r="L2" s="2"/>
    </row>
    <row r="3" spans="1:12" ht="14.4" x14ac:dyDescent="0.2">
      <c r="A3" s="177" t="s">
        <v>53</v>
      </c>
      <c r="B3" s="4" t="s">
        <v>1370</v>
      </c>
      <c r="C3" s="2"/>
      <c r="D3" s="2"/>
      <c r="E3" s="2"/>
      <c r="F3" s="2"/>
      <c r="G3" s="165"/>
      <c r="H3" s="2"/>
      <c r="I3" s="208"/>
      <c r="J3" s="2"/>
      <c r="K3" s="165"/>
      <c r="L3" s="2"/>
    </row>
    <row r="4" spans="1:12" ht="14.4" x14ac:dyDescent="0.2">
      <c r="A4" s="182"/>
      <c r="B4" s="2"/>
      <c r="C4" s="2"/>
      <c r="D4" s="2"/>
      <c r="E4" s="2"/>
      <c r="F4" s="2"/>
      <c r="G4" s="165"/>
      <c r="H4" s="2"/>
      <c r="I4" s="208"/>
      <c r="J4" s="2"/>
      <c r="K4" s="165"/>
      <c r="L4" s="2"/>
    </row>
    <row r="5" spans="1:12" ht="14.4" x14ac:dyDescent="0.2">
      <c r="A5" s="182"/>
      <c r="B5" s="1050" t="s">
        <v>526</v>
      </c>
      <c r="C5" s="1051"/>
      <c r="D5" s="1050" t="s">
        <v>161</v>
      </c>
      <c r="E5" s="1365"/>
      <c r="F5" s="1051"/>
      <c r="G5" s="205" t="s">
        <v>209</v>
      </c>
      <c r="H5" s="187"/>
      <c r="I5" s="252" t="s">
        <v>159</v>
      </c>
      <c r="J5" s="187"/>
      <c r="K5" s="205" t="s">
        <v>110</v>
      </c>
      <c r="L5" s="3"/>
    </row>
    <row r="6" spans="1:12" ht="14.4" x14ac:dyDescent="0.2">
      <c r="A6" s="182"/>
      <c r="B6" s="760"/>
      <c r="C6" s="203"/>
      <c r="D6" s="766"/>
      <c r="E6" s="899"/>
      <c r="F6" s="767"/>
      <c r="G6" s="769"/>
      <c r="H6" s="200"/>
      <c r="I6" s="251"/>
      <c r="J6" s="200"/>
      <c r="K6" s="199" t="s">
        <v>158</v>
      </c>
      <c r="L6" s="3"/>
    </row>
    <row r="7" spans="1:12" x14ac:dyDescent="0.2">
      <c r="A7" s="4"/>
      <c r="B7" s="761">
        <v>1</v>
      </c>
      <c r="C7" s="195" t="s">
        <v>721</v>
      </c>
      <c r="D7" s="191" t="s">
        <v>597</v>
      </c>
      <c r="E7" s="1362" t="s">
        <v>932</v>
      </c>
      <c r="F7" s="1363"/>
      <c r="G7" s="189"/>
      <c r="H7" s="188" t="s">
        <v>139</v>
      </c>
      <c r="I7" s="230">
        <v>0.60399999999999998</v>
      </c>
      <c r="J7" s="188" t="s">
        <v>141</v>
      </c>
      <c r="K7" s="194">
        <f t="shared" ref="K7:K21" si="0">ROUND(G7*I7,0)</f>
        <v>0</v>
      </c>
      <c r="L7" s="3" t="s">
        <v>156</v>
      </c>
    </row>
    <row r="8" spans="1:12" x14ac:dyDescent="0.2">
      <c r="A8" s="4"/>
      <c r="B8" s="762"/>
      <c r="C8" s="768"/>
      <c r="D8" s="191" t="s">
        <v>593</v>
      </c>
      <c r="E8" s="1362" t="s">
        <v>933</v>
      </c>
      <c r="F8" s="1363"/>
      <c r="G8" s="189"/>
      <c r="H8" s="188" t="s">
        <v>139</v>
      </c>
      <c r="I8" s="327">
        <v>0.52800000000000002</v>
      </c>
      <c r="J8" s="187" t="s">
        <v>141</v>
      </c>
      <c r="K8" s="194">
        <f t="shared" si="0"/>
        <v>0</v>
      </c>
      <c r="L8" s="3" t="s">
        <v>154</v>
      </c>
    </row>
    <row r="9" spans="1:12" x14ac:dyDescent="0.2">
      <c r="A9" s="4"/>
      <c r="B9" s="761">
        <v>2</v>
      </c>
      <c r="C9" s="195" t="s">
        <v>1002</v>
      </c>
      <c r="D9" s="191" t="s">
        <v>597</v>
      </c>
      <c r="E9" s="1362" t="s">
        <v>932</v>
      </c>
      <c r="F9" s="1363"/>
      <c r="G9" s="189"/>
      <c r="H9" s="188" t="s">
        <v>139</v>
      </c>
      <c r="I9" s="230">
        <v>0.70099999999999996</v>
      </c>
      <c r="J9" s="188" t="s">
        <v>141</v>
      </c>
      <c r="K9" s="194">
        <f t="shared" si="0"/>
        <v>0</v>
      </c>
      <c r="L9" s="3" t="s">
        <v>152</v>
      </c>
    </row>
    <row r="10" spans="1:12" x14ac:dyDescent="0.2">
      <c r="A10" s="4"/>
      <c r="B10" s="762"/>
      <c r="C10" s="768"/>
      <c r="D10" s="191" t="s">
        <v>593</v>
      </c>
      <c r="E10" s="1362" t="s">
        <v>933</v>
      </c>
      <c r="F10" s="1363"/>
      <c r="G10" s="189"/>
      <c r="H10" s="188" t="s">
        <v>139</v>
      </c>
      <c r="I10" s="327">
        <v>0.61399999999999999</v>
      </c>
      <c r="J10" s="188" t="s">
        <v>141</v>
      </c>
      <c r="K10" s="194">
        <f t="shared" si="0"/>
        <v>0</v>
      </c>
      <c r="L10" s="3" t="s">
        <v>602</v>
      </c>
    </row>
    <row r="11" spans="1:12" x14ac:dyDescent="0.2">
      <c r="A11" s="4"/>
      <c r="B11" s="761">
        <v>3</v>
      </c>
      <c r="C11" s="195" t="s">
        <v>1116</v>
      </c>
      <c r="D11" s="1359" t="s">
        <v>597</v>
      </c>
      <c r="E11" s="1364" t="s">
        <v>1170</v>
      </c>
      <c r="F11" s="895" t="s">
        <v>165</v>
      </c>
      <c r="G11" s="189"/>
      <c r="H11" s="188" t="s">
        <v>139</v>
      </c>
      <c r="I11" s="230">
        <v>0.8</v>
      </c>
      <c r="J11" s="188" t="s">
        <v>141</v>
      </c>
      <c r="K11" s="194">
        <f t="shared" si="0"/>
        <v>0</v>
      </c>
      <c r="L11" s="3" t="s">
        <v>1171</v>
      </c>
    </row>
    <row r="12" spans="1:12" x14ac:dyDescent="0.2">
      <c r="A12" s="4"/>
      <c r="B12" s="245"/>
      <c r="C12" s="197"/>
      <c r="D12" s="1360"/>
      <c r="E12" s="1364"/>
      <c r="F12" s="895" t="s">
        <v>164</v>
      </c>
      <c r="G12" s="189"/>
      <c r="H12" s="188" t="s">
        <v>139</v>
      </c>
      <c r="I12" s="327">
        <v>0.8</v>
      </c>
      <c r="J12" s="188" t="s">
        <v>141</v>
      </c>
      <c r="K12" s="194">
        <f t="shared" si="0"/>
        <v>0</v>
      </c>
      <c r="L12" s="3" t="s">
        <v>300</v>
      </c>
    </row>
    <row r="13" spans="1:12" x14ac:dyDescent="0.2">
      <c r="A13" s="4"/>
      <c r="B13" s="245"/>
      <c r="C13" s="197"/>
      <c r="D13" s="1359" t="s">
        <v>593</v>
      </c>
      <c r="E13" s="1361" t="s">
        <v>1733</v>
      </c>
      <c r="F13" s="895" t="s">
        <v>165</v>
      </c>
      <c r="G13" s="189"/>
      <c r="H13" s="188" t="s">
        <v>139</v>
      </c>
      <c r="I13" s="327">
        <v>0.7</v>
      </c>
      <c r="J13" s="188" t="s">
        <v>141</v>
      </c>
      <c r="K13" s="194">
        <f t="shared" si="0"/>
        <v>0</v>
      </c>
      <c r="L13" s="3" t="s">
        <v>302</v>
      </c>
    </row>
    <row r="14" spans="1:12" x14ac:dyDescent="0.2">
      <c r="A14" s="4"/>
      <c r="B14" s="762"/>
      <c r="C14" s="768"/>
      <c r="D14" s="1360"/>
      <c r="E14" s="1361"/>
      <c r="F14" s="895" t="s">
        <v>164</v>
      </c>
      <c r="G14" s="189"/>
      <c r="H14" s="188" t="s">
        <v>139</v>
      </c>
      <c r="I14" s="327">
        <v>0.7</v>
      </c>
      <c r="J14" s="188" t="s">
        <v>141</v>
      </c>
      <c r="K14" s="194">
        <f t="shared" si="0"/>
        <v>0</v>
      </c>
      <c r="L14" s="3" t="s">
        <v>299</v>
      </c>
    </row>
    <row r="15" spans="1:12" x14ac:dyDescent="0.2">
      <c r="A15" s="4"/>
      <c r="B15" s="761">
        <v>4</v>
      </c>
      <c r="C15" s="195" t="s">
        <v>1395</v>
      </c>
      <c r="D15" s="1359" t="s">
        <v>597</v>
      </c>
      <c r="E15" s="1364" t="s">
        <v>1170</v>
      </c>
      <c r="F15" s="895" t="s">
        <v>165</v>
      </c>
      <c r="G15" s="189"/>
      <c r="H15" s="188" t="s">
        <v>139</v>
      </c>
      <c r="I15" s="230">
        <v>0.8</v>
      </c>
      <c r="J15" s="188" t="s">
        <v>141</v>
      </c>
      <c r="K15" s="194">
        <f t="shared" si="0"/>
        <v>0</v>
      </c>
      <c r="L15" s="3" t="s">
        <v>298</v>
      </c>
    </row>
    <row r="16" spans="1:12" x14ac:dyDescent="0.2">
      <c r="A16" s="4"/>
      <c r="B16" s="245"/>
      <c r="C16" s="197"/>
      <c r="D16" s="1360"/>
      <c r="E16" s="1364"/>
      <c r="F16" s="895" t="s">
        <v>164</v>
      </c>
      <c r="G16" s="189"/>
      <c r="H16" s="188" t="s">
        <v>139</v>
      </c>
      <c r="I16" s="327">
        <v>0.8</v>
      </c>
      <c r="J16" s="188" t="s">
        <v>141</v>
      </c>
      <c r="K16" s="194">
        <f t="shared" si="0"/>
        <v>0</v>
      </c>
      <c r="L16" s="3" t="s">
        <v>297</v>
      </c>
    </row>
    <row r="17" spans="1:12" x14ac:dyDescent="0.2">
      <c r="A17" s="4"/>
      <c r="B17" s="245"/>
      <c r="C17" s="197"/>
      <c r="D17" s="1359" t="s">
        <v>593</v>
      </c>
      <c r="E17" s="1361" t="s">
        <v>1733</v>
      </c>
      <c r="F17" s="895" t="s">
        <v>165</v>
      </c>
      <c r="G17" s="189"/>
      <c r="H17" s="188" t="s">
        <v>139</v>
      </c>
      <c r="I17" s="327">
        <v>0.7</v>
      </c>
      <c r="J17" s="188" t="s">
        <v>141</v>
      </c>
      <c r="K17" s="194">
        <f t="shared" si="0"/>
        <v>0</v>
      </c>
      <c r="L17" s="3" t="s">
        <v>296</v>
      </c>
    </row>
    <row r="18" spans="1:12" x14ac:dyDescent="0.2">
      <c r="A18" s="4"/>
      <c r="B18" s="762"/>
      <c r="C18" s="768"/>
      <c r="D18" s="1360"/>
      <c r="E18" s="1361"/>
      <c r="F18" s="895" t="s">
        <v>164</v>
      </c>
      <c r="G18" s="189"/>
      <c r="H18" s="188" t="s">
        <v>139</v>
      </c>
      <c r="I18" s="327">
        <v>0.7</v>
      </c>
      <c r="J18" s="188" t="s">
        <v>141</v>
      </c>
      <c r="K18" s="194">
        <f t="shared" si="0"/>
        <v>0</v>
      </c>
      <c r="L18" s="3" t="s">
        <v>2376</v>
      </c>
    </row>
    <row r="19" spans="1:12" x14ac:dyDescent="0.2">
      <c r="A19" s="4"/>
      <c r="B19" s="761">
        <v>5</v>
      </c>
      <c r="C19" s="195" t="s">
        <v>1639</v>
      </c>
      <c r="D19" s="1359" t="s">
        <v>597</v>
      </c>
      <c r="E19" s="1364" t="s">
        <v>1170</v>
      </c>
      <c r="F19" s="895" t="s">
        <v>165</v>
      </c>
      <c r="G19" s="189"/>
      <c r="H19" s="188" t="s">
        <v>139</v>
      </c>
      <c r="I19" s="230">
        <v>0.8</v>
      </c>
      <c r="J19" s="188" t="s">
        <v>141</v>
      </c>
      <c r="K19" s="194">
        <f t="shared" si="0"/>
        <v>0</v>
      </c>
      <c r="L19" s="3" t="s">
        <v>2377</v>
      </c>
    </row>
    <row r="20" spans="1:12" x14ac:dyDescent="0.2">
      <c r="A20" s="4"/>
      <c r="B20" s="245"/>
      <c r="C20" s="197"/>
      <c r="D20" s="1360"/>
      <c r="E20" s="1364"/>
      <c r="F20" s="895" t="s">
        <v>164</v>
      </c>
      <c r="G20" s="189"/>
      <c r="H20" s="188" t="s">
        <v>139</v>
      </c>
      <c r="I20" s="327">
        <v>0.8</v>
      </c>
      <c r="J20" s="188" t="s">
        <v>141</v>
      </c>
      <c r="K20" s="194">
        <f t="shared" si="0"/>
        <v>0</v>
      </c>
      <c r="L20" s="3" t="s">
        <v>2378</v>
      </c>
    </row>
    <row r="21" spans="1:12" x14ac:dyDescent="0.2">
      <c r="A21" s="4"/>
      <c r="B21" s="245"/>
      <c r="C21" s="197"/>
      <c r="D21" s="1359" t="s">
        <v>593</v>
      </c>
      <c r="E21" s="1361" t="s">
        <v>1733</v>
      </c>
      <c r="F21" s="895" t="s">
        <v>165</v>
      </c>
      <c r="G21" s="189"/>
      <c r="H21" s="188" t="s">
        <v>139</v>
      </c>
      <c r="I21" s="327">
        <v>0.7</v>
      </c>
      <c r="J21" s="188" t="s">
        <v>141</v>
      </c>
      <c r="K21" s="194">
        <f t="shared" si="0"/>
        <v>0</v>
      </c>
      <c r="L21" s="3" t="s">
        <v>2379</v>
      </c>
    </row>
    <row r="22" spans="1:12" ht="13.8" thickBot="1" x14ac:dyDescent="0.25">
      <c r="A22" s="4"/>
      <c r="B22" s="762"/>
      <c r="C22" s="768"/>
      <c r="D22" s="1360"/>
      <c r="E22" s="1361"/>
      <c r="F22" s="895" t="s">
        <v>164</v>
      </c>
      <c r="G22" s="189"/>
      <c r="H22" s="188" t="s">
        <v>139</v>
      </c>
      <c r="I22" s="327">
        <v>0.7</v>
      </c>
      <c r="J22" s="188" t="s">
        <v>141</v>
      </c>
      <c r="K22" s="186">
        <f>ROUND(G22*I22,0)</f>
        <v>0</v>
      </c>
      <c r="L22" s="3" t="s">
        <v>2380</v>
      </c>
    </row>
    <row r="23" spans="1:12" x14ac:dyDescent="0.2">
      <c r="A23" s="4"/>
      <c r="B23" s="184"/>
      <c r="C23" s="185"/>
      <c r="D23" s="184"/>
      <c r="E23" s="184"/>
      <c r="F23" s="184"/>
      <c r="G23" s="170"/>
      <c r="H23" s="171"/>
      <c r="I23" s="1031" t="s">
        <v>2381</v>
      </c>
      <c r="J23" s="1032"/>
      <c r="K23" s="167"/>
      <c r="L23" s="3"/>
    </row>
    <row r="24" spans="1:12" ht="13.8" thickBot="1" x14ac:dyDescent="0.25">
      <c r="A24" s="4"/>
      <c r="B24" s="3"/>
      <c r="C24" s="3"/>
      <c r="D24" s="3"/>
      <c r="E24" s="3"/>
      <c r="F24" s="3"/>
      <c r="G24" s="169"/>
      <c r="H24" s="3"/>
      <c r="I24" s="1055" t="s">
        <v>140</v>
      </c>
      <c r="J24" s="1056"/>
      <c r="K24" s="166">
        <f>SUM(K7:K22)</f>
        <v>0</v>
      </c>
      <c r="L24" s="3" t="s">
        <v>55</v>
      </c>
    </row>
  </sheetData>
  <mergeCells count="23">
    <mergeCell ref="D21:D22"/>
    <mergeCell ref="E21:E22"/>
    <mergeCell ref="I24:J24"/>
    <mergeCell ref="I23:J23"/>
    <mergeCell ref="D19:D20"/>
    <mergeCell ref="E19:E20"/>
    <mergeCell ref="J1:L1"/>
    <mergeCell ref="A1:B1"/>
    <mergeCell ref="C1:G1"/>
    <mergeCell ref="B5:C5"/>
    <mergeCell ref="D5:F5"/>
    <mergeCell ref="D17:D18"/>
    <mergeCell ref="E13:E14"/>
    <mergeCell ref="D13:D14"/>
    <mergeCell ref="E7:F7"/>
    <mergeCell ref="E8:F8"/>
    <mergeCell ref="E9:F9"/>
    <mergeCell ref="E10:F10"/>
    <mergeCell ref="E17:E18"/>
    <mergeCell ref="D11:D12"/>
    <mergeCell ref="E11:E12"/>
    <mergeCell ref="D15:D16"/>
    <mergeCell ref="E15:E1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K48"/>
  <sheetViews>
    <sheetView view="pageBreakPreview" topLeftCell="A22" zoomScaleNormal="130" zoomScaleSheetLayoutView="100" workbookViewId="0">
      <selection activeCell="I1" sqref="I1:K1"/>
    </sheetView>
  </sheetViews>
  <sheetFormatPr defaultColWidth="9" defaultRowHeight="18.75" customHeight="1" x14ac:dyDescent="0.2"/>
  <cols>
    <col min="1" max="2" width="3.77734375" style="2" customWidth="1"/>
    <col min="3" max="3" width="7.44140625" style="2" bestFit="1" customWidth="1"/>
    <col min="4" max="4" width="3" style="2" bestFit="1" customWidth="1"/>
    <col min="5" max="5" width="12" style="2" customWidth="1"/>
    <col min="6" max="6" width="11.88671875" style="165" customWidth="1"/>
    <col min="7" max="7" width="2.21875" style="2" bestFit="1" customWidth="1"/>
    <col min="8" max="8" width="11.88671875" style="2" customWidth="1"/>
    <col min="9" max="9" width="2.21875" style="2" bestFit="1" customWidth="1"/>
    <col min="10" max="10" width="11.88671875" style="165" customWidth="1"/>
    <col min="11" max="11" width="5" style="2" customWidth="1"/>
    <col min="12" max="16384" width="9" style="2"/>
  </cols>
  <sheetData>
    <row r="1" spans="1:11" ht="18.75" customHeight="1" x14ac:dyDescent="0.2">
      <c r="A1" s="1052" t="s">
        <v>180</v>
      </c>
      <c r="B1" s="1053"/>
      <c r="C1" s="1258" t="s">
        <v>536</v>
      </c>
      <c r="D1" s="1259"/>
      <c r="E1" s="1259"/>
      <c r="F1" s="1260"/>
      <c r="H1" s="210" t="s">
        <v>179</v>
      </c>
      <c r="I1" s="1059">
        <f>●総括表!H4</f>
        <v>0</v>
      </c>
      <c r="J1" s="1059"/>
      <c r="K1" s="1059"/>
    </row>
    <row r="2" spans="1:11" ht="18.75" customHeight="1" x14ac:dyDescent="0.2">
      <c r="J2" s="209"/>
    </row>
    <row r="3" spans="1:11" ht="11.25" customHeight="1" x14ac:dyDescent="0.2">
      <c r="A3" s="182"/>
    </row>
    <row r="4" spans="1:11" s="4" customFormat="1" ht="15" customHeight="1" thickBot="1" x14ac:dyDescent="0.25">
      <c r="A4" s="177"/>
      <c r="B4" s="1049" t="s">
        <v>2382</v>
      </c>
      <c r="C4" s="1049"/>
      <c r="D4" s="1049"/>
      <c r="E4" s="1049"/>
      <c r="F4" s="183"/>
      <c r="H4" s="4" t="s">
        <v>185</v>
      </c>
      <c r="J4" s="183"/>
    </row>
    <row r="5" spans="1:11" s="4" customFormat="1" ht="18.75" customHeight="1" thickBot="1" x14ac:dyDescent="0.25">
      <c r="A5" s="177"/>
      <c r="B5" s="1049"/>
      <c r="C5" s="1049"/>
      <c r="D5" s="1049"/>
      <c r="E5" s="1049"/>
      <c r="F5" s="181"/>
      <c r="G5" s="179" t="s">
        <v>604</v>
      </c>
      <c r="H5" s="180">
        <v>0.8</v>
      </c>
      <c r="I5" s="179" t="s">
        <v>608</v>
      </c>
      <c r="J5" s="178">
        <f>ROUND(F5*H5,0)</f>
        <v>0</v>
      </c>
      <c r="K5" s="3" t="s">
        <v>773</v>
      </c>
    </row>
    <row r="6" spans="1:11" ht="18.75" customHeight="1" x14ac:dyDescent="0.2">
      <c r="A6" s="182"/>
    </row>
    <row r="7" spans="1:11" ht="18.75" customHeight="1" x14ac:dyDescent="0.2">
      <c r="A7" s="1052" t="s">
        <v>180</v>
      </c>
      <c r="B7" s="1053"/>
      <c r="C7" s="1258" t="s">
        <v>535</v>
      </c>
      <c r="D7" s="1259"/>
      <c r="E7" s="1259"/>
      <c r="F7" s="1260"/>
    </row>
    <row r="8" spans="1:11" ht="11.25" customHeight="1" x14ac:dyDescent="0.2"/>
    <row r="9" spans="1:11" ht="11.25" customHeight="1" x14ac:dyDescent="0.2"/>
    <row r="10" spans="1:11" s="4" customFormat="1" ht="15" customHeight="1" thickBot="1" x14ac:dyDescent="0.25">
      <c r="A10" s="177"/>
      <c r="B10" s="1049" t="s">
        <v>2383</v>
      </c>
      <c r="C10" s="1049"/>
      <c r="D10" s="1049"/>
      <c r="E10" s="1049"/>
      <c r="F10" s="183"/>
      <c r="H10" s="4" t="s">
        <v>185</v>
      </c>
      <c r="J10" s="183"/>
    </row>
    <row r="11" spans="1:11" s="4" customFormat="1" ht="18.75" customHeight="1" thickBot="1" x14ac:dyDescent="0.25">
      <c r="A11" s="177"/>
      <c r="B11" s="1049"/>
      <c r="C11" s="1049"/>
      <c r="D11" s="1049"/>
      <c r="E11" s="1049"/>
      <c r="F11" s="181"/>
      <c r="G11" s="179" t="s">
        <v>604</v>
      </c>
      <c r="H11" s="180">
        <v>0.8</v>
      </c>
      <c r="I11" s="179" t="s">
        <v>608</v>
      </c>
      <c r="J11" s="178">
        <f>ROUND(F11*H11,0)</f>
        <v>0</v>
      </c>
      <c r="K11" s="3" t="s">
        <v>934</v>
      </c>
    </row>
    <row r="13" spans="1:11" ht="18.75" customHeight="1" x14ac:dyDescent="0.2">
      <c r="A13" s="1052" t="s">
        <v>180</v>
      </c>
      <c r="B13" s="1053"/>
      <c r="C13" s="1258" t="s">
        <v>534</v>
      </c>
      <c r="D13" s="1259"/>
      <c r="E13" s="1259"/>
      <c r="F13" s="1260"/>
    </row>
    <row r="14" spans="1:11" ht="11.25" customHeight="1" x14ac:dyDescent="0.2"/>
    <row r="15" spans="1:11" ht="11.25" customHeight="1" x14ac:dyDescent="0.2"/>
    <row r="16" spans="1:11" s="4" customFormat="1" ht="15" customHeight="1" thickBot="1" x14ac:dyDescent="0.25">
      <c r="A16" s="177"/>
      <c r="B16" s="1049" t="s">
        <v>2384</v>
      </c>
      <c r="C16" s="1049"/>
      <c r="D16" s="1049"/>
      <c r="E16" s="1049"/>
      <c r="F16" s="183"/>
      <c r="H16" s="4" t="s">
        <v>185</v>
      </c>
      <c r="J16" s="183"/>
    </row>
    <row r="17" spans="1:11" s="4" customFormat="1" ht="18.75" customHeight="1" thickBot="1" x14ac:dyDescent="0.25">
      <c r="A17" s="177"/>
      <c r="B17" s="1049"/>
      <c r="C17" s="1049"/>
      <c r="D17" s="1049"/>
      <c r="E17" s="1049"/>
      <c r="F17" s="181"/>
      <c r="G17" s="179" t="s">
        <v>604</v>
      </c>
      <c r="H17" s="180">
        <v>0.7</v>
      </c>
      <c r="I17" s="179" t="s">
        <v>608</v>
      </c>
      <c r="J17" s="178">
        <f>ROUND(F17*H17,0)</f>
        <v>0</v>
      </c>
      <c r="K17" s="3" t="s">
        <v>59</v>
      </c>
    </row>
    <row r="18" spans="1:11" ht="18.75" customHeight="1" x14ac:dyDescent="0.2">
      <c r="A18" s="182"/>
    </row>
    <row r="19" spans="1:11" ht="18.75" customHeight="1" x14ac:dyDescent="0.2">
      <c r="A19" s="1052" t="s">
        <v>180</v>
      </c>
      <c r="B19" s="1053"/>
      <c r="C19" s="1258" t="s">
        <v>533</v>
      </c>
      <c r="D19" s="1259"/>
      <c r="E19" s="1259"/>
      <c r="F19" s="1260"/>
    </row>
    <row r="20" spans="1:11" ht="11.25" customHeight="1" x14ac:dyDescent="0.2"/>
    <row r="21" spans="1:11" ht="11.25" customHeight="1" x14ac:dyDescent="0.2"/>
    <row r="22" spans="1:11" s="4" customFormat="1" ht="15" customHeight="1" thickBot="1" x14ac:dyDescent="0.25">
      <c r="A22" s="177"/>
      <c r="B22" s="1049" t="s">
        <v>2385</v>
      </c>
      <c r="C22" s="1049"/>
      <c r="D22" s="1049"/>
      <c r="E22" s="1049"/>
      <c r="F22" s="183"/>
      <c r="H22" s="4" t="s">
        <v>185</v>
      </c>
      <c r="J22" s="183"/>
    </row>
    <row r="23" spans="1:11" s="4" customFormat="1" ht="18.75" customHeight="1" thickBot="1" x14ac:dyDescent="0.25">
      <c r="A23" s="177"/>
      <c r="B23" s="1049"/>
      <c r="C23" s="1049"/>
      <c r="D23" s="1049"/>
      <c r="E23" s="1049"/>
      <c r="F23" s="181"/>
      <c r="G23" s="179" t="s">
        <v>604</v>
      </c>
      <c r="H23" s="180">
        <v>0.5</v>
      </c>
      <c r="I23" s="179" t="s">
        <v>608</v>
      </c>
      <c r="J23" s="178">
        <f>ROUND(F23*H23,0)</f>
        <v>0</v>
      </c>
      <c r="K23" s="3" t="s">
        <v>60</v>
      </c>
    </row>
    <row r="24" spans="1:11" ht="18.75" customHeight="1" x14ac:dyDescent="0.2">
      <c r="A24" s="182"/>
    </row>
    <row r="25" spans="1:11" ht="18.75" customHeight="1" x14ac:dyDescent="0.2">
      <c r="A25" s="1052" t="s">
        <v>180</v>
      </c>
      <c r="B25" s="1053"/>
      <c r="C25" s="1258" t="s">
        <v>532</v>
      </c>
      <c r="D25" s="1259"/>
      <c r="E25" s="1259"/>
      <c r="F25" s="1260"/>
    </row>
    <row r="26" spans="1:11" ht="11.25" customHeight="1" x14ac:dyDescent="0.2"/>
    <row r="27" spans="1:11" ht="11.25" customHeight="1" x14ac:dyDescent="0.2"/>
    <row r="28" spans="1:11" s="4" customFormat="1" ht="15" customHeight="1" thickBot="1" x14ac:dyDescent="0.25">
      <c r="A28" s="177"/>
      <c r="B28" s="1049" t="s">
        <v>2386</v>
      </c>
      <c r="C28" s="1049"/>
      <c r="D28" s="1049"/>
      <c r="E28" s="1049"/>
      <c r="F28" s="183"/>
      <c r="H28" s="4" t="s">
        <v>185</v>
      </c>
      <c r="J28" s="183"/>
    </row>
    <row r="29" spans="1:11" s="4" customFormat="1" ht="18.75" customHeight="1" thickBot="1" x14ac:dyDescent="0.25">
      <c r="A29" s="177"/>
      <c r="B29" s="1049"/>
      <c r="C29" s="1049"/>
      <c r="D29" s="1049"/>
      <c r="E29" s="1049"/>
      <c r="F29" s="181"/>
      <c r="G29" s="179" t="s">
        <v>604</v>
      </c>
      <c r="H29" s="180">
        <v>0.5</v>
      </c>
      <c r="I29" s="179" t="s">
        <v>608</v>
      </c>
      <c r="J29" s="178">
        <f>ROUND(F29*H29,0)</f>
        <v>0</v>
      </c>
      <c r="K29" s="3" t="s">
        <v>61</v>
      </c>
    </row>
    <row r="30" spans="1:11" ht="18.75" customHeight="1" x14ac:dyDescent="0.2">
      <c r="A30" s="182"/>
    </row>
    <row r="31" spans="1:11" ht="18.75" customHeight="1" x14ac:dyDescent="0.2">
      <c r="A31" s="1052" t="s">
        <v>180</v>
      </c>
      <c r="B31" s="1053"/>
      <c r="C31" s="1258" t="s">
        <v>531</v>
      </c>
      <c r="D31" s="1259"/>
      <c r="E31" s="1259"/>
      <c r="F31" s="1260"/>
    </row>
    <row r="32" spans="1:11" ht="11.25" customHeight="1" x14ac:dyDescent="0.2"/>
    <row r="33" spans="1:11" ht="11.25" customHeight="1" x14ac:dyDescent="0.2"/>
    <row r="34" spans="1:11" s="4" customFormat="1" ht="15" customHeight="1" thickBot="1" x14ac:dyDescent="0.25">
      <c r="A34" s="177"/>
      <c r="B34" s="1049" t="s">
        <v>2387</v>
      </c>
      <c r="C34" s="1049"/>
      <c r="D34" s="1049"/>
      <c r="E34" s="1049"/>
      <c r="F34" s="183"/>
      <c r="H34" s="4" t="s">
        <v>185</v>
      </c>
      <c r="J34" s="183"/>
    </row>
    <row r="35" spans="1:11" s="4" customFormat="1" ht="18.75" customHeight="1" thickBot="1" x14ac:dyDescent="0.25">
      <c r="A35" s="177"/>
      <c r="B35" s="1049"/>
      <c r="C35" s="1049"/>
      <c r="D35" s="1049"/>
      <c r="E35" s="1049"/>
      <c r="F35" s="181"/>
      <c r="G35" s="179" t="s">
        <v>604</v>
      </c>
      <c r="H35" s="180">
        <v>0.5</v>
      </c>
      <c r="I35" s="179" t="s">
        <v>608</v>
      </c>
      <c r="J35" s="178">
        <f>ROUND(F35*H35,0)</f>
        <v>0</v>
      </c>
      <c r="K35" s="3" t="s">
        <v>62</v>
      </c>
    </row>
    <row r="36" spans="1:11" ht="18.75" customHeight="1" x14ac:dyDescent="0.2">
      <c r="A36" s="182"/>
    </row>
    <row r="37" spans="1:11" ht="18.75" customHeight="1" x14ac:dyDescent="0.2">
      <c r="A37" s="1052" t="s">
        <v>180</v>
      </c>
      <c r="B37" s="1053"/>
      <c r="C37" s="1258" t="s">
        <v>530</v>
      </c>
      <c r="D37" s="1259"/>
      <c r="E37" s="1259"/>
      <c r="F37" s="1260"/>
    </row>
    <row r="38" spans="1:11" ht="11.25" customHeight="1" x14ac:dyDescent="0.2"/>
    <row r="39" spans="1:11" ht="11.25" customHeight="1" x14ac:dyDescent="0.2"/>
    <row r="40" spans="1:11" s="4" customFormat="1" ht="15" customHeight="1" thickBot="1" x14ac:dyDescent="0.25">
      <c r="A40" s="177"/>
      <c r="B40" s="1049" t="s">
        <v>2388</v>
      </c>
      <c r="C40" s="1049"/>
      <c r="D40" s="1049"/>
      <c r="E40" s="1049"/>
      <c r="F40" s="183"/>
      <c r="H40" s="4" t="s">
        <v>185</v>
      </c>
      <c r="J40" s="183"/>
    </row>
    <row r="41" spans="1:11" s="4" customFormat="1" ht="18.75" customHeight="1" thickBot="1" x14ac:dyDescent="0.25">
      <c r="A41" s="177"/>
      <c r="B41" s="1049"/>
      <c r="C41" s="1049"/>
      <c r="D41" s="1049"/>
      <c r="E41" s="1049"/>
      <c r="F41" s="181"/>
      <c r="G41" s="179" t="s">
        <v>604</v>
      </c>
      <c r="H41" s="180">
        <v>0.7</v>
      </c>
      <c r="I41" s="179" t="s">
        <v>608</v>
      </c>
      <c r="J41" s="178">
        <f>ROUND(F41*H41,0)</f>
        <v>0</v>
      </c>
      <c r="K41" s="3" t="s">
        <v>63</v>
      </c>
    </row>
    <row r="42" spans="1:11" ht="18.75" customHeight="1" x14ac:dyDescent="0.2">
      <c r="A42" s="182"/>
    </row>
    <row r="43" spans="1:11" ht="18.75" customHeight="1" x14ac:dyDescent="0.2">
      <c r="A43" s="1052" t="s">
        <v>180</v>
      </c>
      <c r="B43" s="1053"/>
      <c r="C43" s="1258" t="s">
        <v>529</v>
      </c>
      <c r="D43" s="1259"/>
      <c r="E43" s="1259"/>
      <c r="F43" s="1260"/>
    </row>
    <row r="44" spans="1:11" ht="11.25" customHeight="1" x14ac:dyDescent="0.2"/>
    <row r="45" spans="1:11" ht="11.25" customHeight="1" x14ac:dyDescent="0.2"/>
    <row r="46" spans="1:11" s="4" customFormat="1" ht="15" customHeight="1" thickBot="1" x14ac:dyDescent="0.25">
      <c r="A46" s="177"/>
      <c r="B46" s="1068" t="s">
        <v>2389</v>
      </c>
      <c r="C46" s="1068"/>
      <c r="D46" s="1068"/>
      <c r="E46" s="1068"/>
      <c r="F46" s="183"/>
      <c r="H46" s="4" t="s">
        <v>185</v>
      </c>
      <c r="J46" s="183"/>
    </row>
    <row r="47" spans="1:11" s="4" customFormat="1" ht="18.75" customHeight="1" thickBot="1" x14ac:dyDescent="0.25">
      <c r="A47" s="177"/>
      <c r="B47" s="1068"/>
      <c r="C47" s="1068"/>
      <c r="D47" s="1068"/>
      <c r="E47" s="1068"/>
      <c r="F47" s="181"/>
      <c r="G47" s="179" t="s">
        <v>604</v>
      </c>
      <c r="H47" s="180">
        <v>0.7</v>
      </c>
      <c r="I47" s="179" t="s">
        <v>608</v>
      </c>
      <c r="J47" s="178">
        <f>ROUND(F47*H47,0)</f>
        <v>0</v>
      </c>
      <c r="K47" s="3" t="s">
        <v>935</v>
      </c>
    </row>
    <row r="48" spans="1:11" ht="18.75" customHeight="1" x14ac:dyDescent="0.2">
      <c r="A48" s="182"/>
    </row>
  </sheetData>
  <mergeCells count="25">
    <mergeCell ref="I1:K1"/>
    <mergeCell ref="B4:E5"/>
    <mergeCell ref="B22:E23"/>
    <mergeCell ref="A25:B25"/>
    <mergeCell ref="C25:F25"/>
    <mergeCell ref="A7:B7"/>
    <mergeCell ref="C7:F7"/>
    <mergeCell ref="A1:B1"/>
    <mergeCell ref="C1:F1"/>
    <mergeCell ref="B10:E11"/>
    <mergeCell ref="A13:B13"/>
    <mergeCell ref="C13:F13"/>
    <mergeCell ref="B16:E17"/>
    <mergeCell ref="A19:B19"/>
    <mergeCell ref="C19:F19"/>
    <mergeCell ref="B28:E29"/>
    <mergeCell ref="A31:B31"/>
    <mergeCell ref="C31:F31"/>
    <mergeCell ref="B46:E47"/>
    <mergeCell ref="B34:E35"/>
    <mergeCell ref="A37:B37"/>
    <mergeCell ref="C37:F37"/>
    <mergeCell ref="B40:E41"/>
    <mergeCell ref="A43:B43"/>
    <mergeCell ref="C43:F4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BL266"/>
  <sheetViews>
    <sheetView view="pageBreakPreview" topLeftCell="D1" zoomScaleNormal="100" zoomScaleSheetLayoutView="100" workbookViewId="0">
      <selection activeCell="J249" sqref="J249"/>
    </sheetView>
  </sheetViews>
  <sheetFormatPr defaultColWidth="9" defaultRowHeight="18.75" customHeight="1" x14ac:dyDescent="0.2"/>
  <cols>
    <col min="1" max="1" width="3.77734375" style="14" customWidth="1"/>
    <col min="2" max="2" width="4.44140625" style="14" customWidth="1"/>
    <col min="3" max="3" width="7.44140625" style="14" bestFit="1" customWidth="1"/>
    <col min="4" max="4" width="3" style="14" bestFit="1" customWidth="1"/>
    <col min="5" max="5" width="12" style="14" customWidth="1"/>
    <col min="6" max="6" width="11.88671875" style="13" customWidth="1"/>
    <col min="7" max="7" width="2.21875" style="14" bestFit="1" customWidth="1"/>
    <col min="8" max="8" width="11.88671875" style="640" customWidth="1"/>
    <col min="9" max="9" width="2.21875" style="14" bestFit="1" customWidth="1"/>
    <col min="10" max="10" width="11.88671875" style="13" customWidth="1"/>
    <col min="11" max="11" width="3.77734375" style="14" bestFit="1" customWidth="1"/>
    <col min="12" max="64" width="9" style="14"/>
    <col min="65" max="16384" width="9" style="2"/>
  </cols>
  <sheetData>
    <row r="1" spans="1:64" ht="18.75" customHeight="1" x14ac:dyDescent="0.2">
      <c r="A1" s="1025" t="s">
        <v>180</v>
      </c>
      <c r="B1" s="1026"/>
      <c r="C1" s="1025" t="s">
        <v>12</v>
      </c>
      <c r="D1" s="1027"/>
      <c r="E1" s="1026"/>
      <c r="H1" s="639" t="s">
        <v>179</v>
      </c>
      <c r="I1" s="1028">
        <f>●総括表!H4</f>
        <v>0</v>
      </c>
      <c r="J1" s="1028"/>
      <c r="K1" s="1028"/>
    </row>
    <row r="2" spans="1:64" ht="18.75" customHeight="1" x14ac:dyDescent="0.2">
      <c r="J2" s="15"/>
    </row>
    <row r="3" spans="1:64" ht="18.75" customHeight="1" x14ac:dyDescent="0.2">
      <c r="A3" s="16" t="s">
        <v>665</v>
      </c>
      <c r="B3" s="17" t="s">
        <v>178</v>
      </c>
    </row>
    <row r="4" spans="1:64" ht="11.25" customHeight="1" x14ac:dyDescent="0.2">
      <c r="A4" s="18"/>
    </row>
    <row r="5" spans="1:64" ht="18.75" customHeight="1" x14ac:dyDescent="0.2">
      <c r="A5" s="18"/>
      <c r="B5" s="1029" t="s">
        <v>162</v>
      </c>
      <c r="C5" s="1030"/>
      <c r="D5" s="1029" t="s">
        <v>161</v>
      </c>
      <c r="E5" s="1030"/>
      <c r="F5" s="19" t="s">
        <v>160</v>
      </c>
      <c r="G5" s="160"/>
      <c r="H5" s="641" t="s">
        <v>159</v>
      </c>
      <c r="I5" s="160"/>
      <c r="J5" s="19" t="s">
        <v>110</v>
      </c>
      <c r="K5" s="20"/>
    </row>
    <row r="6" spans="1:64" ht="15" customHeight="1" x14ac:dyDescent="0.2">
      <c r="A6" s="18"/>
      <c r="B6" s="163"/>
      <c r="C6" s="159"/>
      <c r="D6" s="147"/>
      <c r="E6" s="148"/>
      <c r="F6" s="164"/>
      <c r="G6" s="149"/>
      <c r="H6" s="642"/>
      <c r="I6" s="149"/>
      <c r="J6" s="21" t="s">
        <v>610</v>
      </c>
      <c r="K6" s="20"/>
    </row>
    <row r="7" spans="1:64" s="4" customFormat="1" ht="15" customHeight="1" x14ac:dyDescent="0.2">
      <c r="A7" s="17"/>
      <c r="B7" s="196">
        <v>1</v>
      </c>
      <c r="C7" s="195" t="s">
        <v>166</v>
      </c>
      <c r="D7" s="191" t="s">
        <v>616</v>
      </c>
      <c r="E7" s="190" t="s">
        <v>165</v>
      </c>
      <c r="F7" s="189"/>
      <c r="G7" s="188" t="s">
        <v>604</v>
      </c>
      <c r="H7" s="643">
        <v>1.7999999999999999E-2</v>
      </c>
      <c r="I7" s="188" t="s">
        <v>608</v>
      </c>
      <c r="J7" s="194">
        <f t="shared" ref="J7:J30" si="0">ROUND(F7*H7,0)</f>
        <v>0</v>
      </c>
      <c r="K7" s="3" t="s">
        <v>307</v>
      </c>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s="4" customFormat="1" ht="15" customHeight="1" x14ac:dyDescent="0.2">
      <c r="A8" s="17"/>
      <c r="B8" s="212"/>
      <c r="C8" s="192"/>
      <c r="D8" s="191" t="s">
        <v>614</v>
      </c>
      <c r="E8" s="190" t="s">
        <v>164</v>
      </c>
      <c r="F8" s="189"/>
      <c r="G8" s="188" t="s">
        <v>604</v>
      </c>
      <c r="H8" s="644">
        <v>1.2999999999999999E-2</v>
      </c>
      <c r="I8" s="187" t="s">
        <v>608</v>
      </c>
      <c r="J8" s="186">
        <f t="shared" si="0"/>
        <v>0</v>
      </c>
      <c r="K8" s="3" t="s">
        <v>306</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s="4" customFormat="1" ht="15" customHeight="1" x14ac:dyDescent="0.2">
      <c r="A9" s="17"/>
      <c r="B9" s="196">
        <f>B7+1</f>
        <v>2</v>
      </c>
      <c r="C9" s="195" t="s">
        <v>155</v>
      </c>
      <c r="D9" s="191" t="s">
        <v>616</v>
      </c>
      <c r="E9" s="190" t="s">
        <v>165</v>
      </c>
      <c r="F9" s="189"/>
      <c r="G9" s="188" t="s">
        <v>604</v>
      </c>
      <c r="H9" s="643">
        <v>2.8000000000000001E-2</v>
      </c>
      <c r="I9" s="188" t="s">
        <v>608</v>
      </c>
      <c r="J9" s="194">
        <f t="shared" si="0"/>
        <v>0</v>
      </c>
      <c r="K9" s="3" t="s">
        <v>305</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s="4" customFormat="1" ht="15" customHeight="1" x14ac:dyDescent="0.2">
      <c r="A10" s="17"/>
      <c r="B10" s="212"/>
      <c r="C10" s="192"/>
      <c r="D10" s="191" t="s">
        <v>614</v>
      </c>
      <c r="E10" s="190" t="s">
        <v>164</v>
      </c>
      <c r="F10" s="189"/>
      <c r="G10" s="188" t="s">
        <v>604</v>
      </c>
      <c r="H10" s="644">
        <v>1.7999999999999999E-2</v>
      </c>
      <c r="I10" s="187" t="s">
        <v>608</v>
      </c>
      <c r="J10" s="186">
        <f t="shared" si="0"/>
        <v>0</v>
      </c>
      <c r="K10" s="3" t="s">
        <v>304</v>
      </c>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s="4" customFormat="1" ht="15" customHeight="1" x14ac:dyDescent="0.2">
      <c r="A11" s="17"/>
      <c r="B11" s="196">
        <f>B9+1</f>
        <v>3</v>
      </c>
      <c r="C11" s="195" t="s">
        <v>153</v>
      </c>
      <c r="D11" s="191" t="s">
        <v>616</v>
      </c>
      <c r="E11" s="190" t="s">
        <v>165</v>
      </c>
      <c r="F11" s="189"/>
      <c r="G11" s="188" t="s">
        <v>604</v>
      </c>
      <c r="H11" s="643">
        <v>3.9E-2</v>
      </c>
      <c r="I11" s="188" t="s">
        <v>608</v>
      </c>
      <c r="J11" s="194">
        <f t="shared" si="0"/>
        <v>0</v>
      </c>
      <c r="K11" s="3" t="s">
        <v>301</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s="4" customFormat="1" ht="15" customHeight="1" x14ac:dyDescent="0.2">
      <c r="A12" s="17"/>
      <c r="B12" s="212"/>
      <c r="C12" s="192"/>
      <c r="D12" s="191" t="s">
        <v>614</v>
      </c>
      <c r="E12" s="190" t="s">
        <v>164</v>
      </c>
      <c r="F12" s="189"/>
      <c r="G12" s="188" t="s">
        <v>604</v>
      </c>
      <c r="H12" s="644">
        <v>2.1999999999999999E-2</v>
      </c>
      <c r="I12" s="187" t="s">
        <v>608</v>
      </c>
      <c r="J12" s="186">
        <f t="shared" si="0"/>
        <v>0</v>
      </c>
      <c r="K12" s="3" t="s">
        <v>300</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s="4" customFormat="1" ht="15" customHeight="1" x14ac:dyDescent="0.2">
      <c r="A13" s="17"/>
      <c r="B13" s="196">
        <f>B11+1</f>
        <v>4</v>
      </c>
      <c r="C13" s="195" t="s">
        <v>151</v>
      </c>
      <c r="D13" s="191" t="s">
        <v>616</v>
      </c>
      <c r="E13" s="190" t="s">
        <v>165</v>
      </c>
      <c r="F13" s="189"/>
      <c r="G13" s="188" t="s">
        <v>604</v>
      </c>
      <c r="H13" s="643">
        <v>6.5000000000000002E-2</v>
      </c>
      <c r="I13" s="188" t="s">
        <v>608</v>
      </c>
      <c r="J13" s="194">
        <f t="shared" si="0"/>
        <v>0</v>
      </c>
      <c r="K13" s="3" t="s">
        <v>302</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s="4" customFormat="1" ht="15" customHeight="1" x14ac:dyDescent="0.2">
      <c r="A14" s="17"/>
      <c r="B14" s="212"/>
      <c r="C14" s="192"/>
      <c r="D14" s="191" t="s">
        <v>614</v>
      </c>
      <c r="E14" s="190" t="s">
        <v>164</v>
      </c>
      <c r="F14" s="189"/>
      <c r="G14" s="188" t="s">
        <v>604</v>
      </c>
      <c r="H14" s="644">
        <v>4.2999999999999997E-2</v>
      </c>
      <c r="I14" s="187" t="s">
        <v>608</v>
      </c>
      <c r="J14" s="186">
        <f t="shared" si="0"/>
        <v>0</v>
      </c>
      <c r="K14" s="3" t="s">
        <v>299</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s="4" customFormat="1" ht="15" customHeight="1" x14ac:dyDescent="0.2">
      <c r="A15" s="17"/>
      <c r="B15" s="196">
        <f>B13+1</f>
        <v>5</v>
      </c>
      <c r="C15" s="195" t="s">
        <v>150</v>
      </c>
      <c r="D15" s="191" t="s">
        <v>616</v>
      </c>
      <c r="E15" s="190" t="s">
        <v>165</v>
      </c>
      <c r="F15" s="189"/>
      <c r="G15" s="188" t="s">
        <v>604</v>
      </c>
      <c r="H15" s="643">
        <v>9.1999999999999998E-2</v>
      </c>
      <c r="I15" s="188" t="s">
        <v>608</v>
      </c>
      <c r="J15" s="194">
        <f t="shared" si="0"/>
        <v>0</v>
      </c>
      <c r="K15" s="3" t="s">
        <v>298</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s="4" customFormat="1" ht="15" customHeight="1" x14ac:dyDescent="0.2">
      <c r="A16" s="17"/>
      <c r="B16" s="212"/>
      <c r="C16" s="192"/>
      <c r="D16" s="191" t="s">
        <v>614</v>
      </c>
      <c r="E16" s="190" t="s">
        <v>164</v>
      </c>
      <c r="F16" s="189"/>
      <c r="G16" s="188" t="s">
        <v>604</v>
      </c>
      <c r="H16" s="644">
        <v>7.9000000000000001E-2</v>
      </c>
      <c r="I16" s="187" t="s">
        <v>608</v>
      </c>
      <c r="J16" s="186">
        <f t="shared" si="0"/>
        <v>0</v>
      </c>
      <c r="K16" s="3" t="s">
        <v>297</v>
      </c>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s="4" customFormat="1" ht="15" customHeight="1" x14ac:dyDescent="0.2">
      <c r="A17" s="17"/>
      <c r="B17" s="196">
        <f>B15+1</f>
        <v>6</v>
      </c>
      <c r="C17" s="195" t="s">
        <v>149</v>
      </c>
      <c r="D17" s="191" t="s">
        <v>616</v>
      </c>
      <c r="E17" s="190" t="s">
        <v>165</v>
      </c>
      <c r="F17" s="189"/>
      <c r="G17" s="188" t="s">
        <v>604</v>
      </c>
      <c r="H17" s="643">
        <v>0.11</v>
      </c>
      <c r="I17" s="188" t="s">
        <v>608</v>
      </c>
      <c r="J17" s="194">
        <f t="shared" si="0"/>
        <v>0</v>
      </c>
      <c r="K17" s="3" t="s">
        <v>296</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row>
    <row r="18" spans="1:64" s="4" customFormat="1" ht="15" customHeight="1" x14ac:dyDescent="0.2">
      <c r="A18" s="17"/>
      <c r="B18" s="212"/>
      <c r="C18" s="192"/>
      <c r="D18" s="191" t="s">
        <v>614</v>
      </c>
      <c r="E18" s="190" t="s">
        <v>164</v>
      </c>
      <c r="F18" s="189"/>
      <c r="G18" s="188" t="s">
        <v>604</v>
      </c>
      <c r="H18" s="644">
        <v>8.8999999999999996E-2</v>
      </c>
      <c r="I18" s="187" t="s">
        <v>608</v>
      </c>
      <c r="J18" s="186">
        <f t="shared" si="0"/>
        <v>0</v>
      </c>
      <c r="K18" s="3" t="s">
        <v>295</v>
      </c>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s="4" customFormat="1" ht="15" customHeight="1" x14ac:dyDescent="0.2">
      <c r="A19" s="17"/>
      <c r="B19" s="196">
        <f>B17+1</f>
        <v>7</v>
      </c>
      <c r="C19" s="195" t="s">
        <v>148</v>
      </c>
      <c r="D19" s="191" t="s">
        <v>616</v>
      </c>
      <c r="E19" s="190" t="s">
        <v>165</v>
      </c>
      <c r="F19" s="189"/>
      <c r="G19" s="188" t="s">
        <v>604</v>
      </c>
      <c r="H19" s="643">
        <v>9.9000000000000005E-2</v>
      </c>
      <c r="I19" s="188" t="s">
        <v>608</v>
      </c>
      <c r="J19" s="194">
        <f t="shared" si="0"/>
        <v>0</v>
      </c>
      <c r="K19" s="3" t="s">
        <v>294</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s="4" customFormat="1" ht="15" customHeight="1" x14ac:dyDescent="0.2">
      <c r="A20" s="17"/>
      <c r="B20" s="212"/>
      <c r="C20" s="192"/>
      <c r="D20" s="191" t="s">
        <v>614</v>
      </c>
      <c r="E20" s="190" t="s">
        <v>164</v>
      </c>
      <c r="F20" s="189"/>
      <c r="G20" s="188" t="s">
        <v>604</v>
      </c>
      <c r="H20" s="644">
        <v>0.121</v>
      </c>
      <c r="I20" s="187" t="s">
        <v>608</v>
      </c>
      <c r="J20" s="186">
        <f t="shared" si="0"/>
        <v>0</v>
      </c>
      <c r="K20" s="3" t="s">
        <v>293</v>
      </c>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s="4" customFormat="1" ht="15" customHeight="1" x14ac:dyDescent="0.2">
      <c r="A21" s="17"/>
      <c r="B21" s="196">
        <f>B19+1</f>
        <v>8</v>
      </c>
      <c r="C21" s="195" t="s">
        <v>147</v>
      </c>
      <c r="D21" s="1037"/>
      <c r="E21" s="1038"/>
      <c r="F21" s="189"/>
      <c r="G21" s="188" t="s">
        <v>604</v>
      </c>
      <c r="H21" s="643">
        <v>9.6000000000000002E-2</v>
      </c>
      <c r="I21" s="188" t="s">
        <v>608</v>
      </c>
      <c r="J21" s="194">
        <f t="shared" si="0"/>
        <v>0</v>
      </c>
      <c r="K21" s="3" t="s">
        <v>292</v>
      </c>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64" s="4" customFormat="1" ht="15" customHeight="1" x14ac:dyDescent="0.2">
      <c r="A22" s="17"/>
      <c r="B22" s="196">
        <f>B21+1</f>
        <v>9</v>
      </c>
      <c r="C22" s="195" t="s">
        <v>146</v>
      </c>
      <c r="D22" s="1037"/>
      <c r="E22" s="1038"/>
      <c r="F22" s="189"/>
      <c r="G22" s="188" t="s">
        <v>604</v>
      </c>
      <c r="H22" s="643">
        <v>0.11</v>
      </c>
      <c r="I22" s="188" t="s">
        <v>608</v>
      </c>
      <c r="J22" s="194">
        <f t="shared" si="0"/>
        <v>0</v>
      </c>
      <c r="K22" s="3" t="s">
        <v>291</v>
      </c>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row>
    <row r="23" spans="1:64" s="4" customFormat="1" ht="15" customHeight="1" x14ac:dyDescent="0.2">
      <c r="A23" s="17"/>
      <c r="B23" s="196">
        <f>B22+1</f>
        <v>10</v>
      </c>
      <c r="C23" s="195" t="s">
        <v>145</v>
      </c>
      <c r="D23" s="191" t="s">
        <v>616</v>
      </c>
      <c r="E23" s="190" t="s">
        <v>165</v>
      </c>
      <c r="F23" s="189"/>
      <c r="G23" s="188" t="s">
        <v>604</v>
      </c>
      <c r="H23" s="643">
        <v>0.222</v>
      </c>
      <c r="I23" s="188" t="s">
        <v>608</v>
      </c>
      <c r="J23" s="194">
        <f t="shared" si="0"/>
        <v>0</v>
      </c>
      <c r="K23" s="3" t="s">
        <v>290</v>
      </c>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row>
    <row r="24" spans="1:64" s="4" customFormat="1" ht="15" customHeight="1" x14ac:dyDescent="0.2">
      <c r="A24" s="17"/>
      <c r="B24" s="212"/>
      <c r="C24" s="192"/>
      <c r="D24" s="191" t="s">
        <v>614</v>
      </c>
      <c r="E24" s="190" t="s">
        <v>164</v>
      </c>
      <c r="F24" s="189"/>
      <c r="G24" s="188" t="s">
        <v>604</v>
      </c>
      <c r="H24" s="644">
        <v>0.125</v>
      </c>
      <c r="I24" s="187" t="s">
        <v>608</v>
      </c>
      <c r="J24" s="186">
        <f t="shared" si="0"/>
        <v>0</v>
      </c>
      <c r="K24" s="3" t="s">
        <v>289</v>
      </c>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row>
    <row r="25" spans="1:64" s="4" customFormat="1" ht="15" customHeight="1" x14ac:dyDescent="0.2">
      <c r="A25" s="17"/>
      <c r="B25" s="196">
        <f>B23+1</f>
        <v>11</v>
      </c>
      <c r="C25" s="195" t="s">
        <v>144</v>
      </c>
      <c r="D25" s="191" t="s">
        <v>616</v>
      </c>
      <c r="E25" s="190" t="s">
        <v>165</v>
      </c>
      <c r="F25" s="189"/>
      <c r="G25" s="188" t="s">
        <v>604</v>
      </c>
      <c r="H25" s="643">
        <v>0.23300000000000001</v>
      </c>
      <c r="I25" s="188" t="s">
        <v>608</v>
      </c>
      <c r="J25" s="194">
        <f t="shared" si="0"/>
        <v>0</v>
      </c>
      <c r="K25" s="3" t="s">
        <v>288</v>
      </c>
      <c r="L25" s="20"/>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6" spans="1:64" s="4" customFormat="1" ht="15" customHeight="1" x14ac:dyDescent="0.2">
      <c r="A26" s="17"/>
      <c r="B26" s="212"/>
      <c r="C26" s="192"/>
      <c r="D26" s="191" t="s">
        <v>614</v>
      </c>
      <c r="E26" s="190" t="s">
        <v>164</v>
      </c>
      <c r="F26" s="189"/>
      <c r="G26" s="188" t="s">
        <v>604</v>
      </c>
      <c r="H26" s="644">
        <v>0.15</v>
      </c>
      <c r="I26" s="187" t="s">
        <v>608</v>
      </c>
      <c r="J26" s="186">
        <f t="shared" si="0"/>
        <v>0</v>
      </c>
      <c r="K26" s="3" t="s">
        <v>287</v>
      </c>
      <c r="L26" s="20"/>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row>
    <row r="27" spans="1:64" s="4" customFormat="1" ht="15" customHeight="1" x14ac:dyDescent="0.2">
      <c r="A27" s="17"/>
      <c r="B27" s="196">
        <f>B25+1</f>
        <v>12</v>
      </c>
      <c r="C27" s="195" t="s">
        <v>143</v>
      </c>
      <c r="D27" s="191" t="s">
        <v>616</v>
      </c>
      <c r="E27" s="190" t="s">
        <v>165</v>
      </c>
      <c r="F27" s="189"/>
      <c r="G27" s="188" t="s">
        <v>604</v>
      </c>
      <c r="H27" s="643">
        <v>0.245</v>
      </c>
      <c r="I27" s="188" t="s">
        <v>608</v>
      </c>
      <c r="J27" s="194">
        <f t="shared" si="0"/>
        <v>0</v>
      </c>
      <c r="K27" s="3" t="s">
        <v>286</v>
      </c>
      <c r="L27" s="20"/>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row>
    <row r="28" spans="1:64" s="4" customFormat="1" ht="15" customHeight="1" x14ac:dyDescent="0.2">
      <c r="A28" s="17"/>
      <c r="B28" s="212"/>
      <c r="C28" s="192"/>
      <c r="D28" s="191" t="s">
        <v>614</v>
      </c>
      <c r="E28" s="190" t="s">
        <v>164</v>
      </c>
      <c r="F28" s="189"/>
      <c r="G28" s="188" t="s">
        <v>604</v>
      </c>
      <c r="H28" s="644">
        <v>0.17499999999999999</v>
      </c>
      <c r="I28" s="187" t="s">
        <v>608</v>
      </c>
      <c r="J28" s="186">
        <f t="shared" si="0"/>
        <v>0</v>
      </c>
      <c r="K28" s="3" t="s">
        <v>285</v>
      </c>
      <c r="L28" s="20"/>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s="4" customFormat="1" ht="15" customHeight="1" x14ac:dyDescent="0.2">
      <c r="A29" s="17"/>
      <c r="B29" s="196">
        <f>B27+1</f>
        <v>13</v>
      </c>
      <c r="C29" s="195" t="s">
        <v>142</v>
      </c>
      <c r="D29" s="191" t="s">
        <v>616</v>
      </c>
      <c r="E29" s="190" t="s">
        <v>165</v>
      </c>
      <c r="F29" s="189"/>
      <c r="G29" s="188" t="s">
        <v>604</v>
      </c>
      <c r="H29" s="643">
        <v>0.25</v>
      </c>
      <c r="I29" s="188" t="s">
        <v>608</v>
      </c>
      <c r="J29" s="194">
        <f t="shared" si="0"/>
        <v>0</v>
      </c>
      <c r="K29" s="3" t="s">
        <v>359</v>
      </c>
      <c r="L29" s="20"/>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64" s="4" customFormat="1" ht="15" customHeight="1" thickBot="1" x14ac:dyDescent="0.25">
      <c r="A30" s="17"/>
      <c r="B30" s="212"/>
      <c r="C30" s="192"/>
      <c r="D30" s="191" t="s">
        <v>614</v>
      </c>
      <c r="E30" s="190" t="s">
        <v>164</v>
      </c>
      <c r="F30" s="189"/>
      <c r="G30" s="188" t="s">
        <v>604</v>
      </c>
      <c r="H30" s="644">
        <v>0.22900000000000001</v>
      </c>
      <c r="I30" s="187" t="s">
        <v>608</v>
      </c>
      <c r="J30" s="186">
        <f t="shared" si="0"/>
        <v>0</v>
      </c>
      <c r="K30" s="3" t="s">
        <v>358</v>
      </c>
      <c r="L30" s="20"/>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64" s="4" customFormat="1" ht="15" customHeight="1" x14ac:dyDescent="0.2">
      <c r="A31" s="17"/>
      <c r="B31" s="184"/>
      <c r="C31" s="185"/>
      <c r="D31" s="184"/>
      <c r="E31" s="184"/>
      <c r="F31" s="170"/>
      <c r="G31" s="171"/>
      <c r="H31" s="1031" t="s">
        <v>1979</v>
      </c>
      <c r="I31" s="1032"/>
      <c r="J31" s="167"/>
      <c r="K31" s="3"/>
      <c r="L31" s="20"/>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64" s="4" customFormat="1" ht="15" customHeight="1" thickBot="1" x14ac:dyDescent="0.25">
      <c r="A32" s="17"/>
      <c r="B32" s="20"/>
      <c r="C32" s="20"/>
      <c r="D32" s="20"/>
      <c r="E32" s="20"/>
      <c r="F32" s="34"/>
      <c r="G32" s="20"/>
      <c r="H32" s="1021" t="s">
        <v>140</v>
      </c>
      <c r="I32" s="1022"/>
      <c r="J32" s="35">
        <f>SUM(J7:J30)</f>
        <v>0</v>
      </c>
      <c r="K32" s="20" t="s">
        <v>591</v>
      </c>
      <c r="L32" s="20" t="s">
        <v>604</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row>
    <row r="33" spans="1:64" s="4" customFormat="1" ht="18.75" customHeight="1" x14ac:dyDescent="0.2">
      <c r="A33" s="17"/>
      <c r="B33" s="17"/>
      <c r="C33" s="17"/>
      <c r="D33" s="17"/>
      <c r="E33" s="17"/>
      <c r="F33" s="36"/>
      <c r="G33" s="17"/>
      <c r="H33" s="645"/>
      <c r="I33" s="17"/>
      <c r="J33" s="36"/>
      <c r="K33" s="17"/>
      <c r="L33" s="20"/>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64" ht="18.75" customHeight="1" x14ac:dyDescent="0.2">
      <c r="A34" s="16" t="s">
        <v>664</v>
      </c>
      <c r="B34" s="17" t="s">
        <v>174</v>
      </c>
    </row>
    <row r="35" spans="1:64" ht="11.25" customHeight="1" x14ac:dyDescent="0.2">
      <c r="A35" s="18"/>
    </row>
    <row r="36" spans="1:64" ht="18.75" customHeight="1" x14ac:dyDescent="0.2">
      <c r="A36" s="18"/>
      <c r="B36" s="1029" t="s">
        <v>162</v>
      </c>
      <c r="C36" s="1030"/>
      <c r="D36" s="1029" t="s">
        <v>161</v>
      </c>
      <c r="E36" s="1030"/>
      <c r="F36" s="19" t="s">
        <v>160</v>
      </c>
      <c r="G36" s="160"/>
      <c r="H36" s="641" t="s">
        <v>159</v>
      </c>
      <c r="I36" s="160"/>
      <c r="J36" s="19" t="s">
        <v>110</v>
      </c>
      <c r="K36" s="20"/>
    </row>
    <row r="37" spans="1:64" ht="15" customHeight="1" x14ac:dyDescent="0.2">
      <c r="A37" s="18"/>
      <c r="B37" s="163"/>
      <c r="C37" s="159"/>
      <c r="D37" s="147"/>
      <c r="E37" s="148"/>
      <c r="F37" s="164"/>
      <c r="G37" s="149"/>
      <c r="H37" s="642"/>
      <c r="I37" s="149"/>
      <c r="J37" s="21" t="s">
        <v>610</v>
      </c>
      <c r="K37" s="20"/>
    </row>
    <row r="38" spans="1:64" s="4" customFormat="1" ht="15" customHeight="1" x14ac:dyDescent="0.2">
      <c r="A38" s="17"/>
      <c r="B38" s="196">
        <v>2</v>
      </c>
      <c r="C38" s="195" t="s">
        <v>166</v>
      </c>
      <c r="D38" s="191" t="s">
        <v>616</v>
      </c>
      <c r="E38" s="190" t="s">
        <v>165</v>
      </c>
      <c r="F38" s="189"/>
      <c r="G38" s="188" t="s">
        <v>604</v>
      </c>
      <c r="H38" s="643">
        <v>1.9E-2</v>
      </c>
      <c r="I38" s="188" t="s">
        <v>608</v>
      </c>
      <c r="J38" s="194">
        <f t="shared" ref="J38:J49" si="1">ROUND(F38*H38,0)</f>
        <v>0</v>
      </c>
      <c r="K38" s="3" t="s">
        <v>307</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row>
    <row r="39" spans="1:64" s="4" customFormat="1" ht="15" customHeight="1" x14ac:dyDescent="0.2">
      <c r="A39" s="17"/>
      <c r="B39" s="212"/>
      <c r="C39" s="192"/>
      <c r="D39" s="191" t="s">
        <v>614</v>
      </c>
      <c r="E39" s="190" t="s">
        <v>164</v>
      </c>
      <c r="F39" s="189"/>
      <c r="G39" s="188" t="s">
        <v>604</v>
      </c>
      <c r="H39" s="644">
        <v>1.6E-2</v>
      </c>
      <c r="I39" s="187" t="s">
        <v>608</v>
      </c>
      <c r="J39" s="186">
        <f t="shared" si="1"/>
        <v>0</v>
      </c>
      <c r="K39" s="3" t="s">
        <v>306</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row>
    <row r="40" spans="1:64" s="4" customFormat="1" ht="15" customHeight="1" x14ac:dyDescent="0.2">
      <c r="A40" s="17"/>
      <c r="B40" s="196">
        <f>B38+1</f>
        <v>3</v>
      </c>
      <c r="C40" s="195" t="s">
        <v>155</v>
      </c>
      <c r="D40" s="191" t="s">
        <v>616</v>
      </c>
      <c r="E40" s="190" t="s">
        <v>165</v>
      </c>
      <c r="F40" s="189"/>
      <c r="G40" s="188" t="s">
        <v>604</v>
      </c>
      <c r="H40" s="643">
        <v>1.2999999999999999E-2</v>
      </c>
      <c r="I40" s="188" t="s">
        <v>608</v>
      </c>
      <c r="J40" s="194">
        <f t="shared" si="1"/>
        <v>0</v>
      </c>
      <c r="K40" s="3" t="s">
        <v>305</v>
      </c>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row>
    <row r="41" spans="1:64" s="4" customFormat="1" ht="15" customHeight="1" x14ac:dyDescent="0.2">
      <c r="A41" s="17"/>
      <c r="B41" s="212"/>
      <c r="C41" s="192"/>
      <c r="D41" s="191" t="s">
        <v>614</v>
      </c>
      <c r="E41" s="190" t="s">
        <v>164</v>
      </c>
      <c r="F41" s="189"/>
      <c r="G41" s="188" t="s">
        <v>604</v>
      </c>
      <c r="H41" s="644">
        <v>3.5000000000000003E-2</v>
      </c>
      <c r="I41" s="187" t="s">
        <v>608</v>
      </c>
      <c r="J41" s="186">
        <f t="shared" si="1"/>
        <v>0</v>
      </c>
      <c r="K41" s="3" t="s">
        <v>304</v>
      </c>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4" s="4" customFormat="1" ht="15" customHeight="1" x14ac:dyDescent="0.2">
      <c r="A42" s="17"/>
      <c r="B42" s="196">
        <f>B40+1</f>
        <v>4</v>
      </c>
      <c r="C42" s="195" t="s">
        <v>153</v>
      </c>
      <c r="D42" s="191" t="s">
        <v>616</v>
      </c>
      <c r="E42" s="190" t="s">
        <v>165</v>
      </c>
      <c r="F42" s="189"/>
      <c r="G42" s="188" t="s">
        <v>604</v>
      </c>
      <c r="H42" s="643">
        <v>0.03</v>
      </c>
      <c r="I42" s="188" t="s">
        <v>608</v>
      </c>
      <c r="J42" s="194">
        <f t="shared" si="1"/>
        <v>0</v>
      </c>
      <c r="K42" s="3" t="s">
        <v>301</v>
      </c>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row>
    <row r="43" spans="1:64" s="4" customFormat="1" ht="15" customHeight="1" x14ac:dyDescent="0.2">
      <c r="A43" s="17"/>
      <c r="B43" s="212"/>
      <c r="C43" s="192"/>
      <c r="D43" s="191" t="s">
        <v>614</v>
      </c>
      <c r="E43" s="190" t="s">
        <v>164</v>
      </c>
      <c r="F43" s="189"/>
      <c r="G43" s="188" t="s">
        <v>604</v>
      </c>
      <c r="H43" s="644">
        <v>4.9000000000000002E-2</v>
      </c>
      <c r="I43" s="187" t="s">
        <v>608</v>
      </c>
      <c r="J43" s="186">
        <f t="shared" si="1"/>
        <v>0</v>
      </c>
      <c r="K43" s="3" t="s">
        <v>300</v>
      </c>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row>
    <row r="44" spans="1:64" s="4" customFormat="1" ht="15" customHeight="1" x14ac:dyDescent="0.2">
      <c r="A44" s="17"/>
      <c r="B44" s="196">
        <f>B42+1</f>
        <v>5</v>
      </c>
      <c r="C44" s="195" t="s">
        <v>151</v>
      </c>
      <c r="D44" s="191" t="s">
        <v>616</v>
      </c>
      <c r="E44" s="190" t="s">
        <v>165</v>
      </c>
      <c r="F44" s="189"/>
      <c r="G44" s="188" t="s">
        <v>604</v>
      </c>
      <c r="H44" s="643">
        <v>4.9000000000000002E-2</v>
      </c>
      <c r="I44" s="188" t="s">
        <v>608</v>
      </c>
      <c r="J44" s="194">
        <f t="shared" si="1"/>
        <v>0</v>
      </c>
      <c r="K44" s="3" t="s">
        <v>302</v>
      </c>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row>
    <row r="45" spans="1:64" s="4" customFormat="1" ht="15" customHeight="1" x14ac:dyDescent="0.2">
      <c r="A45" s="17"/>
      <c r="B45" s="212"/>
      <c r="C45" s="192"/>
      <c r="D45" s="191" t="s">
        <v>614</v>
      </c>
      <c r="E45" s="190" t="s">
        <v>164</v>
      </c>
      <c r="F45" s="189"/>
      <c r="G45" s="188" t="s">
        <v>604</v>
      </c>
      <c r="H45" s="644">
        <v>4.8000000000000001E-2</v>
      </c>
      <c r="I45" s="187" t="s">
        <v>608</v>
      </c>
      <c r="J45" s="186">
        <f t="shared" si="1"/>
        <v>0</v>
      </c>
      <c r="K45" s="3" t="s">
        <v>299</v>
      </c>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row>
    <row r="46" spans="1:64" s="4" customFormat="1" ht="15" customHeight="1" x14ac:dyDescent="0.2">
      <c r="A46" s="17"/>
      <c r="B46" s="196">
        <f>B44+1</f>
        <v>6</v>
      </c>
      <c r="C46" s="195" t="s">
        <v>150</v>
      </c>
      <c r="D46" s="191" t="s">
        <v>616</v>
      </c>
      <c r="E46" s="190" t="s">
        <v>165</v>
      </c>
      <c r="F46" s="189"/>
      <c r="G46" s="188" t="s">
        <v>604</v>
      </c>
      <c r="H46" s="643">
        <v>7.6999999999999999E-2</v>
      </c>
      <c r="I46" s="188" t="s">
        <v>608</v>
      </c>
      <c r="J46" s="194">
        <f t="shared" si="1"/>
        <v>0</v>
      </c>
      <c r="K46" s="3" t="s">
        <v>298</v>
      </c>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row>
    <row r="47" spans="1:64" s="4" customFormat="1" ht="15" customHeight="1" x14ac:dyDescent="0.2">
      <c r="A47" s="17"/>
      <c r="B47" s="212"/>
      <c r="C47" s="192"/>
      <c r="D47" s="191" t="s">
        <v>614</v>
      </c>
      <c r="E47" s="190" t="s">
        <v>164</v>
      </c>
      <c r="F47" s="189"/>
      <c r="G47" s="188" t="s">
        <v>604</v>
      </c>
      <c r="H47" s="644">
        <v>5.8999999999999997E-2</v>
      </c>
      <c r="I47" s="187" t="s">
        <v>608</v>
      </c>
      <c r="J47" s="186">
        <f t="shared" si="1"/>
        <v>0</v>
      </c>
      <c r="K47" s="3" t="s">
        <v>297</v>
      </c>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row>
    <row r="48" spans="1:64" s="4" customFormat="1" ht="15" customHeight="1" x14ac:dyDescent="0.2">
      <c r="A48" s="17"/>
      <c r="B48" s="196">
        <f>B46+1</f>
        <v>7</v>
      </c>
      <c r="C48" s="195" t="s">
        <v>149</v>
      </c>
      <c r="D48" s="191" t="s">
        <v>616</v>
      </c>
      <c r="E48" s="190" t="s">
        <v>165</v>
      </c>
      <c r="F48" s="189"/>
      <c r="G48" s="188" t="s">
        <v>604</v>
      </c>
      <c r="H48" s="643">
        <v>8.5999999999999993E-2</v>
      </c>
      <c r="I48" s="188" t="s">
        <v>608</v>
      </c>
      <c r="J48" s="194">
        <f t="shared" si="1"/>
        <v>0</v>
      </c>
      <c r="K48" s="3" t="s">
        <v>296</v>
      </c>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row>
    <row r="49" spans="1:64" s="4" customFormat="1" ht="15" customHeight="1" x14ac:dyDescent="0.2">
      <c r="A49" s="17"/>
      <c r="B49" s="212"/>
      <c r="C49" s="192"/>
      <c r="D49" s="191" t="s">
        <v>614</v>
      </c>
      <c r="E49" s="190" t="s">
        <v>164</v>
      </c>
      <c r="F49" s="189"/>
      <c r="G49" s="188" t="s">
        <v>604</v>
      </c>
      <c r="H49" s="644">
        <v>7.3999999999999996E-2</v>
      </c>
      <c r="I49" s="187" t="s">
        <v>608</v>
      </c>
      <c r="J49" s="186">
        <f t="shared" si="1"/>
        <v>0</v>
      </c>
      <c r="K49" s="3" t="s">
        <v>295</v>
      </c>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row>
    <row r="50" spans="1:64" s="4" customFormat="1" ht="15" customHeight="1" x14ac:dyDescent="0.2">
      <c r="A50" s="17"/>
      <c r="B50" s="1045" t="s">
        <v>168</v>
      </c>
      <c r="C50" s="1046"/>
      <c r="D50" s="1037"/>
      <c r="E50" s="1038"/>
      <c r="F50" s="225"/>
      <c r="G50" s="224"/>
      <c r="H50" s="249"/>
      <c r="I50" s="224"/>
      <c r="J50" s="186">
        <f>SUM(J38:J49)</f>
        <v>0</v>
      </c>
      <c r="K50" s="3" t="s">
        <v>663</v>
      </c>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row>
    <row r="51" spans="1:64" s="4" customFormat="1" ht="13.2" x14ac:dyDescent="0.2">
      <c r="A51" s="17"/>
      <c r="B51" s="1039"/>
      <c r="C51" s="1040"/>
      <c r="D51" s="1039"/>
      <c r="E51" s="1040"/>
      <c r="F51" s="223" t="s">
        <v>170</v>
      </c>
      <c r="G51" s="187"/>
      <c r="H51" s="329" t="s">
        <v>1748</v>
      </c>
      <c r="I51" s="187"/>
      <c r="J51" s="223"/>
      <c r="K51" s="3"/>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row>
    <row r="52" spans="1:64" s="4" customFormat="1" ht="15" customHeight="1" x14ac:dyDescent="0.2">
      <c r="A52" s="17"/>
      <c r="B52" s="1041"/>
      <c r="C52" s="1042"/>
      <c r="D52" s="1041"/>
      <c r="E52" s="1042"/>
      <c r="F52" s="221">
        <f>J50</f>
        <v>0</v>
      </c>
      <c r="G52" s="220" t="s">
        <v>604</v>
      </c>
      <c r="H52" s="330" t="e">
        <f>●財政力附表!S28</f>
        <v>#DIV/0!</v>
      </c>
      <c r="I52" s="220" t="s">
        <v>608</v>
      </c>
      <c r="J52" s="221" t="e">
        <f>ROUND(F52*H52,0)</f>
        <v>#DIV/0!</v>
      </c>
      <c r="K52" s="3" t="s">
        <v>662</v>
      </c>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1:64" s="4" customFormat="1" ht="13.2" x14ac:dyDescent="0.2">
      <c r="A53" s="17"/>
      <c r="B53" s="1043"/>
      <c r="C53" s="1044"/>
      <c r="D53" s="1043"/>
      <c r="E53" s="1044"/>
      <c r="F53" s="218"/>
      <c r="G53" s="217"/>
      <c r="H53" s="331" t="s">
        <v>169</v>
      </c>
      <c r="I53" s="332"/>
      <c r="J53" s="333"/>
      <c r="K53" s="3"/>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row>
    <row r="54" spans="1:64" s="4" customFormat="1" ht="15" customHeight="1" x14ac:dyDescent="0.2">
      <c r="A54" s="17"/>
      <c r="B54" s="157">
        <f>B48+1</f>
        <v>8</v>
      </c>
      <c r="C54" s="22" t="s">
        <v>148</v>
      </c>
      <c r="D54" s="23" t="s">
        <v>616</v>
      </c>
      <c r="E54" s="24" t="s">
        <v>165</v>
      </c>
      <c r="F54" s="25"/>
      <c r="G54" s="155" t="s">
        <v>604</v>
      </c>
      <c r="H54" s="643">
        <v>0.104</v>
      </c>
      <c r="I54" s="155" t="s">
        <v>608</v>
      </c>
      <c r="J54" s="27">
        <f t="shared" ref="J54:J65" si="2">ROUND(F54*H54,0)</f>
        <v>0</v>
      </c>
      <c r="K54" s="3" t="s">
        <v>294</v>
      </c>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1:64" s="4" customFormat="1" ht="15" customHeight="1" x14ac:dyDescent="0.2">
      <c r="A55" s="17"/>
      <c r="B55" s="29"/>
      <c r="C55" s="148"/>
      <c r="D55" s="23" t="s">
        <v>614</v>
      </c>
      <c r="E55" s="24" t="s">
        <v>164</v>
      </c>
      <c r="F55" s="25"/>
      <c r="G55" s="155" t="s">
        <v>604</v>
      </c>
      <c r="H55" s="644">
        <v>9.0999999999999998E-2</v>
      </c>
      <c r="I55" s="160" t="s">
        <v>608</v>
      </c>
      <c r="J55" s="28">
        <f t="shared" si="2"/>
        <v>0</v>
      </c>
      <c r="K55" s="3" t="s">
        <v>293</v>
      </c>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s="4" customFormat="1" ht="15" customHeight="1" x14ac:dyDescent="0.2">
      <c r="A56" s="17"/>
      <c r="B56" s="157">
        <f>B54+1</f>
        <v>9</v>
      </c>
      <c r="C56" s="22" t="s">
        <v>147</v>
      </c>
      <c r="D56" s="1035"/>
      <c r="E56" s="1036"/>
      <c r="F56" s="25"/>
      <c r="G56" s="155" t="s">
        <v>604</v>
      </c>
      <c r="H56" s="643">
        <v>9.6000000000000002E-2</v>
      </c>
      <c r="I56" s="155" t="s">
        <v>608</v>
      </c>
      <c r="J56" s="27">
        <f t="shared" si="2"/>
        <v>0</v>
      </c>
      <c r="K56" s="3" t="s">
        <v>292</v>
      </c>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row>
    <row r="57" spans="1:64" s="4" customFormat="1" ht="15" customHeight="1" x14ac:dyDescent="0.2">
      <c r="A57" s="17"/>
      <c r="B57" s="157">
        <f>B56+1</f>
        <v>10</v>
      </c>
      <c r="C57" s="22" t="s">
        <v>146</v>
      </c>
      <c r="D57" s="1035"/>
      <c r="E57" s="1036"/>
      <c r="F57" s="25"/>
      <c r="G57" s="155" t="s">
        <v>604</v>
      </c>
      <c r="H57" s="643">
        <v>0.11</v>
      </c>
      <c r="I57" s="155" t="s">
        <v>608</v>
      </c>
      <c r="J57" s="27">
        <f t="shared" si="2"/>
        <v>0</v>
      </c>
      <c r="K57" s="3" t="s">
        <v>291</v>
      </c>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1:64" s="4" customFormat="1" ht="15" customHeight="1" x14ac:dyDescent="0.2">
      <c r="A58" s="17"/>
      <c r="B58" s="157">
        <f>B57+1</f>
        <v>11</v>
      </c>
      <c r="C58" s="22" t="s">
        <v>145</v>
      </c>
      <c r="D58" s="23" t="s">
        <v>616</v>
      </c>
      <c r="E58" s="24" t="s">
        <v>165</v>
      </c>
      <c r="F58" s="25"/>
      <c r="G58" s="155" t="s">
        <v>604</v>
      </c>
      <c r="H58" s="643">
        <v>0.222</v>
      </c>
      <c r="I58" s="155" t="s">
        <v>608</v>
      </c>
      <c r="J58" s="27">
        <f t="shared" si="2"/>
        <v>0</v>
      </c>
      <c r="K58" s="598" t="s">
        <v>290</v>
      </c>
      <c r="L58" s="20"/>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row>
    <row r="59" spans="1:64" s="4" customFormat="1" ht="15" customHeight="1" x14ac:dyDescent="0.2">
      <c r="A59" s="17"/>
      <c r="B59" s="29"/>
      <c r="C59" s="148"/>
      <c r="D59" s="23" t="s">
        <v>614</v>
      </c>
      <c r="E59" s="24" t="s">
        <v>164</v>
      </c>
      <c r="F59" s="25"/>
      <c r="G59" s="155" t="s">
        <v>604</v>
      </c>
      <c r="H59" s="643">
        <v>0.125</v>
      </c>
      <c r="I59" s="160" t="s">
        <v>608</v>
      </c>
      <c r="J59" s="28">
        <f t="shared" si="2"/>
        <v>0</v>
      </c>
      <c r="K59" s="598" t="s">
        <v>289</v>
      </c>
      <c r="L59" s="20"/>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row>
    <row r="60" spans="1:64" s="4" customFormat="1" ht="15" customHeight="1" x14ac:dyDescent="0.2">
      <c r="A60" s="17"/>
      <c r="B60" s="157">
        <f>B58+1</f>
        <v>12</v>
      </c>
      <c r="C60" s="22" t="s">
        <v>144</v>
      </c>
      <c r="D60" s="23" t="s">
        <v>616</v>
      </c>
      <c r="E60" s="24" t="s">
        <v>165</v>
      </c>
      <c r="F60" s="25"/>
      <c r="G60" s="155" t="s">
        <v>604</v>
      </c>
      <c r="H60" s="643">
        <v>0.23300000000000001</v>
      </c>
      <c r="I60" s="155" t="s">
        <v>608</v>
      </c>
      <c r="J60" s="27">
        <f t="shared" si="2"/>
        <v>0</v>
      </c>
      <c r="K60" s="598" t="s">
        <v>288</v>
      </c>
      <c r="L60" s="20"/>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s="4" customFormat="1" ht="15" customHeight="1" x14ac:dyDescent="0.2">
      <c r="A61" s="17"/>
      <c r="B61" s="29"/>
      <c r="C61" s="148"/>
      <c r="D61" s="23" t="s">
        <v>614</v>
      </c>
      <c r="E61" s="24" t="s">
        <v>164</v>
      </c>
      <c r="F61" s="25"/>
      <c r="G61" s="155" t="s">
        <v>604</v>
      </c>
      <c r="H61" s="643">
        <v>0.15</v>
      </c>
      <c r="I61" s="160" t="s">
        <v>608</v>
      </c>
      <c r="J61" s="28">
        <f t="shared" si="2"/>
        <v>0</v>
      </c>
      <c r="K61" s="598" t="s">
        <v>287</v>
      </c>
      <c r="L61" s="20"/>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s="4" customFormat="1" ht="15" customHeight="1" x14ac:dyDescent="0.2">
      <c r="A62" s="17"/>
      <c r="B62" s="157">
        <f>B60+1</f>
        <v>13</v>
      </c>
      <c r="C62" s="22" t="s">
        <v>143</v>
      </c>
      <c r="D62" s="23" t="s">
        <v>616</v>
      </c>
      <c r="E62" s="24" t="s">
        <v>165</v>
      </c>
      <c r="F62" s="25"/>
      <c r="G62" s="155" t="s">
        <v>604</v>
      </c>
      <c r="H62" s="643">
        <v>0.245</v>
      </c>
      <c r="I62" s="155" t="s">
        <v>608</v>
      </c>
      <c r="J62" s="27">
        <f t="shared" si="2"/>
        <v>0</v>
      </c>
      <c r="K62" s="598" t="s">
        <v>286</v>
      </c>
      <c r="L62" s="20"/>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3" spans="1:64" s="4" customFormat="1" ht="15" customHeight="1" x14ac:dyDescent="0.2">
      <c r="A63" s="17"/>
      <c r="B63" s="29"/>
      <c r="C63" s="148"/>
      <c r="D63" s="23" t="s">
        <v>614</v>
      </c>
      <c r="E63" s="24" t="s">
        <v>164</v>
      </c>
      <c r="F63" s="25"/>
      <c r="G63" s="155" t="s">
        <v>604</v>
      </c>
      <c r="H63" s="643">
        <v>0.17499999999999999</v>
      </c>
      <c r="I63" s="160" t="s">
        <v>608</v>
      </c>
      <c r="J63" s="28">
        <f t="shared" si="2"/>
        <v>0</v>
      </c>
      <c r="K63" s="598" t="s">
        <v>285</v>
      </c>
      <c r="L63" s="20"/>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4" spans="1:64" s="4" customFormat="1" ht="15" customHeight="1" x14ac:dyDescent="0.2">
      <c r="A64" s="17"/>
      <c r="B64" s="157">
        <f>B62+1</f>
        <v>14</v>
      </c>
      <c r="C64" s="22" t="s">
        <v>142</v>
      </c>
      <c r="D64" s="23" t="s">
        <v>616</v>
      </c>
      <c r="E64" s="24" t="s">
        <v>165</v>
      </c>
      <c r="F64" s="25"/>
      <c r="G64" s="155" t="s">
        <v>604</v>
      </c>
      <c r="H64" s="643">
        <v>0.25</v>
      </c>
      <c r="I64" s="155" t="s">
        <v>608</v>
      </c>
      <c r="J64" s="27">
        <f t="shared" si="2"/>
        <v>0</v>
      </c>
      <c r="K64" s="598" t="s">
        <v>359</v>
      </c>
      <c r="L64" s="20"/>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row>
    <row r="65" spans="1:64" s="4" customFormat="1" ht="15" customHeight="1" x14ac:dyDescent="0.2">
      <c r="A65" s="17"/>
      <c r="B65" s="29"/>
      <c r="C65" s="148"/>
      <c r="D65" s="23" t="s">
        <v>614</v>
      </c>
      <c r="E65" s="24" t="s">
        <v>164</v>
      </c>
      <c r="F65" s="25"/>
      <c r="G65" s="155" t="s">
        <v>604</v>
      </c>
      <c r="H65" s="643">
        <v>0.22900000000000001</v>
      </c>
      <c r="I65" s="160" t="s">
        <v>608</v>
      </c>
      <c r="J65" s="28">
        <f t="shared" si="2"/>
        <v>0</v>
      </c>
      <c r="K65" s="598" t="s">
        <v>358</v>
      </c>
      <c r="L65" s="20"/>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row>
    <row r="66" spans="1:64" s="4" customFormat="1" ht="15" customHeight="1" thickBot="1" x14ac:dyDescent="0.25">
      <c r="A66" s="17"/>
      <c r="B66" s="1047" t="s">
        <v>168</v>
      </c>
      <c r="C66" s="1048"/>
      <c r="D66" s="1035"/>
      <c r="E66" s="1036"/>
      <c r="F66" s="46"/>
      <c r="G66" s="47"/>
      <c r="H66" s="249"/>
      <c r="I66" s="47"/>
      <c r="J66" s="28">
        <f>SUM(J54:J65)</f>
        <v>0</v>
      </c>
      <c r="K66" s="20" t="s">
        <v>653</v>
      </c>
      <c r="L66" s="20"/>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row>
    <row r="67" spans="1:64" s="4" customFormat="1" ht="15" customHeight="1" x14ac:dyDescent="0.2">
      <c r="A67" s="17"/>
      <c r="B67" s="30"/>
      <c r="C67" s="31"/>
      <c r="D67" s="30"/>
      <c r="E67" s="30"/>
      <c r="F67" s="32"/>
      <c r="G67" s="151"/>
      <c r="H67" s="1023" t="s">
        <v>652</v>
      </c>
      <c r="I67" s="1024"/>
      <c r="J67" s="33"/>
      <c r="K67" s="20"/>
      <c r="L67" s="20"/>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row>
    <row r="68" spans="1:64" s="4" customFormat="1" ht="15" customHeight="1" thickBot="1" x14ac:dyDescent="0.25">
      <c r="A68" s="17"/>
      <c r="B68" s="20"/>
      <c r="C68" s="20"/>
      <c r="D68" s="20"/>
      <c r="E68" s="20"/>
      <c r="F68" s="34"/>
      <c r="G68" s="20"/>
      <c r="H68" s="1021" t="s">
        <v>140</v>
      </c>
      <c r="I68" s="1022"/>
      <c r="J68" s="35" t="e">
        <f>J52+J66</f>
        <v>#DIV/0!</v>
      </c>
      <c r="K68" s="20" t="s">
        <v>651</v>
      </c>
      <c r="L68" s="20" t="s">
        <v>604</v>
      </c>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row>
    <row r="69" spans="1:64" s="4" customFormat="1" ht="18.75" customHeight="1" x14ac:dyDescent="0.2">
      <c r="A69" s="17"/>
      <c r="B69" s="20"/>
      <c r="C69" s="20"/>
      <c r="D69" s="20"/>
      <c r="E69" s="20"/>
      <c r="F69" s="34"/>
      <c r="G69" s="37"/>
      <c r="H69" s="646"/>
      <c r="I69" s="151"/>
      <c r="J69" s="32"/>
      <c r="K69" s="20"/>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row>
    <row r="70" spans="1:64" ht="18.75" customHeight="1" x14ac:dyDescent="0.2">
      <c r="A70" s="16" t="s">
        <v>650</v>
      </c>
      <c r="B70" s="17" t="s">
        <v>167</v>
      </c>
    </row>
    <row r="71" spans="1:64" ht="11.25" customHeight="1" x14ac:dyDescent="0.2">
      <c r="A71" s="18"/>
    </row>
    <row r="72" spans="1:64" ht="18.75" customHeight="1" x14ac:dyDescent="0.2">
      <c r="A72" s="18"/>
      <c r="B72" s="1029" t="s">
        <v>162</v>
      </c>
      <c r="C72" s="1030"/>
      <c r="D72" s="1029" t="s">
        <v>161</v>
      </c>
      <c r="E72" s="1030"/>
      <c r="F72" s="19" t="s">
        <v>160</v>
      </c>
      <c r="G72" s="160"/>
      <c r="H72" s="641" t="s">
        <v>159</v>
      </c>
      <c r="I72" s="160"/>
      <c r="J72" s="19" t="s">
        <v>110</v>
      </c>
      <c r="K72" s="20"/>
    </row>
    <row r="73" spans="1:64" ht="15" customHeight="1" x14ac:dyDescent="0.2">
      <c r="A73" s="18"/>
      <c r="B73" s="163"/>
      <c r="C73" s="159"/>
      <c r="D73" s="147"/>
      <c r="E73" s="148"/>
      <c r="F73" s="164"/>
      <c r="G73" s="149"/>
      <c r="H73" s="642"/>
      <c r="I73" s="149"/>
      <c r="J73" s="21" t="s">
        <v>610</v>
      </c>
      <c r="K73" s="20"/>
    </row>
    <row r="74" spans="1:64" s="4" customFormat="1" ht="15" customHeight="1" x14ac:dyDescent="0.2">
      <c r="A74" s="17"/>
      <c r="B74" s="157">
        <v>1</v>
      </c>
      <c r="C74" s="22" t="s">
        <v>166</v>
      </c>
      <c r="D74" s="23" t="s">
        <v>616</v>
      </c>
      <c r="E74" s="24" t="s">
        <v>165</v>
      </c>
      <c r="F74" s="25"/>
      <c r="G74" s="155" t="s">
        <v>604</v>
      </c>
      <c r="H74" s="643">
        <v>6.2E-2</v>
      </c>
      <c r="I74" s="155" t="s">
        <v>608</v>
      </c>
      <c r="J74" s="27">
        <f t="shared" ref="J74:J97" si="3">ROUND(F74*H74,0)</f>
        <v>0</v>
      </c>
      <c r="K74" s="20" t="s">
        <v>609</v>
      </c>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64" s="4" customFormat="1" ht="15" customHeight="1" x14ac:dyDescent="0.2">
      <c r="A75" s="17"/>
      <c r="B75" s="29"/>
      <c r="C75" s="148"/>
      <c r="D75" s="23" t="s">
        <v>614</v>
      </c>
      <c r="E75" s="24" t="s">
        <v>164</v>
      </c>
      <c r="F75" s="25"/>
      <c r="G75" s="155" t="s">
        <v>604</v>
      </c>
      <c r="H75" s="644">
        <v>5.1999999999999998E-2</v>
      </c>
      <c r="I75" s="160" t="s">
        <v>608</v>
      </c>
      <c r="J75" s="28">
        <f t="shared" si="3"/>
        <v>0</v>
      </c>
      <c r="K75" s="20" t="s">
        <v>607</v>
      </c>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64" s="4" customFormat="1" ht="15" customHeight="1" x14ac:dyDescent="0.2">
      <c r="A76" s="17"/>
      <c r="B76" s="157">
        <v>2</v>
      </c>
      <c r="C76" s="22" t="s">
        <v>155</v>
      </c>
      <c r="D76" s="23" t="s">
        <v>616</v>
      </c>
      <c r="E76" s="24" t="s">
        <v>165</v>
      </c>
      <c r="F76" s="25"/>
      <c r="G76" s="155" t="s">
        <v>604</v>
      </c>
      <c r="H76" s="643">
        <v>4.2999999999999997E-2</v>
      </c>
      <c r="I76" s="155" t="s">
        <v>608</v>
      </c>
      <c r="J76" s="27">
        <f t="shared" si="3"/>
        <v>0</v>
      </c>
      <c r="K76" s="20" t="s">
        <v>615</v>
      </c>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1:64" s="4" customFormat="1" ht="15" customHeight="1" x14ac:dyDescent="0.2">
      <c r="A77" s="17"/>
      <c r="B77" s="29"/>
      <c r="C77" s="148"/>
      <c r="D77" s="23" t="s">
        <v>614</v>
      </c>
      <c r="E77" s="24" t="s">
        <v>164</v>
      </c>
      <c r="F77" s="25"/>
      <c r="G77" s="155" t="s">
        <v>604</v>
      </c>
      <c r="H77" s="644">
        <v>0.11700000000000001</v>
      </c>
      <c r="I77" s="160" t="s">
        <v>608</v>
      </c>
      <c r="J77" s="28">
        <f t="shared" si="3"/>
        <v>0</v>
      </c>
      <c r="K77" s="20" t="s">
        <v>613</v>
      </c>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1:64" s="4" customFormat="1" ht="15" customHeight="1" x14ac:dyDescent="0.2">
      <c r="A78" s="17"/>
      <c r="B78" s="157">
        <v>3</v>
      </c>
      <c r="C78" s="22" t="s">
        <v>153</v>
      </c>
      <c r="D78" s="23" t="s">
        <v>616</v>
      </c>
      <c r="E78" s="24" t="s">
        <v>165</v>
      </c>
      <c r="F78" s="25"/>
      <c r="G78" s="155" t="s">
        <v>604</v>
      </c>
      <c r="H78" s="643">
        <v>9.9000000000000005E-2</v>
      </c>
      <c r="I78" s="155" t="s">
        <v>608</v>
      </c>
      <c r="J78" s="27">
        <f t="shared" si="3"/>
        <v>0</v>
      </c>
      <c r="K78" s="20" t="s">
        <v>635</v>
      </c>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64" s="4" customFormat="1" ht="15" customHeight="1" x14ac:dyDescent="0.2">
      <c r="A79" s="17"/>
      <c r="B79" s="29"/>
      <c r="C79" s="148"/>
      <c r="D79" s="23" t="s">
        <v>614</v>
      </c>
      <c r="E79" s="24" t="s">
        <v>164</v>
      </c>
      <c r="F79" s="25"/>
      <c r="G79" s="155" t="s">
        <v>604</v>
      </c>
      <c r="H79" s="644">
        <v>0.16300000000000001</v>
      </c>
      <c r="I79" s="160" t="s">
        <v>608</v>
      </c>
      <c r="J79" s="28">
        <f t="shared" si="3"/>
        <v>0</v>
      </c>
      <c r="K79" s="20" t="s">
        <v>634</v>
      </c>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64" s="4" customFormat="1" ht="15" customHeight="1" x14ac:dyDescent="0.2">
      <c r="A80" s="17"/>
      <c r="B80" s="157">
        <v>4</v>
      </c>
      <c r="C80" s="22" t="s">
        <v>151</v>
      </c>
      <c r="D80" s="23" t="s">
        <v>616</v>
      </c>
      <c r="E80" s="24" t="s">
        <v>165</v>
      </c>
      <c r="F80" s="25"/>
      <c r="G80" s="155" t="s">
        <v>604</v>
      </c>
      <c r="H80" s="643">
        <v>0.16200000000000001</v>
      </c>
      <c r="I80" s="155" t="s">
        <v>608</v>
      </c>
      <c r="J80" s="27">
        <f t="shared" si="3"/>
        <v>0</v>
      </c>
      <c r="K80" s="20" t="s">
        <v>633</v>
      </c>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s="4" customFormat="1" ht="15" customHeight="1" x14ac:dyDescent="0.2">
      <c r="A81" s="17"/>
      <c r="B81" s="29"/>
      <c r="C81" s="148"/>
      <c r="D81" s="23" t="s">
        <v>614</v>
      </c>
      <c r="E81" s="24" t="s">
        <v>164</v>
      </c>
      <c r="F81" s="25"/>
      <c r="G81" s="155" t="s">
        <v>604</v>
      </c>
      <c r="H81" s="644">
        <v>0.159</v>
      </c>
      <c r="I81" s="160" t="s">
        <v>608</v>
      </c>
      <c r="J81" s="28">
        <f t="shared" si="3"/>
        <v>0</v>
      </c>
      <c r="K81" s="20" t="s">
        <v>632</v>
      </c>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s="4" customFormat="1" ht="15" customHeight="1" x14ac:dyDescent="0.2">
      <c r="A82" s="17"/>
      <c r="B82" s="157">
        <v>5</v>
      </c>
      <c r="C82" s="22" t="s">
        <v>150</v>
      </c>
      <c r="D82" s="23" t="s">
        <v>616</v>
      </c>
      <c r="E82" s="24" t="s">
        <v>165</v>
      </c>
      <c r="F82" s="25"/>
      <c r="G82" s="155" t="s">
        <v>604</v>
      </c>
      <c r="H82" s="643">
        <v>0.25600000000000001</v>
      </c>
      <c r="I82" s="155" t="s">
        <v>608</v>
      </c>
      <c r="J82" s="27">
        <f t="shared" si="3"/>
        <v>0</v>
      </c>
      <c r="K82" s="20" t="s">
        <v>631</v>
      </c>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s="4" customFormat="1" ht="15" customHeight="1" x14ac:dyDescent="0.2">
      <c r="A83" s="17"/>
      <c r="B83" s="29"/>
      <c r="C83" s="148"/>
      <c r="D83" s="23" t="s">
        <v>614</v>
      </c>
      <c r="E83" s="24" t="s">
        <v>164</v>
      </c>
      <c r="F83" s="25"/>
      <c r="G83" s="155" t="s">
        <v>604</v>
      </c>
      <c r="H83" s="644">
        <v>0.19800000000000001</v>
      </c>
      <c r="I83" s="160" t="s">
        <v>608</v>
      </c>
      <c r="J83" s="28">
        <f t="shared" si="3"/>
        <v>0</v>
      </c>
      <c r="K83" s="20" t="s">
        <v>592</v>
      </c>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s="4" customFormat="1" ht="15" customHeight="1" x14ac:dyDescent="0.2">
      <c r="A84" s="17"/>
      <c r="B84" s="157">
        <v>6</v>
      </c>
      <c r="C84" s="22" t="s">
        <v>149</v>
      </c>
      <c r="D84" s="23" t="s">
        <v>616</v>
      </c>
      <c r="E84" s="24" t="s">
        <v>165</v>
      </c>
      <c r="F84" s="25"/>
      <c r="G84" s="155" t="s">
        <v>604</v>
      </c>
      <c r="H84" s="643">
        <v>0.28699999999999998</v>
      </c>
      <c r="I84" s="155" t="s">
        <v>608</v>
      </c>
      <c r="J84" s="27">
        <f t="shared" si="3"/>
        <v>0</v>
      </c>
      <c r="K84" s="20" t="s">
        <v>630</v>
      </c>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s="4" customFormat="1" ht="15" customHeight="1" x14ac:dyDescent="0.2">
      <c r="A85" s="17"/>
      <c r="B85" s="29"/>
      <c r="C85" s="148"/>
      <c r="D85" s="23" t="s">
        <v>614</v>
      </c>
      <c r="E85" s="24" t="s">
        <v>164</v>
      </c>
      <c r="F85" s="25"/>
      <c r="G85" s="155" t="s">
        <v>604</v>
      </c>
      <c r="H85" s="644">
        <v>0.245</v>
      </c>
      <c r="I85" s="160" t="s">
        <v>608</v>
      </c>
      <c r="J85" s="28">
        <f t="shared" si="3"/>
        <v>0</v>
      </c>
      <c r="K85" s="20" t="s">
        <v>629</v>
      </c>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s="4" customFormat="1" ht="15" customHeight="1" x14ac:dyDescent="0.2">
      <c r="A86" s="17"/>
      <c r="B86" s="157">
        <v>7</v>
      </c>
      <c r="C86" s="22" t="s">
        <v>148</v>
      </c>
      <c r="D86" s="23" t="s">
        <v>616</v>
      </c>
      <c r="E86" s="24" t="s">
        <v>165</v>
      </c>
      <c r="F86" s="25"/>
      <c r="G86" s="155" t="s">
        <v>604</v>
      </c>
      <c r="H86" s="643">
        <v>0.17299999999999999</v>
      </c>
      <c r="I86" s="155" t="s">
        <v>608</v>
      </c>
      <c r="J86" s="27">
        <f t="shared" si="3"/>
        <v>0</v>
      </c>
      <c r="K86" s="20" t="s">
        <v>628</v>
      </c>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s="4" customFormat="1" ht="15" customHeight="1" x14ac:dyDescent="0.2">
      <c r="A87" s="17"/>
      <c r="B87" s="29"/>
      <c r="C87" s="148"/>
      <c r="D87" s="23" t="s">
        <v>614</v>
      </c>
      <c r="E87" s="24" t="s">
        <v>164</v>
      </c>
      <c r="F87" s="25"/>
      <c r="G87" s="155" t="s">
        <v>604</v>
      </c>
      <c r="H87" s="644">
        <v>0.151</v>
      </c>
      <c r="I87" s="160" t="s">
        <v>608</v>
      </c>
      <c r="J87" s="28">
        <f t="shared" si="3"/>
        <v>0</v>
      </c>
      <c r="K87" s="20" t="s">
        <v>649</v>
      </c>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s="4" customFormat="1" ht="15" customHeight="1" x14ac:dyDescent="0.2">
      <c r="A88" s="17"/>
      <c r="B88" s="157">
        <v>8</v>
      </c>
      <c r="C88" s="22" t="s">
        <v>147</v>
      </c>
      <c r="D88" s="1035"/>
      <c r="E88" s="1036"/>
      <c r="F88" s="25"/>
      <c r="G88" s="155" t="s">
        <v>604</v>
      </c>
      <c r="H88" s="643">
        <v>0.161</v>
      </c>
      <c r="I88" s="155" t="s">
        <v>608</v>
      </c>
      <c r="J88" s="27">
        <f t="shared" si="3"/>
        <v>0</v>
      </c>
      <c r="K88" s="20" t="s">
        <v>648</v>
      </c>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64" s="4" customFormat="1" ht="15" customHeight="1" x14ac:dyDescent="0.2">
      <c r="A89" s="17"/>
      <c r="B89" s="157">
        <v>9</v>
      </c>
      <c r="C89" s="22" t="s">
        <v>146</v>
      </c>
      <c r="D89" s="1035"/>
      <c r="E89" s="1036"/>
      <c r="F89" s="25"/>
      <c r="G89" s="155" t="s">
        <v>604</v>
      </c>
      <c r="H89" s="643">
        <v>0.183</v>
      </c>
      <c r="I89" s="155" t="s">
        <v>608</v>
      </c>
      <c r="J89" s="27">
        <f t="shared" si="3"/>
        <v>0</v>
      </c>
      <c r="K89" s="20" t="s">
        <v>647</v>
      </c>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64" s="4" customFormat="1" ht="15" customHeight="1" x14ac:dyDescent="0.2">
      <c r="A90" s="17"/>
      <c r="B90" s="157">
        <v>10</v>
      </c>
      <c r="C90" s="22" t="s">
        <v>145</v>
      </c>
      <c r="D90" s="23" t="s">
        <v>616</v>
      </c>
      <c r="E90" s="24" t="s">
        <v>165</v>
      </c>
      <c r="F90" s="25"/>
      <c r="G90" s="155" t="s">
        <v>604</v>
      </c>
      <c r="H90" s="643">
        <v>0.371</v>
      </c>
      <c r="I90" s="155" t="s">
        <v>608</v>
      </c>
      <c r="J90" s="27">
        <f t="shared" si="3"/>
        <v>0</v>
      </c>
      <c r="K90" s="20" t="s">
        <v>646</v>
      </c>
      <c r="L90" s="20"/>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64" s="4" customFormat="1" ht="15" customHeight="1" x14ac:dyDescent="0.2">
      <c r="A91" s="17"/>
      <c r="B91" s="29"/>
      <c r="C91" s="148"/>
      <c r="D91" s="23" t="s">
        <v>614</v>
      </c>
      <c r="E91" s="24" t="s">
        <v>164</v>
      </c>
      <c r="F91" s="25"/>
      <c r="G91" s="155" t="s">
        <v>604</v>
      </c>
      <c r="H91" s="643">
        <v>0.20899999999999999</v>
      </c>
      <c r="I91" s="155" t="s">
        <v>608</v>
      </c>
      <c r="J91" s="27">
        <f t="shared" si="3"/>
        <v>0</v>
      </c>
      <c r="K91" s="20" t="s">
        <v>645</v>
      </c>
      <c r="L91" s="20"/>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row>
    <row r="92" spans="1:64" s="4" customFormat="1" ht="15" customHeight="1" x14ac:dyDescent="0.2">
      <c r="A92" s="17"/>
      <c r="B92" s="157">
        <v>11</v>
      </c>
      <c r="C92" s="22" t="s">
        <v>144</v>
      </c>
      <c r="D92" s="23" t="s">
        <v>616</v>
      </c>
      <c r="E92" s="24" t="s">
        <v>165</v>
      </c>
      <c r="F92" s="25"/>
      <c r="G92" s="155" t="s">
        <v>604</v>
      </c>
      <c r="H92" s="643">
        <v>0.38900000000000001</v>
      </c>
      <c r="I92" s="155" t="s">
        <v>608</v>
      </c>
      <c r="J92" s="27">
        <f t="shared" si="3"/>
        <v>0</v>
      </c>
      <c r="K92" s="20" t="s">
        <v>644</v>
      </c>
      <c r="L92" s="20"/>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s="4" customFormat="1" ht="15" customHeight="1" x14ac:dyDescent="0.2">
      <c r="A93" s="17"/>
      <c r="B93" s="29"/>
      <c r="C93" s="148"/>
      <c r="D93" s="23" t="s">
        <v>614</v>
      </c>
      <c r="E93" s="24" t="s">
        <v>164</v>
      </c>
      <c r="F93" s="25"/>
      <c r="G93" s="155" t="s">
        <v>604</v>
      </c>
      <c r="H93" s="643">
        <v>0.25</v>
      </c>
      <c r="I93" s="155" t="s">
        <v>608</v>
      </c>
      <c r="J93" s="27">
        <f t="shared" si="3"/>
        <v>0</v>
      </c>
      <c r="K93" s="20" t="s">
        <v>643</v>
      </c>
      <c r="L93" s="20"/>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s="4" customFormat="1" ht="15" customHeight="1" x14ac:dyDescent="0.2">
      <c r="A94" s="17"/>
      <c r="B94" s="157">
        <v>12</v>
      </c>
      <c r="C94" s="22" t="s">
        <v>143</v>
      </c>
      <c r="D94" s="23" t="s">
        <v>616</v>
      </c>
      <c r="E94" s="24" t="s">
        <v>165</v>
      </c>
      <c r="F94" s="25"/>
      <c r="G94" s="155" t="s">
        <v>604</v>
      </c>
      <c r="H94" s="643">
        <v>0.40799999999999997</v>
      </c>
      <c r="I94" s="155" t="s">
        <v>608</v>
      </c>
      <c r="J94" s="27">
        <f t="shared" si="3"/>
        <v>0</v>
      </c>
      <c r="K94" s="20" t="s">
        <v>642</v>
      </c>
      <c r="L94" s="20"/>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s="4" customFormat="1" ht="15" customHeight="1" x14ac:dyDescent="0.2">
      <c r="A95" s="17"/>
      <c r="B95" s="29"/>
      <c r="C95" s="148"/>
      <c r="D95" s="23" t="s">
        <v>614</v>
      </c>
      <c r="E95" s="24" t="s">
        <v>164</v>
      </c>
      <c r="F95" s="25"/>
      <c r="G95" s="155" t="s">
        <v>604</v>
      </c>
      <c r="H95" s="643">
        <v>0.29199999999999998</v>
      </c>
      <c r="I95" s="155" t="s">
        <v>608</v>
      </c>
      <c r="J95" s="27">
        <f t="shared" si="3"/>
        <v>0</v>
      </c>
      <c r="K95" s="20" t="s">
        <v>641</v>
      </c>
      <c r="L95" s="20"/>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s="4" customFormat="1" ht="15" customHeight="1" x14ac:dyDescent="0.2">
      <c r="A96" s="17"/>
      <c r="B96" s="157">
        <v>13</v>
      </c>
      <c r="C96" s="22" t="s">
        <v>142</v>
      </c>
      <c r="D96" s="23" t="s">
        <v>616</v>
      </c>
      <c r="E96" s="24" t="s">
        <v>165</v>
      </c>
      <c r="F96" s="25"/>
      <c r="G96" s="155" t="s">
        <v>604</v>
      </c>
      <c r="H96" s="643">
        <v>0.41699999999999998</v>
      </c>
      <c r="I96" s="155" t="s">
        <v>608</v>
      </c>
      <c r="J96" s="27">
        <f t="shared" si="3"/>
        <v>0</v>
      </c>
      <c r="K96" s="20" t="s">
        <v>640</v>
      </c>
      <c r="L96" s="20"/>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s="4" customFormat="1" ht="15" customHeight="1" thickBot="1" x14ac:dyDescent="0.25">
      <c r="A97" s="17"/>
      <c r="B97" s="29"/>
      <c r="C97" s="148"/>
      <c r="D97" s="23" t="s">
        <v>614</v>
      </c>
      <c r="E97" s="24" t="s">
        <v>164</v>
      </c>
      <c r="F97" s="25"/>
      <c r="G97" s="155" t="s">
        <v>604</v>
      </c>
      <c r="H97" s="643">
        <v>0.38200000000000001</v>
      </c>
      <c r="I97" s="155" t="s">
        <v>608</v>
      </c>
      <c r="J97" s="27">
        <f t="shared" si="3"/>
        <v>0</v>
      </c>
      <c r="K97" s="20" t="s">
        <v>639</v>
      </c>
      <c r="L97" s="20"/>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s="4" customFormat="1" ht="15" customHeight="1" x14ac:dyDescent="0.2">
      <c r="A98" s="17"/>
      <c r="B98" s="30"/>
      <c r="C98" s="31"/>
      <c r="D98" s="30"/>
      <c r="E98" s="30"/>
      <c r="F98" s="32"/>
      <c r="G98" s="151"/>
      <c r="H98" s="1023" t="s">
        <v>638</v>
      </c>
      <c r="I98" s="1024"/>
      <c r="J98" s="33"/>
      <c r="K98" s="20"/>
      <c r="L98" s="20"/>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4" s="4" customFormat="1" ht="15" customHeight="1" thickBot="1" x14ac:dyDescent="0.25">
      <c r="A99" s="17"/>
      <c r="B99" s="20"/>
      <c r="C99" s="20"/>
      <c r="D99" s="20"/>
      <c r="E99" s="20"/>
      <c r="F99" s="34"/>
      <c r="G99" s="20"/>
      <c r="H99" s="1021" t="s">
        <v>140</v>
      </c>
      <c r="I99" s="1022"/>
      <c r="J99" s="35">
        <f>SUM(J74:J97)</f>
        <v>0</v>
      </c>
      <c r="K99" s="20" t="s">
        <v>637</v>
      </c>
      <c r="L99" s="20" t="s">
        <v>604</v>
      </c>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s="4" customFormat="1" ht="18.75" customHeight="1" x14ac:dyDescent="0.2">
      <c r="A100" s="17"/>
      <c r="B100" s="20"/>
      <c r="C100" s="20"/>
      <c r="D100" s="20"/>
      <c r="E100" s="20"/>
      <c r="F100" s="34"/>
      <c r="G100" s="37"/>
      <c r="H100" s="646"/>
      <c r="I100" s="151"/>
      <c r="J100" s="32"/>
      <c r="K100" s="20"/>
      <c r="L100" s="20"/>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18.75" customHeight="1" x14ac:dyDescent="0.2">
      <c r="A101" s="16" t="s">
        <v>636</v>
      </c>
      <c r="B101" s="17" t="s">
        <v>163</v>
      </c>
    </row>
    <row r="102" spans="1:64" ht="11.25" customHeight="1" x14ac:dyDescent="0.2">
      <c r="A102" s="18"/>
    </row>
    <row r="103" spans="1:64" ht="18.75" customHeight="1" x14ac:dyDescent="0.2">
      <c r="A103" s="18"/>
      <c r="B103" s="1029" t="s">
        <v>162</v>
      </c>
      <c r="C103" s="1030"/>
      <c r="D103" s="1029" t="s">
        <v>161</v>
      </c>
      <c r="E103" s="1030"/>
      <c r="F103" s="19" t="s">
        <v>160</v>
      </c>
      <c r="G103" s="160"/>
      <c r="H103" s="641" t="s">
        <v>159</v>
      </c>
      <c r="I103" s="160"/>
      <c r="J103" s="19" t="s">
        <v>110</v>
      </c>
      <c r="K103" s="20"/>
    </row>
    <row r="104" spans="1:64" ht="15" customHeight="1" x14ac:dyDescent="0.2">
      <c r="A104" s="18"/>
      <c r="B104" s="163"/>
      <c r="C104" s="159"/>
      <c r="D104" s="147"/>
      <c r="E104" s="148"/>
      <c r="F104" s="164"/>
      <c r="G104" s="149"/>
      <c r="H104" s="642"/>
      <c r="I104" s="149"/>
      <c r="J104" s="21" t="s">
        <v>610</v>
      </c>
      <c r="K104" s="20"/>
    </row>
    <row r="105" spans="1:64" s="4" customFormat="1" ht="15" customHeight="1" x14ac:dyDescent="0.2">
      <c r="A105" s="17"/>
      <c r="B105" s="157">
        <v>1</v>
      </c>
      <c r="C105" s="22" t="s">
        <v>155</v>
      </c>
      <c r="D105" s="1035"/>
      <c r="E105" s="1036"/>
      <c r="F105" s="25"/>
      <c r="G105" s="155" t="s">
        <v>604</v>
      </c>
      <c r="H105" s="647">
        <v>0.126</v>
      </c>
      <c r="I105" s="155" t="s">
        <v>608</v>
      </c>
      <c r="J105" s="27">
        <f t="shared" ref="J105:J116" si="4">ROUND(F105*H105,0)</f>
        <v>0</v>
      </c>
      <c r="K105" s="20" t="s">
        <v>307</v>
      </c>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s="4" customFormat="1" ht="15" customHeight="1" x14ac:dyDescent="0.2">
      <c r="A106" s="17"/>
      <c r="B106" s="157">
        <f>B105+1</f>
        <v>2</v>
      </c>
      <c r="C106" s="22" t="s">
        <v>153</v>
      </c>
      <c r="D106" s="1035"/>
      <c r="E106" s="1036"/>
      <c r="F106" s="25"/>
      <c r="G106" s="155" t="s">
        <v>604</v>
      </c>
      <c r="H106" s="644">
        <v>0.17299999999999999</v>
      </c>
      <c r="I106" s="155" t="s">
        <v>608</v>
      </c>
      <c r="J106" s="27">
        <f t="shared" si="4"/>
        <v>0</v>
      </c>
      <c r="K106" s="20" t="s">
        <v>306</v>
      </c>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s="4" customFormat="1" ht="15" customHeight="1" x14ac:dyDescent="0.2">
      <c r="A107" s="17"/>
      <c r="B107" s="157">
        <f t="shared" ref="B107:B116" si="5">B106+1</f>
        <v>3</v>
      </c>
      <c r="C107" s="22" t="s">
        <v>151</v>
      </c>
      <c r="D107" s="1035"/>
      <c r="E107" s="1036"/>
      <c r="F107" s="25"/>
      <c r="G107" s="155" t="s">
        <v>604</v>
      </c>
      <c r="H107" s="644">
        <v>0.23899999999999999</v>
      </c>
      <c r="I107" s="155" t="s">
        <v>608</v>
      </c>
      <c r="J107" s="27">
        <f t="shared" si="4"/>
        <v>0</v>
      </c>
      <c r="K107" s="20" t="s">
        <v>305</v>
      </c>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s="4" customFormat="1" ht="15" customHeight="1" x14ac:dyDescent="0.2">
      <c r="A108" s="17"/>
      <c r="B108" s="157">
        <f t="shared" si="5"/>
        <v>4</v>
      </c>
      <c r="C108" s="22" t="s">
        <v>150</v>
      </c>
      <c r="D108" s="1035"/>
      <c r="E108" s="1036"/>
      <c r="F108" s="25"/>
      <c r="G108" s="155" t="s">
        <v>604</v>
      </c>
      <c r="H108" s="644">
        <v>0.29199999999999998</v>
      </c>
      <c r="I108" s="155" t="s">
        <v>608</v>
      </c>
      <c r="J108" s="27">
        <f t="shared" si="4"/>
        <v>0</v>
      </c>
      <c r="K108" s="20" t="s">
        <v>304</v>
      </c>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s="4" customFormat="1" ht="15" customHeight="1" x14ac:dyDescent="0.2">
      <c r="A109" s="17"/>
      <c r="B109" s="157">
        <f t="shared" si="5"/>
        <v>5</v>
      </c>
      <c r="C109" s="22" t="s">
        <v>149</v>
      </c>
      <c r="D109" s="1035"/>
      <c r="E109" s="1036"/>
      <c r="F109" s="25"/>
      <c r="G109" s="155" t="s">
        <v>604</v>
      </c>
      <c r="H109" s="644">
        <v>7.0999999999999994E-2</v>
      </c>
      <c r="I109" s="155" t="s">
        <v>608</v>
      </c>
      <c r="J109" s="27">
        <f t="shared" si="4"/>
        <v>0</v>
      </c>
      <c r="K109" s="20" t="s">
        <v>301</v>
      </c>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s="4" customFormat="1" ht="15" customHeight="1" x14ac:dyDescent="0.2">
      <c r="A110" s="17"/>
      <c r="B110" s="157">
        <f t="shared" si="5"/>
        <v>6</v>
      </c>
      <c r="C110" s="22" t="s">
        <v>148</v>
      </c>
      <c r="D110" s="1035"/>
      <c r="E110" s="1036"/>
      <c r="F110" s="25"/>
      <c r="G110" s="155" t="s">
        <v>604</v>
      </c>
      <c r="H110" s="644">
        <v>0.14199999999999999</v>
      </c>
      <c r="I110" s="155" t="s">
        <v>608</v>
      </c>
      <c r="J110" s="27">
        <f t="shared" si="4"/>
        <v>0</v>
      </c>
      <c r="K110" s="20" t="s">
        <v>300</v>
      </c>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s="4" customFormat="1" ht="15" customHeight="1" x14ac:dyDescent="0.2">
      <c r="A111" s="17"/>
      <c r="B111" s="157">
        <f t="shared" si="5"/>
        <v>7</v>
      </c>
      <c r="C111" s="22" t="s">
        <v>147</v>
      </c>
      <c r="D111" s="1035"/>
      <c r="E111" s="1036"/>
      <c r="F111" s="25"/>
      <c r="G111" s="155" t="s">
        <v>604</v>
      </c>
      <c r="H111" s="644">
        <v>0.25700000000000001</v>
      </c>
      <c r="I111" s="155" t="s">
        <v>608</v>
      </c>
      <c r="J111" s="27">
        <f t="shared" si="4"/>
        <v>0</v>
      </c>
      <c r="K111" s="20" t="s">
        <v>302</v>
      </c>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s="4" customFormat="1" ht="15" customHeight="1" x14ac:dyDescent="0.2">
      <c r="A112" s="17"/>
      <c r="B112" s="157">
        <f t="shared" si="5"/>
        <v>8</v>
      </c>
      <c r="C112" s="22" t="s">
        <v>146</v>
      </c>
      <c r="D112" s="1035"/>
      <c r="E112" s="1036"/>
      <c r="F112" s="25"/>
      <c r="G112" s="155" t="s">
        <v>604</v>
      </c>
      <c r="H112" s="644">
        <v>0.29299999999999998</v>
      </c>
      <c r="I112" s="155" t="s">
        <v>608</v>
      </c>
      <c r="J112" s="27">
        <f t="shared" si="4"/>
        <v>0</v>
      </c>
      <c r="K112" s="20" t="s">
        <v>299</v>
      </c>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s="4" customFormat="1" ht="15" customHeight="1" x14ac:dyDescent="0.2">
      <c r="A113" s="17"/>
      <c r="B113" s="157">
        <f t="shared" si="5"/>
        <v>9</v>
      </c>
      <c r="C113" s="22" t="s">
        <v>145</v>
      </c>
      <c r="D113" s="1035"/>
      <c r="E113" s="1036"/>
      <c r="F113" s="25"/>
      <c r="G113" s="155" t="s">
        <v>604</v>
      </c>
      <c r="H113" s="643">
        <v>0.33400000000000002</v>
      </c>
      <c r="I113" s="155" t="s">
        <v>608</v>
      </c>
      <c r="J113" s="27">
        <f t="shared" si="4"/>
        <v>0</v>
      </c>
      <c r="K113" s="20" t="s">
        <v>298</v>
      </c>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s="4" customFormat="1" ht="15" customHeight="1" x14ac:dyDescent="0.2">
      <c r="A114" s="17"/>
      <c r="B114" s="156">
        <f t="shared" si="5"/>
        <v>10</v>
      </c>
      <c r="C114" s="24" t="s">
        <v>144</v>
      </c>
      <c r="D114" s="1035"/>
      <c r="E114" s="1036"/>
      <c r="F114" s="25"/>
      <c r="G114" s="155" t="s">
        <v>604</v>
      </c>
      <c r="H114" s="643">
        <v>0.4</v>
      </c>
      <c r="I114" s="155" t="s">
        <v>608</v>
      </c>
      <c r="J114" s="27">
        <f t="shared" si="4"/>
        <v>0</v>
      </c>
      <c r="K114" s="20" t="s">
        <v>297</v>
      </c>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s="4" customFormat="1" ht="15" customHeight="1" x14ac:dyDescent="0.2">
      <c r="A115" s="17"/>
      <c r="B115" s="156">
        <f t="shared" si="5"/>
        <v>11</v>
      </c>
      <c r="C115" s="24" t="s">
        <v>143</v>
      </c>
      <c r="D115" s="1035"/>
      <c r="E115" s="1036"/>
      <c r="F115" s="25"/>
      <c r="G115" s="155" t="s">
        <v>604</v>
      </c>
      <c r="H115" s="643">
        <v>0.46700000000000003</v>
      </c>
      <c r="I115" s="155" t="s">
        <v>608</v>
      </c>
      <c r="J115" s="27">
        <f t="shared" si="4"/>
        <v>0</v>
      </c>
      <c r="K115" s="20" t="s">
        <v>296</v>
      </c>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s="4" customFormat="1" ht="15" customHeight="1" thickBot="1" x14ac:dyDescent="0.25">
      <c r="A116" s="17"/>
      <c r="B116" s="156">
        <f t="shared" si="5"/>
        <v>12</v>
      </c>
      <c r="C116" s="24" t="s">
        <v>142</v>
      </c>
      <c r="D116" s="1035"/>
      <c r="E116" s="1036"/>
      <c r="F116" s="25"/>
      <c r="G116" s="155" t="s">
        <v>604</v>
      </c>
      <c r="H116" s="643">
        <v>0.61199999999999999</v>
      </c>
      <c r="I116" s="155" t="s">
        <v>608</v>
      </c>
      <c r="J116" s="27">
        <f t="shared" si="4"/>
        <v>0</v>
      </c>
      <c r="K116" s="20" t="s">
        <v>295</v>
      </c>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s="4" customFormat="1" ht="15" customHeight="1" x14ac:dyDescent="0.2">
      <c r="A117" s="17"/>
      <c r="B117" s="30"/>
      <c r="C117" s="31"/>
      <c r="D117" s="30"/>
      <c r="E117" s="30"/>
      <c r="F117" s="32"/>
      <c r="G117" s="151"/>
      <c r="H117" s="1023" t="s">
        <v>1980</v>
      </c>
      <c r="I117" s="1024"/>
      <c r="J117" s="33"/>
      <c r="K117" s="20"/>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1:64" s="4" customFormat="1" ht="15" customHeight="1" thickBot="1" x14ac:dyDescent="0.25">
      <c r="A118" s="17"/>
      <c r="B118" s="20"/>
      <c r="C118" s="20"/>
      <c r="D118" s="20"/>
      <c r="E118" s="20"/>
      <c r="F118" s="34"/>
      <c r="G118" s="20"/>
      <c r="H118" s="1021" t="s">
        <v>140</v>
      </c>
      <c r="I118" s="1022"/>
      <c r="J118" s="35">
        <f>SUM(J105:J116)</f>
        <v>0</v>
      </c>
      <c r="K118" s="20" t="s">
        <v>627</v>
      </c>
      <c r="L118" s="20" t="s">
        <v>604</v>
      </c>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row>
    <row r="119" spans="1:64" s="4" customFormat="1" ht="6.75" customHeight="1" x14ac:dyDescent="0.2">
      <c r="A119" s="17"/>
      <c r="B119" s="20"/>
      <c r="C119" s="20"/>
      <c r="D119" s="20"/>
      <c r="E119" s="20"/>
      <c r="F119" s="34"/>
      <c r="G119" s="37"/>
      <c r="H119" s="646"/>
      <c r="I119" s="151"/>
      <c r="J119" s="32"/>
      <c r="K119" s="20"/>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ht="18.75" customHeight="1" x14ac:dyDescent="0.2">
      <c r="A120" s="16" t="s">
        <v>626</v>
      </c>
      <c r="B120" s="17" t="s">
        <v>556</v>
      </c>
    </row>
    <row r="121" spans="1:64" ht="11.25" customHeight="1" x14ac:dyDescent="0.2">
      <c r="A121" s="18"/>
      <c r="B121" s="93"/>
      <c r="C121" s="93"/>
      <c r="D121" s="93"/>
      <c r="E121" s="93"/>
    </row>
    <row r="122" spans="1:64" ht="18.75" customHeight="1" x14ac:dyDescent="0.2">
      <c r="A122" s="18"/>
      <c r="B122" s="127" t="s">
        <v>555</v>
      </c>
      <c r="C122" s="22"/>
      <c r="D122" s="128" t="s">
        <v>554</v>
      </c>
      <c r="E122" s="20"/>
      <c r="F122" s="19" t="s">
        <v>160</v>
      </c>
      <c r="G122" s="160"/>
      <c r="H122" s="641" t="s">
        <v>159</v>
      </c>
      <c r="I122" s="160"/>
      <c r="J122" s="19" t="s">
        <v>110</v>
      </c>
      <c r="K122" s="20"/>
    </row>
    <row r="123" spans="1:64" ht="15" customHeight="1" x14ac:dyDescent="0.2">
      <c r="A123" s="18"/>
      <c r="B123" s="163"/>
      <c r="C123" s="159"/>
      <c r="D123" s="147"/>
      <c r="E123" s="148"/>
      <c r="F123" s="164"/>
      <c r="G123" s="149"/>
      <c r="H123" s="642"/>
      <c r="I123" s="149"/>
      <c r="J123" s="21" t="s">
        <v>610</v>
      </c>
      <c r="K123" s="20"/>
    </row>
    <row r="124" spans="1:64" s="4" customFormat="1" ht="15" customHeight="1" x14ac:dyDescent="0.2">
      <c r="A124" s="17"/>
      <c r="B124" s="198">
        <v>1</v>
      </c>
      <c r="C124" s="190" t="s">
        <v>537</v>
      </c>
      <c r="D124" s="1037"/>
      <c r="E124" s="1038"/>
      <c r="F124" s="189"/>
      <c r="G124" s="188" t="s">
        <v>604</v>
      </c>
      <c r="H124" s="643">
        <v>0.43099999999999999</v>
      </c>
      <c r="I124" s="188" t="s">
        <v>608</v>
      </c>
      <c r="J124" s="194">
        <f>ROUND(F124*H124,0)</f>
        <v>0</v>
      </c>
      <c r="K124" s="3" t="s">
        <v>609</v>
      </c>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s="4" customFormat="1" ht="15" customHeight="1" thickBot="1" x14ac:dyDescent="0.25">
      <c r="A125" s="17"/>
      <c r="B125" s="198">
        <v>2</v>
      </c>
      <c r="C125" s="190" t="s">
        <v>575</v>
      </c>
      <c r="D125" s="1037"/>
      <c r="E125" s="1038"/>
      <c r="F125" s="189"/>
      <c r="G125" s="188" t="s">
        <v>604</v>
      </c>
      <c r="H125" s="643">
        <v>0.45300000000000001</v>
      </c>
      <c r="I125" s="188" t="s">
        <v>608</v>
      </c>
      <c r="J125" s="194">
        <f>ROUND(F125*H125,0)</f>
        <v>0</v>
      </c>
      <c r="K125" s="3" t="s">
        <v>625</v>
      </c>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s="4" customFormat="1" ht="15" customHeight="1" x14ac:dyDescent="0.2">
      <c r="A126" s="17"/>
      <c r="B126" s="184"/>
      <c r="C126" s="185"/>
      <c r="D126" s="184"/>
      <c r="E126" s="184"/>
      <c r="F126" s="170"/>
      <c r="G126" s="171"/>
      <c r="H126" s="315" t="s">
        <v>805</v>
      </c>
      <c r="I126" s="316"/>
      <c r="J126" s="334"/>
      <c r="K126" s="3"/>
      <c r="L126" s="20"/>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row>
    <row r="127" spans="1:64" s="4" customFormat="1" ht="15" customHeight="1" thickBot="1" x14ac:dyDescent="0.25">
      <c r="A127" s="17"/>
      <c r="B127" s="20"/>
      <c r="C127" s="20"/>
      <c r="D127" s="20"/>
      <c r="E127" s="20"/>
      <c r="F127" s="34"/>
      <c r="G127" s="20"/>
      <c r="H127" s="638" t="s">
        <v>140</v>
      </c>
      <c r="I127" s="146"/>
      <c r="J127" s="35">
        <f>SUM(J124:J125)</f>
        <v>0</v>
      </c>
      <c r="K127" s="20" t="s">
        <v>624</v>
      </c>
      <c r="L127" s="20" t="s">
        <v>604</v>
      </c>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s="4" customFormat="1" ht="7.5" customHeight="1" x14ac:dyDescent="0.2">
      <c r="A128" s="17"/>
      <c r="B128" s="20"/>
      <c r="C128" s="20"/>
      <c r="D128" s="20"/>
      <c r="E128" s="20"/>
      <c r="F128" s="34"/>
      <c r="G128" s="37"/>
      <c r="H128" s="646"/>
      <c r="I128" s="151"/>
      <c r="J128" s="32"/>
      <c r="K128" s="20"/>
      <c r="L128" s="20"/>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8.75" customHeight="1" x14ac:dyDescent="0.2">
      <c r="A129" s="16" t="s">
        <v>623</v>
      </c>
      <c r="B129" s="17" t="s">
        <v>557</v>
      </c>
    </row>
    <row r="130" spans="1:64" ht="11.25" customHeight="1" x14ac:dyDescent="0.2">
      <c r="A130" s="18"/>
      <c r="B130" s="93"/>
      <c r="C130" s="93"/>
      <c r="D130" s="93"/>
      <c r="E130" s="93"/>
    </row>
    <row r="131" spans="1:64" ht="18.75" customHeight="1" x14ac:dyDescent="0.2">
      <c r="A131" s="18"/>
      <c r="B131" s="127" t="s">
        <v>555</v>
      </c>
      <c r="C131" s="22"/>
      <c r="D131" s="128" t="s">
        <v>554</v>
      </c>
      <c r="E131" s="20"/>
      <c r="F131" s="19" t="s">
        <v>160</v>
      </c>
      <c r="G131" s="160"/>
      <c r="H131" s="641" t="s">
        <v>159</v>
      </c>
      <c r="I131" s="160"/>
      <c r="J131" s="19" t="s">
        <v>110</v>
      </c>
      <c r="K131" s="20"/>
    </row>
    <row r="132" spans="1:64" ht="15" customHeight="1" x14ac:dyDescent="0.2">
      <c r="A132" s="18"/>
      <c r="B132" s="163"/>
      <c r="C132" s="159"/>
      <c r="D132" s="147"/>
      <c r="E132" s="148"/>
      <c r="F132" s="164"/>
      <c r="G132" s="149"/>
      <c r="H132" s="642"/>
      <c r="I132" s="149"/>
      <c r="J132" s="21" t="s">
        <v>610</v>
      </c>
      <c r="K132" s="20"/>
    </row>
    <row r="133" spans="1:64" s="4" customFormat="1" ht="15" customHeight="1" x14ac:dyDescent="0.2">
      <c r="A133" s="17"/>
      <c r="B133" s="157">
        <v>1</v>
      </c>
      <c r="C133" s="22" t="s">
        <v>537</v>
      </c>
      <c r="D133" s="23" t="s">
        <v>616</v>
      </c>
      <c r="E133" s="24" t="s">
        <v>165</v>
      </c>
      <c r="F133" s="25"/>
      <c r="G133" s="155" t="s">
        <v>604</v>
      </c>
      <c r="H133" s="643">
        <v>0.26600000000000001</v>
      </c>
      <c r="I133" s="155" t="s">
        <v>608</v>
      </c>
      <c r="J133" s="27">
        <f>ROUND(F133*H133,0)</f>
        <v>0</v>
      </c>
      <c r="K133" s="20" t="s">
        <v>609</v>
      </c>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s="4" customFormat="1" ht="15" customHeight="1" x14ac:dyDescent="0.2">
      <c r="A134" s="17"/>
      <c r="B134" s="29"/>
      <c r="C134" s="148"/>
      <c r="D134" s="23" t="s">
        <v>614</v>
      </c>
      <c r="E134" s="24" t="s">
        <v>164</v>
      </c>
      <c r="F134" s="25"/>
      <c r="G134" s="155" t="s">
        <v>604</v>
      </c>
      <c r="H134" s="644">
        <v>0.253</v>
      </c>
      <c r="I134" s="160" t="s">
        <v>608</v>
      </c>
      <c r="J134" s="28">
        <f>ROUND(F134*H134,0)</f>
        <v>0</v>
      </c>
      <c r="K134" s="20" t="s">
        <v>607</v>
      </c>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s="4" customFormat="1" ht="15" customHeight="1" x14ac:dyDescent="0.2">
      <c r="A135" s="17"/>
      <c r="B135" s="196">
        <v>2</v>
      </c>
      <c r="C135" s="195" t="s">
        <v>575</v>
      </c>
      <c r="D135" s="191" t="s">
        <v>616</v>
      </c>
      <c r="E135" s="190" t="s">
        <v>165</v>
      </c>
      <c r="F135" s="189"/>
      <c r="G135" s="188" t="s">
        <v>604</v>
      </c>
      <c r="H135" s="643">
        <v>0.28000000000000003</v>
      </c>
      <c r="I135" s="188" t="s">
        <v>608</v>
      </c>
      <c r="J135" s="194">
        <f>ROUND(F135*H135,0)</f>
        <v>0</v>
      </c>
      <c r="K135" s="3" t="s">
        <v>615</v>
      </c>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s="4" customFormat="1" ht="15" customHeight="1" thickBot="1" x14ac:dyDescent="0.25">
      <c r="A136" s="17"/>
      <c r="B136" s="212"/>
      <c r="C136" s="192"/>
      <c r="D136" s="191" t="s">
        <v>614</v>
      </c>
      <c r="E136" s="190" t="s">
        <v>164</v>
      </c>
      <c r="F136" s="189"/>
      <c r="G136" s="188" t="s">
        <v>604</v>
      </c>
      <c r="H136" s="644">
        <v>0.27100000000000002</v>
      </c>
      <c r="I136" s="187" t="s">
        <v>608</v>
      </c>
      <c r="J136" s="186">
        <f>ROUND(F136*H136,0)</f>
        <v>0</v>
      </c>
      <c r="K136" s="3" t="s">
        <v>613</v>
      </c>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s="4" customFormat="1" ht="15" customHeight="1" x14ac:dyDescent="0.2">
      <c r="A137" s="17"/>
      <c r="B137" s="184"/>
      <c r="C137" s="185"/>
      <c r="D137" s="184"/>
      <c r="E137" s="184"/>
      <c r="F137" s="170"/>
      <c r="G137" s="171"/>
      <c r="H137" s="315" t="s">
        <v>806</v>
      </c>
      <c r="I137" s="316"/>
      <c r="J137" s="334"/>
      <c r="K137" s="3"/>
      <c r="L137" s="20"/>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s="4" customFormat="1" ht="15" customHeight="1" thickBot="1" x14ac:dyDescent="0.25">
      <c r="A138" s="17"/>
      <c r="B138" s="20"/>
      <c r="C138" s="20"/>
      <c r="D138" s="20"/>
      <c r="E138" s="20"/>
      <c r="F138" s="34"/>
      <c r="G138" s="20"/>
      <c r="H138" s="638" t="s">
        <v>140</v>
      </c>
      <c r="I138" s="146"/>
      <c r="J138" s="35">
        <f>SUM(J133:J136)</f>
        <v>0</v>
      </c>
      <c r="K138" s="20" t="s">
        <v>622</v>
      </c>
      <c r="L138" s="20" t="s">
        <v>604</v>
      </c>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s="4" customFormat="1" ht="9.75" customHeight="1" x14ac:dyDescent="0.2">
      <c r="A139" s="17"/>
      <c r="B139" s="20"/>
      <c r="C139" s="20"/>
      <c r="D139" s="20"/>
      <c r="E139" s="20"/>
      <c r="F139" s="34"/>
      <c r="G139" s="37"/>
      <c r="H139" s="646"/>
      <c r="I139" s="151"/>
      <c r="J139" s="32"/>
      <c r="K139" s="20"/>
      <c r="L139" s="20"/>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8.75" customHeight="1" x14ac:dyDescent="0.2">
      <c r="A140" s="16" t="s">
        <v>621</v>
      </c>
      <c r="B140" s="17" t="s">
        <v>558</v>
      </c>
    </row>
    <row r="141" spans="1:64" ht="11.25" customHeight="1" x14ac:dyDescent="0.2">
      <c r="A141" s="18"/>
      <c r="B141" s="93"/>
      <c r="C141" s="93"/>
      <c r="D141" s="93"/>
      <c r="E141" s="93"/>
    </row>
    <row r="142" spans="1:64" ht="18.75" customHeight="1" x14ac:dyDescent="0.2">
      <c r="A142" s="18"/>
      <c r="B142" s="127" t="s">
        <v>555</v>
      </c>
      <c r="C142" s="22"/>
      <c r="D142" s="128" t="s">
        <v>554</v>
      </c>
      <c r="E142" s="20"/>
      <c r="F142" s="19" t="s">
        <v>160</v>
      </c>
      <c r="G142" s="160"/>
      <c r="H142" s="641" t="s">
        <v>159</v>
      </c>
      <c r="I142" s="160"/>
      <c r="J142" s="19" t="s">
        <v>110</v>
      </c>
      <c r="K142" s="20"/>
    </row>
    <row r="143" spans="1:64" ht="15" customHeight="1" x14ac:dyDescent="0.2">
      <c r="A143" s="18"/>
      <c r="B143" s="163"/>
      <c r="C143" s="159"/>
      <c r="D143" s="147"/>
      <c r="E143" s="148"/>
      <c r="F143" s="164"/>
      <c r="G143" s="149"/>
      <c r="H143" s="642"/>
      <c r="I143" s="149"/>
      <c r="J143" s="21" t="s">
        <v>610</v>
      </c>
      <c r="K143" s="20"/>
    </row>
    <row r="144" spans="1:64" s="4" customFormat="1" ht="15" customHeight="1" x14ac:dyDescent="0.2">
      <c r="A144" s="17"/>
      <c r="B144" s="157">
        <v>1</v>
      </c>
      <c r="C144" s="22" t="s">
        <v>537</v>
      </c>
      <c r="D144" s="23" t="s">
        <v>616</v>
      </c>
      <c r="E144" s="24" t="s">
        <v>165</v>
      </c>
      <c r="F144" s="25"/>
      <c r="G144" s="155" t="s">
        <v>604</v>
      </c>
      <c r="H144" s="643">
        <v>0.26600000000000001</v>
      </c>
      <c r="I144" s="155" t="s">
        <v>608</v>
      </c>
      <c r="J144" s="27">
        <f>ROUND(F144*H144,0)</f>
        <v>0</v>
      </c>
      <c r="K144" s="20" t="s">
        <v>609</v>
      </c>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s="4" customFormat="1" ht="15" customHeight="1" x14ac:dyDescent="0.2">
      <c r="A145" s="17"/>
      <c r="B145" s="29"/>
      <c r="C145" s="148"/>
      <c r="D145" s="23" t="s">
        <v>614</v>
      </c>
      <c r="E145" s="24" t="s">
        <v>164</v>
      </c>
      <c r="F145" s="25"/>
      <c r="G145" s="155" t="s">
        <v>604</v>
      </c>
      <c r="H145" s="644">
        <v>0.253</v>
      </c>
      <c r="I145" s="160" t="s">
        <v>608</v>
      </c>
      <c r="J145" s="28">
        <f>ROUND(F145*H145,0)</f>
        <v>0</v>
      </c>
      <c r="K145" s="20" t="s">
        <v>607</v>
      </c>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s="4" customFormat="1" ht="15" customHeight="1" x14ac:dyDescent="0.2">
      <c r="A146" s="17"/>
      <c r="B146" s="196">
        <v>2</v>
      </c>
      <c r="C146" s="195" t="s">
        <v>807</v>
      </c>
      <c r="D146" s="191" t="s">
        <v>616</v>
      </c>
      <c r="E146" s="190" t="s">
        <v>165</v>
      </c>
      <c r="F146" s="189"/>
      <c r="G146" s="188" t="s">
        <v>604</v>
      </c>
      <c r="H146" s="643">
        <v>0.28000000000000003</v>
      </c>
      <c r="I146" s="188" t="s">
        <v>608</v>
      </c>
      <c r="J146" s="194">
        <f>ROUND(F146*H146,0)</f>
        <v>0</v>
      </c>
      <c r="K146" s="3" t="s">
        <v>615</v>
      </c>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row>
    <row r="147" spans="1:64" s="4" customFormat="1" ht="15" customHeight="1" thickBot="1" x14ac:dyDescent="0.25">
      <c r="A147" s="17"/>
      <c r="B147" s="212"/>
      <c r="C147" s="192"/>
      <c r="D147" s="191" t="s">
        <v>614</v>
      </c>
      <c r="E147" s="190" t="s">
        <v>164</v>
      </c>
      <c r="F147" s="189"/>
      <c r="G147" s="188" t="s">
        <v>604</v>
      </c>
      <c r="H147" s="644">
        <v>0.27100000000000002</v>
      </c>
      <c r="I147" s="187" t="s">
        <v>608</v>
      </c>
      <c r="J147" s="186">
        <f>ROUND(F147*H147,0)</f>
        <v>0</v>
      </c>
      <c r="K147" s="3" t="s">
        <v>613</v>
      </c>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row>
    <row r="148" spans="1:64" s="4" customFormat="1" ht="15" customHeight="1" x14ac:dyDescent="0.2">
      <c r="A148" s="17"/>
      <c r="B148" s="184"/>
      <c r="C148" s="185"/>
      <c r="D148" s="184"/>
      <c r="E148" s="184"/>
      <c r="F148" s="170"/>
      <c r="G148" s="171"/>
      <c r="H148" s="315" t="s">
        <v>806</v>
      </c>
      <c r="I148" s="316"/>
      <c r="J148" s="334"/>
      <c r="K148" s="3"/>
      <c r="L148" s="20"/>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row>
    <row r="149" spans="1:64" s="4" customFormat="1" ht="15" customHeight="1" thickBot="1" x14ac:dyDescent="0.25">
      <c r="A149" s="17"/>
      <c r="B149" s="20"/>
      <c r="C149" s="20"/>
      <c r="D149" s="20"/>
      <c r="E149" s="20"/>
      <c r="F149" s="34"/>
      <c r="G149" s="20"/>
      <c r="H149" s="638" t="s">
        <v>140</v>
      </c>
      <c r="I149" s="146"/>
      <c r="J149" s="35">
        <f>SUM(J144:J147)</f>
        <v>0</v>
      </c>
      <c r="K149" s="20" t="s">
        <v>620</v>
      </c>
      <c r="L149" s="20" t="s">
        <v>604</v>
      </c>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s="4" customFormat="1" ht="7.95" customHeight="1" x14ac:dyDescent="0.2">
      <c r="A150" s="17"/>
      <c r="B150" s="20"/>
      <c r="C150" s="20"/>
      <c r="D150" s="20"/>
      <c r="E150" s="20"/>
      <c r="F150" s="34"/>
      <c r="G150" s="37"/>
      <c r="H150" s="646"/>
      <c r="I150" s="151"/>
      <c r="J150" s="32"/>
      <c r="K150" s="20"/>
      <c r="L150" s="20"/>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ht="18.75" customHeight="1" x14ac:dyDescent="0.2">
      <c r="A151" s="16" t="s">
        <v>619</v>
      </c>
      <c r="B151" s="17" t="s">
        <v>559</v>
      </c>
    </row>
    <row r="152" spans="1:64" ht="11.25" customHeight="1" x14ac:dyDescent="0.2">
      <c r="A152" s="18"/>
      <c r="B152" s="93"/>
      <c r="C152" s="93"/>
      <c r="D152" s="93"/>
      <c r="E152" s="93"/>
    </row>
    <row r="153" spans="1:64" ht="18.75" customHeight="1" x14ac:dyDescent="0.2">
      <c r="A153" s="18"/>
      <c r="B153" s="127" t="s">
        <v>555</v>
      </c>
      <c r="C153" s="22"/>
      <c r="D153" s="128" t="s">
        <v>554</v>
      </c>
      <c r="E153" s="20"/>
      <c r="F153" s="19" t="s">
        <v>160</v>
      </c>
      <c r="G153" s="160"/>
      <c r="H153" s="641" t="s">
        <v>159</v>
      </c>
      <c r="I153" s="160"/>
      <c r="J153" s="19" t="s">
        <v>110</v>
      </c>
      <c r="K153" s="20"/>
    </row>
    <row r="154" spans="1:64" ht="15" customHeight="1" x14ac:dyDescent="0.2">
      <c r="A154" s="18"/>
      <c r="B154" s="163"/>
      <c r="C154" s="159"/>
      <c r="D154" s="147"/>
      <c r="E154" s="148"/>
      <c r="F154" s="164"/>
      <c r="G154" s="149"/>
      <c r="H154" s="642"/>
      <c r="I154" s="149"/>
      <c r="J154" s="21" t="s">
        <v>610</v>
      </c>
      <c r="K154" s="20"/>
    </row>
    <row r="155" spans="1:64" s="4" customFormat="1" ht="15" customHeight="1" x14ac:dyDescent="0.2">
      <c r="A155" s="17"/>
      <c r="B155" s="157">
        <v>1</v>
      </c>
      <c r="C155" s="22" t="s">
        <v>537</v>
      </c>
      <c r="D155" s="23" t="s">
        <v>616</v>
      </c>
      <c r="E155" s="24" t="s">
        <v>165</v>
      </c>
      <c r="F155" s="25"/>
      <c r="G155" s="155" t="s">
        <v>604</v>
      </c>
      <c r="H155" s="643">
        <v>0.26600000000000001</v>
      </c>
      <c r="I155" s="155" t="s">
        <v>608</v>
      </c>
      <c r="J155" s="27">
        <f t="shared" ref="J155:J162" si="6">ROUND(F155*H155,0)</f>
        <v>0</v>
      </c>
      <c r="K155" s="20" t="s">
        <v>609</v>
      </c>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row>
    <row r="156" spans="1:64" s="4" customFormat="1" ht="15" customHeight="1" x14ac:dyDescent="0.2">
      <c r="A156" s="17"/>
      <c r="B156" s="212"/>
      <c r="C156" s="192"/>
      <c r="D156" s="191" t="s">
        <v>614</v>
      </c>
      <c r="E156" s="190" t="s">
        <v>164</v>
      </c>
      <c r="F156" s="189"/>
      <c r="G156" s="188" t="s">
        <v>604</v>
      </c>
      <c r="H156" s="644">
        <v>0.253</v>
      </c>
      <c r="I156" s="187" t="s">
        <v>608</v>
      </c>
      <c r="J156" s="186">
        <f t="shared" si="6"/>
        <v>0</v>
      </c>
      <c r="K156" s="3" t="s">
        <v>607</v>
      </c>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row>
    <row r="157" spans="1:64" s="4" customFormat="1" ht="15" customHeight="1" x14ac:dyDescent="0.2">
      <c r="A157" s="17"/>
      <c r="B157" s="196">
        <v>2</v>
      </c>
      <c r="C157" s="195" t="s">
        <v>575</v>
      </c>
      <c r="D157" s="191" t="s">
        <v>616</v>
      </c>
      <c r="E157" s="190" t="s">
        <v>165</v>
      </c>
      <c r="F157" s="189"/>
      <c r="G157" s="188" t="s">
        <v>604</v>
      </c>
      <c r="H157" s="643">
        <v>0.28000000000000003</v>
      </c>
      <c r="I157" s="188" t="s">
        <v>608</v>
      </c>
      <c r="J157" s="194">
        <f t="shared" si="6"/>
        <v>0</v>
      </c>
      <c r="K157" s="3" t="s">
        <v>894</v>
      </c>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s="4" customFormat="1" ht="15" customHeight="1" x14ac:dyDescent="0.2">
      <c r="A158" s="17"/>
      <c r="B158" s="212"/>
      <c r="C158" s="192"/>
      <c r="D158" s="191" t="s">
        <v>614</v>
      </c>
      <c r="E158" s="190" t="s">
        <v>164</v>
      </c>
      <c r="F158" s="189"/>
      <c r="G158" s="188" t="s">
        <v>604</v>
      </c>
      <c r="H158" s="644">
        <v>0.27100000000000002</v>
      </c>
      <c r="I158" s="187" t="s">
        <v>608</v>
      </c>
      <c r="J158" s="186">
        <f t="shared" si="6"/>
        <v>0</v>
      </c>
      <c r="K158" s="3" t="s">
        <v>613</v>
      </c>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row>
    <row r="159" spans="1:64" s="4" customFormat="1" ht="15" customHeight="1" x14ac:dyDescent="0.2">
      <c r="A159" s="410"/>
      <c r="B159" s="196">
        <v>3</v>
      </c>
      <c r="C159" s="195" t="s">
        <v>721</v>
      </c>
      <c r="D159" s="191" t="s">
        <v>597</v>
      </c>
      <c r="E159" s="190" t="s">
        <v>165</v>
      </c>
      <c r="F159" s="189"/>
      <c r="G159" s="188" t="s">
        <v>139</v>
      </c>
      <c r="H159" s="643">
        <v>0.28999999999999998</v>
      </c>
      <c r="I159" s="188" t="s">
        <v>141</v>
      </c>
      <c r="J159" s="194">
        <f>ROUND(F159*H159,0)</f>
        <v>0</v>
      </c>
      <c r="K159" s="3" t="s">
        <v>601</v>
      </c>
      <c r="L159" s="410"/>
      <c r="M159" s="410"/>
      <c r="N159" s="410"/>
      <c r="O159" s="410"/>
      <c r="P159" s="410"/>
      <c r="Q159" s="410"/>
      <c r="R159" s="410"/>
      <c r="S159" s="410"/>
      <c r="T159" s="410"/>
      <c r="U159" s="410"/>
      <c r="V159" s="410"/>
      <c r="W159" s="410"/>
      <c r="X159" s="410"/>
      <c r="Y159" s="410"/>
      <c r="Z159" s="410"/>
      <c r="AA159" s="410"/>
      <c r="AB159" s="410"/>
      <c r="AC159" s="410"/>
      <c r="AD159" s="410"/>
      <c r="AE159" s="410"/>
      <c r="AF159" s="410"/>
      <c r="AG159" s="410"/>
      <c r="AH159" s="410"/>
      <c r="AI159" s="410"/>
      <c r="AJ159" s="410"/>
      <c r="AK159" s="410"/>
      <c r="AL159" s="410"/>
      <c r="AM159" s="410"/>
      <c r="AN159" s="410"/>
      <c r="AO159" s="410"/>
      <c r="AP159" s="410"/>
      <c r="AQ159" s="410"/>
      <c r="AR159" s="410"/>
      <c r="AS159" s="410"/>
      <c r="AT159" s="410"/>
      <c r="AU159" s="410"/>
      <c r="AV159" s="410"/>
      <c r="AW159" s="410"/>
      <c r="AX159" s="410"/>
      <c r="AY159" s="410"/>
      <c r="AZ159" s="410"/>
      <c r="BA159" s="410"/>
      <c r="BB159" s="410"/>
      <c r="BC159" s="410"/>
      <c r="BD159" s="410"/>
      <c r="BE159" s="410"/>
      <c r="BF159" s="410"/>
      <c r="BG159" s="410"/>
      <c r="BH159" s="410"/>
      <c r="BI159" s="410"/>
      <c r="BJ159" s="410"/>
      <c r="BK159" s="410"/>
      <c r="BL159" s="410"/>
    </row>
    <row r="160" spans="1:64" s="4" customFormat="1" ht="15" customHeight="1" x14ac:dyDescent="0.2">
      <c r="A160" s="410"/>
      <c r="B160" s="212"/>
      <c r="C160" s="192"/>
      <c r="D160" s="191" t="s">
        <v>593</v>
      </c>
      <c r="E160" s="190" t="s">
        <v>164</v>
      </c>
      <c r="F160" s="189"/>
      <c r="G160" s="188" t="s">
        <v>139</v>
      </c>
      <c r="H160" s="644">
        <v>0.28599999999999998</v>
      </c>
      <c r="I160" s="187" t="s">
        <v>141</v>
      </c>
      <c r="J160" s="186">
        <f>ROUND(F160*H160,0)</f>
        <v>0</v>
      </c>
      <c r="K160" s="3" t="s">
        <v>300</v>
      </c>
      <c r="L160" s="410"/>
      <c r="M160" s="410"/>
      <c r="N160" s="410"/>
      <c r="O160" s="410"/>
      <c r="P160" s="410"/>
      <c r="Q160" s="410"/>
      <c r="R160" s="410"/>
      <c r="S160" s="410"/>
      <c r="T160" s="410"/>
      <c r="U160" s="410"/>
      <c r="V160" s="410"/>
      <c r="W160" s="410"/>
      <c r="X160" s="410"/>
      <c r="Y160" s="410"/>
      <c r="Z160" s="410"/>
      <c r="AA160" s="410"/>
      <c r="AB160" s="410"/>
      <c r="AC160" s="410"/>
      <c r="AD160" s="410"/>
      <c r="AE160" s="410"/>
      <c r="AF160" s="410"/>
      <c r="AG160" s="410"/>
      <c r="AH160" s="410"/>
      <c r="AI160" s="410"/>
      <c r="AJ160" s="410"/>
      <c r="AK160" s="410"/>
      <c r="AL160" s="410"/>
      <c r="AM160" s="410"/>
      <c r="AN160" s="410"/>
      <c r="AO160" s="410"/>
      <c r="AP160" s="410"/>
      <c r="AQ160" s="410"/>
      <c r="AR160" s="410"/>
      <c r="AS160" s="410"/>
      <c r="AT160" s="410"/>
      <c r="AU160" s="410"/>
      <c r="AV160" s="410"/>
      <c r="AW160" s="410"/>
      <c r="AX160" s="410"/>
      <c r="AY160" s="410"/>
      <c r="AZ160" s="410"/>
      <c r="BA160" s="410"/>
      <c r="BB160" s="410"/>
      <c r="BC160" s="410"/>
      <c r="BD160" s="410"/>
      <c r="BE160" s="410"/>
      <c r="BF160" s="410"/>
      <c r="BG160" s="410"/>
      <c r="BH160" s="410"/>
      <c r="BI160" s="410"/>
      <c r="BJ160" s="410"/>
      <c r="BK160" s="410"/>
      <c r="BL160" s="410"/>
    </row>
    <row r="161" spans="1:64" s="4" customFormat="1" ht="15" customHeight="1" x14ac:dyDescent="0.2">
      <c r="A161" s="410"/>
      <c r="B161" s="196">
        <v>4</v>
      </c>
      <c r="C161" s="195" t="s">
        <v>1002</v>
      </c>
      <c r="D161" s="191" t="s">
        <v>597</v>
      </c>
      <c r="E161" s="190" t="s">
        <v>165</v>
      </c>
      <c r="F161" s="189"/>
      <c r="G161" s="188" t="s">
        <v>139</v>
      </c>
      <c r="H161" s="643">
        <v>0.3</v>
      </c>
      <c r="I161" s="188" t="s">
        <v>141</v>
      </c>
      <c r="J161" s="194">
        <f t="shared" si="6"/>
        <v>0</v>
      </c>
      <c r="K161" s="3" t="s">
        <v>302</v>
      </c>
      <c r="L161" s="410"/>
      <c r="M161" s="410"/>
      <c r="N161" s="410"/>
      <c r="O161" s="410"/>
      <c r="P161" s="410"/>
      <c r="Q161" s="410"/>
      <c r="R161" s="410"/>
      <c r="S161" s="410"/>
      <c r="T161" s="410"/>
      <c r="U161" s="410"/>
      <c r="V161" s="410"/>
      <c r="W161" s="410"/>
      <c r="X161" s="410"/>
      <c r="Y161" s="410"/>
      <c r="Z161" s="410"/>
      <c r="AA161" s="410"/>
      <c r="AB161" s="410"/>
      <c r="AC161" s="410"/>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0"/>
      <c r="AY161" s="410"/>
      <c r="AZ161" s="410"/>
      <c r="BA161" s="410"/>
      <c r="BB161" s="410"/>
      <c r="BC161" s="410"/>
      <c r="BD161" s="410"/>
      <c r="BE161" s="410"/>
      <c r="BF161" s="410"/>
      <c r="BG161" s="410"/>
      <c r="BH161" s="410"/>
      <c r="BI161" s="410"/>
      <c r="BJ161" s="410"/>
      <c r="BK161" s="410"/>
      <c r="BL161" s="410"/>
    </row>
    <row r="162" spans="1:64" s="4" customFormat="1" ht="15" customHeight="1" thickBot="1" x14ac:dyDescent="0.25">
      <c r="A162" s="410"/>
      <c r="B162" s="212"/>
      <c r="C162" s="192"/>
      <c r="D162" s="191" t="s">
        <v>593</v>
      </c>
      <c r="E162" s="190" t="s">
        <v>164</v>
      </c>
      <c r="F162" s="189"/>
      <c r="G162" s="188" t="s">
        <v>139</v>
      </c>
      <c r="H162" s="644">
        <v>0.3</v>
      </c>
      <c r="I162" s="187" t="s">
        <v>141</v>
      </c>
      <c r="J162" s="186">
        <f t="shared" si="6"/>
        <v>0</v>
      </c>
      <c r="K162" s="3" t="s">
        <v>1029</v>
      </c>
      <c r="L162" s="410"/>
      <c r="M162" s="410"/>
      <c r="N162" s="410"/>
      <c r="O162" s="410"/>
      <c r="P162" s="410"/>
      <c r="Q162" s="410"/>
      <c r="R162" s="410"/>
      <c r="S162" s="410"/>
      <c r="T162" s="410"/>
      <c r="U162" s="410"/>
      <c r="V162" s="410"/>
      <c r="W162" s="410"/>
      <c r="X162" s="410"/>
      <c r="Y162" s="410"/>
      <c r="Z162" s="410"/>
      <c r="AA162" s="410"/>
      <c r="AB162" s="410"/>
      <c r="AC162" s="410"/>
      <c r="AD162" s="410"/>
      <c r="AE162" s="410"/>
      <c r="AF162" s="410"/>
      <c r="AG162" s="410"/>
      <c r="AH162" s="410"/>
      <c r="AI162" s="410"/>
      <c r="AJ162" s="410"/>
      <c r="AK162" s="410"/>
      <c r="AL162" s="410"/>
      <c r="AM162" s="410"/>
      <c r="AN162" s="410"/>
      <c r="AO162" s="410"/>
      <c r="AP162" s="410"/>
      <c r="AQ162" s="410"/>
      <c r="AR162" s="410"/>
      <c r="AS162" s="410"/>
      <c r="AT162" s="410"/>
      <c r="AU162" s="410"/>
      <c r="AV162" s="410"/>
      <c r="AW162" s="410"/>
      <c r="AX162" s="410"/>
      <c r="AY162" s="410"/>
      <c r="AZ162" s="410"/>
      <c r="BA162" s="410"/>
      <c r="BB162" s="410"/>
      <c r="BC162" s="410"/>
      <c r="BD162" s="410"/>
      <c r="BE162" s="410"/>
      <c r="BF162" s="410"/>
      <c r="BG162" s="410"/>
      <c r="BH162" s="410"/>
      <c r="BI162" s="410"/>
      <c r="BJ162" s="410"/>
      <c r="BK162" s="410"/>
      <c r="BL162" s="410"/>
    </row>
    <row r="163" spans="1:64" s="4" customFormat="1" ht="15" customHeight="1" x14ac:dyDescent="0.2">
      <c r="A163" s="17"/>
      <c r="B163" s="184"/>
      <c r="C163" s="185"/>
      <c r="D163" s="184"/>
      <c r="E163" s="184"/>
      <c r="F163" s="170"/>
      <c r="G163" s="171"/>
      <c r="H163" s="315" t="s">
        <v>1030</v>
      </c>
      <c r="I163" s="316"/>
      <c r="J163" s="334"/>
      <c r="K163" s="3"/>
      <c r="L163" s="20"/>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row>
    <row r="164" spans="1:64" s="4" customFormat="1" ht="15" customHeight="1" thickBot="1" x14ac:dyDescent="0.25">
      <c r="A164" s="17"/>
      <c r="B164" s="20"/>
      <c r="C164" s="20"/>
      <c r="D164" s="20"/>
      <c r="E164" s="20"/>
      <c r="F164" s="34"/>
      <c r="G164" s="20"/>
      <c r="H164" s="638" t="s">
        <v>140</v>
      </c>
      <c r="I164" s="146"/>
      <c r="J164" s="35">
        <f>SUM(J155:J162)</f>
        <v>0</v>
      </c>
      <c r="K164" s="20" t="s">
        <v>618</v>
      </c>
      <c r="L164" s="20" t="s">
        <v>604</v>
      </c>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row>
    <row r="165" spans="1:64" s="4" customFormat="1" ht="18.75" customHeight="1" x14ac:dyDescent="0.2">
      <c r="A165" s="17"/>
      <c r="B165" s="20"/>
      <c r="C165" s="20"/>
      <c r="D165" s="20"/>
      <c r="E165" s="20"/>
      <c r="F165" s="34"/>
      <c r="G165" s="37"/>
      <c r="H165" s="646"/>
      <c r="I165" s="151"/>
      <c r="J165" s="32"/>
      <c r="K165" s="20"/>
      <c r="L165" s="20"/>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row>
    <row r="166" spans="1:64" ht="18.75" customHeight="1" x14ac:dyDescent="0.2">
      <c r="A166" s="16" t="s">
        <v>617</v>
      </c>
      <c r="B166" s="17" t="s">
        <v>564</v>
      </c>
    </row>
    <row r="167" spans="1:64" ht="11.25" customHeight="1" x14ac:dyDescent="0.2">
      <c r="A167" s="18"/>
      <c r="B167" s="93"/>
      <c r="C167" s="93"/>
      <c r="D167" s="93"/>
      <c r="E167" s="93"/>
    </row>
    <row r="168" spans="1:64" ht="18.75" customHeight="1" x14ac:dyDescent="0.2">
      <c r="A168" s="18"/>
      <c r="B168" s="127" t="s">
        <v>555</v>
      </c>
      <c r="C168" s="22"/>
      <c r="D168" s="128" t="s">
        <v>554</v>
      </c>
      <c r="E168" s="20"/>
      <c r="F168" s="19" t="s">
        <v>160</v>
      </c>
      <c r="G168" s="160"/>
      <c r="H168" s="641" t="s">
        <v>159</v>
      </c>
      <c r="I168" s="160"/>
      <c r="J168" s="19" t="s">
        <v>110</v>
      </c>
      <c r="K168" s="20"/>
    </row>
    <row r="169" spans="1:64" ht="15" customHeight="1" x14ac:dyDescent="0.2">
      <c r="A169" s="18"/>
      <c r="B169" s="163"/>
      <c r="C169" s="159"/>
      <c r="D169" s="147"/>
      <c r="E169" s="148"/>
      <c r="F169" s="164"/>
      <c r="G169" s="149"/>
      <c r="H169" s="642"/>
      <c r="I169" s="149"/>
      <c r="J169" s="21" t="s">
        <v>610</v>
      </c>
      <c r="K169" s="20"/>
    </row>
    <row r="170" spans="1:64" s="4" customFormat="1" ht="15" customHeight="1" x14ac:dyDescent="0.2">
      <c r="A170" s="17"/>
      <c r="B170" s="157">
        <v>1</v>
      </c>
      <c r="C170" s="22" t="s">
        <v>537</v>
      </c>
      <c r="D170" s="23" t="s">
        <v>616</v>
      </c>
      <c r="E170" s="24" t="s">
        <v>165</v>
      </c>
      <c r="F170" s="25"/>
      <c r="G170" s="155" t="s">
        <v>604</v>
      </c>
      <c r="H170" s="643">
        <v>0.44400000000000001</v>
      </c>
      <c r="I170" s="155" t="s">
        <v>608</v>
      </c>
      <c r="J170" s="27">
        <f t="shared" ref="J170:J177" si="7">ROUND(F170*H170,0)</f>
        <v>0</v>
      </c>
      <c r="K170" s="20" t="s">
        <v>609</v>
      </c>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row>
    <row r="171" spans="1:64" s="4" customFormat="1" ht="15" customHeight="1" x14ac:dyDescent="0.2">
      <c r="A171" s="17"/>
      <c r="B171" s="29"/>
      <c r="C171" s="148"/>
      <c r="D171" s="23" t="s">
        <v>614</v>
      </c>
      <c r="E171" s="24" t="s">
        <v>164</v>
      </c>
      <c r="F171" s="25"/>
      <c r="G171" s="155" t="s">
        <v>604</v>
      </c>
      <c r="H171" s="644">
        <v>0.42199999999999999</v>
      </c>
      <c r="I171" s="160" t="s">
        <v>608</v>
      </c>
      <c r="J171" s="28">
        <f t="shared" si="7"/>
        <v>0</v>
      </c>
      <c r="K171" s="20" t="s">
        <v>607</v>
      </c>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row>
    <row r="172" spans="1:64" s="4" customFormat="1" ht="15" customHeight="1" x14ac:dyDescent="0.2">
      <c r="A172" s="17"/>
      <c r="B172" s="196">
        <v>2</v>
      </c>
      <c r="C172" s="195" t="s">
        <v>575</v>
      </c>
      <c r="D172" s="191" t="s">
        <v>616</v>
      </c>
      <c r="E172" s="190" t="s">
        <v>165</v>
      </c>
      <c r="F172" s="189"/>
      <c r="G172" s="188" t="s">
        <v>604</v>
      </c>
      <c r="H172" s="643">
        <v>0.46600000000000003</v>
      </c>
      <c r="I172" s="188" t="s">
        <v>608</v>
      </c>
      <c r="J172" s="194">
        <f t="shared" si="7"/>
        <v>0</v>
      </c>
      <c r="K172" s="3" t="s">
        <v>615</v>
      </c>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row>
    <row r="173" spans="1:64" s="4" customFormat="1" ht="15" customHeight="1" x14ac:dyDescent="0.2">
      <c r="A173" s="17"/>
      <c r="B173" s="212"/>
      <c r="C173" s="192"/>
      <c r="D173" s="191" t="s">
        <v>614</v>
      </c>
      <c r="E173" s="190" t="s">
        <v>164</v>
      </c>
      <c r="F173" s="189"/>
      <c r="G173" s="188" t="s">
        <v>604</v>
      </c>
      <c r="H173" s="644">
        <v>0.45200000000000001</v>
      </c>
      <c r="I173" s="187" t="s">
        <v>608</v>
      </c>
      <c r="J173" s="186">
        <f t="shared" si="7"/>
        <v>0</v>
      </c>
      <c r="K173" s="3" t="s">
        <v>613</v>
      </c>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row>
    <row r="174" spans="1:64" s="4" customFormat="1" ht="15" customHeight="1" x14ac:dyDescent="0.2">
      <c r="A174" s="410"/>
      <c r="B174" s="196">
        <v>3</v>
      </c>
      <c r="C174" s="195" t="s">
        <v>721</v>
      </c>
      <c r="D174" s="191" t="s">
        <v>597</v>
      </c>
      <c r="E174" s="190" t="s">
        <v>165</v>
      </c>
      <c r="F174" s="189"/>
      <c r="G174" s="188" t="s">
        <v>139</v>
      </c>
      <c r="H174" s="648">
        <v>0.48299999999999998</v>
      </c>
      <c r="I174" s="188" t="s">
        <v>141</v>
      </c>
      <c r="J174" s="194">
        <f>ROUND(F174*H174,0)</f>
        <v>0</v>
      </c>
      <c r="K174" s="3" t="s">
        <v>601</v>
      </c>
      <c r="L174" s="410"/>
      <c r="M174" s="410"/>
      <c r="N174" s="410"/>
      <c r="O174" s="410"/>
      <c r="P174" s="410"/>
      <c r="Q174" s="410"/>
      <c r="R174" s="410"/>
      <c r="S174" s="410"/>
      <c r="T174" s="410"/>
      <c r="U174" s="410"/>
      <c r="V174" s="410"/>
      <c r="W174" s="410"/>
      <c r="X174" s="410"/>
      <c r="Y174" s="410"/>
      <c r="Z174" s="410"/>
      <c r="AA174" s="410"/>
      <c r="AB174" s="410"/>
      <c r="AC174" s="410"/>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0"/>
      <c r="AY174" s="410"/>
      <c r="AZ174" s="410"/>
      <c r="BA174" s="410"/>
      <c r="BB174" s="410"/>
      <c r="BC174" s="410"/>
      <c r="BD174" s="410"/>
      <c r="BE174" s="410"/>
      <c r="BF174" s="410"/>
      <c r="BG174" s="410"/>
      <c r="BH174" s="410"/>
      <c r="BI174" s="410"/>
      <c r="BJ174" s="410"/>
      <c r="BK174" s="410"/>
      <c r="BL174" s="410"/>
    </row>
    <row r="175" spans="1:64" s="4" customFormat="1" ht="15" customHeight="1" x14ac:dyDescent="0.2">
      <c r="A175" s="410"/>
      <c r="B175" s="212"/>
      <c r="C175" s="192"/>
      <c r="D175" s="191" t="s">
        <v>593</v>
      </c>
      <c r="E175" s="190" t="s">
        <v>164</v>
      </c>
      <c r="F175" s="189"/>
      <c r="G175" s="188" t="s">
        <v>139</v>
      </c>
      <c r="H175" s="647">
        <v>0.47599999999999998</v>
      </c>
      <c r="I175" s="187" t="s">
        <v>141</v>
      </c>
      <c r="J175" s="186">
        <f>ROUND(F175*H175,0)</f>
        <v>0</v>
      </c>
      <c r="K175" s="3" t="s">
        <v>300</v>
      </c>
      <c r="L175" s="410"/>
      <c r="M175" s="410"/>
      <c r="N175" s="410"/>
      <c r="O175" s="410"/>
      <c r="P175" s="410"/>
      <c r="Q175" s="410"/>
      <c r="R175" s="410"/>
      <c r="S175" s="410"/>
      <c r="T175" s="410"/>
      <c r="U175" s="410"/>
      <c r="V175" s="410"/>
      <c r="W175" s="410"/>
      <c r="X175" s="410"/>
      <c r="Y175" s="410"/>
      <c r="Z175" s="410"/>
      <c r="AA175" s="410"/>
      <c r="AB175" s="410"/>
      <c r="AC175" s="410"/>
      <c r="AD175" s="410"/>
      <c r="AE175" s="410"/>
      <c r="AF175" s="410"/>
      <c r="AG175" s="410"/>
      <c r="AH175" s="410"/>
      <c r="AI175" s="410"/>
      <c r="AJ175" s="410"/>
      <c r="AK175" s="410"/>
      <c r="AL175" s="410"/>
      <c r="AM175" s="410"/>
      <c r="AN175" s="410"/>
      <c r="AO175" s="410"/>
      <c r="AP175" s="410"/>
      <c r="AQ175" s="410"/>
      <c r="AR175" s="410"/>
      <c r="AS175" s="410"/>
      <c r="AT175" s="410"/>
      <c r="AU175" s="410"/>
      <c r="AV175" s="410"/>
      <c r="AW175" s="410"/>
      <c r="AX175" s="410"/>
      <c r="AY175" s="410"/>
      <c r="AZ175" s="410"/>
      <c r="BA175" s="410"/>
      <c r="BB175" s="410"/>
      <c r="BC175" s="410"/>
      <c r="BD175" s="410"/>
      <c r="BE175" s="410"/>
      <c r="BF175" s="410"/>
      <c r="BG175" s="410"/>
      <c r="BH175" s="410"/>
      <c r="BI175" s="410"/>
      <c r="BJ175" s="410"/>
      <c r="BK175" s="410"/>
      <c r="BL175" s="410"/>
    </row>
    <row r="176" spans="1:64" s="4" customFormat="1" ht="15" customHeight="1" x14ac:dyDescent="0.2">
      <c r="A176" s="410"/>
      <c r="B176" s="196">
        <v>4</v>
      </c>
      <c r="C176" s="195" t="s">
        <v>1002</v>
      </c>
      <c r="D176" s="191" t="s">
        <v>597</v>
      </c>
      <c r="E176" s="190" t="s">
        <v>165</v>
      </c>
      <c r="F176" s="189"/>
      <c r="G176" s="188" t="s">
        <v>139</v>
      </c>
      <c r="H176" s="648">
        <v>0.5</v>
      </c>
      <c r="I176" s="188" t="s">
        <v>141</v>
      </c>
      <c r="J176" s="194">
        <f t="shared" si="7"/>
        <v>0</v>
      </c>
      <c r="K176" s="3" t="s">
        <v>302</v>
      </c>
      <c r="L176" s="410"/>
      <c r="M176" s="410"/>
      <c r="N176" s="410"/>
      <c r="O176" s="410"/>
      <c r="P176" s="410"/>
      <c r="Q176" s="410"/>
      <c r="R176" s="410"/>
      <c r="S176" s="410"/>
      <c r="T176" s="410"/>
      <c r="U176" s="410"/>
      <c r="V176" s="410"/>
      <c r="W176" s="410"/>
      <c r="X176" s="410"/>
      <c r="Y176" s="410"/>
      <c r="Z176" s="410"/>
      <c r="AA176" s="410"/>
      <c r="AB176" s="410"/>
      <c r="AC176" s="410"/>
      <c r="AD176" s="410"/>
      <c r="AE176" s="410"/>
      <c r="AF176" s="410"/>
      <c r="AG176" s="410"/>
      <c r="AH176" s="410"/>
      <c r="AI176" s="410"/>
      <c r="AJ176" s="410"/>
      <c r="AK176" s="410"/>
      <c r="AL176" s="410"/>
      <c r="AM176" s="410"/>
      <c r="AN176" s="410"/>
      <c r="AO176" s="410"/>
      <c r="AP176" s="410"/>
      <c r="AQ176" s="410"/>
      <c r="AR176" s="410"/>
      <c r="AS176" s="410"/>
      <c r="AT176" s="410"/>
      <c r="AU176" s="410"/>
      <c r="AV176" s="410"/>
      <c r="AW176" s="410"/>
      <c r="AX176" s="410"/>
      <c r="AY176" s="410"/>
      <c r="AZ176" s="410"/>
      <c r="BA176" s="410"/>
      <c r="BB176" s="410"/>
      <c r="BC176" s="410"/>
      <c r="BD176" s="410"/>
      <c r="BE176" s="410"/>
      <c r="BF176" s="410"/>
      <c r="BG176" s="410"/>
      <c r="BH176" s="410"/>
      <c r="BI176" s="410"/>
      <c r="BJ176" s="410"/>
      <c r="BK176" s="410"/>
      <c r="BL176" s="410"/>
    </row>
    <row r="177" spans="1:64" s="4" customFormat="1" ht="15" customHeight="1" thickBot="1" x14ac:dyDescent="0.25">
      <c r="A177" s="410"/>
      <c r="B177" s="212"/>
      <c r="C177" s="192"/>
      <c r="D177" s="191" t="s">
        <v>593</v>
      </c>
      <c r="E177" s="190" t="s">
        <v>164</v>
      </c>
      <c r="F177" s="189"/>
      <c r="G177" s="188" t="s">
        <v>139</v>
      </c>
      <c r="H177" s="647">
        <v>0.5</v>
      </c>
      <c r="I177" s="187" t="s">
        <v>141</v>
      </c>
      <c r="J177" s="186">
        <f t="shared" si="7"/>
        <v>0</v>
      </c>
      <c r="K177" s="3" t="s">
        <v>1028</v>
      </c>
      <c r="L177" s="410"/>
      <c r="M177" s="410"/>
      <c r="N177" s="410"/>
      <c r="O177" s="410"/>
      <c r="P177" s="410"/>
      <c r="Q177" s="410"/>
      <c r="R177" s="410"/>
      <c r="S177" s="410"/>
      <c r="T177" s="410"/>
      <c r="U177" s="410"/>
      <c r="V177" s="410"/>
      <c r="W177" s="410"/>
      <c r="X177" s="410"/>
      <c r="Y177" s="410"/>
      <c r="Z177" s="410"/>
      <c r="AA177" s="410"/>
      <c r="AB177" s="410"/>
      <c r="AC177" s="410"/>
      <c r="AD177" s="410"/>
      <c r="AE177" s="410"/>
      <c r="AF177" s="410"/>
      <c r="AG177" s="410"/>
      <c r="AH177" s="410"/>
      <c r="AI177" s="410"/>
      <c r="AJ177" s="410"/>
      <c r="AK177" s="410"/>
      <c r="AL177" s="410"/>
      <c r="AM177" s="410"/>
      <c r="AN177" s="410"/>
      <c r="AO177" s="410"/>
      <c r="AP177" s="410"/>
      <c r="AQ177" s="410"/>
      <c r="AR177" s="410"/>
      <c r="AS177" s="410"/>
      <c r="AT177" s="410"/>
      <c r="AU177" s="410"/>
      <c r="AV177" s="410"/>
      <c r="AW177" s="410"/>
      <c r="AX177" s="410"/>
      <c r="AY177" s="410"/>
      <c r="AZ177" s="410"/>
      <c r="BA177" s="410"/>
      <c r="BB177" s="410"/>
      <c r="BC177" s="410"/>
      <c r="BD177" s="410"/>
      <c r="BE177" s="410"/>
      <c r="BF177" s="410"/>
      <c r="BG177" s="410"/>
      <c r="BH177" s="410"/>
      <c r="BI177" s="410"/>
      <c r="BJ177" s="410"/>
      <c r="BK177" s="410"/>
      <c r="BL177" s="410"/>
    </row>
    <row r="178" spans="1:64" s="4" customFormat="1" ht="15" customHeight="1" x14ac:dyDescent="0.2">
      <c r="A178" s="17"/>
      <c r="B178" s="184"/>
      <c r="C178" s="185"/>
      <c r="D178" s="184"/>
      <c r="E178" s="184"/>
      <c r="F178" s="170"/>
      <c r="G178" s="171"/>
      <c r="H178" s="315" t="s">
        <v>1031</v>
      </c>
      <c r="I178" s="316"/>
      <c r="J178" s="334"/>
      <c r="K178" s="3"/>
      <c r="L178" s="20"/>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row>
    <row r="179" spans="1:64" s="4" customFormat="1" ht="15" customHeight="1" thickBot="1" x14ac:dyDescent="0.25">
      <c r="A179" s="17"/>
      <c r="B179" s="20"/>
      <c r="C179" s="20"/>
      <c r="D179" s="20"/>
      <c r="E179" s="20"/>
      <c r="F179" s="34"/>
      <c r="G179" s="20"/>
      <c r="H179" s="638" t="s">
        <v>140</v>
      </c>
      <c r="I179" s="146"/>
      <c r="J179" s="35">
        <f>SUM(J170:J177)</f>
        <v>0</v>
      </c>
      <c r="K179" s="20" t="s">
        <v>612</v>
      </c>
      <c r="L179" s="20" t="s">
        <v>604</v>
      </c>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row>
    <row r="180" spans="1:64" s="4" customFormat="1" ht="18.75" customHeight="1" x14ac:dyDescent="0.2">
      <c r="A180" s="17"/>
      <c r="B180" s="20"/>
      <c r="C180" s="20"/>
      <c r="D180" s="20"/>
      <c r="E180" s="20"/>
      <c r="F180" s="34"/>
      <c r="G180" s="37"/>
      <c r="H180" s="646"/>
      <c r="I180" s="151"/>
      <c r="J180" s="32"/>
      <c r="K180" s="20"/>
      <c r="L180" s="20"/>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row>
    <row r="181" spans="1:64" ht="18.75" customHeight="1" x14ac:dyDescent="0.2">
      <c r="A181" s="16" t="s">
        <v>611</v>
      </c>
      <c r="B181" s="17" t="s">
        <v>560</v>
      </c>
    </row>
    <row r="182" spans="1:64" ht="11.25" customHeight="1" x14ac:dyDescent="0.2">
      <c r="A182" s="18"/>
      <c r="B182" s="93"/>
      <c r="C182" s="93"/>
      <c r="D182" s="93"/>
      <c r="E182" s="93"/>
    </row>
    <row r="183" spans="1:64" ht="18.75" customHeight="1" x14ac:dyDescent="0.2">
      <c r="A183" s="18"/>
      <c r="B183" s="127" t="s">
        <v>555</v>
      </c>
      <c r="C183" s="22"/>
      <c r="D183" s="128" t="s">
        <v>554</v>
      </c>
      <c r="E183" s="20"/>
      <c r="F183" s="19" t="s">
        <v>160</v>
      </c>
      <c r="G183" s="160"/>
      <c r="H183" s="641" t="s">
        <v>159</v>
      </c>
      <c r="I183" s="160"/>
      <c r="J183" s="19" t="s">
        <v>110</v>
      </c>
      <c r="K183" s="20"/>
    </row>
    <row r="184" spans="1:64" ht="15" customHeight="1" x14ac:dyDescent="0.2">
      <c r="A184" s="18"/>
      <c r="B184" s="163"/>
      <c r="C184" s="159"/>
      <c r="D184" s="147"/>
      <c r="E184" s="148"/>
      <c r="F184" s="164"/>
      <c r="G184" s="149"/>
      <c r="H184" s="642"/>
      <c r="I184" s="149"/>
      <c r="J184" s="21" t="s">
        <v>610</v>
      </c>
      <c r="K184" s="20"/>
    </row>
    <row r="185" spans="1:64" s="4" customFormat="1" ht="15" customHeight="1" thickBot="1" x14ac:dyDescent="0.25">
      <c r="A185" s="17"/>
      <c r="B185" s="156">
        <v>1</v>
      </c>
      <c r="C185" s="24" t="s">
        <v>537</v>
      </c>
      <c r="D185" s="1035"/>
      <c r="E185" s="1036"/>
      <c r="F185" s="25"/>
      <c r="G185" s="155" t="s">
        <v>604</v>
      </c>
      <c r="H185" s="643">
        <v>0.67500000000000004</v>
      </c>
      <c r="I185" s="155" t="s">
        <v>608</v>
      </c>
      <c r="J185" s="27">
        <f>ROUND(F185*H185,0)</f>
        <v>0</v>
      </c>
      <c r="K185" s="20" t="s">
        <v>609</v>
      </c>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row>
    <row r="186" spans="1:64" s="4" customFormat="1" ht="15" customHeight="1" x14ac:dyDescent="0.2">
      <c r="A186" s="17"/>
      <c r="B186" s="184"/>
      <c r="C186" s="185"/>
      <c r="D186" s="184"/>
      <c r="E186" s="184"/>
      <c r="F186" s="170"/>
      <c r="G186" s="171"/>
      <c r="H186" s="315" t="s">
        <v>895</v>
      </c>
      <c r="I186" s="316"/>
      <c r="J186" s="334"/>
      <c r="K186" s="3"/>
      <c r="L186" s="20"/>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row>
    <row r="187" spans="1:64" s="4" customFormat="1" ht="15" customHeight="1" thickBot="1" x14ac:dyDescent="0.25">
      <c r="A187" s="17"/>
      <c r="B187" s="20"/>
      <c r="C187" s="20"/>
      <c r="D187" s="20"/>
      <c r="E187" s="20"/>
      <c r="F187" s="34"/>
      <c r="G187" s="20"/>
      <c r="H187" s="638" t="s">
        <v>140</v>
      </c>
      <c r="I187" s="146"/>
      <c r="J187" s="35">
        <f>SUM(J185:J185)</f>
        <v>0</v>
      </c>
      <c r="K187" s="20" t="s">
        <v>605</v>
      </c>
      <c r="L187" s="20" t="s">
        <v>604</v>
      </c>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row>
    <row r="188" spans="1:64" s="4" customFormat="1" ht="15" customHeight="1" x14ac:dyDescent="0.2">
      <c r="A188" s="410"/>
      <c r="B188" s="414"/>
      <c r="C188" s="414"/>
      <c r="D188" s="414"/>
      <c r="E188" s="414"/>
      <c r="F188" s="497"/>
      <c r="G188" s="414"/>
      <c r="H188" s="171"/>
      <c r="I188" s="508"/>
      <c r="J188" s="403"/>
      <c r="K188" s="414"/>
      <c r="L188" s="414"/>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10"/>
      <c r="AY188" s="410"/>
      <c r="AZ188" s="410"/>
      <c r="BA188" s="410"/>
      <c r="BB188" s="410"/>
      <c r="BC188" s="410"/>
      <c r="BD188" s="410"/>
      <c r="BE188" s="410"/>
      <c r="BF188" s="410"/>
      <c r="BG188" s="410"/>
      <c r="BH188" s="410"/>
      <c r="BI188" s="410"/>
      <c r="BJ188" s="410"/>
      <c r="BK188" s="410"/>
      <c r="BL188" s="410"/>
    </row>
    <row r="189" spans="1:64" ht="18.75" customHeight="1" x14ac:dyDescent="0.2">
      <c r="A189" s="445" t="s">
        <v>897</v>
      </c>
      <c r="B189" s="410" t="s">
        <v>901</v>
      </c>
      <c r="C189" s="396"/>
      <c r="D189" s="396"/>
      <c r="E189" s="396"/>
      <c r="F189" s="395"/>
      <c r="G189" s="396"/>
      <c r="I189" s="396"/>
      <c r="J189" s="395"/>
      <c r="K189" s="396"/>
      <c r="L189" s="396"/>
      <c r="M189" s="396"/>
      <c r="N189" s="396"/>
      <c r="O189" s="396"/>
      <c r="P189" s="396"/>
      <c r="Q189" s="396"/>
      <c r="R189" s="396"/>
      <c r="S189" s="396"/>
      <c r="T189" s="396"/>
      <c r="U189" s="396"/>
      <c r="V189" s="396"/>
      <c r="W189" s="396"/>
      <c r="X189" s="396"/>
      <c r="Y189" s="396"/>
      <c r="Z189" s="396"/>
      <c r="AA189" s="396"/>
      <c r="AB189" s="396"/>
      <c r="AC189" s="396"/>
      <c r="AD189" s="396"/>
      <c r="AE189" s="396"/>
      <c r="AF189" s="396"/>
      <c r="AG189" s="396"/>
      <c r="AH189" s="396"/>
      <c r="AI189" s="396"/>
      <c r="AJ189" s="396"/>
      <c r="AK189" s="396"/>
      <c r="AL189" s="396"/>
      <c r="AM189" s="396"/>
      <c r="AN189" s="396"/>
      <c r="AO189" s="396"/>
      <c r="AP189" s="396"/>
      <c r="AQ189" s="396"/>
      <c r="AR189" s="396"/>
      <c r="AS189" s="396"/>
      <c r="AT189" s="396"/>
      <c r="AU189" s="396"/>
      <c r="AV189" s="396"/>
      <c r="AW189" s="396"/>
      <c r="AX189" s="396"/>
      <c r="AY189" s="396"/>
      <c r="AZ189" s="396"/>
      <c r="BA189" s="396"/>
      <c r="BB189" s="396"/>
      <c r="BC189" s="396"/>
      <c r="BD189" s="396"/>
      <c r="BE189" s="396"/>
      <c r="BF189" s="396"/>
      <c r="BG189" s="396"/>
      <c r="BH189" s="396"/>
      <c r="BI189" s="396"/>
      <c r="BJ189" s="396"/>
      <c r="BK189" s="396"/>
      <c r="BL189" s="396"/>
    </row>
    <row r="190" spans="1:64" ht="11.25" customHeight="1" x14ac:dyDescent="0.2">
      <c r="A190" s="425"/>
      <c r="B190" s="467"/>
      <c r="C190" s="467"/>
      <c r="D190" s="467"/>
      <c r="E190" s="467"/>
      <c r="F190" s="395"/>
      <c r="G190" s="396"/>
      <c r="I190" s="396"/>
      <c r="J190" s="395"/>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6"/>
      <c r="AY190" s="396"/>
      <c r="AZ190" s="396"/>
      <c r="BA190" s="396"/>
      <c r="BB190" s="396"/>
      <c r="BC190" s="396"/>
      <c r="BD190" s="396"/>
      <c r="BE190" s="396"/>
      <c r="BF190" s="396"/>
      <c r="BG190" s="396"/>
      <c r="BH190" s="396"/>
      <c r="BI190" s="396"/>
      <c r="BJ190" s="396"/>
      <c r="BK190" s="396"/>
      <c r="BL190" s="396"/>
    </row>
    <row r="191" spans="1:64" ht="18.75" customHeight="1" x14ac:dyDescent="0.2">
      <c r="A191" s="425"/>
      <c r="B191" s="127" t="s">
        <v>555</v>
      </c>
      <c r="C191" s="432"/>
      <c r="D191" s="128" t="s">
        <v>554</v>
      </c>
      <c r="E191" s="414"/>
      <c r="F191" s="426" t="s">
        <v>160</v>
      </c>
      <c r="G191" s="513"/>
      <c r="H191" s="641" t="s">
        <v>159</v>
      </c>
      <c r="I191" s="513"/>
      <c r="J191" s="426" t="s">
        <v>110</v>
      </c>
      <c r="K191" s="414"/>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6"/>
      <c r="AY191" s="396"/>
      <c r="AZ191" s="396"/>
      <c r="BA191" s="396"/>
      <c r="BB191" s="396"/>
      <c r="BC191" s="396"/>
      <c r="BD191" s="396"/>
      <c r="BE191" s="396"/>
      <c r="BF191" s="396"/>
      <c r="BG191" s="396"/>
      <c r="BH191" s="396"/>
      <c r="BI191" s="396"/>
      <c r="BJ191" s="396"/>
      <c r="BK191" s="396"/>
      <c r="BL191" s="396"/>
    </row>
    <row r="192" spans="1:64" ht="15" customHeight="1" x14ac:dyDescent="0.2">
      <c r="A192" s="425"/>
      <c r="B192" s="514"/>
      <c r="C192" s="512"/>
      <c r="D192" s="505"/>
      <c r="E192" s="506"/>
      <c r="F192" s="429"/>
      <c r="G192" s="507"/>
      <c r="H192" s="642"/>
      <c r="I192" s="507"/>
      <c r="J192" s="431" t="s">
        <v>158</v>
      </c>
      <c r="K192" s="414"/>
      <c r="L192" s="396"/>
      <c r="M192" s="396"/>
      <c r="N192" s="396"/>
      <c r="O192" s="396"/>
      <c r="P192" s="396"/>
      <c r="Q192" s="396"/>
      <c r="R192" s="396"/>
      <c r="S192" s="396"/>
      <c r="T192" s="396"/>
      <c r="U192" s="396"/>
      <c r="V192" s="396"/>
      <c r="W192" s="396"/>
      <c r="X192" s="396"/>
      <c r="Y192" s="396"/>
      <c r="Z192" s="396"/>
      <c r="AA192" s="396"/>
      <c r="AB192" s="396"/>
      <c r="AC192" s="396"/>
      <c r="AD192" s="396"/>
      <c r="AE192" s="396"/>
      <c r="AF192" s="396"/>
      <c r="AG192" s="396"/>
      <c r="AH192" s="396"/>
      <c r="AI192" s="396"/>
      <c r="AJ192" s="396"/>
      <c r="AK192" s="396"/>
      <c r="AL192" s="396"/>
      <c r="AM192" s="396"/>
      <c r="AN192" s="396"/>
      <c r="AO192" s="396"/>
      <c r="AP192" s="396"/>
      <c r="AQ192" s="396"/>
      <c r="AR192" s="396"/>
      <c r="AS192" s="396"/>
      <c r="AT192" s="396"/>
      <c r="AU192" s="396"/>
      <c r="AV192" s="396"/>
      <c r="AW192" s="396"/>
      <c r="AX192" s="396"/>
      <c r="AY192" s="396"/>
      <c r="AZ192" s="396"/>
      <c r="BA192" s="396"/>
      <c r="BB192" s="396"/>
      <c r="BC192" s="396"/>
      <c r="BD192" s="396"/>
      <c r="BE192" s="396"/>
      <c r="BF192" s="396"/>
      <c r="BG192" s="396"/>
      <c r="BH192" s="396"/>
      <c r="BI192" s="396"/>
      <c r="BJ192" s="396"/>
      <c r="BK192" s="396"/>
      <c r="BL192" s="396"/>
    </row>
    <row r="193" spans="1:64" s="4" customFormat="1" ht="15" customHeight="1" thickBot="1" x14ac:dyDescent="0.25">
      <c r="A193" s="410"/>
      <c r="B193" s="510">
        <v>1</v>
      </c>
      <c r="C193" s="438" t="s">
        <v>575</v>
      </c>
      <c r="D193" s="1035"/>
      <c r="E193" s="1036"/>
      <c r="F193" s="433"/>
      <c r="G193" s="509" t="s">
        <v>139</v>
      </c>
      <c r="H193" s="643">
        <v>0.72399999999999998</v>
      </c>
      <c r="I193" s="509" t="s">
        <v>141</v>
      </c>
      <c r="J193" s="435">
        <f>ROUND(F193*H193,0)</f>
        <v>0</v>
      </c>
      <c r="K193" s="414" t="s">
        <v>156</v>
      </c>
      <c r="L193" s="410"/>
      <c r="M193" s="410"/>
      <c r="N193" s="410"/>
      <c r="O193" s="410"/>
      <c r="P193" s="410"/>
      <c r="Q193" s="410"/>
      <c r="R193" s="410"/>
      <c r="S193" s="410"/>
      <c r="T193" s="410"/>
      <c r="U193" s="410"/>
      <c r="V193" s="410"/>
      <c r="W193" s="410"/>
      <c r="X193" s="410"/>
      <c r="Y193" s="410"/>
      <c r="Z193" s="410"/>
      <c r="AA193" s="410"/>
      <c r="AB193" s="410"/>
      <c r="AC193" s="410"/>
      <c r="AD193" s="410"/>
      <c r="AE193" s="410"/>
      <c r="AF193" s="410"/>
      <c r="AG193" s="410"/>
      <c r="AH193" s="410"/>
      <c r="AI193" s="410"/>
      <c r="AJ193" s="410"/>
      <c r="AK193" s="410"/>
      <c r="AL193" s="410"/>
      <c r="AM193" s="410"/>
      <c r="AN193" s="410"/>
      <c r="AO193" s="410"/>
      <c r="AP193" s="410"/>
      <c r="AQ193" s="410"/>
      <c r="AR193" s="410"/>
      <c r="AS193" s="410"/>
      <c r="AT193" s="410"/>
      <c r="AU193" s="410"/>
      <c r="AV193" s="410"/>
      <c r="AW193" s="410"/>
      <c r="AX193" s="410"/>
      <c r="AY193" s="410"/>
      <c r="AZ193" s="410"/>
      <c r="BA193" s="410"/>
      <c r="BB193" s="410"/>
      <c r="BC193" s="410"/>
      <c r="BD193" s="410"/>
      <c r="BE193" s="410"/>
      <c r="BF193" s="410"/>
      <c r="BG193" s="410"/>
      <c r="BH193" s="410"/>
      <c r="BI193" s="410"/>
      <c r="BJ193" s="410"/>
      <c r="BK193" s="410"/>
      <c r="BL193" s="410"/>
    </row>
    <row r="194" spans="1:64" s="4" customFormat="1" ht="15" customHeight="1" x14ac:dyDescent="0.2">
      <c r="A194" s="410"/>
      <c r="B194" s="184"/>
      <c r="C194" s="185"/>
      <c r="D194" s="184"/>
      <c r="E194" s="184"/>
      <c r="F194" s="170"/>
      <c r="G194" s="171"/>
      <c r="H194" s="315" t="s">
        <v>895</v>
      </c>
      <c r="I194" s="316"/>
      <c r="J194" s="334"/>
      <c r="K194" s="3"/>
      <c r="L194" s="414"/>
      <c r="M194" s="410"/>
      <c r="N194" s="410"/>
      <c r="O194" s="410"/>
      <c r="P194" s="410"/>
      <c r="Q194" s="410"/>
      <c r="R194" s="410"/>
      <c r="S194" s="410"/>
      <c r="T194" s="410"/>
      <c r="U194" s="410"/>
      <c r="V194" s="410"/>
      <c r="W194" s="410"/>
      <c r="X194" s="410"/>
      <c r="Y194" s="410"/>
      <c r="Z194" s="410"/>
      <c r="AA194" s="410"/>
      <c r="AB194" s="410"/>
      <c r="AC194" s="410"/>
      <c r="AD194" s="410"/>
      <c r="AE194" s="410"/>
      <c r="AF194" s="410"/>
      <c r="AG194" s="410"/>
      <c r="AH194" s="410"/>
      <c r="AI194" s="410"/>
      <c r="AJ194" s="410"/>
      <c r="AK194" s="410"/>
      <c r="AL194" s="410"/>
      <c r="AM194" s="410"/>
      <c r="AN194" s="410"/>
      <c r="AO194" s="410"/>
      <c r="AP194" s="410"/>
      <c r="AQ194" s="410"/>
      <c r="AR194" s="410"/>
      <c r="AS194" s="410"/>
      <c r="AT194" s="410"/>
      <c r="AU194" s="410"/>
      <c r="AV194" s="410"/>
      <c r="AW194" s="410"/>
      <c r="AX194" s="410"/>
      <c r="AY194" s="410"/>
      <c r="AZ194" s="410"/>
      <c r="BA194" s="410"/>
      <c r="BB194" s="410"/>
      <c r="BC194" s="410"/>
      <c r="BD194" s="410"/>
      <c r="BE194" s="410"/>
      <c r="BF194" s="410"/>
      <c r="BG194" s="410"/>
      <c r="BH194" s="410"/>
      <c r="BI194" s="410"/>
      <c r="BJ194" s="410"/>
      <c r="BK194" s="410"/>
      <c r="BL194" s="410"/>
    </row>
    <row r="195" spans="1:64" s="4" customFormat="1" ht="15" customHeight="1" thickBot="1" x14ac:dyDescent="0.25">
      <c r="A195" s="410"/>
      <c r="B195" s="414"/>
      <c r="C195" s="414"/>
      <c r="D195" s="414"/>
      <c r="E195" s="414"/>
      <c r="F195" s="497"/>
      <c r="G195" s="414"/>
      <c r="H195" s="638" t="s">
        <v>140</v>
      </c>
      <c r="I195" s="504"/>
      <c r="J195" s="477">
        <f>SUM(J193:J193)</f>
        <v>0</v>
      </c>
      <c r="K195" s="414" t="s">
        <v>674</v>
      </c>
      <c r="L195" s="414" t="s">
        <v>139</v>
      </c>
      <c r="M195" s="410"/>
      <c r="N195" s="410"/>
      <c r="O195" s="410"/>
      <c r="P195" s="410"/>
      <c r="Q195" s="410"/>
      <c r="R195" s="410"/>
      <c r="S195" s="410"/>
      <c r="T195" s="410"/>
      <c r="U195" s="410"/>
      <c r="V195" s="410"/>
      <c r="W195" s="410"/>
      <c r="X195" s="410"/>
      <c r="Y195" s="410"/>
      <c r="Z195" s="410"/>
      <c r="AA195" s="410"/>
      <c r="AB195" s="410"/>
      <c r="AC195" s="410"/>
      <c r="AD195" s="410"/>
      <c r="AE195" s="410"/>
      <c r="AF195" s="410"/>
      <c r="AG195" s="410"/>
      <c r="AH195" s="410"/>
      <c r="AI195" s="410"/>
      <c r="AJ195" s="410"/>
      <c r="AK195" s="410"/>
      <c r="AL195" s="410"/>
      <c r="AM195" s="410"/>
      <c r="AN195" s="410"/>
      <c r="AO195" s="410"/>
      <c r="AP195" s="410"/>
      <c r="AQ195" s="410"/>
      <c r="AR195" s="410"/>
      <c r="AS195" s="410"/>
      <c r="AT195" s="410"/>
      <c r="AU195" s="410"/>
      <c r="AV195" s="410"/>
      <c r="AW195" s="410"/>
      <c r="AX195" s="410"/>
      <c r="AY195" s="410"/>
      <c r="AZ195" s="410"/>
      <c r="BA195" s="410"/>
      <c r="BB195" s="410"/>
      <c r="BC195" s="410"/>
      <c r="BD195" s="410"/>
      <c r="BE195" s="410"/>
      <c r="BF195" s="410"/>
      <c r="BG195" s="410"/>
      <c r="BH195" s="410"/>
      <c r="BI195" s="410"/>
      <c r="BJ195" s="410"/>
      <c r="BK195" s="410"/>
      <c r="BL195" s="410"/>
    </row>
    <row r="196" spans="1:64" s="4" customFormat="1" ht="15" customHeight="1" x14ac:dyDescent="0.2">
      <c r="A196" s="410"/>
      <c r="B196" s="414"/>
      <c r="C196" s="414"/>
      <c r="D196" s="414"/>
      <c r="E196" s="414"/>
      <c r="F196" s="497"/>
      <c r="G196" s="414"/>
      <c r="H196" s="171"/>
      <c r="I196" s="508"/>
      <c r="J196" s="403"/>
      <c r="K196" s="414"/>
      <c r="L196" s="414"/>
      <c r="M196" s="410"/>
      <c r="N196" s="410"/>
      <c r="O196" s="410"/>
      <c r="P196" s="410"/>
      <c r="Q196" s="410"/>
      <c r="R196" s="410"/>
      <c r="S196" s="410"/>
      <c r="T196" s="410"/>
      <c r="U196" s="410"/>
      <c r="V196" s="410"/>
      <c r="W196" s="410"/>
      <c r="X196" s="410"/>
      <c r="Y196" s="410"/>
      <c r="Z196" s="410"/>
      <c r="AA196" s="410"/>
      <c r="AB196" s="410"/>
      <c r="AC196" s="410"/>
      <c r="AD196" s="410"/>
      <c r="AE196" s="410"/>
      <c r="AF196" s="410"/>
      <c r="AG196" s="410"/>
      <c r="AH196" s="410"/>
      <c r="AI196" s="410"/>
      <c r="AJ196" s="410"/>
      <c r="AK196" s="410"/>
      <c r="AL196" s="410"/>
      <c r="AM196" s="410"/>
      <c r="AN196" s="410"/>
      <c r="AO196" s="410"/>
      <c r="AP196" s="410"/>
      <c r="AQ196" s="410"/>
      <c r="AR196" s="410"/>
      <c r="AS196" s="410"/>
      <c r="AT196" s="410"/>
      <c r="AU196" s="410"/>
      <c r="AV196" s="410"/>
      <c r="AW196" s="410"/>
      <c r="AX196" s="410"/>
      <c r="AY196" s="410"/>
      <c r="AZ196" s="410"/>
      <c r="BA196" s="410"/>
      <c r="BB196" s="410"/>
      <c r="BC196" s="410"/>
      <c r="BD196" s="410"/>
      <c r="BE196" s="410"/>
      <c r="BF196" s="410"/>
      <c r="BG196" s="410"/>
      <c r="BH196" s="410"/>
      <c r="BI196" s="410"/>
      <c r="BJ196" s="410"/>
      <c r="BK196" s="410"/>
      <c r="BL196" s="410"/>
    </row>
    <row r="197" spans="1:64" ht="18.75" customHeight="1" x14ac:dyDescent="0.2">
      <c r="A197" s="445" t="s">
        <v>896</v>
      </c>
      <c r="B197" s="410" t="s">
        <v>902</v>
      </c>
      <c r="C197" s="396"/>
      <c r="D197" s="396"/>
      <c r="E197" s="396"/>
      <c r="F197" s="395"/>
      <c r="G197" s="396"/>
      <c r="I197" s="396"/>
      <c r="J197" s="395"/>
      <c r="K197" s="396"/>
      <c r="L197" s="396"/>
      <c r="M197" s="396"/>
      <c r="N197" s="396"/>
      <c r="O197" s="396"/>
      <c r="P197" s="396"/>
      <c r="Q197" s="396"/>
      <c r="R197" s="396"/>
      <c r="S197" s="396"/>
      <c r="T197" s="396"/>
      <c r="U197" s="396"/>
      <c r="V197" s="396"/>
      <c r="W197" s="396"/>
      <c r="X197" s="396"/>
      <c r="Y197" s="396"/>
      <c r="Z197" s="396"/>
      <c r="AA197" s="396"/>
      <c r="AB197" s="396"/>
      <c r="AC197" s="396"/>
      <c r="AD197" s="396"/>
      <c r="AE197" s="396"/>
      <c r="AF197" s="396"/>
      <c r="AG197" s="396"/>
      <c r="AH197" s="396"/>
      <c r="AI197" s="396"/>
      <c r="AJ197" s="396"/>
      <c r="AK197" s="396"/>
      <c r="AL197" s="396"/>
      <c r="AM197" s="396"/>
      <c r="AN197" s="396"/>
      <c r="AO197" s="396"/>
      <c r="AP197" s="396"/>
      <c r="AQ197" s="396"/>
      <c r="AR197" s="396"/>
      <c r="AS197" s="396"/>
      <c r="AT197" s="396"/>
      <c r="AU197" s="396"/>
      <c r="AV197" s="396"/>
      <c r="AW197" s="396"/>
      <c r="AX197" s="396"/>
      <c r="AY197" s="396"/>
      <c r="AZ197" s="396"/>
      <c r="BA197" s="396"/>
      <c r="BB197" s="396"/>
      <c r="BC197" s="396"/>
      <c r="BD197" s="396"/>
      <c r="BE197" s="396"/>
      <c r="BF197" s="396"/>
      <c r="BG197" s="396"/>
      <c r="BH197" s="396"/>
      <c r="BI197" s="396"/>
      <c r="BJ197" s="396"/>
      <c r="BK197" s="396"/>
      <c r="BL197" s="396"/>
    </row>
    <row r="198" spans="1:64" ht="11.25" customHeight="1" x14ac:dyDescent="0.2">
      <c r="A198" s="425"/>
      <c r="B198" s="467"/>
      <c r="C198" s="467"/>
      <c r="D198" s="467"/>
      <c r="E198" s="467"/>
      <c r="F198" s="395"/>
      <c r="G198" s="396"/>
      <c r="I198" s="396"/>
      <c r="J198" s="395"/>
      <c r="K198" s="396"/>
      <c r="L198" s="396"/>
      <c r="M198" s="396"/>
      <c r="N198" s="396"/>
      <c r="O198" s="396"/>
      <c r="P198" s="396"/>
      <c r="Q198" s="396"/>
      <c r="R198" s="396"/>
      <c r="S198" s="396"/>
      <c r="T198" s="396"/>
      <c r="U198" s="396"/>
      <c r="V198" s="396"/>
      <c r="W198" s="396"/>
      <c r="X198" s="396"/>
      <c r="Y198" s="396"/>
      <c r="Z198" s="396"/>
      <c r="AA198" s="396"/>
      <c r="AB198" s="396"/>
      <c r="AC198" s="396"/>
      <c r="AD198" s="396"/>
      <c r="AE198" s="396"/>
      <c r="AF198" s="396"/>
      <c r="AG198" s="396"/>
      <c r="AH198" s="396"/>
      <c r="AI198" s="396"/>
      <c r="AJ198" s="396"/>
      <c r="AK198" s="396"/>
      <c r="AL198" s="396"/>
      <c r="AM198" s="396"/>
      <c r="AN198" s="396"/>
      <c r="AO198" s="396"/>
      <c r="AP198" s="396"/>
      <c r="AQ198" s="396"/>
      <c r="AR198" s="396"/>
      <c r="AS198" s="396"/>
      <c r="AT198" s="396"/>
      <c r="AU198" s="396"/>
      <c r="AV198" s="396"/>
      <c r="AW198" s="396"/>
      <c r="AX198" s="396"/>
      <c r="AY198" s="396"/>
      <c r="AZ198" s="396"/>
      <c r="BA198" s="396"/>
      <c r="BB198" s="396"/>
      <c r="BC198" s="396"/>
      <c r="BD198" s="396"/>
      <c r="BE198" s="396"/>
      <c r="BF198" s="396"/>
      <c r="BG198" s="396"/>
      <c r="BH198" s="396"/>
      <c r="BI198" s="396"/>
      <c r="BJ198" s="396"/>
      <c r="BK198" s="396"/>
      <c r="BL198" s="396"/>
    </row>
    <row r="199" spans="1:64" ht="18.75" customHeight="1" x14ac:dyDescent="0.2">
      <c r="A199" s="425"/>
      <c r="B199" s="127" t="s">
        <v>555</v>
      </c>
      <c r="C199" s="432"/>
      <c r="D199" s="128" t="s">
        <v>554</v>
      </c>
      <c r="E199" s="414"/>
      <c r="F199" s="426" t="s">
        <v>160</v>
      </c>
      <c r="G199" s="513"/>
      <c r="H199" s="641" t="s">
        <v>159</v>
      </c>
      <c r="I199" s="513"/>
      <c r="J199" s="426" t="s">
        <v>110</v>
      </c>
      <c r="K199" s="414"/>
      <c r="L199" s="396"/>
      <c r="M199" s="396"/>
      <c r="N199" s="396"/>
      <c r="O199" s="396"/>
      <c r="P199" s="396"/>
      <c r="Q199" s="396"/>
      <c r="R199" s="396"/>
      <c r="S199" s="396"/>
      <c r="T199" s="396"/>
      <c r="U199" s="396"/>
      <c r="V199" s="396"/>
      <c r="W199" s="396"/>
      <c r="X199" s="396"/>
      <c r="Y199" s="396"/>
      <c r="Z199" s="396"/>
      <c r="AA199" s="396"/>
      <c r="AB199" s="396"/>
      <c r="AC199" s="396"/>
      <c r="AD199" s="396"/>
      <c r="AE199" s="396"/>
      <c r="AF199" s="396"/>
      <c r="AG199" s="396"/>
      <c r="AH199" s="396"/>
      <c r="AI199" s="396"/>
      <c r="AJ199" s="396"/>
      <c r="AK199" s="396"/>
      <c r="AL199" s="396"/>
      <c r="AM199" s="396"/>
      <c r="AN199" s="396"/>
      <c r="AO199" s="396"/>
      <c r="AP199" s="396"/>
      <c r="AQ199" s="396"/>
      <c r="AR199" s="396"/>
      <c r="AS199" s="396"/>
      <c r="AT199" s="396"/>
      <c r="AU199" s="396"/>
      <c r="AV199" s="396"/>
      <c r="AW199" s="396"/>
      <c r="AX199" s="396"/>
      <c r="AY199" s="396"/>
      <c r="AZ199" s="396"/>
      <c r="BA199" s="396"/>
      <c r="BB199" s="396"/>
      <c r="BC199" s="396"/>
      <c r="BD199" s="396"/>
      <c r="BE199" s="396"/>
      <c r="BF199" s="396"/>
      <c r="BG199" s="396"/>
      <c r="BH199" s="396"/>
      <c r="BI199" s="396"/>
      <c r="BJ199" s="396"/>
      <c r="BK199" s="396"/>
      <c r="BL199" s="396"/>
    </row>
    <row r="200" spans="1:64" ht="15" customHeight="1" x14ac:dyDescent="0.2">
      <c r="A200" s="425"/>
      <c r="B200" s="514"/>
      <c r="C200" s="512"/>
      <c r="D200" s="505"/>
      <c r="E200" s="506"/>
      <c r="F200" s="429"/>
      <c r="G200" s="507"/>
      <c r="H200" s="642"/>
      <c r="I200" s="507"/>
      <c r="J200" s="431" t="s">
        <v>158</v>
      </c>
      <c r="K200" s="414"/>
      <c r="L200" s="396"/>
      <c r="M200" s="396"/>
      <c r="N200" s="396"/>
      <c r="O200" s="396"/>
      <c r="P200" s="396"/>
      <c r="Q200" s="396"/>
      <c r="R200" s="396"/>
      <c r="S200" s="396"/>
      <c r="T200" s="396"/>
      <c r="U200" s="396"/>
      <c r="V200" s="396"/>
      <c r="W200" s="396"/>
      <c r="X200" s="396"/>
      <c r="Y200" s="396"/>
      <c r="Z200" s="396"/>
      <c r="AA200" s="396"/>
      <c r="AB200" s="396"/>
      <c r="AC200" s="396"/>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6"/>
      <c r="AY200" s="396"/>
      <c r="AZ200" s="396"/>
      <c r="BA200" s="396"/>
      <c r="BB200" s="396"/>
      <c r="BC200" s="396"/>
      <c r="BD200" s="396"/>
      <c r="BE200" s="396"/>
      <c r="BF200" s="396"/>
      <c r="BG200" s="396"/>
      <c r="BH200" s="396"/>
      <c r="BI200" s="396"/>
      <c r="BJ200" s="396"/>
      <c r="BK200" s="396"/>
      <c r="BL200" s="396"/>
    </row>
    <row r="201" spans="1:64" ht="15" customHeight="1" x14ac:dyDescent="0.2">
      <c r="A201" s="425"/>
      <c r="B201" s="544">
        <v>1</v>
      </c>
      <c r="C201" s="527" t="s">
        <v>721</v>
      </c>
      <c r="D201" s="1035"/>
      <c r="E201" s="1036"/>
      <c r="F201" s="530"/>
      <c r="G201" s="545" t="s">
        <v>139</v>
      </c>
      <c r="H201" s="643">
        <v>0.47699999999999998</v>
      </c>
      <c r="I201" s="545" t="s">
        <v>141</v>
      </c>
      <c r="J201" s="522">
        <f>ROUND(F201*H201,0)</f>
        <v>0</v>
      </c>
      <c r="K201" s="523" t="s">
        <v>156</v>
      </c>
      <c r="L201" s="396"/>
      <c r="M201" s="396"/>
      <c r="N201" s="396"/>
      <c r="O201" s="396"/>
      <c r="P201" s="396"/>
      <c r="Q201" s="396"/>
      <c r="R201" s="396"/>
      <c r="S201" s="396"/>
      <c r="T201" s="396"/>
      <c r="U201" s="396"/>
      <c r="V201" s="396"/>
      <c r="W201" s="396"/>
      <c r="X201" s="396"/>
      <c r="Y201" s="396"/>
      <c r="Z201" s="396"/>
      <c r="AA201" s="396"/>
      <c r="AB201" s="396"/>
      <c r="AC201" s="396"/>
      <c r="AD201" s="396"/>
      <c r="AE201" s="396"/>
      <c r="AF201" s="396"/>
      <c r="AG201" s="396"/>
      <c r="AH201" s="396"/>
      <c r="AI201" s="396"/>
      <c r="AJ201" s="396"/>
      <c r="AK201" s="396"/>
      <c r="AL201" s="396"/>
      <c r="AM201" s="396"/>
      <c r="AN201" s="396"/>
      <c r="AO201" s="396"/>
      <c r="AP201" s="396"/>
      <c r="AQ201" s="396"/>
      <c r="AR201" s="396"/>
      <c r="AS201" s="396"/>
      <c r="AT201" s="396"/>
      <c r="AU201" s="396"/>
      <c r="AV201" s="396"/>
      <c r="AW201" s="396"/>
      <c r="AX201" s="396"/>
      <c r="AY201" s="396"/>
      <c r="AZ201" s="396"/>
      <c r="BA201" s="396"/>
      <c r="BB201" s="396"/>
      <c r="BC201" s="396"/>
      <c r="BD201" s="396"/>
      <c r="BE201" s="396"/>
      <c r="BF201" s="396"/>
      <c r="BG201" s="396"/>
      <c r="BH201" s="396"/>
      <c r="BI201" s="396"/>
      <c r="BJ201" s="396"/>
      <c r="BK201" s="396"/>
      <c r="BL201" s="396"/>
    </row>
    <row r="202" spans="1:64" ht="15" customHeight="1" x14ac:dyDescent="0.2">
      <c r="A202" s="425"/>
      <c r="B202" s="574">
        <v>2</v>
      </c>
      <c r="C202" s="527" t="s">
        <v>1002</v>
      </c>
      <c r="D202" s="1035"/>
      <c r="E202" s="1036"/>
      <c r="F202" s="530"/>
      <c r="G202" s="573" t="s">
        <v>139</v>
      </c>
      <c r="H202" s="643">
        <v>0.5</v>
      </c>
      <c r="I202" s="573" t="s">
        <v>141</v>
      </c>
      <c r="J202" s="522">
        <f>ROUND(F202*H202,0)</f>
        <v>0</v>
      </c>
      <c r="K202" s="523" t="s">
        <v>154</v>
      </c>
      <c r="L202" s="396"/>
      <c r="M202" s="396"/>
      <c r="N202" s="396"/>
      <c r="O202" s="396"/>
      <c r="P202" s="396"/>
      <c r="Q202" s="396"/>
      <c r="R202" s="396"/>
      <c r="S202" s="396"/>
      <c r="T202" s="396"/>
      <c r="U202" s="396"/>
      <c r="V202" s="396"/>
      <c r="W202" s="396"/>
      <c r="X202" s="396"/>
      <c r="Y202" s="396"/>
      <c r="Z202" s="396"/>
      <c r="AA202" s="396"/>
      <c r="AB202" s="396"/>
      <c r="AC202" s="396"/>
      <c r="AD202" s="396"/>
      <c r="AE202" s="396"/>
      <c r="AF202" s="396"/>
      <c r="AG202" s="396"/>
      <c r="AH202" s="396"/>
      <c r="AI202" s="396"/>
      <c r="AJ202" s="396"/>
      <c r="AK202" s="396"/>
      <c r="AL202" s="396"/>
      <c r="AM202" s="396"/>
      <c r="AN202" s="396"/>
      <c r="AO202" s="396"/>
      <c r="AP202" s="396"/>
      <c r="AQ202" s="396"/>
      <c r="AR202" s="396"/>
      <c r="AS202" s="396"/>
      <c r="AT202" s="396"/>
      <c r="AU202" s="396"/>
      <c r="AV202" s="396"/>
      <c r="AW202" s="396"/>
      <c r="AX202" s="396"/>
      <c r="AY202" s="396"/>
      <c r="AZ202" s="396"/>
      <c r="BA202" s="396"/>
      <c r="BB202" s="396"/>
      <c r="BC202" s="396"/>
      <c r="BD202" s="396"/>
      <c r="BE202" s="396"/>
      <c r="BF202" s="396"/>
      <c r="BG202" s="396"/>
      <c r="BH202" s="396"/>
      <c r="BI202" s="396"/>
      <c r="BJ202" s="396"/>
      <c r="BK202" s="396"/>
      <c r="BL202" s="396"/>
    </row>
    <row r="203" spans="1:64" ht="15" customHeight="1" x14ac:dyDescent="0.2">
      <c r="A203" s="597"/>
      <c r="B203" s="626">
        <v>3</v>
      </c>
      <c r="C203" s="527" t="s">
        <v>1116</v>
      </c>
      <c r="D203" s="1035"/>
      <c r="E203" s="1036"/>
      <c r="F203" s="530"/>
      <c r="G203" s="625" t="s">
        <v>139</v>
      </c>
      <c r="H203" s="643">
        <v>0.5</v>
      </c>
      <c r="I203" s="625" t="s">
        <v>141</v>
      </c>
      <c r="J203" s="522">
        <f>ROUND(F203*H203,0)</f>
        <v>0</v>
      </c>
      <c r="K203" s="598" t="s">
        <v>152</v>
      </c>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592"/>
      <c r="AL203" s="592"/>
      <c r="AM203" s="592"/>
      <c r="AN203" s="592"/>
      <c r="AO203" s="592"/>
      <c r="AP203" s="592"/>
      <c r="AQ203" s="592"/>
      <c r="AR203" s="592"/>
      <c r="AS203" s="592"/>
      <c r="AT203" s="592"/>
      <c r="AU203" s="592"/>
      <c r="AV203" s="592"/>
      <c r="AW203" s="592"/>
      <c r="AX203" s="592"/>
      <c r="AY203" s="592"/>
      <c r="AZ203" s="592"/>
      <c r="BA203" s="592"/>
      <c r="BB203" s="592"/>
      <c r="BC203" s="592"/>
      <c r="BD203" s="592"/>
      <c r="BE203" s="592"/>
      <c r="BF203" s="592"/>
      <c r="BG203" s="592"/>
      <c r="BH203" s="592"/>
      <c r="BI203" s="592"/>
      <c r="BJ203" s="592"/>
      <c r="BK203" s="592"/>
      <c r="BL203" s="592"/>
    </row>
    <row r="204" spans="1:64" s="4" customFormat="1" ht="15" customHeight="1" x14ac:dyDescent="0.2">
      <c r="A204" s="410"/>
      <c r="B204" s="510">
        <v>4</v>
      </c>
      <c r="C204" s="438" t="s">
        <v>1395</v>
      </c>
      <c r="D204" s="1035"/>
      <c r="E204" s="1036"/>
      <c r="F204" s="433"/>
      <c r="G204" s="509" t="s">
        <v>139</v>
      </c>
      <c r="H204" s="643">
        <v>0.5</v>
      </c>
      <c r="I204" s="509" t="s">
        <v>141</v>
      </c>
      <c r="J204" s="435">
        <f>ROUND(F204*H204,0)</f>
        <v>0</v>
      </c>
      <c r="K204" s="598" t="s">
        <v>602</v>
      </c>
      <c r="L204" s="410"/>
      <c r="M204" s="410"/>
      <c r="N204" s="410"/>
      <c r="O204" s="410"/>
      <c r="P204" s="410"/>
      <c r="Q204" s="410"/>
      <c r="R204" s="410"/>
      <c r="S204" s="410"/>
      <c r="T204" s="410"/>
      <c r="U204" s="410"/>
      <c r="V204" s="410"/>
      <c r="W204" s="410"/>
      <c r="X204" s="410"/>
      <c r="Y204" s="410"/>
      <c r="Z204" s="410"/>
      <c r="AA204" s="410"/>
      <c r="AB204" s="410"/>
      <c r="AC204" s="410"/>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0"/>
      <c r="AY204" s="410"/>
      <c r="AZ204" s="410"/>
      <c r="BA204" s="410"/>
      <c r="BB204" s="410"/>
      <c r="BC204" s="410"/>
      <c r="BD204" s="410"/>
      <c r="BE204" s="410"/>
      <c r="BF204" s="410"/>
      <c r="BG204" s="410"/>
      <c r="BH204" s="410"/>
      <c r="BI204" s="410"/>
      <c r="BJ204" s="410"/>
      <c r="BK204" s="410"/>
      <c r="BL204" s="410"/>
    </row>
    <row r="205" spans="1:64" s="4" customFormat="1" ht="15" customHeight="1" thickBot="1" x14ac:dyDescent="0.25">
      <c r="A205" s="596"/>
      <c r="B205" s="688">
        <v>5</v>
      </c>
      <c r="C205" s="527" t="s">
        <v>1639</v>
      </c>
      <c r="D205" s="1035"/>
      <c r="E205" s="1036"/>
      <c r="F205" s="530"/>
      <c r="G205" s="689" t="s">
        <v>139</v>
      </c>
      <c r="H205" s="643">
        <v>0.5</v>
      </c>
      <c r="I205" s="689" t="s">
        <v>141</v>
      </c>
      <c r="J205" s="522">
        <f>ROUND(F205*H205,0)</f>
        <v>0</v>
      </c>
      <c r="K205" s="598" t="s">
        <v>1981</v>
      </c>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596"/>
      <c r="AL205" s="596"/>
      <c r="AM205" s="596"/>
      <c r="AN205" s="596"/>
      <c r="AO205" s="596"/>
      <c r="AP205" s="596"/>
      <c r="AQ205" s="596"/>
      <c r="AR205" s="596"/>
      <c r="AS205" s="596"/>
      <c r="AT205" s="596"/>
      <c r="AU205" s="596"/>
      <c r="AV205" s="596"/>
      <c r="AW205" s="596"/>
      <c r="AX205" s="596"/>
      <c r="AY205" s="596"/>
      <c r="AZ205" s="596"/>
      <c r="BA205" s="596"/>
      <c r="BB205" s="596"/>
      <c r="BC205" s="596"/>
      <c r="BD205" s="596"/>
      <c r="BE205" s="596"/>
      <c r="BF205" s="596"/>
      <c r="BG205" s="596"/>
      <c r="BH205" s="596"/>
      <c r="BI205" s="596"/>
      <c r="BJ205" s="596"/>
      <c r="BK205" s="596"/>
      <c r="BL205" s="596"/>
    </row>
    <row r="206" spans="1:64" s="4" customFormat="1" ht="15" customHeight="1" x14ac:dyDescent="0.2">
      <c r="A206" s="410"/>
      <c r="B206" s="184"/>
      <c r="C206" s="185"/>
      <c r="D206" s="184"/>
      <c r="E206" s="184"/>
      <c r="F206" s="170"/>
      <c r="G206" s="171"/>
      <c r="H206" s="315" t="s">
        <v>1982</v>
      </c>
      <c r="I206" s="316"/>
      <c r="J206" s="334"/>
      <c r="K206" s="3"/>
      <c r="L206" s="414"/>
      <c r="M206" s="410"/>
      <c r="N206" s="410"/>
      <c r="O206" s="410"/>
      <c r="P206" s="410"/>
      <c r="Q206" s="410"/>
      <c r="R206" s="410"/>
      <c r="S206" s="410"/>
      <c r="T206" s="410"/>
      <c r="U206" s="410"/>
      <c r="V206" s="410"/>
      <c r="W206" s="410"/>
      <c r="X206" s="410"/>
      <c r="Y206" s="410"/>
      <c r="Z206" s="410"/>
      <c r="AA206" s="410"/>
      <c r="AB206" s="410"/>
      <c r="AC206" s="410"/>
      <c r="AD206" s="410"/>
      <c r="AE206" s="410"/>
      <c r="AF206" s="410"/>
      <c r="AG206" s="410"/>
      <c r="AH206" s="410"/>
      <c r="AI206" s="410"/>
      <c r="AJ206" s="410"/>
      <c r="AK206" s="410"/>
      <c r="AL206" s="410"/>
      <c r="AM206" s="410"/>
      <c r="AN206" s="410"/>
      <c r="AO206" s="410"/>
      <c r="AP206" s="410"/>
      <c r="AQ206" s="410"/>
      <c r="AR206" s="410"/>
      <c r="AS206" s="410"/>
      <c r="AT206" s="410"/>
      <c r="AU206" s="410"/>
      <c r="AV206" s="410"/>
      <c r="AW206" s="410"/>
      <c r="AX206" s="410"/>
      <c r="AY206" s="410"/>
      <c r="AZ206" s="410"/>
      <c r="BA206" s="410"/>
      <c r="BB206" s="410"/>
      <c r="BC206" s="410"/>
      <c r="BD206" s="410"/>
      <c r="BE206" s="410"/>
      <c r="BF206" s="410"/>
      <c r="BG206" s="410"/>
      <c r="BH206" s="410"/>
      <c r="BI206" s="410"/>
      <c r="BJ206" s="410"/>
      <c r="BK206" s="410"/>
      <c r="BL206" s="410"/>
    </row>
    <row r="207" spans="1:64" s="4" customFormat="1" ht="15" customHeight="1" thickBot="1" x14ac:dyDescent="0.25">
      <c r="A207" s="410"/>
      <c r="B207" s="414"/>
      <c r="C207" s="414"/>
      <c r="D207" s="414"/>
      <c r="E207" s="414"/>
      <c r="F207" s="497"/>
      <c r="G207" s="414"/>
      <c r="H207" s="638" t="s">
        <v>140</v>
      </c>
      <c r="I207" s="504"/>
      <c r="J207" s="477">
        <f>SUM(J201:J205)</f>
        <v>0</v>
      </c>
      <c r="K207" s="414" t="s">
        <v>208</v>
      </c>
      <c r="L207" s="414" t="s">
        <v>139</v>
      </c>
      <c r="M207" s="410"/>
      <c r="N207" s="410"/>
      <c r="O207" s="410"/>
      <c r="P207" s="410"/>
      <c r="Q207" s="410"/>
      <c r="R207" s="410"/>
      <c r="S207" s="410"/>
      <c r="T207" s="410"/>
      <c r="U207" s="410"/>
      <c r="V207" s="410"/>
      <c r="W207" s="410"/>
      <c r="X207" s="410"/>
      <c r="Y207" s="410"/>
      <c r="Z207" s="410"/>
      <c r="AA207" s="410"/>
      <c r="AB207" s="410"/>
      <c r="AC207" s="410"/>
      <c r="AD207" s="410"/>
      <c r="AE207" s="410"/>
      <c r="AF207" s="410"/>
      <c r="AG207" s="410"/>
      <c r="AH207" s="410"/>
      <c r="AI207" s="410"/>
      <c r="AJ207" s="410"/>
      <c r="AK207" s="410"/>
      <c r="AL207" s="410"/>
      <c r="AM207" s="410"/>
      <c r="AN207" s="410"/>
      <c r="AO207" s="410"/>
      <c r="AP207" s="410"/>
      <c r="AQ207" s="410"/>
      <c r="AR207" s="410"/>
      <c r="AS207" s="410"/>
      <c r="AT207" s="410"/>
      <c r="AU207" s="410"/>
      <c r="AV207" s="410"/>
      <c r="AW207" s="410"/>
      <c r="AX207" s="410"/>
      <c r="AY207" s="410"/>
      <c r="AZ207" s="410"/>
      <c r="BA207" s="410"/>
      <c r="BB207" s="410"/>
      <c r="BC207" s="410"/>
      <c r="BD207" s="410"/>
      <c r="BE207" s="410"/>
      <c r="BF207" s="410"/>
      <c r="BG207" s="410"/>
      <c r="BH207" s="410"/>
      <c r="BI207" s="410"/>
      <c r="BJ207" s="410"/>
      <c r="BK207" s="410"/>
      <c r="BL207" s="410"/>
    </row>
    <row r="208" spans="1:64" s="4" customFormat="1" ht="15" customHeight="1" x14ac:dyDescent="0.2">
      <c r="A208" s="410"/>
      <c r="B208" s="414"/>
      <c r="C208" s="414"/>
      <c r="D208" s="414"/>
      <c r="E208" s="414"/>
      <c r="F208" s="497"/>
      <c r="G208" s="414"/>
      <c r="H208" s="171"/>
      <c r="I208" s="508"/>
      <c r="J208" s="403"/>
      <c r="K208" s="414"/>
      <c r="L208" s="414"/>
      <c r="M208" s="410"/>
      <c r="N208" s="410"/>
      <c r="O208" s="410"/>
      <c r="P208" s="410"/>
      <c r="Q208" s="410"/>
      <c r="R208" s="410"/>
      <c r="S208" s="410"/>
      <c r="T208" s="410"/>
      <c r="U208" s="410"/>
      <c r="V208" s="410"/>
      <c r="W208" s="410"/>
      <c r="X208" s="410"/>
      <c r="Y208" s="410"/>
      <c r="Z208" s="410"/>
      <c r="AA208" s="410"/>
      <c r="AB208" s="410"/>
      <c r="AC208" s="410"/>
      <c r="AD208" s="410"/>
      <c r="AE208" s="410"/>
      <c r="AF208" s="410"/>
      <c r="AG208" s="410"/>
      <c r="AH208" s="410"/>
      <c r="AI208" s="410"/>
      <c r="AJ208" s="410"/>
      <c r="AK208" s="410"/>
      <c r="AL208" s="410"/>
      <c r="AM208" s="410"/>
      <c r="AN208" s="410"/>
      <c r="AO208" s="410"/>
      <c r="AP208" s="410"/>
      <c r="AQ208" s="410"/>
      <c r="AR208" s="410"/>
      <c r="AS208" s="410"/>
      <c r="AT208" s="410"/>
      <c r="AU208" s="410"/>
      <c r="AV208" s="410"/>
      <c r="AW208" s="410"/>
      <c r="AX208" s="410"/>
      <c r="AY208" s="410"/>
      <c r="AZ208" s="410"/>
      <c r="BA208" s="410"/>
      <c r="BB208" s="410"/>
      <c r="BC208" s="410"/>
      <c r="BD208" s="410"/>
      <c r="BE208" s="410"/>
      <c r="BF208" s="410"/>
      <c r="BG208" s="410"/>
      <c r="BH208" s="410"/>
      <c r="BI208" s="410"/>
      <c r="BJ208" s="410"/>
      <c r="BK208" s="410"/>
      <c r="BL208" s="410"/>
    </row>
    <row r="209" spans="1:64" ht="18.75" customHeight="1" x14ac:dyDescent="0.2">
      <c r="A209" s="445" t="s">
        <v>898</v>
      </c>
      <c r="B209" s="410" t="s">
        <v>903</v>
      </c>
      <c r="C209" s="396"/>
      <c r="D209" s="396"/>
      <c r="E209" s="396"/>
      <c r="F209" s="395"/>
      <c r="G209" s="396"/>
      <c r="I209" s="396"/>
      <c r="J209" s="395"/>
      <c r="K209" s="396"/>
      <c r="L209" s="396"/>
      <c r="M209" s="396"/>
      <c r="N209" s="396"/>
      <c r="O209" s="396"/>
      <c r="P209" s="396"/>
      <c r="Q209" s="396"/>
      <c r="R209" s="396"/>
      <c r="S209" s="396"/>
      <c r="T209" s="396"/>
      <c r="U209" s="396"/>
      <c r="V209" s="396"/>
      <c r="W209" s="396"/>
      <c r="X209" s="396"/>
      <c r="Y209" s="396"/>
      <c r="Z209" s="396"/>
      <c r="AA209" s="396"/>
      <c r="AB209" s="396"/>
      <c r="AC209" s="396"/>
      <c r="AD209" s="396"/>
      <c r="AE209" s="396"/>
      <c r="AF209" s="396"/>
      <c r="AG209" s="396"/>
      <c r="AH209" s="396"/>
      <c r="AI209" s="396"/>
      <c r="AJ209" s="396"/>
      <c r="AK209" s="396"/>
      <c r="AL209" s="396"/>
      <c r="AM209" s="396"/>
      <c r="AN209" s="396"/>
      <c r="AO209" s="396"/>
      <c r="AP209" s="396"/>
      <c r="AQ209" s="396"/>
      <c r="AR209" s="396"/>
      <c r="AS209" s="396"/>
      <c r="AT209" s="396"/>
      <c r="AU209" s="396"/>
      <c r="AV209" s="396"/>
      <c r="AW209" s="396"/>
      <c r="AX209" s="396"/>
      <c r="AY209" s="396"/>
      <c r="AZ209" s="396"/>
      <c r="BA209" s="396"/>
      <c r="BB209" s="396"/>
      <c r="BC209" s="396"/>
      <c r="BD209" s="396"/>
      <c r="BE209" s="396"/>
      <c r="BF209" s="396"/>
      <c r="BG209" s="396"/>
      <c r="BH209" s="396"/>
      <c r="BI209" s="396"/>
      <c r="BJ209" s="396"/>
      <c r="BK209" s="396"/>
      <c r="BL209" s="396"/>
    </row>
    <row r="210" spans="1:64" ht="11.25" customHeight="1" x14ac:dyDescent="0.2">
      <c r="A210" s="425"/>
      <c r="B210" s="467"/>
      <c r="C210" s="467"/>
      <c r="D210" s="467"/>
      <c r="E210" s="467"/>
      <c r="F210" s="395"/>
      <c r="G210" s="396"/>
      <c r="I210" s="396"/>
      <c r="J210" s="395"/>
      <c r="K210" s="396"/>
      <c r="L210" s="396"/>
      <c r="M210" s="396"/>
      <c r="N210" s="396"/>
      <c r="O210" s="396"/>
      <c r="P210" s="396"/>
      <c r="Q210" s="396"/>
      <c r="R210" s="396"/>
      <c r="S210" s="396"/>
      <c r="T210" s="396"/>
      <c r="U210" s="396"/>
      <c r="V210" s="396"/>
      <c r="W210" s="396"/>
      <c r="X210" s="396"/>
      <c r="Y210" s="396"/>
      <c r="Z210" s="396"/>
      <c r="AA210" s="396"/>
      <c r="AB210" s="396"/>
      <c r="AC210" s="396"/>
      <c r="AD210" s="396"/>
      <c r="AE210" s="396"/>
      <c r="AF210" s="396"/>
      <c r="AG210" s="396"/>
      <c r="AH210" s="396"/>
      <c r="AI210" s="396"/>
      <c r="AJ210" s="396"/>
      <c r="AK210" s="396"/>
      <c r="AL210" s="396"/>
      <c r="AM210" s="396"/>
      <c r="AN210" s="396"/>
      <c r="AO210" s="396"/>
      <c r="AP210" s="396"/>
      <c r="AQ210" s="396"/>
      <c r="AR210" s="396"/>
      <c r="AS210" s="396"/>
      <c r="AT210" s="396"/>
      <c r="AU210" s="396"/>
      <c r="AV210" s="396"/>
      <c r="AW210" s="396"/>
      <c r="AX210" s="396"/>
      <c r="AY210" s="396"/>
      <c r="AZ210" s="396"/>
      <c r="BA210" s="396"/>
      <c r="BB210" s="396"/>
      <c r="BC210" s="396"/>
      <c r="BD210" s="396"/>
      <c r="BE210" s="396"/>
      <c r="BF210" s="396"/>
      <c r="BG210" s="396"/>
      <c r="BH210" s="396"/>
      <c r="BI210" s="396"/>
      <c r="BJ210" s="396"/>
      <c r="BK210" s="396"/>
      <c r="BL210" s="396"/>
    </row>
    <row r="211" spans="1:64" ht="18.75" customHeight="1" x14ac:dyDescent="0.2">
      <c r="A211" s="425"/>
      <c r="B211" s="127" t="s">
        <v>555</v>
      </c>
      <c r="C211" s="432"/>
      <c r="D211" s="128" t="s">
        <v>554</v>
      </c>
      <c r="E211" s="414"/>
      <c r="F211" s="426" t="s">
        <v>160</v>
      </c>
      <c r="G211" s="513"/>
      <c r="H211" s="641" t="s">
        <v>159</v>
      </c>
      <c r="I211" s="513"/>
      <c r="J211" s="426" t="s">
        <v>110</v>
      </c>
      <c r="K211" s="414"/>
      <c r="L211" s="396"/>
      <c r="M211" s="396"/>
      <c r="N211" s="396"/>
      <c r="O211" s="396"/>
      <c r="P211" s="396"/>
      <c r="Q211" s="396"/>
      <c r="R211" s="396"/>
      <c r="S211" s="396"/>
      <c r="T211" s="396"/>
      <c r="U211" s="396"/>
      <c r="V211" s="396"/>
      <c r="W211" s="396"/>
      <c r="X211" s="396"/>
      <c r="Y211" s="396"/>
      <c r="Z211" s="396"/>
      <c r="AA211" s="396"/>
      <c r="AB211" s="396"/>
      <c r="AC211" s="396"/>
      <c r="AD211" s="396"/>
      <c r="AE211" s="396"/>
      <c r="AF211" s="396"/>
      <c r="AG211" s="396"/>
      <c r="AH211" s="396"/>
      <c r="AI211" s="396"/>
      <c r="AJ211" s="396"/>
      <c r="AK211" s="396"/>
      <c r="AL211" s="396"/>
      <c r="AM211" s="396"/>
      <c r="AN211" s="396"/>
      <c r="AO211" s="396"/>
      <c r="AP211" s="396"/>
      <c r="AQ211" s="396"/>
      <c r="AR211" s="396"/>
      <c r="AS211" s="396"/>
      <c r="AT211" s="396"/>
      <c r="AU211" s="396"/>
      <c r="AV211" s="396"/>
      <c r="AW211" s="396"/>
      <c r="AX211" s="396"/>
      <c r="AY211" s="396"/>
      <c r="AZ211" s="396"/>
      <c r="BA211" s="396"/>
      <c r="BB211" s="396"/>
      <c r="BC211" s="396"/>
      <c r="BD211" s="396"/>
      <c r="BE211" s="396"/>
      <c r="BF211" s="396"/>
      <c r="BG211" s="396"/>
      <c r="BH211" s="396"/>
      <c r="BI211" s="396"/>
      <c r="BJ211" s="396"/>
      <c r="BK211" s="396"/>
      <c r="BL211" s="396"/>
    </row>
    <row r="212" spans="1:64" ht="15" customHeight="1" x14ac:dyDescent="0.2">
      <c r="A212" s="425"/>
      <c r="B212" s="514"/>
      <c r="C212" s="512"/>
      <c r="D212" s="505"/>
      <c r="E212" s="506"/>
      <c r="F212" s="429"/>
      <c r="G212" s="507"/>
      <c r="H212" s="642"/>
      <c r="I212" s="507"/>
      <c r="J212" s="431" t="s">
        <v>158</v>
      </c>
      <c r="K212" s="414"/>
      <c r="L212" s="396"/>
      <c r="M212" s="396"/>
      <c r="N212" s="396"/>
      <c r="O212" s="396"/>
      <c r="P212" s="396"/>
      <c r="Q212" s="396"/>
      <c r="R212" s="396"/>
      <c r="S212" s="396"/>
      <c r="T212" s="396"/>
      <c r="U212" s="396"/>
      <c r="V212" s="396"/>
      <c r="W212" s="396"/>
      <c r="X212" s="396"/>
      <c r="Y212" s="396"/>
      <c r="Z212" s="396"/>
      <c r="AA212" s="396"/>
      <c r="AB212" s="396"/>
      <c r="AC212" s="396"/>
      <c r="AD212" s="396"/>
      <c r="AE212" s="396"/>
      <c r="AF212" s="396"/>
      <c r="AG212" s="396"/>
      <c r="AH212" s="396"/>
      <c r="AI212" s="396"/>
      <c r="AJ212" s="396"/>
      <c r="AK212" s="396"/>
      <c r="AL212" s="396"/>
      <c r="AM212" s="396"/>
      <c r="AN212" s="396"/>
      <c r="AO212" s="396"/>
      <c r="AP212" s="396"/>
      <c r="AQ212" s="396"/>
      <c r="AR212" s="396"/>
      <c r="AS212" s="396"/>
      <c r="AT212" s="396"/>
      <c r="AU212" s="396"/>
      <c r="AV212" s="396"/>
      <c r="AW212" s="396"/>
      <c r="AX212" s="396"/>
      <c r="AY212" s="396"/>
      <c r="AZ212" s="396"/>
      <c r="BA212" s="396"/>
      <c r="BB212" s="396"/>
      <c r="BC212" s="396"/>
      <c r="BD212" s="396"/>
      <c r="BE212" s="396"/>
      <c r="BF212" s="396"/>
      <c r="BG212" s="396"/>
      <c r="BH212" s="396"/>
      <c r="BI212" s="396"/>
      <c r="BJ212" s="396"/>
      <c r="BK212" s="396"/>
      <c r="BL212" s="396"/>
    </row>
    <row r="213" spans="1:64" s="4" customFormat="1" ht="15" customHeight="1" x14ac:dyDescent="0.2">
      <c r="A213" s="410"/>
      <c r="B213" s="546">
        <v>1</v>
      </c>
      <c r="C213" s="525" t="s">
        <v>721</v>
      </c>
      <c r="D213" s="526" t="s">
        <v>597</v>
      </c>
      <c r="E213" s="527" t="s">
        <v>165</v>
      </c>
      <c r="F213" s="530"/>
      <c r="G213" s="545" t="s">
        <v>139</v>
      </c>
      <c r="H213" s="643">
        <v>0.28599999999999998</v>
      </c>
      <c r="I213" s="545" t="s">
        <v>141</v>
      </c>
      <c r="J213" s="522">
        <f t="shared" ref="J213:J220" si="8">ROUND(F213*H213,0)</f>
        <v>0</v>
      </c>
      <c r="K213" s="523" t="s">
        <v>156</v>
      </c>
      <c r="L213" s="410"/>
      <c r="M213" s="410"/>
      <c r="N213" s="410"/>
      <c r="O213" s="410"/>
      <c r="P213" s="410"/>
      <c r="Q213" s="410"/>
      <c r="R213" s="410"/>
      <c r="S213" s="410"/>
      <c r="T213" s="410"/>
      <c r="U213" s="410"/>
      <c r="V213" s="410"/>
      <c r="W213" s="410"/>
      <c r="X213" s="410"/>
      <c r="Y213" s="410"/>
      <c r="Z213" s="410"/>
      <c r="AA213" s="410"/>
      <c r="AB213" s="410"/>
      <c r="AC213" s="410"/>
      <c r="AD213" s="410"/>
      <c r="AE213" s="410"/>
      <c r="AF213" s="410"/>
      <c r="AG213" s="410"/>
      <c r="AH213" s="410"/>
      <c r="AI213" s="410"/>
      <c r="AJ213" s="410"/>
      <c r="AK213" s="410"/>
      <c r="AL213" s="410"/>
      <c r="AM213" s="410"/>
      <c r="AN213" s="410"/>
      <c r="AO213" s="410"/>
      <c r="AP213" s="410"/>
      <c r="AQ213" s="410"/>
      <c r="AR213" s="410"/>
      <c r="AS213" s="410"/>
      <c r="AT213" s="410"/>
      <c r="AU213" s="410"/>
      <c r="AV213" s="410"/>
      <c r="AW213" s="410"/>
      <c r="AX213" s="410"/>
      <c r="AY213" s="410"/>
      <c r="AZ213" s="410"/>
      <c r="BA213" s="410"/>
      <c r="BB213" s="410"/>
      <c r="BC213" s="410"/>
      <c r="BD213" s="410"/>
      <c r="BE213" s="410"/>
      <c r="BF213" s="410"/>
      <c r="BG213" s="410"/>
      <c r="BH213" s="410"/>
      <c r="BI213" s="410"/>
      <c r="BJ213" s="410"/>
      <c r="BK213" s="410"/>
      <c r="BL213" s="410"/>
    </row>
    <row r="214" spans="1:64" s="4" customFormat="1" ht="15" customHeight="1" x14ac:dyDescent="0.2">
      <c r="A214" s="410"/>
      <c r="B214" s="528"/>
      <c r="C214" s="542"/>
      <c r="D214" s="526" t="s">
        <v>593</v>
      </c>
      <c r="E214" s="527" t="s">
        <v>164</v>
      </c>
      <c r="F214" s="530"/>
      <c r="G214" s="545" t="s">
        <v>139</v>
      </c>
      <c r="H214" s="644">
        <v>0.28299999999999997</v>
      </c>
      <c r="I214" s="543" t="s">
        <v>141</v>
      </c>
      <c r="J214" s="529">
        <f t="shared" si="8"/>
        <v>0</v>
      </c>
      <c r="K214" s="523" t="s">
        <v>154</v>
      </c>
      <c r="L214" s="410"/>
      <c r="M214" s="410"/>
      <c r="N214" s="410"/>
      <c r="O214" s="410"/>
      <c r="P214" s="410"/>
      <c r="Q214" s="410"/>
      <c r="R214" s="410"/>
      <c r="S214" s="410"/>
      <c r="T214" s="410"/>
      <c r="U214" s="410"/>
      <c r="V214" s="410"/>
      <c r="W214" s="410"/>
      <c r="X214" s="410"/>
      <c r="Y214" s="410"/>
      <c r="Z214" s="410"/>
      <c r="AA214" s="410"/>
      <c r="AB214" s="410"/>
      <c r="AC214" s="410"/>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0"/>
      <c r="AY214" s="410"/>
      <c r="AZ214" s="410"/>
      <c r="BA214" s="410"/>
      <c r="BB214" s="410"/>
      <c r="BC214" s="410"/>
      <c r="BD214" s="410"/>
      <c r="BE214" s="410"/>
      <c r="BF214" s="410"/>
      <c r="BG214" s="410"/>
      <c r="BH214" s="410"/>
      <c r="BI214" s="410"/>
      <c r="BJ214" s="410"/>
      <c r="BK214" s="410"/>
      <c r="BL214" s="410"/>
    </row>
    <row r="215" spans="1:64" s="4" customFormat="1" ht="15" customHeight="1" x14ac:dyDescent="0.2">
      <c r="A215" s="410"/>
      <c r="B215" s="575">
        <v>2</v>
      </c>
      <c r="C215" s="525" t="s">
        <v>1002</v>
      </c>
      <c r="D215" s="526" t="s">
        <v>597</v>
      </c>
      <c r="E215" s="527" t="s">
        <v>165</v>
      </c>
      <c r="F215" s="530"/>
      <c r="G215" s="573" t="s">
        <v>139</v>
      </c>
      <c r="H215" s="643">
        <v>0.3</v>
      </c>
      <c r="I215" s="573" t="s">
        <v>141</v>
      </c>
      <c r="J215" s="522">
        <f t="shared" si="8"/>
        <v>0</v>
      </c>
      <c r="K215" s="523" t="s">
        <v>152</v>
      </c>
      <c r="L215" s="410"/>
      <c r="M215" s="410"/>
      <c r="N215" s="410"/>
      <c r="O215" s="410"/>
      <c r="P215" s="410"/>
      <c r="Q215" s="410"/>
      <c r="R215" s="410"/>
      <c r="S215" s="410"/>
      <c r="T215" s="410"/>
      <c r="U215" s="410"/>
      <c r="V215" s="410"/>
      <c r="W215" s="410"/>
      <c r="X215" s="410"/>
      <c r="Y215" s="410"/>
      <c r="Z215" s="410"/>
      <c r="AA215" s="410"/>
      <c r="AB215" s="410"/>
      <c r="AC215" s="410"/>
      <c r="AD215" s="410"/>
      <c r="AE215" s="410"/>
      <c r="AF215" s="410"/>
      <c r="AG215" s="410"/>
      <c r="AH215" s="410"/>
      <c r="AI215" s="410"/>
      <c r="AJ215" s="410"/>
      <c r="AK215" s="410"/>
      <c r="AL215" s="410"/>
      <c r="AM215" s="410"/>
      <c r="AN215" s="410"/>
      <c r="AO215" s="410"/>
      <c r="AP215" s="410"/>
      <c r="AQ215" s="410"/>
      <c r="AR215" s="410"/>
      <c r="AS215" s="410"/>
      <c r="AT215" s="410"/>
      <c r="AU215" s="410"/>
      <c r="AV215" s="410"/>
      <c r="AW215" s="410"/>
      <c r="AX215" s="410"/>
      <c r="AY215" s="410"/>
      <c r="AZ215" s="410"/>
      <c r="BA215" s="410"/>
      <c r="BB215" s="410"/>
      <c r="BC215" s="410"/>
      <c r="BD215" s="410"/>
      <c r="BE215" s="410"/>
      <c r="BF215" s="410"/>
      <c r="BG215" s="410"/>
      <c r="BH215" s="410"/>
      <c r="BI215" s="410"/>
      <c r="BJ215" s="410"/>
      <c r="BK215" s="410"/>
      <c r="BL215" s="410"/>
    </row>
    <row r="216" spans="1:64" s="4" customFormat="1" ht="15" customHeight="1" x14ac:dyDescent="0.2">
      <c r="A216" s="410"/>
      <c r="B216" s="528"/>
      <c r="C216" s="572"/>
      <c r="D216" s="526" t="s">
        <v>593</v>
      </c>
      <c r="E216" s="527" t="s">
        <v>164</v>
      </c>
      <c r="F216" s="530"/>
      <c r="G216" s="573" t="s">
        <v>139</v>
      </c>
      <c r="H216" s="644">
        <v>0.3</v>
      </c>
      <c r="I216" s="576" t="s">
        <v>141</v>
      </c>
      <c r="J216" s="529">
        <f t="shared" si="8"/>
        <v>0</v>
      </c>
      <c r="K216" s="523" t="s">
        <v>602</v>
      </c>
      <c r="L216" s="410"/>
      <c r="M216" s="410"/>
      <c r="N216" s="410"/>
      <c r="O216" s="410"/>
      <c r="P216" s="410"/>
      <c r="Q216" s="410"/>
      <c r="R216" s="410"/>
      <c r="S216" s="410"/>
      <c r="T216" s="410"/>
      <c r="U216" s="410"/>
      <c r="V216" s="410"/>
      <c r="W216" s="410"/>
      <c r="X216" s="410"/>
      <c r="Y216" s="410"/>
      <c r="Z216" s="410"/>
      <c r="AA216" s="410"/>
      <c r="AB216" s="410"/>
      <c r="AC216" s="410"/>
      <c r="AD216" s="410"/>
      <c r="AE216" s="410"/>
      <c r="AF216" s="410"/>
      <c r="AG216" s="410"/>
      <c r="AH216" s="410"/>
      <c r="AI216" s="410"/>
      <c r="AJ216" s="410"/>
      <c r="AK216" s="410"/>
      <c r="AL216" s="410"/>
      <c r="AM216" s="410"/>
      <c r="AN216" s="410"/>
      <c r="AO216" s="410"/>
      <c r="AP216" s="410"/>
      <c r="AQ216" s="410"/>
      <c r="AR216" s="410"/>
      <c r="AS216" s="410"/>
      <c r="AT216" s="410"/>
      <c r="AU216" s="410"/>
      <c r="AV216" s="410"/>
      <c r="AW216" s="410"/>
      <c r="AX216" s="410"/>
      <c r="AY216" s="410"/>
      <c r="AZ216" s="410"/>
      <c r="BA216" s="410"/>
      <c r="BB216" s="410"/>
      <c r="BC216" s="410"/>
      <c r="BD216" s="410"/>
      <c r="BE216" s="410"/>
      <c r="BF216" s="410"/>
      <c r="BG216" s="410"/>
      <c r="BH216" s="410"/>
      <c r="BI216" s="410"/>
      <c r="BJ216" s="410"/>
      <c r="BK216" s="410"/>
      <c r="BL216" s="410"/>
    </row>
    <row r="217" spans="1:64" s="4" customFormat="1" ht="15" customHeight="1" x14ac:dyDescent="0.2">
      <c r="A217" s="596"/>
      <c r="B217" s="627">
        <v>3</v>
      </c>
      <c r="C217" s="525" t="s">
        <v>1116</v>
      </c>
      <c r="D217" s="526" t="s">
        <v>597</v>
      </c>
      <c r="E217" s="527" t="s">
        <v>165</v>
      </c>
      <c r="F217" s="530"/>
      <c r="G217" s="625" t="s">
        <v>139</v>
      </c>
      <c r="H217" s="643">
        <v>0.3</v>
      </c>
      <c r="I217" s="625" t="s">
        <v>141</v>
      </c>
      <c r="J217" s="522">
        <f>ROUND(F217*H217,0)</f>
        <v>0</v>
      </c>
      <c r="K217" s="3" t="s">
        <v>601</v>
      </c>
      <c r="L217" s="596"/>
      <c r="M217" s="596"/>
      <c r="N217" s="596"/>
      <c r="O217" s="596"/>
      <c r="P217" s="596"/>
      <c r="Q217" s="596"/>
      <c r="R217" s="596"/>
      <c r="S217" s="596"/>
      <c r="T217" s="596"/>
      <c r="U217" s="596"/>
      <c r="V217" s="596"/>
      <c r="W217" s="596"/>
      <c r="X217" s="596"/>
      <c r="Y217" s="596"/>
      <c r="Z217" s="596"/>
      <c r="AA217" s="596"/>
      <c r="AB217" s="596"/>
      <c r="AC217" s="596"/>
      <c r="AD217" s="596"/>
      <c r="AE217" s="596"/>
      <c r="AF217" s="596"/>
      <c r="AG217" s="596"/>
      <c r="AH217" s="596"/>
      <c r="AI217" s="596"/>
      <c r="AJ217" s="596"/>
      <c r="AK217" s="596"/>
      <c r="AL217" s="596"/>
      <c r="AM217" s="596"/>
      <c r="AN217" s="596"/>
      <c r="AO217" s="596"/>
      <c r="AP217" s="596"/>
      <c r="AQ217" s="596"/>
      <c r="AR217" s="596"/>
      <c r="AS217" s="596"/>
      <c r="AT217" s="596"/>
      <c r="AU217" s="596"/>
      <c r="AV217" s="596"/>
      <c r="AW217" s="596"/>
      <c r="AX217" s="596"/>
      <c r="AY217" s="596"/>
      <c r="AZ217" s="596"/>
      <c r="BA217" s="596"/>
      <c r="BB217" s="596"/>
      <c r="BC217" s="596"/>
      <c r="BD217" s="596"/>
      <c r="BE217" s="596"/>
      <c r="BF217" s="596"/>
      <c r="BG217" s="596"/>
      <c r="BH217" s="596"/>
      <c r="BI217" s="596"/>
      <c r="BJ217" s="596"/>
      <c r="BK217" s="596"/>
      <c r="BL217" s="596"/>
    </row>
    <row r="218" spans="1:64" s="4" customFormat="1" ht="15" customHeight="1" x14ac:dyDescent="0.2">
      <c r="A218" s="596"/>
      <c r="B218" s="528"/>
      <c r="C218" s="624"/>
      <c r="D218" s="526" t="s">
        <v>593</v>
      </c>
      <c r="E218" s="527" t="s">
        <v>164</v>
      </c>
      <c r="F218" s="530"/>
      <c r="G218" s="625" t="s">
        <v>139</v>
      </c>
      <c r="H218" s="644">
        <v>0.3</v>
      </c>
      <c r="I218" s="628" t="s">
        <v>141</v>
      </c>
      <c r="J218" s="529">
        <f>ROUND(F218*H218,0)</f>
        <v>0</v>
      </c>
      <c r="K218" s="3" t="s">
        <v>600</v>
      </c>
      <c r="L218" s="596"/>
      <c r="M218" s="596"/>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6"/>
      <c r="AK218" s="596"/>
      <c r="AL218" s="596"/>
      <c r="AM218" s="596"/>
      <c r="AN218" s="596"/>
      <c r="AO218" s="596"/>
      <c r="AP218" s="596"/>
      <c r="AQ218" s="596"/>
      <c r="AR218" s="596"/>
      <c r="AS218" s="596"/>
      <c r="AT218" s="596"/>
      <c r="AU218" s="596"/>
      <c r="AV218" s="596"/>
      <c r="AW218" s="596"/>
      <c r="AX218" s="596"/>
      <c r="AY218" s="596"/>
      <c r="AZ218" s="596"/>
      <c r="BA218" s="596"/>
      <c r="BB218" s="596"/>
      <c r="BC218" s="596"/>
      <c r="BD218" s="596"/>
      <c r="BE218" s="596"/>
      <c r="BF218" s="596"/>
      <c r="BG218" s="596"/>
      <c r="BH218" s="596"/>
      <c r="BI218" s="596"/>
      <c r="BJ218" s="596"/>
      <c r="BK218" s="596"/>
      <c r="BL218" s="596"/>
    </row>
    <row r="219" spans="1:64" s="4" customFormat="1" ht="15" customHeight="1" x14ac:dyDescent="0.2">
      <c r="A219" s="410"/>
      <c r="B219" s="511">
        <v>4</v>
      </c>
      <c r="C219" s="432" t="s">
        <v>1395</v>
      </c>
      <c r="D219" s="436" t="s">
        <v>597</v>
      </c>
      <c r="E219" s="438" t="s">
        <v>165</v>
      </c>
      <c r="F219" s="433"/>
      <c r="G219" s="509" t="s">
        <v>139</v>
      </c>
      <c r="H219" s="643">
        <v>0.3</v>
      </c>
      <c r="I219" s="509" t="s">
        <v>141</v>
      </c>
      <c r="J219" s="435">
        <f t="shared" si="8"/>
        <v>0</v>
      </c>
      <c r="K219" s="3" t="s">
        <v>599</v>
      </c>
      <c r="L219" s="410"/>
      <c r="M219" s="410"/>
      <c r="N219" s="410"/>
      <c r="O219" s="410"/>
      <c r="P219" s="410"/>
      <c r="Q219" s="410"/>
      <c r="R219" s="410"/>
      <c r="S219" s="410"/>
      <c r="T219" s="410"/>
      <c r="U219" s="410"/>
      <c r="V219" s="410"/>
      <c r="W219" s="410"/>
      <c r="X219" s="410"/>
      <c r="Y219" s="410"/>
      <c r="Z219" s="410"/>
      <c r="AA219" s="410"/>
      <c r="AB219" s="410"/>
      <c r="AC219" s="410"/>
      <c r="AD219" s="410"/>
      <c r="AE219" s="410"/>
      <c r="AF219" s="410"/>
      <c r="AG219" s="410"/>
      <c r="AH219" s="410"/>
      <c r="AI219" s="410"/>
      <c r="AJ219" s="410"/>
      <c r="AK219" s="410"/>
      <c r="AL219" s="410"/>
      <c r="AM219" s="410"/>
      <c r="AN219" s="410"/>
      <c r="AO219" s="410"/>
      <c r="AP219" s="410"/>
      <c r="AQ219" s="410"/>
      <c r="AR219" s="410"/>
      <c r="AS219" s="410"/>
      <c r="AT219" s="410"/>
      <c r="AU219" s="410"/>
      <c r="AV219" s="410"/>
      <c r="AW219" s="410"/>
      <c r="AX219" s="410"/>
      <c r="AY219" s="410"/>
      <c r="AZ219" s="410"/>
      <c r="BA219" s="410"/>
      <c r="BB219" s="410"/>
      <c r="BC219" s="410"/>
      <c r="BD219" s="410"/>
      <c r="BE219" s="410"/>
      <c r="BF219" s="410"/>
      <c r="BG219" s="410"/>
      <c r="BH219" s="410"/>
      <c r="BI219" s="410"/>
      <c r="BJ219" s="410"/>
      <c r="BK219" s="410"/>
      <c r="BL219" s="410"/>
    </row>
    <row r="220" spans="1:64" s="4" customFormat="1" ht="15" customHeight="1" thickBot="1" x14ac:dyDescent="0.25">
      <c r="A220" s="410"/>
      <c r="B220" s="29"/>
      <c r="C220" s="506"/>
      <c r="D220" s="436" t="s">
        <v>593</v>
      </c>
      <c r="E220" s="438" t="s">
        <v>164</v>
      </c>
      <c r="F220" s="433"/>
      <c r="G220" s="509" t="s">
        <v>139</v>
      </c>
      <c r="H220" s="644">
        <v>0.3</v>
      </c>
      <c r="I220" s="513" t="s">
        <v>141</v>
      </c>
      <c r="J220" s="441">
        <f t="shared" si="8"/>
        <v>0</v>
      </c>
      <c r="K220" s="3" t="s">
        <v>598</v>
      </c>
      <c r="L220" s="410"/>
      <c r="M220" s="410"/>
      <c r="N220" s="410"/>
      <c r="O220" s="410"/>
      <c r="P220" s="410"/>
      <c r="Q220" s="410"/>
      <c r="R220" s="410"/>
      <c r="S220" s="410"/>
      <c r="T220" s="410"/>
      <c r="U220" s="410"/>
      <c r="V220" s="410"/>
      <c r="W220" s="410"/>
      <c r="X220" s="410"/>
      <c r="Y220" s="410"/>
      <c r="Z220" s="410"/>
      <c r="AA220" s="410"/>
      <c r="AB220" s="410"/>
      <c r="AC220" s="410"/>
      <c r="AD220" s="410"/>
      <c r="AE220" s="410"/>
      <c r="AF220" s="410"/>
      <c r="AG220" s="410"/>
      <c r="AH220" s="410"/>
      <c r="AI220" s="410"/>
      <c r="AJ220" s="410"/>
      <c r="AK220" s="410"/>
      <c r="AL220" s="410"/>
      <c r="AM220" s="410"/>
      <c r="AN220" s="410"/>
      <c r="AO220" s="410"/>
      <c r="AP220" s="410"/>
      <c r="AQ220" s="410"/>
      <c r="AR220" s="410"/>
      <c r="AS220" s="410"/>
      <c r="AT220" s="410"/>
      <c r="AU220" s="410"/>
      <c r="AV220" s="410"/>
      <c r="AW220" s="410"/>
      <c r="AX220" s="410"/>
      <c r="AY220" s="410"/>
      <c r="AZ220" s="410"/>
      <c r="BA220" s="410"/>
      <c r="BB220" s="410"/>
      <c r="BC220" s="410"/>
      <c r="BD220" s="410"/>
      <c r="BE220" s="410"/>
      <c r="BF220" s="410"/>
      <c r="BG220" s="410"/>
      <c r="BH220" s="410"/>
      <c r="BI220" s="410"/>
      <c r="BJ220" s="410"/>
      <c r="BK220" s="410"/>
      <c r="BL220" s="410"/>
    </row>
    <row r="221" spans="1:64" s="4" customFormat="1" ht="15" customHeight="1" x14ac:dyDescent="0.2">
      <c r="A221" s="410"/>
      <c r="B221" s="184"/>
      <c r="C221" s="185"/>
      <c r="D221" s="184"/>
      <c r="E221" s="184"/>
      <c r="F221" s="170"/>
      <c r="G221" s="171"/>
      <c r="H221" s="315" t="s">
        <v>1414</v>
      </c>
      <c r="I221" s="316"/>
      <c r="J221" s="334"/>
      <c r="K221" s="3"/>
      <c r="L221" s="414"/>
      <c r="M221" s="410"/>
      <c r="N221" s="410"/>
      <c r="O221" s="410"/>
      <c r="P221" s="410"/>
      <c r="Q221" s="410"/>
      <c r="R221" s="410"/>
      <c r="S221" s="410"/>
      <c r="T221" s="410"/>
      <c r="U221" s="410"/>
      <c r="V221" s="410"/>
      <c r="W221" s="410"/>
      <c r="X221" s="410"/>
      <c r="Y221" s="410"/>
      <c r="Z221" s="410"/>
      <c r="AA221" s="410"/>
      <c r="AB221" s="410"/>
      <c r="AC221" s="410"/>
      <c r="AD221" s="410"/>
      <c r="AE221" s="410"/>
      <c r="AF221" s="410"/>
      <c r="AG221" s="410"/>
      <c r="AH221" s="410"/>
      <c r="AI221" s="410"/>
      <c r="AJ221" s="410"/>
      <c r="AK221" s="410"/>
      <c r="AL221" s="410"/>
      <c r="AM221" s="410"/>
      <c r="AN221" s="410"/>
      <c r="AO221" s="410"/>
      <c r="AP221" s="410"/>
      <c r="AQ221" s="410"/>
      <c r="AR221" s="410"/>
      <c r="AS221" s="410"/>
      <c r="AT221" s="410"/>
      <c r="AU221" s="410"/>
      <c r="AV221" s="410"/>
      <c r="AW221" s="410"/>
      <c r="AX221" s="410"/>
      <c r="AY221" s="410"/>
      <c r="AZ221" s="410"/>
      <c r="BA221" s="410"/>
      <c r="BB221" s="410"/>
      <c r="BC221" s="410"/>
      <c r="BD221" s="410"/>
      <c r="BE221" s="410"/>
      <c r="BF221" s="410"/>
      <c r="BG221" s="410"/>
      <c r="BH221" s="410"/>
      <c r="BI221" s="410"/>
      <c r="BJ221" s="410"/>
      <c r="BK221" s="410"/>
      <c r="BL221" s="410"/>
    </row>
    <row r="222" spans="1:64" s="4" customFormat="1" ht="15" customHeight="1" thickBot="1" x14ac:dyDescent="0.25">
      <c r="A222" s="410"/>
      <c r="B222" s="414"/>
      <c r="C222" s="414"/>
      <c r="D222" s="414"/>
      <c r="E222" s="414"/>
      <c r="F222" s="497"/>
      <c r="G222" s="414"/>
      <c r="H222" s="638" t="s">
        <v>140</v>
      </c>
      <c r="I222" s="504"/>
      <c r="J222" s="477">
        <f>SUM(J213:J220)</f>
        <v>0</v>
      </c>
      <c r="K222" s="414" t="s">
        <v>718</v>
      </c>
      <c r="L222" s="414" t="s">
        <v>139</v>
      </c>
      <c r="M222" s="410"/>
      <c r="N222" s="410"/>
      <c r="O222" s="410"/>
      <c r="P222" s="410"/>
      <c r="Q222" s="410"/>
      <c r="R222" s="410"/>
      <c r="S222" s="410"/>
      <c r="T222" s="410"/>
      <c r="U222" s="410"/>
      <c r="V222" s="410"/>
      <c r="W222" s="410"/>
      <c r="X222" s="410"/>
      <c r="Y222" s="410"/>
      <c r="Z222" s="410"/>
      <c r="AA222" s="410"/>
      <c r="AB222" s="410"/>
      <c r="AC222" s="410"/>
      <c r="AD222" s="410"/>
      <c r="AE222" s="410"/>
      <c r="AF222" s="410"/>
      <c r="AG222" s="410"/>
      <c r="AH222" s="410"/>
      <c r="AI222" s="410"/>
      <c r="AJ222" s="410"/>
      <c r="AK222" s="410"/>
      <c r="AL222" s="410"/>
      <c r="AM222" s="410"/>
      <c r="AN222" s="410"/>
      <c r="AO222" s="410"/>
      <c r="AP222" s="410"/>
      <c r="AQ222" s="410"/>
      <c r="AR222" s="410"/>
      <c r="AS222" s="410"/>
      <c r="AT222" s="410"/>
      <c r="AU222" s="410"/>
      <c r="AV222" s="410"/>
      <c r="AW222" s="410"/>
      <c r="AX222" s="410"/>
      <c r="AY222" s="410"/>
      <c r="AZ222" s="410"/>
      <c r="BA222" s="410"/>
      <c r="BB222" s="410"/>
      <c r="BC222" s="410"/>
      <c r="BD222" s="410"/>
      <c r="BE222" s="410"/>
      <c r="BF222" s="410"/>
      <c r="BG222" s="410"/>
      <c r="BH222" s="410"/>
      <c r="BI222" s="410"/>
      <c r="BJ222" s="410"/>
      <c r="BK222" s="410"/>
      <c r="BL222" s="410"/>
    </row>
    <row r="223" spans="1:64" s="4" customFormat="1" ht="10.5" customHeight="1" x14ac:dyDescent="0.2">
      <c r="A223" s="410"/>
      <c r="B223" s="414"/>
      <c r="C223" s="414"/>
      <c r="D223" s="414"/>
      <c r="E223" s="414"/>
      <c r="F223" s="497"/>
      <c r="G223" s="486"/>
      <c r="H223" s="646"/>
      <c r="I223" s="508"/>
      <c r="J223" s="403"/>
      <c r="K223" s="414"/>
      <c r="L223" s="414"/>
      <c r="M223" s="410"/>
      <c r="N223" s="410"/>
      <c r="O223" s="410"/>
      <c r="P223" s="410"/>
      <c r="Q223" s="410"/>
      <c r="R223" s="410"/>
      <c r="S223" s="410"/>
      <c r="T223" s="410"/>
      <c r="U223" s="410"/>
      <c r="V223" s="410"/>
      <c r="W223" s="410"/>
      <c r="X223" s="410"/>
      <c r="Y223" s="410"/>
      <c r="Z223" s="410"/>
      <c r="AA223" s="410"/>
      <c r="AB223" s="410"/>
      <c r="AC223" s="410"/>
      <c r="AD223" s="410"/>
      <c r="AE223" s="410"/>
      <c r="AF223" s="410"/>
      <c r="AG223" s="410"/>
      <c r="AH223" s="410"/>
      <c r="AI223" s="410"/>
      <c r="AJ223" s="410"/>
      <c r="AK223" s="410"/>
      <c r="AL223" s="410"/>
      <c r="AM223" s="410"/>
      <c r="AN223" s="410"/>
      <c r="AO223" s="410"/>
      <c r="AP223" s="410"/>
      <c r="AQ223" s="410"/>
      <c r="AR223" s="410"/>
      <c r="AS223" s="410"/>
      <c r="AT223" s="410"/>
      <c r="AU223" s="410"/>
      <c r="AV223" s="410"/>
      <c r="AW223" s="410"/>
      <c r="AX223" s="410"/>
      <c r="AY223" s="410"/>
      <c r="AZ223" s="410"/>
      <c r="BA223" s="410"/>
      <c r="BB223" s="410"/>
      <c r="BC223" s="410"/>
      <c r="BD223" s="410"/>
      <c r="BE223" s="410"/>
      <c r="BF223" s="410"/>
      <c r="BG223" s="410"/>
      <c r="BH223" s="410"/>
      <c r="BI223" s="410"/>
      <c r="BJ223" s="410"/>
      <c r="BK223" s="410"/>
      <c r="BL223" s="410"/>
    </row>
    <row r="224" spans="1:64" ht="18.75" customHeight="1" x14ac:dyDescent="0.2">
      <c r="A224" s="445" t="s">
        <v>899</v>
      </c>
      <c r="B224" s="410" t="s">
        <v>904</v>
      </c>
      <c r="C224" s="396"/>
      <c r="D224" s="396"/>
      <c r="E224" s="396"/>
      <c r="F224" s="395"/>
      <c r="G224" s="396"/>
      <c r="I224" s="396"/>
      <c r="J224" s="395"/>
      <c r="K224" s="396"/>
      <c r="L224" s="396"/>
      <c r="M224" s="396"/>
      <c r="N224" s="396"/>
      <c r="O224" s="396"/>
      <c r="P224" s="396"/>
      <c r="Q224" s="396"/>
      <c r="R224" s="396"/>
      <c r="S224" s="396"/>
      <c r="T224" s="396"/>
      <c r="U224" s="396"/>
      <c r="V224" s="396"/>
      <c r="W224" s="396"/>
      <c r="X224" s="396"/>
      <c r="Y224" s="396"/>
      <c r="Z224" s="396"/>
      <c r="AA224" s="396"/>
      <c r="AB224" s="396"/>
      <c r="AC224" s="396"/>
      <c r="AD224" s="396"/>
      <c r="AE224" s="396"/>
      <c r="AF224" s="396"/>
      <c r="AG224" s="396"/>
      <c r="AH224" s="396"/>
      <c r="AI224" s="396"/>
      <c r="AJ224" s="396"/>
      <c r="AK224" s="396"/>
      <c r="AL224" s="396"/>
      <c r="AM224" s="396"/>
      <c r="AN224" s="396"/>
      <c r="AO224" s="396"/>
      <c r="AP224" s="396"/>
      <c r="AQ224" s="396"/>
      <c r="AR224" s="396"/>
      <c r="AS224" s="396"/>
      <c r="AT224" s="396"/>
      <c r="AU224" s="396"/>
      <c r="AV224" s="396"/>
      <c r="AW224" s="396"/>
      <c r="AX224" s="396"/>
      <c r="AY224" s="396"/>
      <c r="AZ224" s="396"/>
      <c r="BA224" s="396"/>
      <c r="BB224" s="396"/>
      <c r="BC224" s="396"/>
      <c r="BD224" s="396"/>
      <c r="BE224" s="396"/>
      <c r="BF224" s="396"/>
      <c r="BG224" s="396"/>
      <c r="BH224" s="396"/>
      <c r="BI224" s="396"/>
      <c r="BJ224" s="396"/>
      <c r="BK224" s="396"/>
      <c r="BL224" s="396"/>
    </row>
    <row r="225" spans="1:64" ht="11.25" customHeight="1" x14ac:dyDescent="0.2">
      <c r="A225" s="425"/>
      <c r="B225" s="467"/>
      <c r="C225" s="467"/>
      <c r="D225" s="467"/>
      <c r="E225" s="467"/>
      <c r="F225" s="395"/>
      <c r="G225" s="396"/>
      <c r="I225" s="396"/>
      <c r="J225" s="395"/>
      <c r="K225" s="396"/>
      <c r="L225" s="396"/>
      <c r="M225" s="396"/>
      <c r="N225" s="396"/>
      <c r="O225" s="396"/>
      <c r="P225" s="396"/>
      <c r="Q225" s="396"/>
      <c r="R225" s="396"/>
      <c r="S225" s="396"/>
      <c r="T225" s="396"/>
      <c r="U225" s="396"/>
      <c r="V225" s="396"/>
      <c r="W225" s="396"/>
      <c r="X225" s="396"/>
      <c r="Y225" s="396"/>
      <c r="Z225" s="396"/>
      <c r="AA225" s="396"/>
      <c r="AB225" s="396"/>
      <c r="AC225" s="396"/>
      <c r="AD225" s="396"/>
      <c r="AE225" s="396"/>
      <c r="AF225" s="396"/>
      <c r="AG225" s="396"/>
      <c r="AH225" s="396"/>
      <c r="AI225" s="396"/>
      <c r="AJ225" s="396"/>
      <c r="AK225" s="396"/>
      <c r="AL225" s="396"/>
      <c r="AM225" s="396"/>
      <c r="AN225" s="396"/>
      <c r="AO225" s="396"/>
      <c r="AP225" s="396"/>
      <c r="AQ225" s="396"/>
      <c r="AR225" s="396"/>
      <c r="AS225" s="396"/>
      <c r="AT225" s="396"/>
      <c r="AU225" s="396"/>
      <c r="AV225" s="396"/>
      <c r="AW225" s="396"/>
      <c r="AX225" s="396"/>
      <c r="AY225" s="396"/>
      <c r="AZ225" s="396"/>
      <c r="BA225" s="396"/>
      <c r="BB225" s="396"/>
      <c r="BC225" s="396"/>
      <c r="BD225" s="396"/>
      <c r="BE225" s="396"/>
      <c r="BF225" s="396"/>
      <c r="BG225" s="396"/>
      <c r="BH225" s="396"/>
      <c r="BI225" s="396"/>
      <c r="BJ225" s="396"/>
      <c r="BK225" s="396"/>
      <c r="BL225" s="396"/>
    </row>
    <row r="226" spans="1:64" ht="18.75" customHeight="1" x14ac:dyDescent="0.2">
      <c r="A226" s="425"/>
      <c r="B226" s="127" t="s">
        <v>555</v>
      </c>
      <c r="C226" s="432"/>
      <c r="D226" s="128" t="s">
        <v>554</v>
      </c>
      <c r="E226" s="414"/>
      <c r="F226" s="426" t="s">
        <v>160</v>
      </c>
      <c r="G226" s="513"/>
      <c r="H226" s="641" t="s">
        <v>159</v>
      </c>
      <c r="I226" s="513"/>
      <c r="J226" s="426" t="s">
        <v>110</v>
      </c>
      <c r="K226" s="414"/>
      <c r="L226" s="396"/>
      <c r="M226" s="396"/>
      <c r="N226" s="396"/>
      <c r="O226" s="396"/>
      <c r="P226" s="396"/>
      <c r="Q226" s="396"/>
      <c r="R226" s="396"/>
      <c r="S226" s="396"/>
      <c r="T226" s="396"/>
      <c r="U226" s="396"/>
      <c r="V226" s="396"/>
      <c r="W226" s="396"/>
      <c r="X226" s="396"/>
      <c r="Y226" s="396"/>
      <c r="Z226" s="396"/>
      <c r="AA226" s="396"/>
      <c r="AB226" s="396"/>
      <c r="AC226" s="396"/>
      <c r="AD226" s="396"/>
      <c r="AE226" s="396"/>
      <c r="AF226" s="396"/>
      <c r="AG226" s="396"/>
      <c r="AH226" s="396"/>
      <c r="AI226" s="396"/>
      <c r="AJ226" s="396"/>
      <c r="AK226" s="396"/>
      <c r="AL226" s="396"/>
      <c r="AM226" s="396"/>
      <c r="AN226" s="396"/>
      <c r="AO226" s="396"/>
      <c r="AP226" s="396"/>
      <c r="AQ226" s="396"/>
      <c r="AR226" s="396"/>
      <c r="AS226" s="396"/>
      <c r="AT226" s="396"/>
      <c r="AU226" s="396"/>
      <c r="AV226" s="396"/>
      <c r="AW226" s="396"/>
      <c r="AX226" s="396"/>
      <c r="AY226" s="396"/>
      <c r="AZ226" s="396"/>
      <c r="BA226" s="396"/>
      <c r="BB226" s="396"/>
      <c r="BC226" s="396"/>
      <c r="BD226" s="396"/>
      <c r="BE226" s="396"/>
      <c r="BF226" s="396"/>
      <c r="BG226" s="396"/>
      <c r="BH226" s="396"/>
      <c r="BI226" s="396"/>
      <c r="BJ226" s="396"/>
      <c r="BK226" s="396"/>
      <c r="BL226" s="396"/>
    </row>
    <row r="227" spans="1:64" ht="15" customHeight="1" x14ac:dyDescent="0.2">
      <c r="A227" s="425"/>
      <c r="B227" s="514"/>
      <c r="C227" s="512"/>
      <c r="D227" s="505"/>
      <c r="E227" s="506"/>
      <c r="F227" s="429"/>
      <c r="G227" s="507"/>
      <c r="H227" s="642"/>
      <c r="I227" s="507"/>
      <c r="J227" s="431" t="s">
        <v>158</v>
      </c>
      <c r="K227" s="414"/>
      <c r="L227" s="396"/>
      <c r="M227" s="396"/>
      <c r="N227" s="396"/>
      <c r="O227" s="396"/>
      <c r="P227" s="396"/>
      <c r="Q227" s="396"/>
      <c r="R227" s="396"/>
      <c r="S227" s="396"/>
      <c r="T227" s="396"/>
      <c r="U227" s="396"/>
      <c r="V227" s="396"/>
      <c r="W227" s="396"/>
      <c r="X227" s="396"/>
      <c r="Y227" s="396"/>
      <c r="Z227" s="396"/>
      <c r="AA227" s="396"/>
      <c r="AB227" s="396"/>
      <c r="AC227" s="396"/>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6"/>
      <c r="AY227" s="396"/>
      <c r="AZ227" s="396"/>
      <c r="BA227" s="396"/>
      <c r="BB227" s="396"/>
      <c r="BC227" s="396"/>
      <c r="BD227" s="396"/>
      <c r="BE227" s="396"/>
      <c r="BF227" s="396"/>
      <c r="BG227" s="396"/>
      <c r="BH227" s="396"/>
      <c r="BI227" s="396"/>
      <c r="BJ227" s="396"/>
      <c r="BK227" s="396"/>
      <c r="BL227" s="396"/>
    </row>
    <row r="228" spans="1:64" s="4" customFormat="1" ht="15" customHeight="1" x14ac:dyDescent="0.2">
      <c r="A228" s="410"/>
      <c r="B228" s="575">
        <v>1</v>
      </c>
      <c r="C228" s="525" t="s">
        <v>721</v>
      </c>
      <c r="D228" s="526" t="s">
        <v>597</v>
      </c>
      <c r="E228" s="527" t="s">
        <v>165</v>
      </c>
      <c r="F228" s="530"/>
      <c r="G228" s="545" t="s">
        <v>139</v>
      </c>
      <c r="H228" s="643">
        <v>0.28599999999999998</v>
      </c>
      <c r="I228" s="545" t="s">
        <v>141</v>
      </c>
      <c r="J228" s="522">
        <f t="shared" ref="J228:J235" si="9">ROUND(F228*H228,0)</f>
        <v>0</v>
      </c>
      <c r="K228" s="523" t="s">
        <v>156</v>
      </c>
      <c r="L228" s="410"/>
      <c r="M228" s="410"/>
      <c r="N228" s="410"/>
      <c r="O228" s="410"/>
      <c r="P228" s="410"/>
      <c r="Q228" s="410"/>
      <c r="R228" s="410"/>
      <c r="S228" s="410"/>
      <c r="T228" s="410"/>
      <c r="U228" s="410"/>
      <c r="V228" s="410"/>
      <c r="W228" s="410"/>
      <c r="X228" s="410"/>
      <c r="Y228" s="410"/>
      <c r="Z228" s="410"/>
      <c r="AA228" s="410"/>
      <c r="AB228" s="410"/>
      <c r="AC228" s="410"/>
      <c r="AD228" s="410"/>
      <c r="AE228" s="410"/>
      <c r="AF228" s="410"/>
      <c r="AG228" s="410"/>
      <c r="AH228" s="410"/>
      <c r="AI228" s="410"/>
      <c r="AJ228" s="410"/>
      <c r="AK228" s="410"/>
      <c r="AL228" s="410"/>
      <c r="AM228" s="410"/>
      <c r="AN228" s="410"/>
      <c r="AO228" s="410"/>
      <c r="AP228" s="410"/>
      <c r="AQ228" s="410"/>
      <c r="AR228" s="410"/>
      <c r="AS228" s="410"/>
      <c r="AT228" s="410"/>
      <c r="AU228" s="410"/>
      <c r="AV228" s="410"/>
      <c r="AW228" s="410"/>
      <c r="AX228" s="410"/>
      <c r="AY228" s="410"/>
      <c r="AZ228" s="410"/>
      <c r="BA228" s="410"/>
      <c r="BB228" s="410"/>
      <c r="BC228" s="410"/>
      <c r="BD228" s="410"/>
      <c r="BE228" s="410"/>
      <c r="BF228" s="410"/>
      <c r="BG228" s="410"/>
      <c r="BH228" s="410"/>
      <c r="BI228" s="410"/>
      <c r="BJ228" s="410"/>
      <c r="BK228" s="410"/>
      <c r="BL228" s="410"/>
    </row>
    <row r="229" spans="1:64" s="4" customFormat="1" ht="15" customHeight="1" x14ac:dyDescent="0.2">
      <c r="A229" s="410"/>
      <c r="B229" s="528"/>
      <c r="C229" s="572"/>
      <c r="D229" s="526" t="s">
        <v>593</v>
      </c>
      <c r="E229" s="527" t="s">
        <v>164</v>
      </c>
      <c r="F229" s="530"/>
      <c r="G229" s="545" t="s">
        <v>139</v>
      </c>
      <c r="H229" s="644">
        <v>0.28299999999999997</v>
      </c>
      <c r="I229" s="543" t="s">
        <v>141</v>
      </c>
      <c r="J229" s="529">
        <f t="shared" si="9"/>
        <v>0</v>
      </c>
      <c r="K229" s="523" t="s">
        <v>154</v>
      </c>
      <c r="L229" s="410"/>
      <c r="M229" s="410"/>
      <c r="N229" s="410"/>
      <c r="O229" s="410"/>
      <c r="P229" s="410"/>
      <c r="Q229" s="410"/>
      <c r="R229" s="410"/>
      <c r="S229" s="410"/>
      <c r="T229" s="410"/>
      <c r="U229" s="410"/>
      <c r="V229" s="410"/>
      <c r="W229" s="410"/>
      <c r="X229" s="410"/>
      <c r="Y229" s="410"/>
      <c r="Z229" s="410"/>
      <c r="AA229" s="410"/>
      <c r="AB229" s="410"/>
      <c r="AC229" s="410"/>
      <c r="AD229" s="410"/>
      <c r="AE229" s="410"/>
      <c r="AF229" s="410"/>
      <c r="AG229" s="410"/>
      <c r="AH229" s="410"/>
      <c r="AI229" s="410"/>
      <c r="AJ229" s="410"/>
      <c r="AK229" s="410"/>
      <c r="AL229" s="410"/>
      <c r="AM229" s="410"/>
      <c r="AN229" s="410"/>
      <c r="AO229" s="410"/>
      <c r="AP229" s="410"/>
      <c r="AQ229" s="410"/>
      <c r="AR229" s="410"/>
      <c r="AS229" s="410"/>
      <c r="AT229" s="410"/>
      <c r="AU229" s="410"/>
      <c r="AV229" s="410"/>
      <c r="AW229" s="410"/>
      <c r="AX229" s="410"/>
      <c r="AY229" s="410"/>
      <c r="AZ229" s="410"/>
      <c r="BA229" s="410"/>
      <c r="BB229" s="410"/>
      <c r="BC229" s="410"/>
      <c r="BD229" s="410"/>
      <c r="BE229" s="410"/>
      <c r="BF229" s="410"/>
      <c r="BG229" s="410"/>
      <c r="BH229" s="410"/>
      <c r="BI229" s="410"/>
      <c r="BJ229" s="410"/>
      <c r="BK229" s="410"/>
      <c r="BL229" s="410"/>
    </row>
    <row r="230" spans="1:64" s="4" customFormat="1" ht="15" customHeight="1" x14ac:dyDescent="0.2">
      <c r="A230" s="410"/>
      <c r="B230" s="575">
        <v>2</v>
      </c>
      <c r="C230" s="525" t="s">
        <v>1002</v>
      </c>
      <c r="D230" s="526" t="s">
        <v>597</v>
      </c>
      <c r="E230" s="527" t="s">
        <v>165</v>
      </c>
      <c r="F230" s="530"/>
      <c r="G230" s="573" t="s">
        <v>139</v>
      </c>
      <c r="H230" s="643">
        <v>0.3</v>
      </c>
      <c r="I230" s="573" t="s">
        <v>141</v>
      </c>
      <c r="J230" s="522">
        <f t="shared" si="9"/>
        <v>0</v>
      </c>
      <c r="K230" s="523" t="s">
        <v>152</v>
      </c>
      <c r="L230" s="410"/>
      <c r="M230" s="410"/>
      <c r="N230" s="410"/>
      <c r="O230" s="410"/>
      <c r="P230" s="410"/>
      <c r="Q230" s="410"/>
      <c r="R230" s="410"/>
      <c r="S230" s="410"/>
      <c r="T230" s="410"/>
      <c r="U230" s="410"/>
      <c r="V230" s="410"/>
      <c r="W230" s="410"/>
      <c r="X230" s="410"/>
      <c r="Y230" s="410"/>
      <c r="Z230" s="410"/>
      <c r="AA230" s="410"/>
      <c r="AB230" s="410"/>
      <c r="AC230" s="410"/>
      <c r="AD230" s="410"/>
      <c r="AE230" s="410"/>
      <c r="AF230" s="410"/>
      <c r="AG230" s="410"/>
      <c r="AH230" s="410"/>
      <c r="AI230" s="410"/>
      <c r="AJ230" s="410"/>
      <c r="AK230" s="410"/>
      <c r="AL230" s="410"/>
      <c r="AM230" s="410"/>
      <c r="AN230" s="410"/>
      <c r="AO230" s="410"/>
      <c r="AP230" s="410"/>
      <c r="AQ230" s="410"/>
      <c r="AR230" s="410"/>
      <c r="AS230" s="410"/>
      <c r="AT230" s="410"/>
      <c r="AU230" s="410"/>
      <c r="AV230" s="410"/>
      <c r="AW230" s="410"/>
      <c r="AX230" s="410"/>
      <c r="AY230" s="410"/>
      <c r="AZ230" s="410"/>
      <c r="BA230" s="410"/>
      <c r="BB230" s="410"/>
      <c r="BC230" s="410"/>
      <c r="BD230" s="410"/>
      <c r="BE230" s="410"/>
      <c r="BF230" s="410"/>
      <c r="BG230" s="410"/>
      <c r="BH230" s="410"/>
      <c r="BI230" s="410"/>
      <c r="BJ230" s="410"/>
      <c r="BK230" s="410"/>
      <c r="BL230" s="410"/>
    </row>
    <row r="231" spans="1:64" s="4" customFormat="1" ht="15" customHeight="1" x14ac:dyDescent="0.2">
      <c r="A231" s="410"/>
      <c r="B231" s="528"/>
      <c r="C231" s="572"/>
      <c r="D231" s="526" t="s">
        <v>593</v>
      </c>
      <c r="E231" s="527" t="s">
        <v>164</v>
      </c>
      <c r="F231" s="530"/>
      <c r="G231" s="573" t="s">
        <v>139</v>
      </c>
      <c r="H231" s="644">
        <v>0.3</v>
      </c>
      <c r="I231" s="576" t="s">
        <v>141</v>
      </c>
      <c r="J231" s="529">
        <f t="shared" si="9"/>
        <v>0</v>
      </c>
      <c r="K231" s="523" t="s">
        <v>602</v>
      </c>
      <c r="L231" s="410"/>
      <c r="M231" s="410"/>
      <c r="N231" s="410"/>
      <c r="O231" s="410"/>
      <c r="P231" s="410"/>
      <c r="Q231" s="410"/>
      <c r="R231" s="410"/>
      <c r="S231" s="410"/>
      <c r="T231" s="410"/>
      <c r="U231" s="410"/>
      <c r="V231" s="410"/>
      <c r="W231" s="410"/>
      <c r="X231" s="410"/>
      <c r="Y231" s="410"/>
      <c r="Z231" s="410"/>
      <c r="AA231" s="410"/>
      <c r="AB231" s="410"/>
      <c r="AC231" s="410"/>
      <c r="AD231" s="410"/>
      <c r="AE231" s="410"/>
      <c r="AF231" s="410"/>
      <c r="AG231" s="410"/>
      <c r="AH231" s="410"/>
      <c r="AI231" s="410"/>
      <c r="AJ231" s="410"/>
      <c r="AK231" s="410"/>
      <c r="AL231" s="410"/>
      <c r="AM231" s="410"/>
      <c r="AN231" s="410"/>
      <c r="AO231" s="410"/>
      <c r="AP231" s="410"/>
      <c r="AQ231" s="410"/>
      <c r="AR231" s="410"/>
      <c r="AS231" s="410"/>
      <c r="AT231" s="410"/>
      <c r="AU231" s="410"/>
      <c r="AV231" s="410"/>
      <c r="AW231" s="410"/>
      <c r="AX231" s="410"/>
      <c r="AY231" s="410"/>
      <c r="AZ231" s="410"/>
      <c r="BA231" s="410"/>
      <c r="BB231" s="410"/>
      <c r="BC231" s="410"/>
      <c r="BD231" s="410"/>
      <c r="BE231" s="410"/>
      <c r="BF231" s="410"/>
      <c r="BG231" s="410"/>
      <c r="BH231" s="410"/>
      <c r="BI231" s="410"/>
      <c r="BJ231" s="410"/>
      <c r="BK231" s="410"/>
      <c r="BL231" s="410"/>
    </row>
    <row r="232" spans="1:64" s="4" customFormat="1" ht="15" customHeight="1" x14ac:dyDescent="0.2">
      <c r="A232" s="596"/>
      <c r="B232" s="627">
        <v>3</v>
      </c>
      <c r="C232" s="525" t="s">
        <v>1116</v>
      </c>
      <c r="D232" s="526" t="s">
        <v>597</v>
      </c>
      <c r="E232" s="527" t="s">
        <v>165</v>
      </c>
      <c r="F232" s="530"/>
      <c r="G232" s="625" t="s">
        <v>139</v>
      </c>
      <c r="H232" s="643">
        <v>0.3</v>
      </c>
      <c r="I232" s="625" t="s">
        <v>141</v>
      </c>
      <c r="J232" s="522">
        <f t="shared" si="9"/>
        <v>0</v>
      </c>
      <c r="K232" s="3" t="s">
        <v>601</v>
      </c>
      <c r="L232" s="596"/>
      <c r="M232" s="596"/>
      <c r="N232" s="596"/>
      <c r="O232" s="596"/>
      <c r="P232" s="596"/>
      <c r="Q232" s="596"/>
      <c r="R232" s="596"/>
      <c r="S232" s="596"/>
      <c r="T232" s="596"/>
      <c r="U232" s="596"/>
      <c r="V232" s="596"/>
      <c r="W232" s="596"/>
      <c r="X232" s="596"/>
      <c r="Y232" s="596"/>
      <c r="Z232" s="596"/>
      <c r="AA232" s="596"/>
      <c r="AB232" s="596"/>
      <c r="AC232" s="596"/>
      <c r="AD232" s="596"/>
      <c r="AE232" s="596"/>
      <c r="AF232" s="596"/>
      <c r="AG232" s="596"/>
      <c r="AH232" s="596"/>
      <c r="AI232" s="596"/>
      <c r="AJ232" s="596"/>
      <c r="AK232" s="596"/>
      <c r="AL232" s="596"/>
      <c r="AM232" s="596"/>
      <c r="AN232" s="596"/>
      <c r="AO232" s="596"/>
      <c r="AP232" s="596"/>
      <c r="AQ232" s="596"/>
      <c r="AR232" s="596"/>
      <c r="AS232" s="596"/>
      <c r="AT232" s="596"/>
      <c r="AU232" s="596"/>
      <c r="AV232" s="596"/>
      <c r="AW232" s="596"/>
      <c r="AX232" s="596"/>
      <c r="AY232" s="596"/>
      <c r="AZ232" s="596"/>
      <c r="BA232" s="596"/>
      <c r="BB232" s="596"/>
      <c r="BC232" s="596"/>
      <c r="BD232" s="596"/>
      <c r="BE232" s="596"/>
      <c r="BF232" s="596"/>
      <c r="BG232" s="596"/>
      <c r="BH232" s="596"/>
      <c r="BI232" s="596"/>
      <c r="BJ232" s="596"/>
      <c r="BK232" s="596"/>
      <c r="BL232" s="596"/>
    </row>
    <row r="233" spans="1:64" s="4" customFormat="1" ht="15" customHeight="1" x14ac:dyDescent="0.2">
      <c r="A233" s="596"/>
      <c r="B233" s="528"/>
      <c r="C233" s="624"/>
      <c r="D233" s="526" t="s">
        <v>593</v>
      </c>
      <c r="E233" s="527" t="s">
        <v>164</v>
      </c>
      <c r="F233" s="530"/>
      <c r="G233" s="625" t="s">
        <v>139</v>
      </c>
      <c r="H233" s="644">
        <v>0.3</v>
      </c>
      <c r="I233" s="628" t="s">
        <v>141</v>
      </c>
      <c r="J233" s="529">
        <f t="shared" si="9"/>
        <v>0</v>
      </c>
      <c r="K233" s="3" t="s">
        <v>600</v>
      </c>
      <c r="L233" s="596"/>
      <c r="M233" s="596"/>
      <c r="N233" s="596"/>
      <c r="O233" s="596"/>
      <c r="P233" s="596"/>
      <c r="Q233" s="596"/>
      <c r="R233" s="596"/>
      <c r="S233" s="596"/>
      <c r="T233" s="596"/>
      <c r="U233" s="596"/>
      <c r="V233" s="596"/>
      <c r="W233" s="596"/>
      <c r="X233" s="596"/>
      <c r="Y233" s="596"/>
      <c r="Z233" s="596"/>
      <c r="AA233" s="596"/>
      <c r="AB233" s="596"/>
      <c r="AC233" s="596"/>
      <c r="AD233" s="596"/>
      <c r="AE233" s="596"/>
      <c r="AF233" s="596"/>
      <c r="AG233" s="596"/>
      <c r="AH233" s="596"/>
      <c r="AI233" s="596"/>
      <c r="AJ233" s="596"/>
      <c r="AK233" s="596"/>
      <c r="AL233" s="596"/>
      <c r="AM233" s="596"/>
      <c r="AN233" s="596"/>
      <c r="AO233" s="596"/>
      <c r="AP233" s="596"/>
      <c r="AQ233" s="596"/>
      <c r="AR233" s="596"/>
      <c r="AS233" s="596"/>
      <c r="AT233" s="596"/>
      <c r="AU233" s="596"/>
      <c r="AV233" s="596"/>
      <c r="AW233" s="596"/>
      <c r="AX233" s="596"/>
      <c r="AY233" s="596"/>
      <c r="AZ233" s="596"/>
      <c r="BA233" s="596"/>
      <c r="BB233" s="596"/>
      <c r="BC233" s="596"/>
      <c r="BD233" s="596"/>
      <c r="BE233" s="596"/>
      <c r="BF233" s="596"/>
      <c r="BG233" s="596"/>
      <c r="BH233" s="596"/>
      <c r="BI233" s="596"/>
      <c r="BJ233" s="596"/>
      <c r="BK233" s="596"/>
      <c r="BL233" s="596"/>
    </row>
    <row r="234" spans="1:64" s="4" customFormat="1" ht="15" customHeight="1" x14ac:dyDescent="0.2">
      <c r="A234" s="410"/>
      <c r="B234" s="627">
        <v>4</v>
      </c>
      <c r="C234" s="525" t="s">
        <v>1395</v>
      </c>
      <c r="D234" s="526" t="s">
        <v>597</v>
      </c>
      <c r="E234" s="527" t="s">
        <v>165</v>
      </c>
      <c r="F234" s="530"/>
      <c r="G234" s="625" t="s">
        <v>139</v>
      </c>
      <c r="H234" s="643">
        <v>0.3</v>
      </c>
      <c r="I234" s="625" t="s">
        <v>141</v>
      </c>
      <c r="J234" s="522">
        <f t="shared" si="9"/>
        <v>0</v>
      </c>
      <c r="K234" s="3" t="s">
        <v>599</v>
      </c>
      <c r="L234" s="410"/>
      <c r="M234" s="410"/>
      <c r="N234" s="410"/>
      <c r="O234" s="410"/>
      <c r="P234" s="410"/>
      <c r="Q234" s="410"/>
      <c r="R234" s="410"/>
      <c r="S234" s="410"/>
      <c r="T234" s="410"/>
      <c r="U234" s="410"/>
      <c r="V234" s="410"/>
      <c r="W234" s="410"/>
      <c r="X234" s="410"/>
      <c r="Y234" s="410"/>
      <c r="Z234" s="410"/>
      <c r="AA234" s="410"/>
      <c r="AB234" s="410"/>
      <c r="AC234" s="410"/>
      <c r="AD234" s="410"/>
      <c r="AE234" s="410"/>
      <c r="AF234" s="410"/>
      <c r="AG234" s="410"/>
      <c r="AH234" s="410"/>
      <c r="AI234" s="410"/>
      <c r="AJ234" s="410"/>
      <c r="AK234" s="410"/>
      <c r="AL234" s="410"/>
      <c r="AM234" s="410"/>
      <c r="AN234" s="410"/>
      <c r="AO234" s="410"/>
      <c r="AP234" s="410"/>
      <c r="AQ234" s="410"/>
      <c r="AR234" s="410"/>
      <c r="AS234" s="410"/>
      <c r="AT234" s="410"/>
      <c r="AU234" s="410"/>
      <c r="AV234" s="410"/>
      <c r="AW234" s="410"/>
      <c r="AX234" s="410"/>
      <c r="AY234" s="410"/>
      <c r="AZ234" s="410"/>
      <c r="BA234" s="410"/>
      <c r="BB234" s="410"/>
      <c r="BC234" s="410"/>
      <c r="BD234" s="410"/>
      <c r="BE234" s="410"/>
      <c r="BF234" s="410"/>
      <c r="BG234" s="410"/>
      <c r="BH234" s="410"/>
      <c r="BI234" s="410"/>
      <c r="BJ234" s="410"/>
      <c r="BK234" s="410"/>
      <c r="BL234" s="410"/>
    </row>
    <row r="235" spans="1:64" s="4" customFormat="1" ht="15" customHeight="1" thickBot="1" x14ac:dyDescent="0.25">
      <c r="A235" s="410"/>
      <c r="B235" s="528"/>
      <c r="C235" s="624"/>
      <c r="D235" s="526" t="s">
        <v>593</v>
      </c>
      <c r="E235" s="527" t="s">
        <v>164</v>
      </c>
      <c r="F235" s="530"/>
      <c r="G235" s="625" t="s">
        <v>139</v>
      </c>
      <c r="H235" s="644">
        <v>0.3</v>
      </c>
      <c r="I235" s="628" t="s">
        <v>141</v>
      </c>
      <c r="J235" s="529">
        <f t="shared" si="9"/>
        <v>0</v>
      </c>
      <c r="K235" s="3" t="s">
        <v>598</v>
      </c>
      <c r="L235" s="410"/>
      <c r="M235" s="410"/>
      <c r="N235" s="410"/>
      <c r="O235" s="410"/>
      <c r="P235" s="410"/>
      <c r="Q235" s="410"/>
      <c r="R235" s="410"/>
      <c r="S235" s="410"/>
      <c r="T235" s="410"/>
      <c r="U235" s="410"/>
      <c r="V235" s="410"/>
      <c r="W235" s="410"/>
      <c r="X235" s="410"/>
      <c r="Y235" s="410"/>
      <c r="Z235" s="410"/>
      <c r="AA235" s="410"/>
      <c r="AB235" s="410"/>
      <c r="AC235" s="410"/>
      <c r="AD235" s="410"/>
      <c r="AE235" s="410"/>
      <c r="AF235" s="410"/>
      <c r="AG235" s="410"/>
      <c r="AH235" s="410"/>
      <c r="AI235" s="410"/>
      <c r="AJ235" s="410"/>
      <c r="AK235" s="410"/>
      <c r="AL235" s="410"/>
      <c r="AM235" s="410"/>
      <c r="AN235" s="410"/>
      <c r="AO235" s="410"/>
      <c r="AP235" s="410"/>
      <c r="AQ235" s="410"/>
      <c r="AR235" s="410"/>
      <c r="AS235" s="410"/>
      <c r="AT235" s="410"/>
      <c r="AU235" s="410"/>
      <c r="AV235" s="410"/>
      <c r="AW235" s="410"/>
      <c r="AX235" s="410"/>
      <c r="AY235" s="410"/>
      <c r="AZ235" s="410"/>
      <c r="BA235" s="410"/>
      <c r="BB235" s="410"/>
      <c r="BC235" s="410"/>
      <c r="BD235" s="410"/>
      <c r="BE235" s="410"/>
      <c r="BF235" s="410"/>
      <c r="BG235" s="410"/>
      <c r="BH235" s="410"/>
      <c r="BI235" s="410"/>
      <c r="BJ235" s="410"/>
      <c r="BK235" s="410"/>
      <c r="BL235" s="410"/>
    </row>
    <row r="236" spans="1:64" s="4" customFormat="1" ht="15" customHeight="1" x14ac:dyDescent="0.2">
      <c r="A236" s="410"/>
      <c r="B236" s="184"/>
      <c r="C236" s="185"/>
      <c r="D236" s="184"/>
      <c r="E236" s="184"/>
      <c r="F236" s="170"/>
      <c r="G236" s="171"/>
      <c r="H236" s="315" t="s">
        <v>1414</v>
      </c>
      <c r="I236" s="316"/>
      <c r="J236" s="334"/>
      <c r="K236" s="3"/>
      <c r="L236" s="414"/>
      <c r="M236" s="410"/>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410"/>
      <c r="AL236" s="410"/>
      <c r="AM236" s="410"/>
      <c r="AN236" s="410"/>
      <c r="AO236" s="410"/>
      <c r="AP236" s="410"/>
      <c r="AQ236" s="410"/>
      <c r="AR236" s="410"/>
      <c r="AS236" s="410"/>
      <c r="AT236" s="410"/>
      <c r="AU236" s="410"/>
      <c r="AV236" s="410"/>
      <c r="AW236" s="410"/>
      <c r="AX236" s="410"/>
      <c r="AY236" s="410"/>
      <c r="AZ236" s="410"/>
      <c r="BA236" s="410"/>
      <c r="BB236" s="410"/>
      <c r="BC236" s="410"/>
      <c r="BD236" s="410"/>
      <c r="BE236" s="410"/>
      <c r="BF236" s="410"/>
      <c r="BG236" s="410"/>
      <c r="BH236" s="410"/>
      <c r="BI236" s="410"/>
      <c r="BJ236" s="410"/>
      <c r="BK236" s="410"/>
      <c r="BL236" s="410"/>
    </row>
    <row r="237" spans="1:64" s="4" customFormat="1" ht="15" customHeight="1" thickBot="1" x14ac:dyDescent="0.25">
      <c r="A237" s="410"/>
      <c r="B237" s="414"/>
      <c r="C237" s="414"/>
      <c r="D237" s="414"/>
      <c r="E237" s="414"/>
      <c r="F237" s="497"/>
      <c r="G237" s="414"/>
      <c r="H237" s="638" t="s">
        <v>140</v>
      </c>
      <c r="I237" s="504"/>
      <c r="J237" s="477">
        <f>SUM(J228:J235)</f>
        <v>0</v>
      </c>
      <c r="K237" s="414" t="s">
        <v>717</v>
      </c>
      <c r="L237" s="414" t="s">
        <v>139</v>
      </c>
      <c r="M237" s="410"/>
      <c r="N237" s="410"/>
      <c r="O237" s="410"/>
      <c r="P237" s="410"/>
      <c r="Q237" s="410"/>
      <c r="R237" s="410"/>
      <c r="S237" s="410"/>
      <c r="T237" s="410"/>
      <c r="U237" s="410"/>
      <c r="V237" s="410"/>
      <c r="W237" s="410"/>
      <c r="X237" s="410"/>
      <c r="Y237" s="410"/>
      <c r="Z237" s="410"/>
      <c r="AA237" s="410"/>
      <c r="AB237" s="410"/>
      <c r="AC237" s="410"/>
      <c r="AD237" s="410"/>
      <c r="AE237" s="410"/>
      <c r="AF237" s="410"/>
      <c r="AG237" s="410"/>
      <c r="AH237" s="410"/>
      <c r="AI237" s="410"/>
      <c r="AJ237" s="410"/>
      <c r="AK237" s="410"/>
      <c r="AL237" s="410"/>
      <c r="AM237" s="410"/>
      <c r="AN237" s="410"/>
      <c r="AO237" s="410"/>
      <c r="AP237" s="410"/>
      <c r="AQ237" s="410"/>
      <c r="AR237" s="410"/>
      <c r="AS237" s="410"/>
      <c r="AT237" s="410"/>
      <c r="AU237" s="410"/>
      <c r="AV237" s="410"/>
      <c r="AW237" s="410"/>
      <c r="AX237" s="410"/>
      <c r="AY237" s="410"/>
      <c r="AZ237" s="410"/>
      <c r="BA237" s="410"/>
      <c r="BB237" s="410"/>
      <c r="BC237" s="410"/>
      <c r="BD237" s="410"/>
      <c r="BE237" s="410"/>
      <c r="BF237" s="410"/>
      <c r="BG237" s="410"/>
      <c r="BH237" s="410"/>
      <c r="BI237" s="410"/>
      <c r="BJ237" s="410"/>
      <c r="BK237" s="410"/>
      <c r="BL237" s="410"/>
    </row>
    <row r="238" spans="1:64" s="4" customFormat="1" ht="15" customHeight="1" x14ac:dyDescent="0.2">
      <c r="A238" s="410"/>
      <c r="B238" s="414"/>
      <c r="C238" s="414"/>
      <c r="D238" s="414"/>
      <c r="E238" s="414"/>
      <c r="F238" s="497"/>
      <c r="G238" s="414"/>
      <c r="H238" s="171"/>
      <c r="I238" s="508"/>
      <c r="J238" s="403"/>
      <c r="K238" s="414"/>
      <c r="L238" s="414"/>
      <c r="M238" s="410"/>
      <c r="N238" s="410"/>
      <c r="O238" s="410"/>
      <c r="P238" s="410"/>
      <c r="Q238" s="410"/>
      <c r="R238" s="410"/>
      <c r="S238" s="410"/>
      <c r="T238" s="410"/>
      <c r="U238" s="410"/>
      <c r="V238" s="410"/>
      <c r="W238" s="410"/>
      <c r="X238" s="410"/>
      <c r="Y238" s="410"/>
      <c r="Z238" s="410"/>
      <c r="AA238" s="410"/>
      <c r="AB238" s="410"/>
      <c r="AC238" s="410"/>
      <c r="AD238" s="410"/>
      <c r="AE238" s="410"/>
      <c r="AF238" s="410"/>
      <c r="AG238" s="410"/>
      <c r="AH238" s="410"/>
      <c r="AI238" s="410"/>
      <c r="AJ238" s="410"/>
      <c r="AK238" s="410"/>
      <c r="AL238" s="410"/>
      <c r="AM238" s="410"/>
      <c r="AN238" s="410"/>
      <c r="AO238" s="410"/>
      <c r="AP238" s="410"/>
      <c r="AQ238" s="410"/>
      <c r="AR238" s="410"/>
      <c r="AS238" s="410"/>
      <c r="AT238" s="410"/>
      <c r="AU238" s="410"/>
      <c r="AV238" s="410"/>
      <c r="AW238" s="410"/>
      <c r="AX238" s="410"/>
      <c r="AY238" s="410"/>
      <c r="AZ238" s="410"/>
      <c r="BA238" s="410"/>
      <c r="BB238" s="410"/>
      <c r="BC238" s="410"/>
      <c r="BD238" s="410"/>
      <c r="BE238" s="410"/>
      <c r="BF238" s="410"/>
      <c r="BG238" s="410"/>
      <c r="BH238" s="410"/>
      <c r="BI238" s="410"/>
      <c r="BJ238" s="410"/>
      <c r="BK238" s="410"/>
      <c r="BL238" s="410"/>
    </row>
    <row r="239" spans="1:64" ht="18.75" customHeight="1" x14ac:dyDescent="0.2">
      <c r="A239" s="445" t="s">
        <v>900</v>
      </c>
      <c r="B239" s="410" t="s">
        <v>905</v>
      </c>
      <c r="C239" s="396"/>
      <c r="D239" s="396"/>
      <c r="E239" s="396"/>
      <c r="F239" s="395"/>
      <c r="G239" s="396"/>
      <c r="I239" s="396"/>
      <c r="J239" s="395"/>
      <c r="K239" s="396"/>
      <c r="L239" s="396"/>
      <c r="M239" s="396"/>
      <c r="N239" s="396"/>
      <c r="O239" s="396"/>
      <c r="P239" s="396"/>
      <c r="Q239" s="396"/>
      <c r="R239" s="396"/>
      <c r="S239" s="396"/>
      <c r="T239" s="396"/>
      <c r="U239" s="396"/>
      <c r="V239" s="396"/>
      <c r="W239" s="396"/>
      <c r="X239" s="396"/>
      <c r="Y239" s="396"/>
      <c r="Z239" s="396"/>
      <c r="AA239" s="396"/>
      <c r="AB239" s="396"/>
      <c r="AC239" s="396"/>
      <c r="AD239" s="396"/>
      <c r="AE239" s="396"/>
      <c r="AF239" s="396"/>
      <c r="AG239" s="396"/>
      <c r="AH239" s="396"/>
      <c r="AI239" s="396"/>
      <c r="AJ239" s="396"/>
      <c r="AK239" s="396"/>
      <c r="AL239" s="396"/>
      <c r="AM239" s="396"/>
      <c r="AN239" s="396"/>
      <c r="AO239" s="396"/>
      <c r="AP239" s="396"/>
      <c r="AQ239" s="396"/>
      <c r="AR239" s="396"/>
      <c r="AS239" s="396"/>
      <c r="AT239" s="396"/>
      <c r="AU239" s="396"/>
      <c r="AV239" s="396"/>
      <c r="AW239" s="396"/>
      <c r="AX239" s="396"/>
      <c r="AY239" s="396"/>
      <c r="AZ239" s="396"/>
      <c r="BA239" s="396"/>
      <c r="BB239" s="396"/>
      <c r="BC239" s="396"/>
      <c r="BD239" s="396"/>
      <c r="BE239" s="396"/>
      <c r="BF239" s="396"/>
      <c r="BG239" s="396"/>
      <c r="BH239" s="396"/>
      <c r="BI239" s="396"/>
      <c r="BJ239" s="396"/>
      <c r="BK239" s="396"/>
      <c r="BL239" s="396"/>
    </row>
    <row r="240" spans="1:64" ht="11.25" customHeight="1" x14ac:dyDescent="0.2">
      <c r="A240" s="425"/>
      <c r="B240" s="467"/>
      <c r="C240" s="467"/>
      <c r="D240" s="467"/>
      <c r="E240" s="467"/>
      <c r="F240" s="395"/>
      <c r="G240" s="396"/>
      <c r="I240" s="396"/>
      <c r="J240" s="395"/>
      <c r="K240" s="396"/>
      <c r="L240" s="396"/>
      <c r="M240" s="396"/>
      <c r="N240" s="396"/>
      <c r="O240" s="396"/>
      <c r="P240" s="396"/>
      <c r="Q240" s="396"/>
      <c r="R240" s="396"/>
      <c r="S240" s="396"/>
      <c r="T240" s="396"/>
      <c r="U240" s="396"/>
      <c r="V240" s="396"/>
      <c r="W240" s="396"/>
      <c r="X240" s="396"/>
      <c r="Y240" s="396"/>
      <c r="Z240" s="396"/>
      <c r="AA240" s="396"/>
      <c r="AB240" s="396"/>
      <c r="AC240" s="396"/>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6"/>
      <c r="AY240" s="396"/>
      <c r="AZ240" s="396"/>
      <c r="BA240" s="396"/>
      <c r="BB240" s="396"/>
      <c r="BC240" s="396"/>
      <c r="BD240" s="396"/>
      <c r="BE240" s="396"/>
      <c r="BF240" s="396"/>
      <c r="BG240" s="396"/>
      <c r="BH240" s="396"/>
      <c r="BI240" s="396"/>
      <c r="BJ240" s="396"/>
      <c r="BK240" s="396"/>
      <c r="BL240" s="396"/>
    </row>
    <row r="241" spans="1:64" ht="18.75" customHeight="1" x14ac:dyDescent="0.2">
      <c r="A241" s="425"/>
      <c r="B241" s="127" t="s">
        <v>555</v>
      </c>
      <c r="C241" s="432"/>
      <c r="D241" s="128" t="s">
        <v>554</v>
      </c>
      <c r="E241" s="414"/>
      <c r="F241" s="426" t="s">
        <v>160</v>
      </c>
      <c r="G241" s="513"/>
      <c r="H241" s="641" t="s">
        <v>159</v>
      </c>
      <c r="I241" s="513"/>
      <c r="J241" s="426" t="s">
        <v>110</v>
      </c>
      <c r="K241" s="414"/>
      <c r="L241" s="396"/>
      <c r="M241" s="396"/>
      <c r="N241" s="396"/>
      <c r="O241" s="396"/>
      <c r="P241" s="396"/>
      <c r="Q241" s="396"/>
      <c r="R241" s="396"/>
      <c r="S241" s="396"/>
      <c r="T241" s="396"/>
      <c r="U241" s="396"/>
      <c r="V241" s="396"/>
      <c r="W241" s="396"/>
      <c r="X241" s="396"/>
      <c r="Y241" s="396"/>
      <c r="Z241" s="396"/>
      <c r="AA241" s="396"/>
      <c r="AB241" s="396"/>
      <c r="AC241" s="396"/>
      <c r="AD241" s="396"/>
      <c r="AE241" s="396"/>
      <c r="AF241" s="396"/>
      <c r="AG241" s="396"/>
      <c r="AH241" s="396"/>
      <c r="AI241" s="396"/>
      <c r="AJ241" s="396"/>
      <c r="AK241" s="396"/>
      <c r="AL241" s="396"/>
      <c r="AM241" s="396"/>
      <c r="AN241" s="396"/>
      <c r="AO241" s="396"/>
      <c r="AP241" s="396"/>
      <c r="AQ241" s="396"/>
      <c r="AR241" s="396"/>
      <c r="AS241" s="396"/>
      <c r="AT241" s="396"/>
      <c r="AU241" s="396"/>
      <c r="AV241" s="396"/>
      <c r="AW241" s="396"/>
      <c r="AX241" s="396"/>
      <c r="AY241" s="396"/>
      <c r="AZ241" s="396"/>
      <c r="BA241" s="396"/>
      <c r="BB241" s="396"/>
      <c r="BC241" s="396"/>
      <c r="BD241" s="396"/>
      <c r="BE241" s="396"/>
      <c r="BF241" s="396"/>
      <c r="BG241" s="396"/>
      <c r="BH241" s="396"/>
      <c r="BI241" s="396"/>
      <c r="BJ241" s="396"/>
      <c r="BK241" s="396"/>
      <c r="BL241" s="396"/>
    </row>
    <row r="242" spans="1:64" ht="15" customHeight="1" x14ac:dyDescent="0.2">
      <c r="A242" s="425"/>
      <c r="B242" s="514"/>
      <c r="C242" s="512"/>
      <c r="D242" s="505"/>
      <c r="E242" s="506"/>
      <c r="F242" s="429"/>
      <c r="G242" s="507"/>
      <c r="H242" s="642"/>
      <c r="I242" s="507"/>
      <c r="J242" s="431" t="s">
        <v>158</v>
      </c>
      <c r="K242" s="414"/>
      <c r="L242" s="396"/>
      <c r="M242" s="396"/>
      <c r="N242" s="396"/>
      <c r="O242" s="396"/>
      <c r="P242" s="396"/>
      <c r="Q242" s="396"/>
      <c r="R242" s="396"/>
      <c r="S242" s="396"/>
      <c r="T242" s="396"/>
      <c r="U242" s="396"/>
      <c r="V242" s="396"/>
      <c r="W242" s="396"/>
      <c r="X242" s="396"/>
      <c r="Y242" s="396"/>
      <c r="Z242" s="396"/>
      <c r="AA242" s="396"/>
      <c r="AB242" s="396"/>
      <c r="AC242" s="396"/>
      <c r="AD242" s="396"/>
      <c r="AE242" s="396"/>
      <c r="AF242" s="396"/>
      <c r="AG242" s="396"/>
      <c r="AH242" s="396"/>
      <c r="AI242" s="396"/>
      <c r="AJ242" s="396"/>
      <c r="AK242" s="396"/>
      <c r="AL242" s="396"/>
      <c r="AM242" s="396"/>
      <c r="AN242" s="396"/>
      <c r="AO242" s="396"/>
      <c r="AP242" s="396"/>
      <c r="AQ242" s="396"/>
      <c r="AR242" s="396"/>
      <c r="AS242" s="396"/>
      <c r="AT242" s="396"/>
      <c r="AU242" s="396"/>
      <c r="AV242" s="396"/>
      <c r="AW242" s="396"/>
      <c r="AX242" s="396"/>
      <c r="AY242" s="396"/>
      <c r="AZ242" s="396"/>
      <c r="BA242" s="396"/>
      <c r="BB242" s="396"/>
      <c r="BC242" s="396"/>
      <c r="BD242" s="396"/>
      <c r="BE242" s="396"/>
      <c r="BF242" s="396"/>
      <c r="BG242" s="396"/>
      <c r="BH242" s="396"/>
      <c r="BI242" s="396"/>
      <c r="BJ242" s="396"/>
      <c r="BK242" s="396"/>
      <c r="BL242" s="396"/>
    </row>
    <row r="243" spans="1:64" s="4" customFormat="1" ht="15" customHeight="1" x14ac:dyDescent="0.2">
      <c r="A243" s="410"/>
      <c r="B243" s="574">
        <v>1</v>
      </c>
      <c r="C243" s="527" t="s">
        <v>721</v>
      </c>
      <c r="D243" s="1035"/>
      <c r="E243" s="1036"/>
      <c r="F243" s="530"/>
      <c r="G243" s="545" t="s">
        <v>139</v>
      </c>
      <c r="H243" s="643">
        <v>0.755</v>
      </c>
      <c r="I243" s="545" t="s">
        <v>141</v>
      </c>
      <c r="J243" s="522">
        <f>ROUND(F243*H243,0)</f>
        <v>0</v>
      </c>
      <c r="K243" s="523" t="s">
        <v>156</v>
      </c>
      <c r="L243" s="410"/>
      <c r="M243" s="410"/>
      <c r="N243" s="410"/>
      <c r="O243" s="410"/>
      <c r="P243" s="410"/>
      <c r="Q243" s="410"/>
      <c r="R243" s="410"/>
      <c r="S243" s="410"/>
      <c r="T243" s="410"/>
      <c r="U243" s="410"/>
      <c r="V243" s="410"/>
      <c r="W243" s="410"/>
      <c r="X243" s="410"/>
      <c r="Y243" s="410"/>
      <c r="Z243" s="410"/>
      <c r="AA243" s="410"/>
      <c r="AB243" s="410"/>
      <c r="AC243" s="410"/>
      <c r="AD243" s="410"/>
      <c r="AE243" s="410"/>
      <c r="AF243" s="410"/>
      <c r="AG243" s="410"/>
      <c r="AH243" s="410"/>
      <c r="AI243" s="410"/>
      <c r="AJ243" s="410"/>
      <c r="AK243" s="410"/>
      <c r="AL243" s="410"/>
      <c r="AM243" s="410"/>
      <c r="AN243" s="410"/>
      <c r="AO243" s="410"/>
      <c r="AP243" s="410"/>
      <c r="AQ243" s="410"/>
      <c r="AR243" s="410"/>
      <c r="AS243" s="410"/>
      <c r="AT243" s="410"/>
      <c r="AU243" s="410"/>
      <c r="AV243" s="410"/>
      <c r="AW243" s="410"/>
      <c r="AX243" s="410"/>
      <c r="AY243" s="410"/>
      <c r="AZ243" s="410"/>
      <c r="BA243" s="410"/>
      <c r="BB243" s="410"/>
      <c r="BC243" s="410"/>
      <c r="BD243" s="410"/>
      <c r="BE243" s="410"/>
      <c r="BF243" s="410"/>
      <c r="BG243" s="410"/>
      <c r="BH243" s="410"/>
      <c r="BI243" s="410"/>
      <c r="BJ243" s="410"/>
      <c r="BK243" s="410"/>
      <c r="BL243" s="410"/>
    </row>
    <row r="244" spans="1:64" s="4" customFormat="1" ht="15" customHeight="1" x14ac:dyDescent="0.2">
      <c r="A244" s="410"/>
      <c r="B244" s="574">
        <v>2</v>
      </c>
      <c r="C244" s="527" t="s">
        <v>1002</v>
      </c>
      <c r="D244" s="1035"/>
      <c r="E244" s="1036"/>
      <c r="F244" s="530"/>
      <c r="G244" s="573" t="s">
        <v>139</v>
      </c>
      <c r="H244" s="643">
        <v>0.8</v>
      </c>
      <c r="I244" s="573" t="s">
        <v>141</v>
      </c>
      <c r="J244" s="522">
        <f>ROUND(F244*H244,0)</f>
        <v>0</v>
      </c>
      <c r="K244" s="523" t="s">
        <v>154</v>
      </c>
      <c r="L244" s="410"/>
      <c r="M244" s="410"/>
      <c r="N244" s="410"/>
      <c r="O244" s="410"/>
      <c r="P244" s="410"/>
      <c r="Q244" s="410"/>
      <c r="R244" s="410"/>
      <c r="S244" s="410"/>
      <c r="T244" s="410"/>
      <c r="U244" s="410"/>
      <c r="V244" s="410"/>
      <c r="W244" s="410"/>
      <c r="X244" s="410"/>
      <c r="Y244" s="410"/>
      <c r="Z244" s="410"/>
      <c r="AA244" s="410"/>
      <c r="AB244" s="410"/>
      <c r="AC244" s="410"/>
      <c r="AD244" s="410"/>
      <c r="AE244" s="410"/>
      <c r="AF244" s="410"/>
      <c r="AG244" s="410"/>
      <c r="AH244" s="410"/>
      <c r="AI244" s="410"/>
      <c r="AJ244" s="410"/>
      <c r="AK244" s="410"/>
      <c r="AL244" s="410"/>
      <c r="AM244" s="410"/>
      <c r="AN244" s="410"/>
      <c r="AO244" s="410"/>
      <c r="AP244" s="410"/>
      <c r="AQ244" s="410"/>
      <c r="AR244" s="410"/>
      <c r="AS244" s="410"/>
      <c r="AT244" s="410"/>
      <c r="AU244" s="410"/>
      <c r="AV244" s="410"/>
      <c r="AW244" s="410"/>
      <c r="AX244" s="410"/>
      <c r="AY244" s="410"/>
      <c r="AZ244" s="410"/>
      <c r="BA244" s="410"/>
      <c r="BB244" s="410"/>
      <c r="BC244" s="410"/>
      <c r="BD244" s="410"/>
      <c r="BE244" s="410"/>
      <c r="BF244" s="410"/>
      <c r="BG244" s="410"/>
      <c r="BH244" s="410"/>
      <c r="BI244" s="410"/>
      <c r="BJ244" s="410"/>
      <c r="BK244" s="410"/>
      <c r="BL244" s="410"/>
    </row>
    <row r="245" spans="1:64" s="4" customFormat="1" ht="15" customHeight="1" x14ac:dyDescent="0.2">
      <c r="A245" s="596"/>
      <c r="B245" s="626">
        <v>3</v>
      </c>
      <c r="C245" s="527" t="s">
        <v>1116</v>
      </c>
      <c r="D245" s="1035"/>
      <c r="E245" s="1036"/>
      <c r="F245" s="530"/>
      <c r="G245" s="625" t="s">
        <v>139</v>
      </c>
      <c r="H245" s="643">
        <v>0.8</v>
      </c>
      <c r="I245" s="625" t="s">
        <v>141</v>
      </c>
      <c r="J245" s="522">
        <f>ROUND(F245*H245,0)</f>
        <v>0</v>
      </c>
      <c r="K245" s="598" t="s">
        <v>152</v>
      </c>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596"/>
      <c r="AL245" s="596"/>
      <c r="AM245" s="596"/>
      <c r="AN245" s="596"/>
      <c r="AO245" s="596"/>
      <c r="AP245" s="596"/>
      <c r="AQ245" s="596"/>
      <c r="AR245" s="596"/>
      <c r="AS245" s="596"/>
      <c r="AT245" s="596"/>
      <c r="AU245" s="596"/>
      <c r="AV245" s="596"/>
      <c r="AW245" s="596"/>
      <c r="AX245" s="596"/>
      <c r="AY245" s="596"/>
      <c r="AZ245" s="596"/>
      <c r="BA245" s="596"/>
      <c r="BB245" s="596"/>
      <c r="BC245" s="596"/>
      <c r="BD245" s="596"/>
      <c r="BE245" s="596"/>
      <c r="BF245" s="596"/>
      <c r="BG245" s="596"/>
      <c r="BH245" s="596"/>
      <c r="BI245" s="596"/>
      <c r="BJ245" s="596"/>
      <c r="BK245" s="596"/>
      <c r="BL245" s="596"/>
    </row>
    <row r="246" spans="1:64" s="4" customFormat="1" ht="15" customHeight="1" x14ac:dyDescent="0.2">
      <c r="A246" s="410"/>
      <c r="B246" s="626">
        <v>4</v>
      </c>
      <c r="C246" s="527" t="s">
        <v>1395</v>
      </c>
      <c r="D246" s="1035"/>
      <c r="E246" s="1036"/>
      <c r="F246" s="530"/>
      <c r="G246" s="625" t="s">
        <v>139</v>
      </c>
      <c r="H246" s="643">
        <v>0.8</v>
      </c>
      <c r="I246" s="625" t="s">
        <v>141</v>
      </c>
      <c r="J246" s="522">
        <f>ROUND(F246*H246,0)</f>
        <v>0</v>
      </c>
      <c r="K246" s="598" t="s">
        <v>602</v>
      </c>
      <c r="L246" s="410"/>
      <c r="M246" s="410"/>
      <c r="N246" s="410"/>
      <c r="O246" s="410"/>
      <c r="P246" s="410"/>
      <c r="Q246" s="410"/>
      <c r="R246" s="410"/>
      <c r="S246" s="410"/>
      <c r="T246" s="410"/>
      <c r="U246" s="410"/>
      <c r="V246" s="410"/>
      <c r="W246" s="410"/>
      <c r="X246" s="410"/>
      <c r="Y246" s="410"/>
      <c r="Z246" s="410"/>
      <c r="AA246" s="410"/>
      <c r="AB246" s="410"/>
      <c r="AC246" s="410"/>
      <c r="AD246" s="410"/>
      <c r="AE246" s="410"/>
      <c r="AF246" s="410"/>
      <c r="AG246" s="410"/>
      <c r="AH246" s="410"/>
      <c r="AI246" s="410"/>
      <c r="AJ246" s="410"/>
      <c r="AK246" s="410"/>
      <c r="AL246" s="410"/>
      <c r="AM246" s="410"/>
      <c r="AN246" s="410"/>
      <c r="AO246" s="410"/>
      <c r="AP246" s="410"/>
      <c r="AQ246" s="410"/>
      <c r="AR246" s="410"/>
      <c r="AS246" s="410"/>
      <c r="AT246" s="410"/>
      <c r="AU246" s="410"/>
      <c r="AV246" s="410"/>
      <c r="AW246" s="410"/>
      <c r="AX246" s="410"/>
      <c r="AY246" s="410"/>
      <c r="AZ246" s="410"/>
      <c r="BA246" s="410"/>
      <c r="BB246" s="410"/>
      <c r="BC246" s="410"/>
      <c r="BD246" s="410"/>
      <c r="BE246" s="410"/>
      <c r="BF246" s="410"/>
      <c r="BG246" s="410"/>
      <c r="BH246" s="410"/>
      <c r="BI246" s="410"/>
      <c r="BJ246" s="410"/>
      <c r="BK246" s="410"/>
      <c r="BL246" s="410"/>
    </row>
    <row r="247" spans="1:64" s="4" customFormat="1" ht="15" customHeight="1" thickBot="1" x14ac:dyDescent="0.25">
      <c r="A247" s="596"/>
      <c r="B247" s="688">
        <v>5</v>
      </c>
      <c r="C247" s="527" t="s">
        <v>1639</v>
      </c>
      <c r="D247" s="1035"/>
      <c r="E247" s="1036"/>
      <c r="F247" s="530"/>
      <c r="G247" s="689" t="s">
        <v>139</v>
      </c>
      <c r="H247" s="643">
        <v>0.8</v>
      </c>
      <c r="I247" s="689" t="s">
        <v>141</v>
      </c>
      <c r="J247" s="522">
        <f>ROUND(F247*H247,0)</f>
        <v>0</v>
      </c>
      <c r="K247" s="3" t="s">
        <v>601</v>
      </c>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596"/>
      <c r="AL247" s="596"/>
      <c r="AM247" s="596"/>
      <c r="AN247" s="596"/>
      <c r="AO247" s="596"/>
      <c r="AP247" s="596"/>
      <c r="AQ247" s="596"/>
      <c r="AR247" s="596"/>
      <c r="AS247" s="596"/>
      <c r="AT247" s="596"/>
      <c r="AU247" s="596"/>
      <c r="AV247" s="596"/>
      <c r="AW247" s="596"/>
      <c r="AX247" s="596"/>
      <c r="AY247" s="596"/>
      <c r="AZ247" s="596"/>
      <c r="BA247" s="596"/>
      <c r="BB247" s="596"/>
      <c r="BC247" s="596"/>
      <c r="BD247" s="596"/>
      <c r="BE247" s="596"/>
      <c r="BF247" s="596"/>
      <c r="BG247" s="596"/>
      <c r="BH247" s="596"/>
      <c r="BI247" s="596"/>
      <c r="BJ247" s="596"/>
      <c r="BK247" s="596"/>
      <c r="BL247" s="596"/>
    </row>
    <row r="248" spans="1:64" s="4" customFormat="1" ht="15" customHeight="1" x14ac:dyDescent="0.2">
      <c r="A248" s="410"/>
      <c r="B248" s="184"/>
      <c r="C248" s="185"/>
      <c r="D248" s="184"/>
      <c r="E248" s="184"/>
      <c r="F248" s="170"/>
      <c r="G248" s="171"/>
      <c r="H248" s="684" t="s">
        <v>1982</v>
      </c>
      <c r="I248" s="316"/>
      <c r="J248" s="334"/>
      <c r="K248" s="3"/>
      <c r="L248" s="414"/>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10"/>
      <c r="AY248" s="410"/>
      <c r="AZ248" s="410"/>
      <c r="BA248" s="410"/>
      <c r="BB248" s="410"/>
      <c r="BC248" s="410"/>
      <c r="BD248" s="410"/>
      <c r="BE248" s="410"/>
      <c r="BF248" s="410"/>
      <c r="BG248" s="410"/>
      <c r="BH248" s="410"/>
      <c r="BI248" s="410"/>
      <c r="BJ248" s="410"/>
      <c r="BK248" s="410"/>
      <c r="BL248" s="410"/>
    </row>
    <row r="249" spans="1:64" s="4" customFormat="1" ht="15" customHeight="1" thickBot="1" x14ac:dyDescent="0.25">
      <c r="A249" s="410"/>
      <c r="B249" s="414"/>
      <c r="C249" s="414"/>
      <c r="D249" s="414"/>
      <c r="E249" s="414"/>
      <c r="F249" s="497"/>
      <c r="G249" s="414"/>
      <c r="H249" s="638" t="s">
        <v>140</v>
      </c>
      <c r="I249" s="504"/>
      <c r="J249" s="477">
        <f>SUM(J243:J247)</f>
        <v>0</v>
      </c>
      <c r="K249" s="515" t="s">
        <v>811</v>
      </c>
      <c r="L249" s="414" t="s">
        <v>139</v>
      </c>
      <c r="M249" s="410"/>
      <c r="N249" s="410"/>
      <c r="O249" s="410"/>
      <c r="P249" s="410"/>
      <c r="Q249" s="410"/>
      <c r="R249" s="410"/>
      <c r="S249" s="410"/>
      <c r="T249" s="410"/>
      <c r="U249" s="410"/>
      <c r="V249" s="410"/>
      <c r="W249" s="410"/>
      <c r="X249" s="410"/>
      <c r="Y249" s="410"/>
      <c r="Z249" s="410"/>
      <c r="AA249" s="410"/>
      <c r="AB249" s="410"/>
      <c r="AC249" s="410"/>
      <c r="AD249" s="410"/>
      <c r="AE249" s="410"/>
      <c r="AF249" s="410"/>
      <c r="AG249" s="410"/>
      <c r="AH249" s="410"/>
      <c r="AI249" s="410"/>
      <c r="AJ249" s="410"/>
      <c r="AK249" s="410"/>
      <c r="AL249" s="410"/>
      <c r="AM249" s="410"/>
      <c r="AN249" s="410"/>
      <c r="AO249" s="410"/>
      <c r="AP249" s="410"/>
      <c r="AQ249" s="410"/>
      <c r="AR249" s="410"/>
      <c r="AS249" s="410"/>
      <c r="AT249" s="410"/>
      <c r="AU249" s="410"/>
      <c r="AV249" s="410"/>
      <c r="AW249" s="410"/>
      <c r="AX249" s="410"/>
      <c r="AY249" s="410"/>
      <c r="AZ249" s="410"/>
      <c r="BA249" s="410"/>
      <c r="BB249" s="410"/>
      <c r="BC249" s="410"/>
      <c r="BD249" s="410"/>
      <c r="BE249" s="410"/>
      <c r="BF249" s="410"/>
      <c r="BG249" s="410"/>
      <c r="BH249" s="410"/>
      <c r="BI249" s="410"/>
      <c r="BJ249" s="410"/>
      <c r="BK249" s="410"/>
      <c r="BL249" s="410"/>
    </row>
    <row r="250" spans="1:64" s="4" customFormat="1" ht="15" customHeight="1" x14ac:dyDescent="0.2">
      <c r="A250" s="410"/>
      <c r="B250" s="414"/>
      <c r="C250" s="414"/>
      <c r="D250" s="414"/>
      <c r="E250" s="414"/>
      <c r="F250" s="497"/>
      <c r="G250" s="414"/>
      <c r="H250" s="171"/>
      <c r="I250" s="508"/>
      <c r="J250" s="403"/>
      <c r="K250" s="414"/>
      <c r="L250" s="414"/>
      <c r="M250" s="410"/>
      <c r="N250" s="410"/>
      <c r="O250" s="410"/>
      <c r="P250" s="410"/>
      <c r="Q250" s="410"/>
      <c r="R250" s="410"/>
      <c r="S250" s="410"/>
      <c r="T250" s="410"/>
      <c r="U250" s="410"/>
      <c r="V250" s="410"/>
      <c r="W250" s="410"/>
      <c r="X250" s="410"/>
      <c r="Y250" s="410"/>
      <c r="Z250" s="410"/>
      <c r="AA250" s="410"/>
      <c r="AB250" s="410"/>
      <c r="AC250" s="410"/>
      <c r="AD250" s="410"/>
      <c r="AE250" s="410"/>
      <c r="AF250" s="410"/>
      <c r="AG250" s="410"/>
      <c r="AH250" s="410"/>
      <c r="AI250" s="410"/>
      <c r="AJ250" s="410"/>
      <c r="AK250" s="410"/>
      <c r="AL250" s="410"/>
      <c r="AM250" s="410"/>
      <c r="AN250" s="410"/>
      <c r="AO250" s="410"/>
      <c r="AP250" s="410"/>
      <c r="AQ250" s="410"/>
      <c r="AR250" s="410"/>
      <c r="AS250" s="410"/>
      <c r="AT250" s="410"/>
      <c r="AU250" s="410"/>
      <c r="AV250" s="410"/>
      <c r="AW250" s="410"/>
      <c r="AX250" s="410"/>
      <c r="AY250" s="410"/>
      <c r="AZ250" s="410"/>
      <c r="BA250" s="410"/>
      <c r="BB250" s="410"/>
      <c r="BC250" s="410"/>
      <c r="BD250" s="410"/>
      <c r="BE250" s="410"/>
      <c r="BF250" s="410"/>
      <c r="BG250" s="410"/>
      <c r="BH250" s="410"/>
      <c r="BI250" s="410"/>
      <c r="BJ250" s="410"/>
      <c r="BK250" s="410"/>
      <c r="BL250" s="410"/>
    </row>
    <row r="251" spans="1:64" ht="18.75" customHeight="1" x14ac:dyDescent="0.2">
      <c r="A251" s="177" t="s">
        <v>1653</v>
      </c>
      <c r="B251" s="4" t="s">
        <v>1654</v>
      </c>
      <c r="C251" s="2"/>
      <c r="D251" s="2"/>
      <c r="E251" s="2"/>
      <c r="F251" s="165"/>
      <c r="G251" s="2"/>
      <c r="I251" s="2"/>
      <c r="J251" s="165"/>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2" spans="1:64" ht="11.25" customHeight="1" x14ac:dyDescent="0.2">
      <c r="A252" s="182"/>
      <c r="B252" s="704"/>
      <c r="C252" s="704"/>
      <c r="D252" s="704"/>
      <c r="E252" s="704"/>
      <c r="F252" s="165"/>
      <c r="G252" s="2"/>
      <c r="I252" s="2"/>
      <c r="J252" s="165"/>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row>
    <row r="253" spans="1:64" ht="18.75" customHeight="1" x14ac:dyDescent="0.2">
      <c r="A253" s="182"/>
      <c r="B253" s="351" t="s">
        <v>555</v>
      </c>
      <c r="C253" s="195"/>
      <c r="D253" s="705" t="s">
        <v>554</v>
      </c>
      <c r="E253" s="3"/>
      <c r="F253" s="205" t="s">
        <v>160</v>
      </c>
      <c r="G253" s="187"/>
      <c r="H253" s="641" t="s">
        <v>159</v>
      </c>
      <c r="I253" s="187"/>
      <c r="J253" s="205" t="s">
        <v>110</v>
      </c>
      <c r="K253" s="3"/>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row>
    <row r="254" spans="1:64" ht="15" customHeight="1" x14ac:dyDescent="0.2">
      <c r="A254" s="182"/>
      <c r="B254" s="690"/>
      <c r="C254" s="203"/>
      <c r="D254" s="692"/>
      <c r="E254" s="693"/>
      <c r="F254" s="694"/>
      <c r="G254" s="200"/>
      <c r="H254" s="642"/>
      <c r="I254" s="200"/>
      <c r="J254" s="199" t="s">
        <v>1655</v>
      </c>
      <c r="K254" s="3"/>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row>
    <row r="255" spans="1:64" s="4" customFormat="1" ht="15" customHeight="1" x14ac:dyDescent="0.2">
      <c r="B255" s="691">
        <v>1</v>
      </c>
      <c r="C255" s="195" t="s">
        <v>1395</v>
      </c>
      <c r="D255" s="191" t="s">
        <v>597</v>
      </c>
      <c r="E255" s="190" t="s">
        <v>165</v>
      </c>
      <c r="F255" s="189"/>
      <c r="G255" s="188" t="s">
        <v>139</v>
      </c>
      <c r="H255" s="643">
        <v>0.5</v>
      </c>
      <c r="I255" s="188" t="s">
        <v>141</v>
      </c>
      <c r="J255" s="194">
        <f t="shared" ref="J255:J256" si="10">ROUND(F255*H255,0)</f>
        <v>0</v>
      </c>
      <c r="K255" s="3" t="s">
        <v>156</v>
      </c>
    </row>
    <row r="256" spans="1:64" s="4" customFormat="1" ht="15" customHeight="1" x14ac:dyDescent="0.2">
      <c r="B256" s="212"/>
      <c r="C256" s="693"/>
      <c r="D256" s="191" t="s">
        <v>593</v>
      </c>
      <c r="E256" s="190" t="s">
        <v>164</v>
      </c>
      <c r="F256" s="189"/>
      <c r="G256" s="188" t="s">
        <v>139</v>
      </c>
      <c r="H256" s="644">
        <v>0.5</v>
      </c>
      <c r="I256" s="187" t="s">
        <v>141</v>
      </c>
      <c r="J256" s="186">
        <f t="shared" si="10"/>
        <v>0</v>
      </c>
      <c r="K256" s="3" t="s">
        <v>154</v>
      </c>
    </row>
    <row r="257" spans="1:64" s="4" customFormat="1" ht="15" customHeight="1" x14ac:dyDescent="0.2">
      <c r="B257" s="691">
        <v>2</v>
      </c>
      <c r="C257" s="195" t="s">
        <v>1639</v>
      </c>
      <c r="D257" s="191" t="s">
        <v>597</v>
      </c>
      <c r="E257" s="190" t="s">
        <v>165</v>
      </c>
      <c r="F257" s="189"/>
      <c r="G257" s="188" t="s">
        <v>139</v>
      </c>
      <c r="H257" s="643">
        <v>0.5</v>
      </c>
      <c r="I257" s="188" t="s">
        <v>141</v>
      </c>
      <c r="J257" s="194">
        <f t="shared" ref="J257:J258" si="11">ROUND(F257*H257,0)</f>
        <v>0</v>
      </c>
      <c r="K257" s="3" t="s">
        <v>152</v>
      </c>
    </row>
    <row r="258" spans="1:64" s="4" customFormat="1" ht="15" customHeight="1" thickBot="1" x14ac:dyDescent="0.25">
      <c r="B258" s="212"/>
      <c r="C258" s="693"/>
      <c r="D258" s="191" t="s">
        <v>593</v>
      </c>
      <c r="E258" s="190" t="s">
        <v>164</v>
      </c>
      <c r="F258" s="189"/>
      <c r="G258" s="188" t="s">
        <v>139</v>
      </c>
      <c r="H258" s="644">
        <v>0.5</v>
      </c>
      <c r="I258" s="187" t="s">
        <v>141</v>
      </c>
      <c r="J258" s="186">
        <f t="shared" si="11"/>
        <v>0</v>
      </c>
      <c r="K258" s="3" t="s">
        <v>602</v>
      </c>
    </row>
    <row r="259" spans="1:64" s="4" customFormat="1" ht="15" customHeight="1" x14ac:dyDescent="0.2">
      <c r="B259" s="184"/>
      <c r="C259" s="185"/>
      <c r="D259" s="184"/>
      <c r="E259" s="184"/>
      <c r="F259" s="170"/>
      <c r="G259" s="171"/>
      <c r="H259" s="684" t="s">
        <v>1983</v>
      </c>
      <c r="I259" s="685"/>
      <c r="J259" s="334"/>
      <c r="K259" s="3"/>
      <c r="L259" s="3"/>
    </row>
    <row r="260" spans="1:64" s="4" customFormat="1" ht="15" customHeight="1" thickBot="1" x14ac:dyDescent="0.25">
      <c r="B260" s="3"/>
      <c r="C260" s="3"/>
      <c r="D260" s="3"/>
      <c r="E260" s="3"/>
      <c r="F260" s="169"/>
      <c r="G260" s="3"/>
      <c r="H260" s="686" t="s">
        <v>140</v>
      </c>
      <c r="I260" s="687"/>
      <c r="J260" s="166">
        <f>SUM(J255:J258)</f>
        <v>0</v>
      </c>
      <c r="K260" s="706" t="s">
        <v>1656</v>
      </c>
      <c r="L260" s="3" t="s">
        <v>1657</v>
      </c>
    </row>
    <row r="261" spans="1:64" s="4" customFormat="1" ht="18.75" customHeight="1" thickBot="1" x14ac:dyDescent="0.25">
      <c r="B261" s="3"/>
      <c r="C261" s="3"/>
      <c r="D261" s="3"/>
      <c r="E261" s="3"/>
      <c r="F261" s="169"/>
      <c r="G261" s="168"/>
      <c r="H261" s="646"/>
      <c r="I261" s="171"/>
      <c r="J261" s="170"/>
      <c r="K261" s="3"/>
      <c r="L261" s="3"/>
    </row>
    <row r="262" spans="1:64" s="4" customFormat="1" ht="18.75" customHeight="1" x14ac:dyDescent="0.2">
      <c r="B262" s="3"/>
      <c r="C262" s="3"/>
      <c r="D262" s="3"/>
      <c r="E262" s="3"/>
      <c r="F262" s="169"/>
      <c r="G262" s="168"/>
      <c r="H262" s="1031" t="s">
        <v>1984</v>
      </c>
      <c r="I262" s="1032"/>
      <c r="J262" s="167"/>
      <c r="K262" s="3"/>
    </row>
    <row r="263" spans="1:64" ht="18.75" customHeight="1" thickBot="1" x14ac:dyDescent="0.25">
      <c r="A263" s="396"/>
      <c r="B263" s="396"/>
      <c r="C263" s="396"/>
      <c r="D263" s="396"/>
      <c r="E263" s="396"/>
      <c r="F263" s="395"/>
      <c r="G263" s="396"/>
      <c r="H263" s="1033" t="s">
        <v>138</v>
      </c>
      <c r="I263" s="1034"/>
      <c r="J263" s="603" t="e">
        <f>SUMIF(L31:L261,"*",J31:J261)</f>
        <v>#DIV/0!</v>
      </c>
      <c r="K263" s="598" t="s">
        <v>1658</v>
      </c>
      <c r="L263" s="396"/>
      <c r="M263" s="396"/>
      <c r="N263" s="396"/>
      <c r="O263" s="396"/>
      <c r="P263" s="396"/>
      <c r="Q263" s="396"/>
      <c r="R263" s="396"/>
      <c r="S263" s="396"/>
      <c r="T263" s="396"/>
      <c r="U263" s="396"/>
      <c r="V263" s="396"/>
      <c r="W263" s="396"/>
      <c r="X263" s="396"/>
      <c r="Y263" s="396"/>
      <c r="Z263" s="396"/>
      <c r="AA263" s="396"/>
      <c r="AB263" s="396"/>
      <c r="AC263" s="396"/>
      <c r="AD263" s="396"/>
      <c r="AE263" s="396"/>
      <c r="AF263" s="396"/>
      <c r="AG263" s="396"/>
      <c r="AH263" s="396"/>
      <c r="AI263" s="396"/>
      <c r="AJ263" s="396"/>
      <c r="AK263" s="396"/>
      <c r="AL263" s="396"/>
      <c r="AM263" s="396"/>
      <c r="AN263" s="396"/>
      <c r="AO263" s="396"/>
      <c r="AP263" s="396"/>
      <c r="AQ263" s="396"/>
      <c r="AR263" s="396"/>
      <c r="AS263" s="396"/>
      <c r="AT263" s="396"/>
      <c r="AU263" s="396"/>
      <c r="AV263" s="396"/>
      <c r="AW263" s="396"/>
      <c r="AX263" s="396"/>
      <c r="AY263" s="396"/>
      <c r="AZ263" s="396"/>
      <c r="BA263" s="396"/>
      <c r="BB263" s="396"/>
      <c r="BC263" s="396"/>
      <c r="BD263" s="396"/>
      <c r="BE263" s="396"/>
      <c r="BF263" s="396"/>
      <c r="BG263" s="396"/>
      <c r="BH263" s="396"/>
      <c r="BI263" s="396"/>
      <c r="BJ263" s="396"/>
      <c r="BK263" s="396"/>
      <c r="BL263" s="396"/>
    </row>
    <row r="264" spans="1:64" ht="18.75" customHeight="1" x14ac:dyDescent="0.2">
      <c r="A264" s="396"/>
      <c r="B264" s="396"/>
      <c r="C264" s="396"/>
      <c r="D264" s="396"/>
      <c r="E264" s="396"/>
      <c r="F264" s="395"/>
      <c r="G264" s="396"/>
      <c r="I264" s="396"/>
      <c r="J264" s="395"/>
      <c r="K264" s="396"/>
      <c r="L264" s="396"/>
      <c r="M264" s="396"/>
      <c r="N264" s="396"/>
      <c r="O264" s="396"/>
      <c r="P264" s="396"/>
      <c r="Q264" s="396"/>
      <c r="R264" s="396"/>
      <c r="S264" s="396"/>
      <c r="T264" s="396"/>
      <c r="U264" s="396"/>
      <c r="V264" s="396"/>
      <c r="W264" s="396"/>
      <c r="X264" s="396"/>
      <c r="Y264" s="396"/>
      <c r="Z264" s="396"/>
      <c r="AA264" s="396"/>
      <c r="AB264" s="396"/>
      <c r="AC264" s="396"/>
      <c r="AD264" s="396"/>
      <c r="AE264" s="396"/>
      <c r="AF264" s="396"/>
      <c r="AG264" s="396"/>
      <c r="AH264" s="396"/>
      <c r="AI264" s="396"/>
      <c r="AJ264" s="396"/>
      <c r="AK264" s="396"/>
      <c r="AL264" s="396"/>
      <c r="AM264" s="396"/>
      <c r="AN264" s="396"/>
      <c r="AO264" s="396"/>
      <c r="AP264" s="396"/>
      <c r="AQ264" s="396"/>
      <c r="AR264" s="396"/>
      <c r="AS264" s="396"/>
      <c r="AT264" s="396"/>
      <c r="AU264" s="396"/>
      <c r="AV264" s="396"/>
      <c r="AW264" s="396"/>
      <c r="AX264" s="396"/>
      <c r="AY264" s="396"/>
      <c r="AZ264" s="396"/>
      <c r="BA264" s="396"/>
      <c r="BB264" s="396"/>
      <c r="BC264" s="396"/>
      <c r="BD264" s="396"/>
      <c r="BE264" s="396"/>
      <c r="BF264" s="396"/>
      <c r="BG264" s="396"/>
      <c r="BH264" s="396"/>
      <c r="BI264" s="396"/>
      <c r="BJ264" s="396"/>
      <c r="BK264" s="396"/>
      <c r="BL264" s="396"/>
    </row>
    <row r="265" spans="1:64" ht="18.75" customHeight="1" x14ac:dyDescent="0.2">
      <c r="A265" s="396"/>
      <c r="B265" s="396"/>
      <c r="C265" s="396"/>
      <c r="D265" s="396"/>
      <c r="E265" s="396"/>
      <c r="F265" s="395"/>
      <c r="G265" s="396"/>
      <c r="I265" s="396"/>
      <c r="J265" s="395"/>
      <c r="K265" s="396"/>
      <c r="L265" s="396"/>
      <c r="M265" s="396"/>
      <c r="N265" s="396"/>
      <c r="O265" s="396"/>
      <c r="P265" s="396"/>
      <c r="Q265" s="396"/>
      <c r="R265" s="396"/>
      <c r="S265" s="396"/>
      <c r="T265" s="396"/>
      <c r="U265" s="396"/>
      <c r="V265" s="396"/>
      <c r="W265" s="396"/>
      <c r="X265" s="396"/>
      <c r="Y265" s="396"/>
      <c r="Z265" s="396"/>
      <c r="AA265" s="396"/>
      <c r="AB265" s="396"/>
      <c r="AC265" s="396"/>
      <c r="AD265" s="396"/>
      <c r="AE265" s="396"/>
      <c r="AF265" s="396"/>
      <c r="AG265" s="396"/>
      <c r="AH265" s="396"/>
      <c r="AI265" s="396"/>
      <c r="AJ265" s="396"/>
      <c r="AK265" s="396"/>
      <c r="AL265" s="396"/>
      <c r="AM265" s="396"/>
      <c r="AN265" s="396"/>
      <c r="AO265" s="396"/>
      <c r="AP265" s="396"/>
      <c r="AQ265" s="396"/>
      <c r="AR265" s="396"/>
      <c r="AS265" s="396"/>
      <c r="AT265" s="396"/>
      <c r="AU265" s="396"/>
      <c r="AV265" s="396"/>
      <c r="AW265" s="396"/>
      <c r="AX265" s="396"/>
      <c r="AY265" s="396"/>
      <c r="AZ265" s="396"/>
      <c r="BA265" s="396"/>
      <c r="BB265" s="396"/>
      <c r="BC265" s="396"/>
      <c r="BD265" s="396"/>
      <c r="BE265" s="396"/>
      <c r="BF265" s="396"/>
      <c r="BG265" s="396"/>
      <c r="BH265" s="396"/>
      <c r="BI265" s="396"/>
      <c r="BJ265" s="396"/>
      <c r="BK265" s="396"/>
      <c r="BL265" s="396"/>
    </row>
    <row r="266" spans="1:64" ht="18.75" customHeight="1" x14ac:dyDescent="0.2">
      <c r="A266" s="396"/>
      <c r="B266" s="396"/>
      <c r="C266" s="396"/>
      <c r="D266" s="396"/>
      <c r="E266" s="396"/>
      <c r="F266" s="395"/>
      <c r="G266" s="396"/>
      <c r="I266" s="396"/>
      <c r="J266" s="395"/>
      <c r="K266" s="396"/>
      <c r="L266" s="396"/>
      <c r="M266" s="396"/>
      <c r="N266" s="396"/>
      <c r="O266" s="396"/>
      <c r="P266" s="396"/>
      <c r="Q266" s="396"/>
      <c r="R266" s="396"/>
      <c r="S266" s="396"/>
      <c r="T266" s="396"/>
      <c r="U266" s="396"/>
      <c r="V266" s="396"/>
      <c r="W266" s="396"/>
      <c r="X266" s="396"/>
      <c r="Y266" s="396"/>
      <c r="Z266" s="396"/>
      <c r="AA266" s="396"/>
      <c r="AB266" s="396"/>
      <c r="AC266" s="396"/>
      <c r="AD266" s="396"/>
      <c r="AE266" s="396"/>
      <c r="AF266" s="396"/>
      <c r="AG266" s="396"/>
      <c r="AH266" s="396"/>
      <c r="AI266" s="396"/>
      <c r="AJ266" s="396"/>
      <c r="AK266" s="396"/>
      <c r="AL266" s="396"/>
      <c r="AM266" s="396"/>
      <c r="AN266" s="396"/>
      <c r="AO266" s="396"/>
      <c r="AP266" s="396"/>
      <c r="AQ266" s="396"/>
      <c r="AR266" s="396"/>
      <c r="AS266" s="396"/>
      <c r="AT266" s="396"/>
      <c r="AU266" s="396"/>
      <c r="AV266" s="396"/>
      <c r="AW266" s="396"/>
      <c r="AX266" s="396"/>
      <c r="AY266" s="396"/>
      <c r="AZ266" s="396"/>
      <c r="BA266" s="396"/>
      <c r="BB266" s="396"/>
      <c r="BC266" s="396"/>
      <c r="BD266" s="396"/>
      <c r="BE266" s="396"/>
      <c r="BF266" s="396"/>
      <c r="BG266" s="396"/>
      <c r="BH266" s="396"/>
      <c r="BI266" s="396"/>
      <c r="BJ266" s="396"/>
      <c r="BK266" s="396"/>
      <c r="BL266" s="396"/>
    </row>
  </sheetData>
  <mergeCells count="59">
    <mergeCell ref="D57:E57"/>
    <mergeCell ref="B66:C66"/>
    <mergeCell ref="D66:E66"/>
    <mergeCell ref="B103:C103"/>
    <mergeCell ref="D103:E103"/>
    <mergeCell ref="I1:K1"/>
    <mergeCell ref="B5:C5"/>
    <mergeCell ref="D5:E5"/>
    <mergeCell ref="D21:E21"/>
    <mergeCell ref="H31:I31"/>
    <mergeCell ref="A1:B1"/>
    <mergeCell ref="C1:E1"/>
    <mergeCell ref="D22:E22"/>
    <mergeCell ref="H32:I32"/>
    <mergeCell ref="D50:E50"/>
    <mergeCell ref="B51:C53"/>
    <mergeCell ref="D51:E53"/>
    <mergeCell ref="D56:E56"/>
    <mergeCell ref="B36:C36"/>
    <mergeCell ref="D36:E36"/>
    <mergeCell ref="B50:C50"/>
    <mergeCell ref="H118:I118"/>
    <mergeCell ref="D105:E105"/>
    <mergeCell ref="H67:I67"/>
    <mergeCell ref="H68:I68"/>
    <mergeCell ref="B72:C72"/>
    <mergeCell ref="D72:E72"/>
    <mergeCell ref="D88:E88"/>
    <mergeCell ref="D89:E89"/>
    <mergeCell ref="D112:E112"/>
    <mergeCell ref="D113:E113"/>
    <mergeCell ref="D114:E114"/>
    <mergeCell ref="D116:E116"/>
    <mergeCell ref="H117:I117"/>
    <mergeCell ref="D110:E110"/>
    <mergeCell ref="D111:E111"/>
    <mergeCell ref="H98:I98"/>
    <mergeCell ref="H99:I99"/>
    <mergeCell ref="D106:E106"/>
    <mergeCell ref="D107:E107"/>
    <mergeCell ref="D108:E108"/>
    <mergeCell ref="D109:E109"/>
    <mergeCell ref="D115:E115"/>
    <mergeCell ref="D202:E202"/>
    <mergeCell ref="D244:E244"/>
    <mergeCell ref="D201:E201"/>
    <mergeCell ref="D243:E243"/>
    <mergeCell ref="D185:E185"/>
    <mergeCell ref="D125:E125"/>
    <mergeCell ref="D193:E193"/>
    <mergeCell ref="D204:E204"/>
    <mergeCell ref="D124:E124"/>
    <mergeCell ref="D205:E205"/>
    <mergeCell ref="H262:I262"/>
    <mergeCell ref="H263:I263"/>
    <mergeCell ref="D203:E203"/>
    <mergeCell ref="D245:E245"/>
    <mergeCell ref="D246:E246"/>
    <mergeCell ref="D247:E247"/>
  </mergeCells>
  <phoneticPr fontId="2"/>
  <printOptions horizontalCentered="1"/>
  <pageMargins left="0.78740157480314965" right="0.78740157480314965" top="0.78740157480314965" bottom="0.59055118110236227" header="0.51181102362204722" footer="0.51181102362204722"/>
  <pageSetup paperSize="9" scale="93" orientation="portrait" r:id="rId1"/>
  <headerFooter alignWithMargins="0"/>
  <rowBreaks count="5" manualBreakCount="5">
    <brk id="33" max="10" man="1"/>
    <brk id="69" max="10" man="1"/>
    <brk id="100" max="10" man="1"/>
    <brk id="150" max="10" man="1"/>
    <brk id="207"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view="pageBreakPreview" zoomScaleNormal="100" zoomScaleSheetLayoutView="100" workbookViewId="0">
      <selection activeCell="P52" sqref="P52"/>
    </sheetView>
  </sheetViews>
  <sheetFormatPr defaultColWidth="9" defaultRowHeight="18.75" customHeight="1" x14ac:dyDescent="0.2"/>
  <cols>
    <col min="1" max="1" width="3.6640625" style="2" customWidth="1"/>
    <col min="2" max="2" width="5.33203125" style="2" customWidth="1"/>
    <col min="3" max="3" width="7.44140625" style="2" bestFit="1" customWidth="1"/>
    <col min="4" max="4" width="3" style="2" bestFit="1" customWidth="1"/>
    <col min="5" max="5" width="13.44140625" style="2" customWidth="1"/>
    <col min="6" max="6" width="11.88671875" style="257" customWidth="1"/>
    <col min="7" max="7" width="2.21875" style="2" bestFit="1" customWidth="1"/>
    <col min="8" max="8" width="11.88671875" style="208" customWidth="1"/>
    <col min="9" max="9" width="2.21875" style="2" bestFit="1" customWidth="1"/>
    <col min="10" max="10" width="11.88671875" style="257" customWidth="1"/>
    <col min="11" max="11" width="3.109375" style="2" customWidth="1"/>
    <col min="12" max="16384" width="9" style="2"/>
  </cols>
  <sheetData>
    <row r="1" spans="1:12" ht="18.75" customHeight="1" x14ac:dyDescent="0.2">
      <c r="A1" s="1052" t="s">
        <v>180</v>
      </c>
      <c r="B1" s="1053"/>
      <c r="C1" s="1052" t="s">
        <v>4</v>
      </c>
      <c r="D1" s="1054"/>
      <c r="E1" s="1053"/>
      <c r="H1" s="273" t="s">
        <v>179</v>
      </c>
      <c r="I1" s="1059">
        <f>●総括表!H4</f>
        <v>0</v>
      </c>
      <c r="J1" s="1060"/>
      <c r="K1" s="1059"/>
    </row>
    <row r="2" spans="1:12" ht="18.75" customHeight="1" x14ac:dyDescent="0.2">
      <c r="J2" s="272"/>
    </row>
    <row r="3" spans="1:12" ht="18.75" customHeight="1" x14ac:dyDescent="0.2">
      <c r="A3" s="177" t="s">
        <v>820</v>
      </c>
      <c r="B3" s="4" t="s">
        <v>186</v>
      </c>
    </row>
    <row r="4" spans="1:12" ht="11.25" customHeight="1" x14ac:dyDescent="0.2">
      <c r="A4" s="182"/>
    </row>
    <row r="5" spans="1:12" ht="15" customHeight="1" x14ac:dyDescent="0.2">
      <c r="A5" s="182"/>
      <c r="B5" s="1049" t="s">
        <v>1858</v>
      </c>
      <c r="C5" s="1049"/>
      <c r="D5" s="1049"/>
      <c r="E5" s="1049"/>
    </row>
    <row r="6" spans="1:12" s="4" customFormat="1" ht="15" customHeight="1" thickBot="1" x14ac:dyDescent="0.25">
      <c r="A6" s="177"/>
      <c r="B6" s="1049"/>
      <c r="C6" s="1049"/>
      <c r="D6" s="1049"/>
      <c r="E6" s="1049"/>
      <c r="F6" s="262"/>
      <c r="H6" s="262" t="s">
        <v>185</v>
      </c>
      <c r="J6" s="262"/>
    </row>
    <row r="7" spans="1:12" s="4" customFormat="1" ht="18.75" customHeight="1" thickBot="1" x14ac:dyDescent="0.25">
      <c r="A7" s="177"/>
      <c r="B7" s="1049"/>
      <c r="C7" s="1049"/>
      <c r="D7" s="1049"/>
      <c r="E7" s="1049"/>
      <c r="F7" s="271"/>
      <c r="G7" s="179" t="s">
        <v>821</v>
      </c>
      <c r="H7" s="180">
        <v>0.3</v>
      </c>
      <c r="I7" s="179" t="s">
        <v>822</v>
      </c>
      <c r="J7" s="270">
        <f>ROUND(F7*H7,0)</f>
        <v>0</v>
      </c>
      <c r="K7" s="3" t="s">
        <v>823</v>
      </c>
      <c r="L7" s="4" t="s">
        <v>139</v>
      </c>
    </row>
    <row r="8" spans="1:12" ht="15" customHeight="1" x14ac:dyDescent="0.2">
      <c r="A8" s="182"/>
    </row>
    <row r="9" spans="1:12" ht="15" customHeight="1" x14ac:dyDescent="0.2">
      <c r="A9" s="182"/>
    </row>
    <row r="10" spans="1:12" ht="18.75" customHeight="1" x14ac:dyDescent="0.2">
      <c r="A10" s="177" t="s">
        <v>856</v>
      </c>
      <c r="B10" s="4" t="s">
        <v>184</v>
      </c>
    </row>
    <row r="11" spans="1:12" ht="11.25" customHeight="1" x14ac:dyDescent="0.2">
      <c r="A11" s="182"/>
    </row>
    <row r="12" spans="1:12" ht="18.75" customHeight="1" x14ac:dyDescent="0.2">
      <c r="A12" s="182"/>
      <c r="B12" s="1050" t="s">
        <v>162</v>
      </c>
      <c r="C12" s="1051"/>
      <c r="D12" s="1050" t="s">
        <v>161</v>
      </c>
      <c r="E12" s="1051"/>
      <c r="F12" s="269" t="s">
        <v>160</v>
      </c>
      <c r="G12" s="187"/>
      <c r="H12" s="252" t="s">
        <v>159</v>
      </c>
      <c r="I12" s="187"/>
      <c r="J12" s="269" t="s">
        <v>110</v>
      </c>
      <c r="K12" s="3"/>
    </row>
    <row r="13" spans="1:12" ht="15" customHeight="1" x14ac:dyDescent="0.2">
      <c r="A13" s="182"/>
      <c r="B13" s="204"/>
      <c r="C13" s="203"/>
      <c r="D13" s="202"/>
      <c r="E13" s="192"/>
      <c r="F13" s="268"/>
      <c r="G13" s="200"/>
      <c r="H13" s="251"/>
      <c r="I13" s="200"/>
      <c r="J13" s="267" t="s">
        <v>857</v>
      </c>
      <c r="K13" s="3"/>
    </row>
    <row r="14" spans="1:12" s="4" customFormat="1" ht="15" customHeight="1" x14ac:dyDescent="0.2">
      <c r="B14" s="196">
        <v>1</v>
      </c>
      <c r="C14" s="206" t="s">
        <v>150</v>
      </c>
      <c r="D14" s="191" t="s">
        <v>858</v>
      </c>
      <c r="E14" s="190" t="s">
        <v>165</v>
      </c>
      <c r="F14" s="265"/>
      <c r="G14" s="188" t="s">
        <v>859</v>
      </c>
      <c r="H14" s="230">
        <v>9.1999999999999998E-2</v>
      </c>
      <c r="I14" s="188" t="s">
        <v>860</v>
      </c>
      <c r="J14" s="266">
        <f t="shared" ref="J14:J33" si="0">ROUND(F14*H14,0)</f>
        <v>0</v>
      </c>
      <c r="K14" s="3" t="s">
        <v>861</v>
      </c>
    </row>
    <row r="15" spans="1:12" s="4" customFormat="1" ht="15" customHeight="1" x14ac:dyDescent="0.2">
      <c r="B15" s="212"/>
      <c r="C15" s="192"/>
      <c r="D15" s="191" t="s">
        <v>862</v>
      </c>
      <c r="E15" s="190" t="s">
        <v>164</v>
      </c>
      <c r="F15" s="265"/>
      <c r="G15" s="188" t="s">
        <v>859</v>
      </c>
      <c r="H15" s="327">
        <v>9.7000000000000003E-2</v>
      </c>
      <c r="I15" s="187" t="s">
        <v>863</v>
      </c>
      <c r="J15" s="264">
        <f t="shared" si="0"/>
        <v>0</v>
      </c>
      <c r="K15" s="3" t="s">
        <v>864</v>
      </c>
    </row>
    <row r="16" spans="1:12" s="4" customFormat="1" ht="15" customHeight="1" x14ac:dyDescent="0.2">
      <c r="B16" s="196">
        <v>2</v>
      </c>
      <c r="C16" s="206" t="s">
        <v>149</v>
      </c>
      <c r="D16" s="191" t="s">
        <v>865</v>
      </c>
      <c r="E16" s="190" t="s">
        <v>165</v>
      </c>
      <c r="F16" s="265"/>
      <c r="G16" s="188" t="s">
        <v>859</v>
      </c>
      <c r="H16" s="230">
        <v>0.11</v>
      </c>
      <c r="I16" s="188" t="s">
        <v>860</v>
      </c>
      <c r="J16" s="266">
        <f t="shared" si="0"/>
        <v>0</v>
      </c>
      <c r="K16" s="3" t="s">
        <v>866</v>
      </c>
    </row>
    <row r="17" spans="2:11" s="4" customFormat="1" ht="15" customHeight="1" x14ac:dyDescent="0.2">
      <c r="B17" s="212"/>
      <c r="C17" s="192"/>
      <c r="D17" s="191" t="s">
        <v>867</v>
      </c>
      <c r="E17" s="190" t="s">
        <v>164</v>
      </c>
      <c r="F17" s="265"/>
      <c r="G17" s="188" t="s">
        <v>821</v>
      </c>
      <c r="H17" s="327">
        <v>0.11600000000000001</v>
      </c>
      <c r="I17" s="187" t="s">
        <v>822</v>
      </c>
      <c r="J17" s="264">
        <f t="shared" si="0"/>
        <v>0</v>
      </c>
      <c r="K17" s="3" t="s">
        <v>868</v>
      </c>
    </row>
    <row r="18" spans="2:11" s="4" customFormat="1" ht="15" customHeight="1" x14ac:dyDescent="0.2">
      <c r="B18" s="196">
        <v>3</v>
      </c>
      <c r="C18" s="206" t="s">
        <v>148</v>
      </c>
      <c r="D18" s="191" t="s">
        <v>858</v>
      </c>
      <c r="E18" s="190" t="s">
        <v>165</v>
      </c>
      <c r="F18" s="265"/>
      <c r="G18" s="188" t="s">
        <v>821</v>
      </c>
      <c r="H18" s="230">
        <v>0.21</v>
      </c>
      <c r="I18" s="188" t="s">
        <v>822</v>
      </c>
      <c r="J18" s="266">
        <f t="shared" si="0"/>
        <v>0</v>
      </c>
      <c r="K18" s="3" t="s">
        <v>832</v>
      </c>
    </row>
    <row r="19" spans="2:11" s="4" customFormat="1" ht="15" customHeight="1" x14ac:dyDescent="0.2">
      <c r="B19" s="212"/>
      <c r="C19" s="192"/>
      <c r="D19" s="191" t="s">
        <v>828</v>
      </c>
      <c r="E19" s="190" t="s">
        <v>164</v>
      </c>
      <c r="F19" s="265"/>
      <c r="G19" s="188" t="s">
        <v>821</v>
      </c>
      <c r="H19" s="327">
        <v>0.214</v>
      </c>
      <c r="I19" s="187" t="s">
        <v>822</v>
      </c>
      <c r="J19" s="264">
        <f t="shared" si="0"/>
        <v>0</v>
      </c>
      <c r="K19" s="3" t="s">
        <v>833</v>
      </c>
    </row>
    <row r="20" spans="2:11" s="4" customFormat="1" ht="15" customHeight="1" x14ac:dyDescent="0.2">
      <c r="B20" s="196">
        <v>4</v>
      </c>
      <c r="C20" s="206" t="s">
        <v>147</v>
      </c>
      <c r="D20" s="191" t="s">
        <v>826</v>
      </c>
      <c r="E20" s="190" t="s">
        <v>165</v>
      </c>
      <c r="F20" s="265"/>
      <c r="G20" s="188" t="s">
        <v>821</v>
      </c>
      <c r="H20" s="230">
        <v>0.251</v>
      </c>
      <c r="I20" s="188" t="s">
        <v>822</v>
      </c>
      <c r="J20" s="266">
        <f t="shared" si="0"/>
        <v>0</v>
      </c>
      <c r="K20" s="3" t="s">
        <v>834</v>
      </c>
    </row>
    <row r="21" spans="2:11" s="4" customFormat="1" ht="15" customHeight="1" x14ac:dyDescent="0.2">
      <c r="B21" s="212"/>
      <c r="C21" s="192"/>
      <c r="D21" s="191" t="s">
        <v>828</v>
      </c>
      <c r="E21" s="190" t="s">
        <v>164</v>
      </c>
      <c r="F21" s="265"/>
      <c r="G21" s="188" t="s">
        <v>821</v>
      </c>
      <c r="H21" s="230">
        <v>0.251</v>
      </c>
      <c r="I21" s="187" t="s">
        <v>822</v>
      </c>
      <c r="J21" s="264">
        <f t="shared" si="0"/>
        <v>0</v>
      </c>
      <c r="K21" s="3" t="s">
        <v>835</v>
      </c>
    </row>
    <row r="22" spans="2:11" s="4" customFormat="1" ht="15" customHeight="1" x14ac:dyDescent="0.2">
      <c r="B22" s="196">
        <v>5</v>
      </c>
      <c r="C22" s="206" t="s">
        <v>146</v>
      </c>
      <c r="D22" s="191" t="s">
        <v>826</v>
      </c>
      <c r="E22" s="190" t="s">
        <v>165</v>
      </c>
      <c r="F22" s="265"/>
      <c r="G22" s="188" t="s">
        <v>821</v>
      </c>
      <c r="H22" s="327">
        <v>0.27700000000000002</v>
      </c>
      <c r="I22" s="188" t="s">
        <v>822</v>
      </c>
      <c r="J22" s="266">
        <f t="shared" si="0"/>
        <v>0</v>
      </c>
      <c r="K22" s="3" t="s">
        <v>836</v>
      </c>
    </row>
    <row r="23" spans="2:11" s="4" customFormat="1" ht="15" customHeight="1" x14ac:dyDescent="0.2">
      <c r="B23" s="212"/>
      <c r="C23" s="192"/>
      <c r="D23" s="191" t="s">
        <v>828</v>
      </c>
      <c r="E23" s="190" t="s">
        <v>164</v>
      </c>
      <c r="F23" s="265"/>
      <c r="G23" s="188" t="s">
        <v>821</v>
      </c>
      <c r="H23" s="327">
        <v>0.27700000000000002</v>
      </c>
      <c r="I23" s="187" t="s">
        <v>822</v>
      </c>
      <c r="J23" s="264">
        <f t="shared" si="0"/>
        <v>0</v>
      </c>
      <c r="K23" s="3" t="s">
        <v>837</v>
      </c>
    </row>
    <row r="24" spans="2:11" s="4" customFormat="1" ht="15" customHeight="1" x14ac:dyDescent="0.2">
      <c r="B24" s="196">
        <v>6</v>
      </c>
      <c r="C24" s="206" t="s">
        <v>145</v>
      </c>
      <c r="D24" s="191" t="s">
        <v>826</v>
      </c>
      <c r="E24" s="190" t="s">
        <v>165</v>
      </c>
      <c r="F24" s="265"/>
      <c r="G24" s="188" t="s">
        <v>821</v>
      </c>
      <c r="H24" s="230">
        <v>0.33700000000000002</v>
      </c>
      <c r="I24" s="188" t="s">
        <v>822</v>
      </c>
      <c r="J24" s="266">
        <f t="shared" si="0"/>
        <v>0</v>
      </c>
      <c r="K24" s="3" t="s">
        <v>838</v>
      </c>
    </row>
    <row r="25" spans="2:11" s="4" customFormat="1" ht="15" customHeight="1" x14ac:dyDescent="0.2">
      <c r="B25" s="212"/>
      <c r="C25" s="192"/>
      <c r="D25" s="191" t="s">
        <v>828</v>
      </c>
      <c r="E25" s="190" t="s">
        <v>164</v>
      </c>
      <c r="F25" s="265"/>
      <c r="G25" s="188" t="s">
        <v>821</v>
      </c>
      <c r="H25" s="327">
        <v>0.27100000000000002</v>
      </c>
      <c r="I25" s="187" t="s">
        <v>822</v>
      </c>
      <c r="J25" s="264">
        <f t="shared" si="0"/>
        <v>0</v>
      </c>
      <c r="K25" s="3" t="s">
        <v>839</v>
      </c>
    </row>
    <row r="26" spans="2:11" s="4" customFormat="1" ht="15" customHeight="1" x14ac:dyDescent="0.2">
      <c r="B26" s="196">
        <v>7</v>
      </c>
      <c r="C26" s="206" t="s">
        <v>144</v>
      </c>
      <c r="D26" s="191" t="s">
        <v>826</v>
      </c>
      <c r="E26" s="190" t="s">
        <v>165</v>
      </c>
      <c r="F26" s="265"/>
      <c r="G26" s="188" t="s">
        <v>821</v>
      </c>
      <c r="H26" s="230">
        <v>0.37</v>
      </c>
      <c r="I26" s="188" t="s">
        <v>822</v>
      </c>
      <c r="J26" s="266">
        <f t="shared" si="0"/>
        <v>0</v>
      </c>
      <c r="K26" s="3" t="s">
        <v>840</v>
      </c>
    </row>
    <row r="27" spans="2:11" s="4" customFormat="1" ht="15" customHeight="1" x14ac:dyDescent="0.2">
      <c r="B27" s="212"/>
      <c r="C27" s="192"/>
      <c r="D27" s="191" t="s">
        <v>828</v>
      </c>
      <c r="E27" s="190" t="s">
        <v>164</v>
      </c>
      <c r="F27" s="265"/>
      <c r="G27" s="188" t="s">
        <v>821</v>
      </c>
      <c r="H27" s="327">
        <v>0.28699999999999998</v>
      </c>
      <c r="I27" s="187" t="s">
        <v>822</v>
      </c>
      <c r="J27" s="264">
        <f t="shared" si="0"/>
        <v>0</v>
      </c>
      <c r="K27" s="3" t="s">
        <v>841</v>
      </c>
    </row>
    <row r="28" spans="2:11" s="4" customFormat="1" ht="15" customHeight="1" x14ac:dyDescent="0.2">
      <c r="B28" s="196">
        <v>8</v>
      </c>
      <c r="C28" s="206" t="s">
        <v>143</v>
      </c>
      <c r="D28" s="191" t="s">
        <v>826</v>
      </c>
      <c r="E28" s="190" t="s">
        <v>165</v>
      </c>
      <c r="F28" s="265"/>
      <c r="G28" s="188" t="s">
        <v>821</v>
      </c>
      <c r="H28" s="230">
        <v>0.39200000000000002</v>
      </c>
      <c r="I28" s="188" t="s">
        <v>822</v>
      </c>
      <c r="J28" s="266">
        <f t="shared" si="0"/>
        <v>0</v>
      </c>
      <c r="K28" s="3" t="s">
        <v>842</v>
      </c>
    </row>
    <row r="29" spans="2:11" s="4" customFormat="1" ht="15" customHeight="1" x14ac:dyDescent="0.2">
      <c r="B29" s="212"/>
      <c r="C29" s="192"/>
      <c r="D29" s="191" t="s">
        <v>828</v>
      </c>
      <c r="E29" s="190" t="s">
        <v>164</v>
      </c>
      <c r="F29" s="265"/>
      <c r="G29" s="188" t="s">
        <v>821</v>
      </c>
      <c r="H29" s="327">
        <v>0.32400000000000001</v>
      </c>
      <c r="I29" s="187" t="s">
        <v>822</v>
      </c>
      <c r="J29" s="264">
        <f t="shared" si="0"/>
        <v>0</v>
      </c>
      <c r="K29" s="3" t="s">
        <v>843</v>
      </c>
    </row>
    <row r="30" spans="2:11" s="4" customFormat="1" ht="15" customHeight="1" x14ac:dyDescent="0.2">
      <c r="B30" s="196">
        <v>9</v>
      </c>
      <c r="C30" s="206" t="s">
        <v>142</v>
      </c>
      <c r="D30" s="191" t="s">
        <v>826</v>
      </c>
      <c r="E30" s="190" t="s">
        <v>165</v>
      </c>
      <c r="F30" s="265"/>
      <c r="G30" s="188" t="s">
        <v>821</v>
      </c>
      <c r="H30" s="230">
        <v>0.40899999999999997</v>
      </c>
      <c r="I30" s="188" t="s">
        <v>822</v>
      </c>
      <c r="J30" s="266">
        <f t="shared" si="0"/>
        <v>0</v>
      </c>
      <c r="K30" s="3" t="s">
        <v>844</v>
      </c>
    </row>
    <row r="31" spans="2:11" s="4" customFormat="1" ht="15" customHeight="1" x14ac:dyDescent="0.2">
      <c r="B31" s="212"/>
      <c r="C31" s="192"/>
      <c r="D31" s="191" t="s">
        <v>828</v>
      </c>
      <c r="E31" s="190" t="s">
        <v>164</v>
      </c>
      <c r="F31" s="265"/>
      <c r="G31" s="188" t="s">
        <v>821</v>
      </c>
      <c r="H31" s="327">
        <v>0.38800000000000001</v>
      </c>
      <c r="I31" s="187" t="s">
        <v>822</v>
      </c>
      <c r="J31" s="264">
        <f t="shared" si="0"/>
        <v>0</v>
      </c>
      <c r="K31" s="3" t="s">
        <v>845</v>
      </c>
    </row>
    <row r="32" spans="2:11" s="4" customFormat="1" ht="15" customHeight="1" x14ac:dyDescent="0.2">
      <c r="B32" s="196">
        <v>10</v>
      </c>
      <c r="C32" s="206" t="s">
        <v>537</v>
      </c>
      <c r="D32" s="191" t="s">
        <v>826</v>
      </c>
      <c r="E32" s="190" t="s">
        <v>165</v>
      </c>
      <c r="F32" s="265"/>
      <c r="G32" s="188" t="s">
        <v>821</v>
      </c>
      <c r="H32" s="230">
        <v>0.43099999999999999</v>
      </c>
      <c r="I32" s="188" t="s">
        <v>822</v>
      </c>
      <c r="J32" s="266">
        <f t="shared" si="0"/>
        <v>0</v>
      </c>
      <c r="K32" s="3" t="s">
        <v>846</v>
      </c>
    </row>
    <row r="33" spans="1:12" s="4" customFormat="1" ht="15" customHeight="1" x14ac:dyDescent="0.2">
      <c r="B33" s="212"/>
      <c r="C33" s="192"/>
      <c r="D33" s="191" t="s">
        <v>828</v>
      </c>
      <c r="E33" s="190" t="s">
        <v>164</v>
      </c>
      <c r="F33" s="265"/>
      <c r="G33" s="188" t="s">
        <v>821</v>
      </c>
      <c r="H33" s="327">
        <v>0.41699999999999998</v>
      </c>
      <c r="I33" s="187" t="s">
        <v>822</v>
      </c>
      <c r="J33" s="264">
        <f t="shared" si="0"/>
        <v>0</v>
      </c>
      <c r="K33" s="3" t="s">
        <v>847</v>
      </c>
    </row>
    <row r="34" spans="1:12" s="4" customFormat="1" ht="15" customHeight="1" x14ac:dyDescent="0.2">
      <c r="A34" s="17"/>
      <c r="B34" s="392">
        <v>11</v>
      </c>
      <c r="C34" s="389" t="s">
        <v>575</v>
      </c>
      <c r="D34" s="23" t="s">
        <v>826</v>
      </c>
      <c r="E34" s="24" t="s">
        <v>165</v>
      </c>
      <c r="F34" s="394"/>
      <c r="G34" s="391" t="s">
        <v>821</v>
      </c>
      <c r="H34" s="26">
        <v>0.45300000000000001</v>
      </c>
      <c r="I34" s="391" t="s">
        <v>822</v>
      </c>
      <c r="J34" s="125">
        <f t="shared" ref="J34:J42" si="1">ROUND(F34*H34,0)</f>
        <v>0</v>
      </c>
      <c r="K34" s="20" t="s">
        <v>848</v>
      </c>
      <c r="L34" s="17"/>
    </row>
    <row r="35" spans="1:12" s="4" customFormat="1" ht="15" customHeight="1" x14ac:dyDescent="0.2">
      <c r="A35" s="17"/>
      <c r="B35" s="29"/>
      <c r="C35" s="390"/>
      <c r="D35" s="23" t="s">
        <v>828</v>
      </c>
      <c r="E35" s="24" t="s">
        <v>164</v>
      </c>
      <c r="F35" s="394"/>
      <c r="G35" s="391" t="s">
        <v>821</v>
      </c>
      <c r="H35" s="12">
        <v>0.44400000000000001</v>
      </c>
      <c r="I35" s="393" t="s">
        <v>822</v>
      </c>
      <c r="J35" s="126">
        <f t="shared" si="1"/>
        <v>0</v>
      </c>
      <c r="K35" s="20" t="s">
        <v>849</v>
      </c>
      <c r="L35" s="17"/>
    </row>
    <row r="36" spans="1:12" s="4" customFormat="1" ht="15" customHeight="1" x14ac:dyDescent="0.2">
      <c r="B36" s="196">
        <v>12</v>
      </c>
      <c r="C36" s="206" t="s">
        <v>721</v>
      </c>
      <c r="D36" s="191" t="s">
        <v>826</v>
      </c>
      <c r="E36" s="190" t="s">
        <v>165</v>
      </c>
      <c r="F36" s="265"/>
      <c r="G36" s="188" t="s">
        <v>821</v>
      </c>
      <c r="H36" s="230">
        <v>0.47699999999999998</v>
      </c>
      <c r="I36" s="188" t="s">
        <v>822</v>
      </c>
      <c r="J36" s="266">
        <f t="shared" si="1"/>
        <v>0</v>
      </c>
      <c r="K36" s="3" t="s">
        <v>850</v>
      </c>
    </row>
    <row r="37" spans="1:12" s="4" customFormat="1" ht="15" customHeight="1" x14ac:dyDescent="0.2">
      <c r="B37" s="212"/>
      <c r="C37" s="192"/>
      <c r="D37" s="191" t="s">
        <v>828</v>
      </c>
      <c r="E37" s="190" t="s">
        <v>164</v>
      </c>
      <c r="F37" s="265"/>
      <c r="G37" s="188" t="s">
        <v>821</v>
      </c>
      <c r="H37" s="327">
        <v>0.47199999999999998</v>
      </c>
      <c r="I37" s="187" t="s">
        <v>822</v>
      </c>
      <c r="J37" s="264">
        <f t="shared" si="1"/>
        <v>0</v>
      </c>
      <c r="K37" s="3" t="s">
        <v>851</v>
      </c>
    </row>
    <row r="38" spans="1:12" s="4" customFormat="1" ht="15" customHeight="1" x14ac:dyDescent="0.2">
      <c r="B38" s="196">
        <v>13</v>
      </c>
      <c r="C38" s="206" t="s">
        <v>1002</v>
      </c>
      <c r="D38" s="191" t="s">
        <v>597</v>
      </c>
      <c r="E38" s="190" t="s">
        <v>165</v>
      </c>
      <c r="F38" s="265"/>
      <c r="G38" s="188" t="s">
        <v>139</v>
      </c>
      <c r="H38" s="230">
        <v>0.5</v>
      </c>
      <c r="I38" s="188" t="s">
        <v>141</v>
      </c>
      <c r="J38" s="266">
        <f t="shared" si="1"/>
        <v>0</v>
      </c>
      <c r="K38" s="3" t="s">
        <v>661</v>
      </c>
    </row>
    <row r="39" spans="1:12" s="4" customFormat="1" ht="15" customHeight="1" x14ac:dyDescent="0.2">
      <c r="B39" s="212"/>
      <c r="C39" s="192"/>
      <c r="D39" s="191" t="s">
        <v>593</v>
      </c>
      <c r="E39" s="190" t="s">
        <v>164</v>
      </c>
      <c r="F39" s="265"/>
      <c r="G39" s="188" t="s">
        <v>139</v>
      </c>
      <c r="H39" s="327">
        <v>0.5</v>
      </c>
      <c r="I39" s="187" t="s">
        <v>141</v>
      </c>
      <c r="J39" s="266">
        <f t="shared" si="1"/>
        <v>0</v>
      </c>
      <c r="K39" s="3" t="s">
        <v>1032</v>
      </c>
    </row>
    <row r="40" spans="1:12" s="4" customFormat="1" ht="15" customHeight="1" x14ac:dyDescent="0.2">
      <c r="B40" s="196">
        <v>14</v>
      </c>
      <c r="C40" s="206" t="s">
        <v>1116</v>
      </c>
      <c r="D40" s="191" t="s">
        <v>597</v>
      </c>
      <c r="E40" s="190" t="s">
        <v>165</v>
      </c>
      <c r="F40" s="265"/>
      <c r="G40" s="188" t="s">
        <v>139</v>
      </c>
      <c r="H40" s="230">
        <v>0.5</v>
      </c>
      <c r="I40" s="188" t="s">
        <v>141</v>
      </c>
      <c r="J40" s="266">
        <f>ROUND(F40*H40,0)</f>
        <v>0</v>
      </c>
      <c r="K40" s="3" t="s">
        <v>659</v>
      </c>
    </row>
    <row r="41" spans="1:12" s="4" customFormat="1" ht="15" customHeight="1" x14ac:dyDescent="0.2">
      <c r="B41" s="212"/>
      <c r="C41" s="192"/>
      <c r="D41" s="191" t="s">
        <v>593</v>
      </c>
      <c r="E41" s="190" t="s">
        <v>164</v>
      </c>
      <c r="F41" s="265"/>
      <c r="G41" s="188" t="s">
        <v>139</v>
      </c>
      <c r="H41" s="327">
        <v>0.5</v>
      </c>
      <c r="I41" s="187" t="s">
        <v>141</v>
      </c>
      <c r="J41" s="266">
        <f>ROUND(F41*H41,0)</f>
        <v>0</v>
      </c>
      <c r="K41" s="3" t="s">
        <v>1331</v>
      </c>
    </row>
    <row r="42" spans="1:12" s="4" customFormat="1" ht="15" customHeight="1" x14ac:dyDescent="0.2">
      <c r="B42" s="196">
        <v>15</v>
      </c>
      <c r="C42" s="206" t="s">
        <v>1395</v>
      </c>
      <c r="D42" s="191" t="s">
        <v>597</v>
      </c>
      <c r="E42" s="190" t="s">
        <v>165</v>
      </c>
      <c r="F42" s="265"/>
      <c r="G42" s="188" t="s">
        <v>139</v>
      </c>
      <c r="H42" s="230">
        <v>0.5</v>
      </c>
      <c r="I42" s="188" t="s">
        <v>141</v>
      </c>
      <c r="J42" s="266">
        <f t="shared" si="1"/>
        <v>0</v>
      </c>
      <c r="K42" s="3" t="s">
        <v>657</v>
      </c>
    </row>
    <row r="43" spans="1:12" s="4" customFormat="1" ht="15" customHeight="1" x14ac:dyDescent="0.2">
      <c r="B43" s="212"/>
      <c r="C43" s="192"/>
      <c r="D43" s="191" t="s">
        <v>593</v>
      </c>
      <c r="E43" s="190" t="s">
        <v>164</v>
      </c>
      <c r="F43" s="265"/>
      <c r="G43" s="188" t="s">
        <v>139</v>
      </c>
      <c r="H43" s="327">
        <v>0.5</v>
      </c>
      <c r="I43" s="187" t="s">
        <v>141</v>
      </c>
      <c r="J43" s="266">
        <f>ROUND(F43*H43,0)</f>
        <v>0</v>
      </c>
      <c r="K43" s="3" t="s">
        <v>1418</v>
      </c>
    </row>
    <row r="44" spans="1:12" s="4" customFormat="1" ht="15" customHeight="1" x14ac:dyDescent="0.2">
      <c r="B44" s="679">
        <v>16</v>
      </c>
      <c r="C44" s="678" t="s">
        <v>1639</v>
      </c>
      <c r="D44" s="191" t="s">
        <v>597</v>
      </c>
      <c r="E44" s="190" t="s">
        <v>165</v>
      </c>
      <c r="F44" s="265"/>
      <c r="G44" s="188" t="s">
        <v>139</v>
      </c>
      <c r="H44" s="230">
        <v>0.5</v>
      </c>
      <c r="I44" s="188" t="s">
        <v>141</v>
      </c>
      <c r="J44" s="266">
        <f t="shared" ref="J44" si="2">ROUND(F44*H44,0)</f>
        <v>0</v>
      </c>
      <c r="K44" s="3" t="s">
        <v>1855</v>
      </c>
    </row>
    <row r="45" spans="1:12" s="4" customFormat="1" ht="15" customHeight="1" thickBot="1" x14ac:dyDescent="0.25">
      <c r="B45" s="212"/>
      <c r="C45" s="680"/>
      <c r="D45" s="191" t="s">
        <v>593</v>
      </c>
      <c r="E45" s="190" t="s">
        <v>164</v>
      </c>
      <c r="F45" s="265"/>
      <c r="G45" s="188" t="s">
        <v>139</v>
      </c>
      <c r="H45" s="327">
        <v>0.5</v>
      </c>
      <c r="I45" s="187" t="s">
        <v>141</v>
      </c>
      <c r="J45" s="266">
        <f>ROUND(F45*H45,0)</f>
        <v>0</v>
      </c>
      <c r="K45" s="3" t="s">
        <v>1856</v>
      </c>
    </row>
    <row r="46" spans="1:12" s="4" customFormat="1" ht="15" customHeight="1" x14ac:dyDescent="0.2">
      <c r="B46" s="184"/>
      <c r="C46" s="185"/>
      <c r="D46" s="184"/>
      <c r="E46" s="184"/>
      <c r="F46" s="261"/>
      <c r="G46" s="171"/>
      <c r="H46" s="1031" t="s">
        <v>1857</v>
      </c>
      <c r="I46" s="1032"/>
      <c r="J46" s="259"/>
      <c r="K46" s="3"/>
    </row>
    <row r="47" spans="1:12" s="4" customFormat="1" ht="15" customHeight="1" thickBot="1" x14ac:dyDescent="0.25">
      <c r="B47" s="3"/>
      <c r="C47" s="3"/>
      <c r="D47" s="3"/>
      <c r="E47" s="3"/>
      <c r="F47" s="260"/>
      <c r="G47" s="3"/>
      <c r="H47" s="1055" t="s">
        <v>140</v>
      </c>
      <c r="I47" s="1056"/>
      <c r="J47" s="258">
        <f>SUM(J14:J45)</f>
        <v>0</v>
      </c>
      <c r="K47" s="3" t="s">
        <v>852</v>
      </c>
      <c r="L47" s="4" t="s">
        <v>853</v>
      </c>
    </row>
    <row r="48" spans="1:12" s="4" customFormat="1" ht="9" customHeight="1" x14ac:dyDescent="0.2">
      <c r="F48" s="262"/>
      <c r="H48" s="263"/>
      <c r="J48" s="262"/>
    </row>
    <row r="49" spans="1:12" ht="9" customHeight="1" thickBot="1" x14ac:dyDescent="0.25">
      <c r="A49" s="4"/>
      <c r="B49" s="3"/>
      <c r="C49" s="3"/>
      <c r="D49" s="3"/>
      <c r="E49" s="3"/>
      <c r="F49" s="260"/>
      <c r="G49" s="168"/>
      <c r="H49" s="250"/>
      <c r="I49" s="171"/>
      <c r="J49" s="261"/>
      <c r="K49" s="3"/>
      <c r="L49" s="4"/>
    </row>
    <row r="50" spans="1:12" ht="18.75" customHeight="1" x14ac:dyDescent="0.2">
      <c r="A50" s="4"/>
      <c r="B50" s="3"/>
      <c r="C50" s="3"/>
      <c r="D50" s="3"/>
      <c r="E50" s="3"/>
      <c r="F50" s="260"/>
      <c r="G50" s="168"/>
      <c r="H50" s="1031" t="s">
        <v>854</v>
      </c>
      <c r="I50" s="1032"/>
      <c r="J50" s="259"/>
      <c r="K50" s="3"/>
      <c r="L50" s="4"/>
    </row>
    <row r="51" spans="1:12" ht="18.75" customHeight="1" thickBot="1" x14ac:dyDescent="0.25">
      <c r="H51" s="1057" t="s">
        <v>183</v>
      </c>
      <c r="I51" s="1058"/>
      <c r="J51" s="258">
        <f>SUMIF(L3:L47,"*",J3:J47)</f>
        <v>0</v>
      </c>
      <c r="K51" s="3" t="s">
        <v>855</v>
      </c>
    </row>
  </sheetData>
  <mergeCells count="10">
    <mergeCell ref="H46:I46"/>
    <mergeCell ref="H47:I47"/>
    <mergeCell ref="H50:I50"/>
    <mergeCell ref="H51:I51"/>
    <mergeCell ref="I1:K1"/>
    <mergeCell ref="B5:E7"/>
    <mergeCell ref="B12:C12"/>
    <mergeCell ref="D12:E12"/>
    <mergeCell ref="A1:B1"/>
    <mergeCell ref="C1:E1"/>
  </mergeCells>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1"/>
  <sheetViews>
    <sheetView view="pageBreakPreview" zoomScale="85" zoomScaleNormal="100" zoomScaleSheetLayoutView="85" workbookViewId="0">
      <selection activeCell="J47" sqref="J47"/>
    </sheetView>
  </sheetViews>
  <sheetFormatPr defaultColWidth="9" defaultRowHeight="18.75" customHeight="1" x14ac:dyDescent="0.2"/>
  <cols>
    <col min="1" max="1" width="3.77734375" style="2" customWidth="1"/>
    <col min="2" max="2" width="5.21875" style="2" customWidth="1"/>
    <col min="3" max="3" width="7.44140625" style="2" bestFit="1" customWidth="1"/>
    <col min="4" max="4" width="3" style="2" bestFit="1" customWidth="1"/>
    <col min="5" max="5" width="14.6640625" style="2" customWidth="1"/>
    <col min="6" max="6" width="11.88671875" style="257" customWidth="1"/>
    <col min="7" max="7" width="2.21875" style="2" bestFit="1" customWidth="1"/>
    <col min="8" max="8" width="11.88671875" style="208" customWidth="1"/>
    <col min="9" max="9" width="2.21875" style="2" bestFit="1" customWidth="1"/>
    <col min="10" max="10" width="11.88671875" style="257" customWidth="1"/>
    <col min="11" max="11" width="3.109375" style="2" customWidth="1"/>
    <col min="12" max="16384" width="9" style="2"/>
  </cols>
  <sheetData>
    <row r="1" spans="1:12" ht="18.75" customHeight="1" x14ac:dyDescent="0.2">
      <c r="A1" s="1052" t="s">
        <v>180</v>
      </c>
      <c r="B1" s="1053"/>
      <c r="C1" s="1052" t="s">
        <v>5</v>
      </c>
      <c r="D1" s="1054"/>
      <c r="E1" s="1053"/>
      <c r="H1" s="273" t="s">
        <v>179</v>
      </c>
      <c r="I1" s="1059">
        <f>●総括表!H4</f>
        <v>0</v>
      </c>
      <c r="J1" s="1060"/>
      <c r="K1" s="1059"/>
    </row>
    <row r="2" spans="1:12" ht="10.95" customHeight="1" x14ac:dyDescent="0.2">
      <c r="J2" s="272"/>
    </row>
    <row r="3" spans="1:12" ht="18.75" customHeight="1" x14ac:dyDescent="0.2">
      <c r="A3" s="177" t="s">
        <v>820</v>
      </c>
      <c r="B3" s="4" t="s">
        <v>1155</v>
      </c>
    </row>
    <row r="4" spans="1:12" ht="11.25" customHeight="1" x14ac:dyDescent="0.2">
      <c r="A4" s="182"/>
    </row>
    <row r="5" spans="1:12" ht="15" customHeight="1" x14ac:dyDescent="0.2">
      <c r="A5" s="182"/>
      <c r="B5" s="1049" t="s">
        <v>1859</v>
      </c>
      <c r="C5" s="1049"/>
      <c r="D5" s="1049"/>
      <c r="E5" s="1049"/>
    </row>
    <row r="6" spans="1:12" s="4" customFormat="1" ht="15" customHeight="1" thickBot="1" x14ac:dyDescent="0.25">
      <c r="A6" s="177"/>
      <c r="B6" s="1049"/>
      <c r="C6" s="1049"/>
      <c r="D6" s="1049"/>
      <c r="E6" s="1049"/>
      <c r="F6" s="262"/>
      <c r="H6" s="262" t="s">
        <v>185</v>
      </c>
      <c r="J6" s="262"/>
    </row>
    <row r="7" spans="1:12" s="4" customFormat="1" ht="18.75" customHeight="1" thickBot="1" x14ac:dyDescent="0.25">
      <c r="A7" s="177"/>
      <c r="B7" s="1049"/>
      <c r="C7" s="1049"/>
      <c r="D7" s="1049"/>
      <c r="E7" s="1049"/>
      <c r="F7" s="271"/>
      <c r="G7" s="179" t="s">
        <v>821</v>
      </c>
      <c r="H7" s="180">
        <v>0.3</v>
      </c>
      <c r="I7" s="179" t="s">
        <v>822</v>
      </c>
      <c r="J7" s="270">
        <f>ROUND(F7*H7,0)</f>
        <v>0</v>
      </c>
      <c r="K7" s="3" t="s">
        <v>823</v>
      </c>
      <c r="L7" s="4" t="s">
        <v>821</v>
      </c>
    </row>
    <row r="8" spans="1:12" ht="15" customHeight="1" x14ac:dyDescent="0.2">
      <c r="A8" s="182"/>
    </row>
    <row r="9" spans="1:12" ht="15" customHeight="1" x14ac:dyDescent="0.2">
      <c r="A9" s="182"/>
    </row>
    <row r="10" spans="1:12" ht="18.75" customHeight="1" x14ac:dyDescent="0.2">
      <c r="A10" s="177" t="s">
        <v>824</v>
      </c>
      <c r="B10" s="4" t="s">
        <v>1156</v>
      </c>
    </row>
    <row r="11" spans="1:12" ht="11.25" customHeight="1" x14ac:dyDescent="0.2">
      <c r="A11" s="182"/>
    </row>
    <row r="12" spans="1:12" ht="18.75" customHeight="1" x14ac:dyDescent="0.2">
      <c r="A12" s="182"/>
      <c r="B12" s="1050" t="s">
        <v>162</v>
      </c>
      <c r="C12" s="1051"/>
      <c r="D12" s="1050" t="s">
        <v>161</v>
      </c>
      <c r="E12" s="1051"/>
      <c r="F12" s="269" t="s">
        <v>160</v>
      </c>
      <c r="G12" s="187"/>
      <c r="H12" s="252" t="s">
        <v>159</v>
      </c>
      <c r="I12" s="187"/>
      <c r="J12" s="269" t="s">
        <v>110</v>
      </c>
      <c r="K12" s="3"/>
    </row>
    <row r="13" spans="1:12" ht="15" customHeight="1" x14ac:dyDescent="0.2">
      <c r="A13" s="182"/>
      <c r="B13" s="204"/>
      <c r="C13" s="203"/>
      <c r="D13" s="202"/>
      <c r="E13" s="192"/>
      <c r="F13" s="268"/>
      <c r="G13" s="200"/>
      <c r="H13" s="251"/>
      <c r="I13" s="200"/>
      <c r="J13" s="267" t="s">
        <v>825</v>
      </c>
      <c r="K13" s="3"/>
    </row>
    <row r="14" spans="1:12" s="4" customFormat="1" ht="15" customHeight="1" x14ac:dyDescent="0.2">
      <c r="B14" s="196">
        <v>1</v>
      </c>
      <c r="C14" s="206" t="s">
        <v>150</v>
      </c>
      <c r="D14" s="191" t="s">
        <v>826</v>
      </c>
      <c r="E14" s="190" t="s">
        <v>165</v>
      </c>
      <c r="F14" s="265"/>
      <c r="G14" s="188" t="s">
        <v>821</v>
      </c>
      <c r="H14" s="230">
        <v>9.2999999999999999E-2</v>
      </c>
      <c r="I14" s="188" t="s">
        <v>822</v>
      </c>
      <c r="J14" s="266">
        <f t="shared" ref="J14:J33" si="0">ROUND(F14*H14,0)</f>
        <v>0</v>
      </c>
      <c r="K14" s="3" t="s">
        <v>827</v>
      </c>
    </row>
    <row r="15" spans="1:12" s="4" customFormat="1" ht="15" customHeight="1" x14ac:dyDescent="0.2">
      <c r="B15" s="212"/>
      <c r="C15" s="192"/>
      <c r="D15" s="191" t="s">
        <v>828</v>
      </c>
      <c r="E15" s="190" t="s">
        <v>164</v>
      </c>
      <c r="F15" s="265"/>
      <c r="G15" s="188" t="s">
        <v>821</v>
      </c>
      <c r="H15" s="327">
        <v>8.5000000000000006E-2</v>
      </c>
      <c r="I15" s="187" t="s">
        <v>822</v>
      </c>
      <c r="J15" s="264">
        <f t="shared" si="0"/>
        <v>0</v>
      </c>
      <c r="K15" s="3" t="s">
        <v>829</v>
      </c>
    </row>
    <row r="16" spans="1:12" s="4" customFormat="1" ht="15" customHeight="1" x14ac:dyDescent="0.2">
      <c r="B16" s="196">
        <v>2</v>
      </c>
      <c r="C16" s="206" t="s">
        <v>149</v>
      </c>
      <c r="D16" s="191" t="s">
        <v>826</v>
      </c>
      <c r="E16" s="190" t="s">
        <v>165</v>
      </c>
      <c r="F16" s="265"/>
      <c r="G16" s="188" t="s">
        <v>821</v>
      </c>
      <c r="H16" s="230">
        <v>0.112</v>
      </c>
      <c r="I16" s="188" t="s">
        <v>822</v>
      </c>
      <c r="J16" s="266">
        <f t="shared" si="0"/>
        <v>0</v>
      </c>
      <c r="K16" s="3" t="s">
        <v>830</v>
      </c>
    </row>
    <row r="17" spans="2:11" s="4" customFormat="1" ht="15" customHeight="1" x14ac:dyDescent="0.2">
      <c r="B17" s="212"/>
      <c r="C17" s="192"/>
      <c r="D17" s="191" t="s">
        <v>828</v>
      </c>
      <c r="E17" s="190" t="s">
        <v>164</v>
      </c>
      <c r="F17" s="265"/>
      <c r="G17" s="188" t="s">
        <v>821</v>
      </c>
      <c r="H17" s="327">
        <v>0.11600000000000001</v>
      </c>
      <c r="I17" s="187" t="s">
        <v>822</v>
      </c>
      <c r="J17" s="264">
        <f t="shared" si="0"/>
        <v>0</v>
      </c>
      <c r="K17" s="3" t="s">
        <v>831</v>
      </c>
    </row>
    <row r="18" spans="2:11" s="4" customFormat="1" ht="15" customHeight="1" x14ac:dyDescent="0.2">
      <c r="B18" s="196">
        <v>3</v>
      </c>
      <c r="C18" s="206" t="s">
        <v>148</v>
      </c>
      <c r="D18" s="191" t="s">
        <v>826</v>
      </c>
      <c r="E18" s="190" t="s">
        <v>165</v>
      </c>
      <c r="F18" s="265"/>
      <c r="G18" s="188" t="s">
        <v>821</v>
      </c>
      <c r="H18" s="230">
        <v>0.214</v>
      </c>
      <c r="I18" s="188" t="s">
        <v>822</v>
      </c>
      <c r="J18" s="266">
        <f t="shared" si="0"/>
        <v>0</v>
      </c>
      <c r="K18" s="3" t="s">
        <v>832</v>
      </c>
    </row>
    <row r="19" spans="2:11" s="4" customFormat="1" ht="15" customHeight="1" x14ac:dyDescent="0.2">
      <c r="B19" s="212"/>
      <c r="C19" s="192"/>
      <c r="D19" s="191" t="s">
        <v>828</v>
      </c>
      <c r="E19" s="190" t="s">
        <v>164</v>
      </c>
      <c r="F19" s="265"/>
      <c r="G19" s="188" t="s">
        <v>821</v>
      </c>
      <c r="H19" s="327">
        <v>0.214</v>
      </c>
      <c r="I19" s="187" t="s">
        <v>822</v>
      </c>
      <c r="J19" s="264">
        <f t="shared" si="0"/>
        <v>0</v>
      </c>
      <c r="K19" s="3" t="s">
        <v>833</v>
      </c>
    </row>
    <row r="20" spans="2:11" s="4" customFormat="1" ht="15" customHeight="1" x14ac:dyDescent="0.2">
      <c r="B20" s="196">
        <v>4</v>
      </c>
      <c r="C20" s="206" t="s">
        <v>147</v>
      </c>
      <c r="D20" s="191" t="s">
        <v>826</v>
      </c>
      <c r="E20" s="190" t="s">
        <v>165</v>
      </c>
      <c r="F20" s="265"/>
      <c r="G20" s="188" t="s">
        <v>821</v>
      </c>
      <c r="H20" s="230">
        <v>0.251</v>
      </c>
      <c r="I20" s="188" t="s">
        <v>141</v>
      </c>
      <c r="J20" s="266">
        <f t="shared" si="0"/>
        <v>0</v>
      </c>
      <c r="K20" s="3" t="s">
        <v>834</v>
      </c>
    </row>
    <row r="21" spans="2:11" s="4" customFormat="1" ht="15" customHeight="1" x14ac:dyDescent="0.2">
      <c r="B21" s="212"/>
      <c r="C21" s="192"/>
      <c r="D21" s="191" t="s">
        <v>828</v>
      </c>
      <c r="E21" s="190" t="s">
        <v>164</v>
      </c>
      <c r="F21" s="265"/>
      <c r="G21" s="188" t="s">
        <v>821</v>
      </c>
      <c r="H21" s="230">
        <v>0.251</v>
      </c>
      <c r="I21" s="187" t="s">
        <v>822</v>
      </c>
      <c r="J21" s="264">
        <f t="shared" si="0"/>
        <v>0</v>
      </c>
      <c r="K21" s="3" t="s">
        <v>835</v>
      </c>
    </row>
    <row r="22" spans="2:11" s="4" customFormat="1" ht="15" customHeight="1" x14ac:dyDescent="0.2">
      <c r="B22" s="196">
        <v>5</v>
      </c>
      <c r="C22" s="206" t="s">
        <v>146</v>
      </c>
      <c r="D22" s="191" t="s">
        <v>826</v>
      </c>
      <c r="E22" s="190" t="s">
        <v>165</v>
      </c>
      <c r="F22" s="265"/>
      <c r="G22" s="188" t="s">
        <v>821</v>
      </c>
      <c r="H22" s="327">
        <v>0.27700000000000002</v>
      </c>
      <c r="I22" s="188" t="s">
        <v>822</v>
      </c>
      <c r="J22" s="266">
        <f t="shared" si="0"/>
        <v>0</v>
      </c>
      <c r="K22" s="3" t="s">
        <v>836</v>
      </c>
    </row>
    <row r="23" spans="2:11" s="4" customFormat="1" ht="15" customHeight="1" x14ac:dyDescent="0.2">
      <c r="B23" s="212"/>
      <c r="C23" s="192"/>
      <c r="D23" s="191" t="s">
        <v>828</v>
      </c>
      <c r="E23" s="190" t="s">
        <v>164</v>
      </c>
      <c r="F23" s="265"/>
      <c r="G23" s="188" t="s">
        <v>821</v>
      </c>
      <c r="H23" s="327">
        <v>0.27700000000000002</v>
      </c>
      <c r="I23" s="187" t="s">
        <v>822</v>
      </c>
      <c r="J23" s="264">
        <f t="shared" si="0"/>
        <v>0</v>
      </c>
      <c r="K23" s="3" t="s">
        <v>837</v>
      </c>
    </row>
    <row r="24" spans="2:11" s="4" customFormat="1" ht="15" customHeight="1" x14ac:dyDescent="0.2">
      <c r="B24" s="196">
        <v>6</v>
      </c>
      <c r="C24" s="206" t="s">
        <v>145</v>
      </c>
      <c r="D24" s="191" t="s">
        <v>826</v>
      </c>
      <c r="E24" s="190" t="s">
        <v>165</v>
      </c>
      <c r="F24" s="265"/>
      <c r="G24" s="188" t="s">
        <v>821</v>
      </c>
      <c r="H24" s="327">
        <v>0.33700000000000002</v>
      </c>
      <c r="I24" s="188" t="s">
        <v>822</v>
      </c>
      <c r="J24" s="266">
        <f t="shared" si="0"/>
        <v>0</v>
      </c>
      <c r="K24" s="3" t="s">
        <v>838</v>
      </c>
    </row>
    <row r="25" spans="2:11" s="4" customFormat="1" ht="15" customHeight="1" x14ac:dyDescent="0.2">
      <c r="B25" s="212"/>
      <c r="C25" s="192"/>
      <c r="D25" s="191" t="s">
        <v>828</v>
      </c>
      <c r="E25" s="190" t="s">
        <v>164</v>
      </c>
      <c r="F25" s="265"/>
      <c r="G25" s="188" t="s">
        <v>821</v>
      </c>
      <c r="H25" s="327">
        <v>0.27100000000000002</v>
      </c>
      <c r="I25" s="187" t="s">
        <v>822</v>
      </c>
      <c r="J25" s="264">
        <f t="shared" si="0"/>
        <v>0</v>
      </c>
      <c r="K25" s="3" t="s">
        <v>839</v>
      </c>
    </row>
    <row r="26" spans="2:11" s="4" customFormat="1" ht="15" customHeight="1" x14ac:dyDescent="0.2">
      <c r="B26" s="196">
        <v>7</v>
      </c>
      <c r="C26" s="206" t="s">
        <v>144</v>
      </c>
      <c r="D26" s="191" t="s">
        <v>826</v>
      </c>
      <c r="E26" s="190" t="s">
        <v>165</v>
      </c>
      <c r="F26" s="265"/>
      <c r="G26" s="188" t="s">
        <v>821</v>
      </c>
      <c r="H26" s="230">
        <v>0.37</v>
      </c>
      <c r="I26" s="188" t="s">
        <v>822</v>
      </c>
      <c r="J26" s="266">
        <f t="shared" si="0"/>
        <v>0</v>
      </c>
      <c r="K26" s="3" t="s">
        <v>840</v>
      </c>
    </row>
    <row r="27" spans="2:11" s="4" customFormat="1" ht="15" customHeight="1" x14ac:dyDescent="0.2">
      <c r="B27" s="212"/>
      <c r="C27" s="192"/>
      <c r="D27" s="191" t="s">
        <v>828</v>
      </c>
      <c r="E27" s="190" t="s">
        <v>164</v>
      </c>
      <c r="F27" s="265"/>
      <c r="G27" s="188" t="s">
        <v>821</v>
      </c>
      <c r="H27" s="327">
        <v>0.28699999999999998</v>
      </c>
      <c r="I27" s="187" t="s">
        <v>822</v>
      </c>
      <c r="J27" s="264">
        <f t="shared" si="0"/>
        <v>0</v>
      </c>
      <c r="K27" s="3" t="s">
        <v>841</v>
      </c>
    </row>
    <row r="28" spans="2:11" s="4" customFormat="1" ht="15" customHeight="1" x14ac:dyDescent="0.2">
      <c r="B28" s="196">
        <v>8</v>
      </c>
      <c r="C28" s="206" t="s">
        <v>143</v>
      </c>
      <c r="D28" s="191" t="s">
        <v>826</v>
      </c>
      <c r="E28" s="190" t="s">
        <v>165</v>
      </c>
      <c r="F28" s="265"/>
      <c r="G28" s="188" t="s">
        <v>821</v>
      </c>
      <c r="H28" s="230">
        <v>0.39200000000000002</v>
      </c>
      <c r="I28" s="188" t="s">
        <v>822</v>
      </c>
      <c r="J28" s="266">
        <f t="shared" si="0"/>
        <v>0</v>
      </c>
      <c r="K28" s="3" t="s">
        <v>842</v>
      </c>
    </row>
    <row r="29" spans="2:11" s="4" customFormat="1" ht="15" customHeight="1" x14ac:dyDescent="0.2">
      <c r="B29" s="212"/>
      <c r="C29" s="192"/>
      <c r="D29" s="191" t="s">
        <v>828</v>
      </c>
      <c r="E29" s="190" t="s">
        <v>164</v>
      </c>
      <c r="F29" s="265"/>
      <c r="G29" s="188" t="s">
        <v>821</v>
      </c>
      <c r="H29" s="327">
        <v>0.32400000000000001</v>
      </c>
      <c r="I29" s="187" t="s">
        <v>822</v>
      </c>
      <c r="J29" s="264">
        <f t="shared" si="0"/>
        <v>0</v>
      </c>
      <c r="K29" s="3" t="s">
        <v>843</v>
      </c>
    </row>
    <row r="30" spans="2:11" s="4" customFormat="1" ht="15" customHeight="1" x14ac:dyDescent="0.2">
      <c r="B30" s="196">
        <v>9</v>
      </c>
      <c r="C30" s="206" t="s">
        <v>142</v>
      </c>
      <c r="D30" s="191" t="s">
        <v>826</v>
      </c>
      <c r="E30" s="190" t="s">
        <v>165</v>
      </c>
      <c r="F30" s="265"/>
      <c r="G30" s="188" t="s">
        <v>821</v>
      </c>
      <c r="H30" s="230">
        <v>0.40899999999999997</v>
      </c>
      <c r="I30" s="188" t="s">
        <v>822</v>
      </c>
      <c r="J30" s="266">
        <f t="shared" si="0"/>
        <v>0</v>
      </c>
      <c r="K30" s="3" t="s">
        <v>844</v>
      </c>
    </row>
    <row r="31" spans="2:11" s="4" customFormat="1" ht="15" customHeight="1" x14ac:dyDescent="0.2">
      <c r="B31" s="212"/>
      <c r="C31" s="192"/>
      <c r="D31" s="191" t="s">
        <v>828</v>
      </c>
      <c r="E31" s="190" t="s">
        <v>164</v>
      </c>
      <c r="F31" s="265"/>
      <c r="G31" s="188" t="s">
        <v>821</v>
      </c>
      <c r="H31" s="327">
        <v>0.38800000000000001</v>
      </c>
      <c r="I31" s="187" t="s">
        <v>822</v>
      </c>
      <c r="J31" s="264">
        <f t="shared" si="0"/>
        <v>0</v>
      </c>
      <c r="K31" s="3" t="s">
        <v>845</v>
      </c>
    </row>
    <row r="32" spans="2:11" s="4" customFormat="1" ht="15" customHeight="1" x14ac:dyDescent="0.2">
      <c r="B32" s="196">
        <v>10</v>
      </c>
      <c r="C32" s="206" t="s">
        <v>537</v>
      </c>
      <c r="D32" s="191" t="s">
        <v>826</v>
      </c>
      <c r="E32" s="190" t="s">
        <v>165</v>
      </c>
      <c r="F32" s="265"/>
      <c r="G32" s="188" t="s">
        <v>821</v>
      </c>
      <c r="H32" s="230">
        <v>0.43099999999999999</v>
      </c>
      <c r="I32" s="188" t="s">
        <v>822</v>
      </c>
      <c r="J32" s="266">
        <f t="shared" si="0"/>
        <v>0</v>
      </c>
      <c r="K32" s="3" t="s">
        <v>846</v>
      </c>
    </row>
    <row r="33" spans="1:12" s="4" customFormat="1" ht="15" customHeight="1" x14ac:dyDescent="0.2">
      <c r="B33" s="212"/>
      <c r="C33" s="192"/>
      <c r="D33" s="191" t="s">
        <v>828</v>
      </c>
      <c r="E33" s="190" t="s">
        <v>164</v>
      </c>
      <c r="F33" s="265"/>
      <c r="G33" s="188" t="s">
        <v>821</v>
      </c>
      <c r="H33" s="327">
        <v>0.41699999999999998</v>
      </c>
      <c r="I33" s="187" t="s">
        <v>822</v>
      </c>
      <c r="J33" s="264">
        <f t="shared" si="0"/>
        <v>0</v>
      </c>
      <c r="K33" s="3" t="s">
        <v>847</v>
      </c>
    </row>
    <row r="34" spans="1:12" s="4" customFormat="1" ht="15" customHeight="1" x14ac:dyDescent="0.2">
      <c r="A34" s="17"/>
      <c r="B34" s="392">
        <v>11</v>
      </c>
      <c r="C34" s="389" t="s">
        <v>575</v>
      </c>
      <c r="D34" s="23" t="s">
        <v>826</v>
      </c>
      <c r="E34" s="24" t="s">
        <v>165</v>
      </c>
      <c r="F34" s="394"/>
      <c r="G34" s="391" t="s">
        <v>821</v>
      </c>
      <c r="H34" s="26">
        <v>0.45300000000000001</v>
      </c>
      <c r="I34" s="391" t="s">
        <v>822</v>
      </c>
      <c r="J34" s="125">
        <f t="shared" ref="J34:J39" si="1">ROUND(F34*H34,0)</f>
        <v>0</v>
      </c>
      <c r="K34" s="20" t="s">
        <v>848</v>
      </c>
      <c r="L34" s="17"/>
    </row>
    <row r="35" spans="1:12" s="4" customFormat="1" ht="15" customHeight="1" x14ac:dyDescent="0.2">
      <c r="A35" s="17"/>
      <c r="B35" s="29"/>
      <c r="C35" s="390"/>
      <c r="D35" s="23" t="s">
        <v>828</v>
      </c>
      <c r="E35" s="24" t="s">
        <v>164</v>
      </c>
      <c r="F35" s="394"/>
      <c r="G35" s="391" t="s">
        <v>821</v>
      </c>
      <c r="H35" s="12">
        <v>0.44400000000000001</v>
      </c>
      <c r="I35" s="393" t="s">
        <v>822</v>
      </c>
      <c r="J35" s="126">
        <f t="shared" si="1"/>
        <v>0</v>
      </c>
      <c r="K35" s="20" t="s">
        <v>849</v>
      </c>
      <c r="L35" s="17"/>
    </row>
    <row r="36" spans="1:12" s="4" customFormat="1" ht="15" customHeight="1" x14ac:dyDescent="0.2">
      <c r="B36" s="196">
        <v>12</v>
      </c>
      <c r="C36" s="206" t="s">
        <v>721</v>
      </c>
      <c r="D36" s="191" t="s">
        <v>826</v>
      </c>
      <c r="E36" s="190" t="s">
        <v>165</v>
      </c>
      <c r="F36" s="265"/>
      <c r="G36" s="188" t="s">
        <v>821</v>
      </c>
      <c r="H36" s="230">
        <v>0.47699999999999998</v>
      </c>
      <c r="I36" s="188" t="s">
        <v>822</v>
      </c>
      <c r="J36" s="266">
        <f t="shared" si="1"/>
        <v>0</v>
      </c>
      <c r="K36" s="3" t="s">
        <v>850</v>
      </c>
    </row>
    <row r="37" spans="1:12" s="4" customFormat="1" ht="15" customHeight="1" x14ac:dyDescent="0.2">
      <c r="B37" s="212"/>
      <c r="C37" s="192"/>
      <c r="D37" s="191" t="s">
        <v>828</v>
      </c>
      <c r="E37" s="190" t="s">
        <v>164</v>
      </c>
      <c r="F37" s="265"/>
      <c r="G37" s="188" t="s">
        <v>821</v>
      </c>
      <c r="H37" s="327">
        <v>0.47199999999999998</v>
      </c>
      <c r="I37" s="187" t="s">
        <v>822</v>
      </c>
      <c r="J37" s="264">
        <f t="shared" si="1"/>
        <v>0</v>
      </c>
      <c r="K37" s="3" t="s">
        <v>851</v>
      </c>
    </row>
    <row r="38" spans="1:12" s="4" customFormat="1" ht="15" customHeight="1" x14ac:dyDescent="0.2">
      <c r="B38" s="196">
        <v>13</v>
      </c>
      <c r="C38" s="206" t="s">
        <v>1002</v>
      </c>
      <c r="D38" s="191" t="s">
        <v>597</v>
      </c>
      <c r="E38" s="190" t="s">
        <v>165</v>
      </c>
      <c r="F38" s="265"/>
      <c r="G38" s="188" t="s">
        <v>139</v>
      </c>
      <c r="H38" s="230">
        <v>0.5</v>
      </c>
      <c r="I38" s="188" t="s">
        <v>141</v>
      </c>
      <c r="J38" s="266">
        <f t="shared" si="1"/>
        <v>0</v>
      </c>
      <c r="K38" s="3" t="s">
        <v>661</v>
      </c>
    </row>
    <row r="39" spans="1:12" s="4" customFormat="1" ht="15" customHeight="1" x14ac:dyDescent="0.2">
      <c r="B39" s="212"/>
      <c r="C39" s="192"/>
      <c r="D39" s="191" t="s">
        <v>593</v>
      </c>
      <c r="E39" s="190" t="s">
        <v>164</v>
      </c>
      <c r="F39" s="265"/>
      <c r="G39" s="188" t="s">
        <v>139</v>
      </c>
      <c r="H39" s="327">
        <v>0.5</v>
      </c>
      <c r="I39" s="187" t="s">
        <v>141</v>
      </c>
      <c r="J39" s="264">
        <f t="shared" si="1"/>
        <v>0</v>
      </c>
      <c r="K39" s="3" t="s">
        <v>1032</v>
      </c>
    </row>
    <row r="40" spans="1:12" s="4" customFormat="1" ht="15" customHeight="1" x14ac:dyDescent="0.2">
      <c r="B40" s="196">
        <v>14</v>
      </c>
      <c r="C40" s="206" t="s">
        <v>1116</v>
      </c>
      <c r="D40" s="191" t="s">
        <v>597</v>
      </c>
      <c r="E40" s="190" t="s">
        <v>165</v>
      </c>
      <c r="F40" s="265"/>
      <c r="G40" s="188" t="s">
        <v>139</v>
      </c>
      <c r="H40" s="230">
        <v>0.5</v>
      </c>
      <c r="I40" s="188" t="s">
        <v>141</v>
      </c>
      <c r="J40" s="266">
        <f t="shared" ref="J40:J45" si="2">ROUND(F40*H40,0)</f>
        <v>0</v>
      </c>
      <c r="K40" s="3" t="s">
        <v>659</v>
      </c>
    </row>
    <row r="41" spans="1:12" s="4" customFormat="1" ht="15" customHeight="1" x14ac:dyDescent="0.2">
      <c r="B41" s="212"/>
      <c r="C41" s="192"/>
      <c r="D41" s="191" t="s">
        <v>593</v>
      </c>
      <c r="E41" s="190" t="s">
        <v>164</v>
      </c>
      <c r="F41" s="265"/>
      <c r="G41" s="188" t="s">
        <v>139</v>
      </c>
      <c r="H41" s="327">
        <v>0.5</v>
      </c>
      <c r="I41" s="187" t="s">
        <v>141</v>
      </c>
      <c r="J41" s="264">
        <f t="shared" si="2"/>
        <v>0</v>
      </c>
      <c r="K41" s="3" t="s">
        <v>1331</v>
      </c>
    </row>
    <row r="42" spans="1:12" s="4" customFormat="1" ht="15" customHeight="1" x14ac:dyDescent="0.2">
      <c r="B42" s="196">
        <v>15</v>
      </c>
      <c r="C42" s="206" t="s">
        <v>1395</v>
      </c>
      <c r="D42" s="191" t="s">
        <v>597</v>
      </c>
      <c r="E42" s="190" t="s">
        <v>165</v>
      </c>
      <c r="F42" s="265"/>
      <c r="G42" s="188" t="s">
        <v>139</v>
      </c>
      <c r="H42" s="230">
        <v>0.5</v>
      </c>
      <c r="I42" s="188" t="s">
        <v>141</v>
      </c>
      <c r="J42" s="266">
        <f t="shared" si="2"/>
        <v>0</v>
      </c>
      <c r="K42" s="3" t="s">
        <v>657</v>
      </c>
    </row>
    <row r="43" spans="1:12" s="4" customFormat="1" ht="15" customHeight="1" x14ac:dyDescent="0.2">
      <c r="B43" s="212"/>
      <c r="C43" s="192"/>
      <c r="D43" s="191" t="s">
        <v>593</v>
      </c>
      <c r="E43" s="190" t="s">
        <v>164</v>
      </c>
      <c r="F43" s="265"/>
      <c r="G43" s="188" t="s">
        <v>139</v>
      </c>
      <c r="H43" s="327">
        <v>0.5</v>
      </c>
      <c r="I43" s="187" t="s">
        <v>141</v>
      </c>
      <c r="J43" s="264">
        <f t="shared" si="2"/>
        <v>0</v>
      </c>
      <c r="K43" s="3" t="s">
        <v>1418</v>
      </c>
    </row>
    <row r="44" spans="1:12" s="4" customFormat="1" ht="15" customHeight="1" x14ac:dyDescent="0.2">
      <c r="B44" s="679">
        <v>16</v>
      </c>
      <c r="C44" s="678" t="s">
        <v>1639</v>
      </c>
      <c r="D44" s="191" t="s">
        <v>597</v>
      </c>
      <c r="E44" s="190" t="s">
        <v>165</v>
      </c>
      <c r="F44" s="265"/>
      <c r="G44" s="188" t="s">
        <v>139</v>
      </c>
      <c r="H44" s="230">
        <v>0.5</v>
      </c>
      <c r="I44" s="188" t="s">
        <v>141</v>
      </c>
      <c r="J44" s="266">
        <f t="shared" si="2"/>
        <v>0</v>
      </c>
      <c r="K44" s="3" t="s">
        <v>1860</v>
      </c>
    </row>
    <row r="45" spans="1:12" s="4" customFormat="1" ht="15" customHeight="1" thickBot="1" x14ac:dyDescent="0.25">
      <c r="B45" s="212"/>
      <c r="C45" s="680"/>
      <c r="D45" s="191" t="s">
        <v>593</v>
      </c>
      <c r="E45" s="190" t="s">
        <v>164</v>
      </c>
      <c r="F45" s="265"/>
      <c r="G45" s="188" t="s">
        <v>139</v>
      </c>
      <c r="H45" s="327">
        <v>0.5</v>
      </c>
      <c r="I45" s="187" t="s">
        <v>141</v>
      </c>
      <c r="J45" s="264">
        <f t="shared" si="2"/>
        <v>0</v>
      </c>
      <c r="K45" s="3" t="s">
        <v>1856</v>
      </c>
    </row>
    <row r="46" spans="1:12" s="4" customFormat="1" ht="15.75" customHeight="1" x14ac:dyDescent="0.2">
      <c r="B46" s="184"/>
      <c r="C46" s="185"/>
      <c r="D46" s="184"/>
      <c r="E46" s="184"/>
      <c r="F46" s="261"/>
      <c r="G46" s="171"/>
      <c r="H46" s="1031" t="s">
        <v>1861</v>
      </c>
      <c r="I46" s="1032"/>
      <c r="J46" s="259"/>
      <c r="K46" s="3"/>
    </row>
    <row r="47" spans="1:12" s="4" customFormat="1" ht="15.75" customHeight="1" thickBot="1" x14ac:dyDescent="0.25">
      <c r="B47" s="3"/>
      <c r="C47" s="3"/>
      <c r="D47" s="3"/>
      <c r="E47" s="3"/>
      <c r="F47" s="260"/>
      <c r="G47" s="3"/>
      <c r="H47" s="1055" t="s">
        <v>140</v>
      </c>
      <c r="I47" s="1056"/>
      <c r="J47" s="258">
        <f>SUM(J14:J45)</f>
        <v>0</v>
      </c>
      <c r="K47" s="3" t="s">
        <v>852</v>
      </c>
      <c r="L47" s="4" t="s">
        <v>853</v>
      </c>
    </row>
    <row r="48" spans="1:12" s="4" customFormat="1" ht="8.4" customHeight="1" x14ac:dyDescent="0.2">
      <c r="F48" s="262"/>
      <c r="H48" s="263"/>
      <c r="J48" s="262"/>
    </row>
    <row r="49" spans="1:12" ht="4.2" customHeight="1" thickBot="1" x14ac:dyDescent="0.25">
      <c r="A49" s="4"/>
      <c r="B49" s="3"/>
      <c r="C49" s="3"/>
      <c r="D49" s="3"/>
      <c r="E49" s="3"/>
      <c r="F49" s="260"/>
      <c r="G49" s="168"/>
      <c r="H49" s="250"/>
      <c r="I49" s="171"/>
      <c r="J49" s="261"/>
      <c r="K49" s="3"/>
      <c r="L49" s="4"/>
    </row>
    <row r="50" spans="1:12" ht="18.75" customHeight="1" x14ac:dyDescent="0.2">
      <c r="A50" s="4"/>
      <c r="B50" s="3"/>
      <c r="C50" s="3"/>
      <c r="D50" s="3"/>
      <c r="E50" s="3"/>
      <c r="F50" s="260"/>
      <c r="G50" s="168"/>
      <c r="H50" s="1031" t="s">
        <v>854</v>
      </c>
      <c r="I50" s="1032"/>
      <c r="J50" s="259"/>
      <c r="K50" s="3"/>
      <c r="L50" s="4"/>
    </row>
    <row r="51" spans="1:12" ht="18.75" customHeight="1" thickBot="1" x14ac:dyDescent="0.25">
      <c r="H51" s="1057" t="s">
        <v>187</v>
      </c>
      <c r="I51" s="1058"/>
      <c r="J51" s="258">
        <f>SUMIF(L3:L47,"*",J3:J47)</f>
        <v>0</v>
      </c>
      <c r="K51" s="3" t="s">
        <v>1014</v>
      </c>
    </row>
  </sheetData>
  <mergeCells count="10">
    <mergeCell ref="H46:I46"/>
    <mergeCell ref="H47:I47"/>
    <mergeCell ref="H50:I50"/>
    <mergeCell ref="H51:I51"/>
    <mergeCell ref="I1:K1"/>
    <mergeCell ref="B5:E7"/>
    <mergeCell ref="B12:C12"/>
    <mergeCell ref="D12:E12"/>
    <mergeCell ref="A1:B1"/>
    <mergeCell ref="C1:E1"/>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4"/>
  <sheetViews>
    <sheetView view="pageBreakPreview" topLeftCell="A445" zoomScaleNormal="100" zoomScaleSheetLayoutView="100" workbookViewId="0">
      <selection activeCell="J116" sqref="J116"/>
    </sheetView>
  </sheetViews>
  <sheetFormatPr defaultColWidth="9" defaultRowHeight="18.75" customHeight="1" x14ac:dyDescent="0.2"/>
  <cols>
    <col min="1" max="1" width="3.77734375" style="2" customWidth="1"/>
    <col min="2" max="2" width="4.109375" style="2" customWidth="1"/>
    <col min="3" max="3" width="7.44140625" style="2" bestFit="1" customWidth="1"/>
    <col min="4" max="4" width="3" style="2" bestFit="1" customWidth="1"/>
    <col min="5" max="5" width="12" style="2" customWidth="1"/>
    <col min="6" max="6" width="11.88671875" style="345" customWidth="1"/>
    <col min="7" max="7" width="2.21875" style="2" bestFit="1" customWidth="1"/>
    <col min="8" max="8" width="11.88671875" style="208" customWidth="1"/>
    <col min="9" max="9" width="2.21875" style="2" bestFit="1" customWidth="1"/>
    <col min="10" max="10" width="11.88671875" style="345" customWidth="1"/>
    <col min="11" max="11" width="4.44140625" style="2" bestFit="1" customWidth="1"/>
    <col min="12" max="12" width="9" style="2"/>
    <col min="13" max="13" width="9.44140625" style="2" hidden="1" customWidth="1"/>
    <col min="14" max="14" width="0" style="2" hidden="1" customWidth="1"/>
    <col min="15" max="16384" width="9" style="2"/>
  </cols>
  <sheetData>
    <row r="1" spans="1:14" ht="15.75" customHeight="1" x14ac:dyDescent="0.2">
      <c r="A1" s="1052" t="s">
        <v>180</v>
      </c>
      <c r="B1" s="1053"/>
      <c r="C1" s="1052" t="s">
        <v>10</v>
      </c>
      <c r="D1" s="1054"/>
      <c r="E1" s="1053"/>
      <c r="H1" s="273" t="s">
        <v>179</v>
      </c>
      <c r="I1" s="1059">
        <f>●総括表!H4</f>
        <v>0</v>
      </c>
      <c r="J1" s="1060"/>
      <c r="K1" s="1059"/>
    </row>
    <row r="2" spans="1:14" ht="7.5" customHeight="1" x14ac:dyDescent="0.2">
      <c r="J2" s="798"/>
    </row>
    <row r="3" spans="1:14" ht="14.4" x14ac:dyDescent="0.2">
      <c r="A3" s="177"/>
      <c r="B3" s="4" t="s">
        <v>219</v>
      </c>
    </row>
    <row r="4" spans="1:14" ht="7.5" customHeight="1" x14ac:dyDescent="0.2">
      <c r="A4" s="182"/>
    </row>
    <row r="5" spans="1:14" ht="14.4" x14ac:dyDescent="0.2">
      <c r="A5" s="182"/>
      <c r="B5" s="1050" t="s">
        <v>205</v>
      </c>
      <c r="C5" s="1051"/>
      <c r="D5" s="1050" t="s">
        <v>161</v>
      </c>
      <c r="E5" s="1051"/>
      <c r="F5" s="799" t="s">
        <v>160</v>
      </c>
      <c r="G5" s="187"/>
      <c r="H5" s="252" t="s">
        <v>159</v>
      </c>
      <c r="I5" s="187"/>
      <c r="J5" s="799" t="s">
        <v>110</v>
      </c>
      <c r="K5" s="3"/>
    </row>
    <row r="6" spans="1:14" ht="14.4" x14ac:dyDescent="0.2">
      <c r="A6" s="182"/>
      <c r="B6" s="760"/>
      <c r="C6" s="203"/>
      <c r="D6" s="766"/>
      <c r="E6" s="767"/>
      <c r="F6" s="800" t="s">
        <v>1332</v>
      </c>
      <c r="G6" s="200"/>
      <c r="H6" s="251"/>
      <c r="I6" s="200"/>
      <c r="J6" s="800" t="s">
        <v>158</v>
      </c>
      <c r="K6" s="3"/>
    </row>
    <row r="7" spans="1:14" s="4" customFormat="1" ht="15" customHeight="1" x14ac:dyDescent="0.2">
      <c r="B7" s="761">
        <v>1</v>
      </c>
      <c r="C7" s="195" t="s">
        <v>149</v>
      </c>
      <c r="D7" s="1037"/>
      <c r="E7" s="1038"/>
      <c r="F7" s="335"/>
      <c r="G7" s="188" t="s">
        <v>139</v>
      </c>
      <c r="H7" s="230">
        <v>0.40799999999999997</v>
      </c>
      <c r="I7" s="188" t="s">
        <v>141</v>
      </c>
      <c r="J7" s="336">
        <f t="shared" ref="J7:J27" si="0">ROUND(F7*H7,0)</f>
        <v>0</v>
      </c>
      <c r="K7" s="3" t="s">
        <v>156</v>
      </c>
      <c r="M7" s="547">
        <v>0.4758</v>
      </c>
      <c r="N7" s="715">
        <f t="shared" ref="N7:N24" si="1">ROUND(M7,3)</f>
        <v>0.47599999999999998</v>
      </c>
    </row>
    <row r="8" spans="1:14" s="4" customFormat="1" ht="15" customHeight="1" x14ac:dyDescent="0.2">
      <c r="B8" s="761">
        <v>2</v>
      </c>
      <c r="C8" s="195" t="s">
        <v>148</v>
      </c>
      <c r="D8" s="1037"/>
      <c r="E8" s="1038"/>
      <c r="F8" s="335"/>
      <c r="G8" s="188" t="s">
        <v>139</v>
      </c>
      <c r="H8" s="230">
        <v>0.312</v>
      </c>
      <c r="I8" s="188" t="s">
        <v>141</v>
      </c>
      <c r="J8" s="336">
        <f t="shared" si="0"/>
        <v>0</v>
      </c>
      <c r="K8" s="3" t="s">
        <v>154</v>
      </c>
      <c r="M8" s="547">
        <v>0.36499999999999999</v>
      </c>
      <c r="N8" s="715">
        <f t="shared" si="1"/>
        <v>0.36499999999999999</v>
      </c>
    </row>
    <row r="9" spans="1:14" s="4" customFormat="1" ht="15" customHeight="1" x14ac:dyDescent="0.2">
      <c r="B9" s="761">
        <v>3</v>
      </c>
      <c r="C9" s="195" t="s">
        <v>147</v>
      </c>
      <c r="D9" s="1037"/>
      <c r="E9" s="1038"/>
      <c r="F9" s="335"/>
      <c r="G9" s="188" t="s">
        <v>139</v>
      </c>
      <c r="H9" s="230">
        <v>0.34200000000000003</v>
      </c>
      <c r="I9" s="188" t="s">
        <v>141</v>
      </c>
      <c r="J9" s="336">
        <f t="shared" si="0"/>
        <v>0</v>
      </c>
      <c r="K9" s="3" t="s">
        <v>152</v>
      </c>
      <c r="M9" s="547">
        <v>0.38969999999999999</v>
      </c>
      <c r="N9" s="715">
        <f t="shared" si="1"/>
        <v>0.39</v>
      </c>
    </row>
    <row r="10" spans="1:14" s="4" customFormat="1" ht="15" customHeight="1" x14ac:dyDescent="0.2">
      <c r="B10" s="198">
        <v>4</v>
      </c>
      <c r="C10" s="190" t="s">
        <v>146</v>
      </c>
      <c r="D10" s="1037"/>
      <c r="E10" s="1038"/>
      <c r="F10" s="335"/>
      <c r="G10" s="188" t="s">
        <v>139</v>
      </c>
      <c r="H10" s="230">
        <v>0.32</v>
      </c>
      <c r="I10" s="188" t="s">
        <v>141</v>
      </c>
      <c r="J10" s="336">
        <f t="shared" si="0"/>
        <v>0</v>
      </c>
      <c r="K10" s="3" t="s">
        <v>602</v>
      </c>
      <c r="M10" s="547">
        <v>0.37980000000000003</v>
      </c>
      <c r="N10" s="715">
        <f t="shared" si="1"/>
        <v>0.38</v>
      </c>
    </row>
    <row r="11" spans="1:14" s="4" customFormat="1" ht="15" customHeight="1" x14ac:dyDescent="0.2">
      <c r="B11" s="761">
        <v>5</v>
      </c>
      <c r="C11" s="195" t="s">
        <v>145</v>
      </c>
      <c r="D11" s="191" t="s">
        <v>597</v>
      </c>
      <c r="E11" s="248" t="s">
        <v>165</v>
      </c>
      <c r="F11" s="335"/>
      <c r="G11" s="188" t="s">
        <v>139</v>
      </c>
      <c r="H11" s="230">
        <v>0.36499999999999999</v>
      </c>
      <c r="I11" s="188" t="s">
        <v>141</v>
      </c>
      <c r="J11" s="336">
        <f t="shared" si="0"/>
        <v>0</v>
      </c>
      <c r="K11" s="3" t="s">
        <v>601</v>
      </c>
      <c r="M11" s="547">
        <v>0.4113</v>
      </c>
      <c r="N11" s="715">
        <f t="shared" si="1"/>
        <v>0.41099999999999998</v>
      </c>
    </row>
    <row r="12" spans="1:14" s="4" customFormat="1" ht="15" customHeight="1" x14ac:dyDescent="0.2">
      <c r="B12" s="212"/>
      <c r="C12" s="767"/>
      <c r="D12" s="191" t="s">
        <v>593</v>
      </c>
      <c r="E12" s="248" t="s">
        <v>164</v>
      </c>
      <c r="F12" s="335"/>
      <c r="G12" s="188" t="s">
        <v>139</v>
      </c>
      <c r="H12" s="230">
        <v>0.32600000000000001</v>
      </c>
      <c r="I12" s="188" t="s">
        <v>141</v>
      </c>
      <c r="J12" s="336">
        <f t="shared" si="0"/>
        <v>0</v>
      </c>
      <c r="K12" s="3" t="s">
        <v>600</v>
      </c>
      <c r="M12" s="547">
        <v>0.38969999999999999</v>
      </c>
      <c r="N12" s="715">
        <f t="shared" si="1"/>
        <v>0.39</v>
      </c>
    </row>
    <row r="13" spans="1:14" s="4" customFormat="1" ht="15" customHeight="1" x14ac:dyDescent="0.2">
      <c r="B13" s="761">
        <v>6</v>
      </c>
      <c r="C13" s="195" t="s">
        <v>144</v>
      </c>
      <c r="D13" s="191" t="s">
        <v>597</v>
      </c>
      <c r="E13" s="248" t="s">
        <v>165</v>
      </c>
      <c r="F13" s="335"/>
      <c r="G13" s="188" t="s">
        <v>139</v>
      </c>
      <c r="H13" s="230">
        <v>0.379</v>
      </c>
      <c r="I13" s="188" t="s">
        <v>141</v>
      </c>
      <c r="J13" s="336">
        <f t="shared" si="0"/>
        <v>0</v>
      </c>
      <c r="K13" s="3" t="s">
        <v>599</v>
      </c>
      <c r="M13" s="547">
        <v>0.42530000000000001</v>
      </c>
      <c r="N13" s="715">
        <f t="shared" si="1"/>
        <v>0.42499999999999999</v>
      </c>
    </row>
    <row r="14" spans="1:14" s="4" customFormat="1" ht="15" customHeight="1" x14ac:dyDescent="0.2">
      <c r="B14" s="212"/>
      <c r="C14" s="767"/>
      <c r="D14" s="191" t="s">
        <v>593</v>
      </c>
      <c r="E14" s="248" t="s">
        <v>164</v>
      </c>
      <c r="F14" s="335"/>
      <c r="G14" s="188" t="s">
        <v>139</v>
      </c>
      <c r="H14" s="230">
        <v>0.34200000000000003</v>
      </c>
      <c r="I14" s="188" t="s">
        <v>141</v>
      </c>
      <c r="J14" s="337">
        <f t="shared" si="0"/>
        <v>0</v>
      </c>
      <c r="K14" s="3" t="s">
        <v>598</v>
      </c>
      <c r="M14" s="547">
        <v>0.40679999999999999</v>
      </c>
      <c r="N14" s="715">
        <f t="shared" si="1"/>
        <v>0.40699999999999997</v>
      </c>
    </row>
    <row r="15" spans="1:14" s="4" customFormat="1" ht="15" customHeight="1" x14ac:dyDescent="0.2">
      <c r="B15" s="761">
        <v>7</v>
      </c>
      <c r="C15" s="195" t="s">
        <v>143</v>
      </c>
      <c r="D15" s="191" t="s">
        <v>597</v>
      </c>
      <c r="E15" s="248" t="s">
        <v>165</v>
      </c>
      <c r="F15" s="335"/>
      <c r="G15" s="188" t="s">
        <v>139</v>
      </c>
      <c r="H15" s="230">
        <v>0.39300000000000002</v>
      </c>
      <c r="I15" s="188" t="s">
        <v>141</v>
      </c>
      <c r="J15" s="336">
        <f t="shared" si="0"/>
        <v>0</v>
      </c>
      <c r="K15" s="3" t="s">
        <v>594</v>
      </c>
      <c r="M15" s="547">
        <v>0.43919999999999998</v>
      </c>
      <c r="N15" s="715">
        <f t="shared" si="1"/>
        <v>0.439</v>
      </c>
    </row>
    <row r="16" spans="1:14" s="4" customFormat="1" ht="15" customHeight="1" x14ac:dyDescent="0.2">
      <c r="B16" s="212"/>
      <c r="C16" s="767"/>
      <c r="D16" s="191" t="s">
        <v>593</v>
      </c>
      <c r="E16" s="248" t="s">
        <v>164</v>
      </c>
      <c r="F16" s="335"/>
      <c r="G16" s="188" t="s">
        <v>139</v>
      </c>
      <c r="H16" s="230">
        <v>0.35899999999999999</v>
      </c>
      <c r="I16" s="188" t="s">
        <v>141</v>
      </c>
      <c r="J16" s="337">
        <f t="shared" si="0"/>
        <v>0</v>
      </c>
      <c r="K16" s="3" t="s">
        <v>592</v>
      </c>
      <c r="M16" s="547">
        <v>0.42570000000000002</v>
      </c>
      <c r="N16" s="715">
        <f t="shared" si="1"/>
        <v>0.42599999999999999</v>
      </c>
    </row>
    <row r="17" spans="2:14" s="4" customFormat="1" ht="15" customHeight="1" x14ac:dyDescent="0.2">
      <c r="B17" s="761">
        <v>8</v>
      </c>
      <c r="C17" s="195" t="s">
        <v>142</v>
      </c>
      <c r="D17" s="191" t="s">
        <v>597</v>
      </c>
      <c r="E17" s="248" t="s">
        <v>165</v>
      </c>
      <c r="F17" s="335"/>
      <c r="G17" s="188" t="s">
        <v>139</v>
      </c>
      <c r="H17" s="230">
        <v>0.40600000000000003</v>
      </c>
      <c r="I17" s="188" t="s">
        <v>141</v>
      </c>
      <c r="J17" s="336">
        <f t="shared" si="0"/>
        <v>0</v>
      </c>
      <c r="K17" s="3" t="s">
        <v>630</v>
      </c>
      <c r="M17" s="547">
        <v>0.44369999999999998</v>
      </c>
      <c r="N17" s="715">
        <f t="shared" si="1"/>
        <v>0.44400000000000001</v>
      </c>
    </row>
    <row r="18" spans="2:14" s="4" customFormat="1" ht="15" customHeight="1" x14ac:dyDescent="0.2">
      <c r="B18" s="212"/>
      <c r="C18" s="767"/>
      <c r="D18" s="191" t="s">
        <v>593</v>
      </c>
      <c r="E18" s="248" t="s">
        <v>164</v>
      </c>
      <c r="F18" s="335"/>
      <c r="G18" s="188" t="s">
        <v>139</v>
      </c>
      <c r="H18" s="230">
        <v>0.39600000000000002</v>
      </c>
      <c r="I18" s="188" t="s">
        <v>141</v>
      </c>
      <c r="J18" s="337">
        <f t="shared" si="0"/>
        <v>0</v>
      </c>
      <c r="K18" s="3" t="s">
        <v>629</v>
      </c>
      <c r="M18" s="547">
        <v>0.4415</v>
      </c>
      <c r="N18" s="715">
        <f t="shared" si="1"/>
        <v>0.442</v>
      </c>
    </row>
    <row r="19" spans="2:14" s="4" customFormat="1" ht="15" customHeight="1" x14ac:dyDescent="0.2">
      <c r="B19" s="761">
        <v>9</v>
      </c>
      <c r="C19" s="195" t="s">
        <v>537</v>
      </c>
      <c r="D19" s="191" t="s">
        <v>597</v>
      </c>
      <c r="E19" s="248" t="s">
        <v>165</v>
      </c>
      <c r="F19" s="335"/>
      <c r="G19" s="188" t="s">
        <v>139</v>
      </c>
      <c r="H19" s="230">
        <v>0.42399999999999999</v>
      </c>
      <c r="I19" s="188" t="s">
        <v>141</v>
      </c>
      <c r="J19" s="336">
        <f t="shared" si="0"/>
        <v>0</v>
      </c>
      <c r="K19" s="3" t="s">
        <v>628</v>
      </c>
      <c r="M19" s="547">
        <v>0.45</v>
      </c>
      <c r="N19" s="715">
        <f t="shared" si="1"/>
        <v>0.45</v>
      </c>
    </row>
    <row r="20" spans="2:14" s="4" customFormat="1" ht="15" customHeight="1" x14ac:dyDescent="0.2">
      <c r="B20" s="212"/>
      <c r="C20" s="767"/>
      <c r="D20" s="191" t="s">
        <v>593</v>
      </c>
      <c r="E20" s="248" t="s">
        <v>164</v>
      </c>
      <c r="F20" s="335"/>
      <c r="G20" s="188" t="s">
        <v>139</v>
      </c>
      <c r="H20" s="230">
        <v>0.41699999999999998</v>
      </c>
      <c r="I20" s="188" t="s">
        <v>141</v>
      </c>
      <c r="J20" s="337">
        <f t="shared" si="0"/>
        <v>0</v>
      </c>
      <c r="K20" s="3" t="s">
        <v>649</v>
      </c>
      <c r="M20" s="547">
        <v>0.45</v>
      </c>
      <c r="N20" s="715">
        <f t="shared" si="1"/>
        <v>0.45</v>
      </c>
    </row>
    <row r="21" spans="2:14" s="4" customFormat="1" ht="15" customHeight="1" x14ac:dyDescent="0.2">
      <c r="B21" s="761">
        <v>10</v>
      </c>
      <c r="C21" s="195" t="s">
        <v>575</v>
      </c>
      <c r="D21" s="191" t="s">
        <v>597</v>
      </c>
      <c r="E21" s="248" t="s">
        <v>165</v>
      </c>
      <c r="F21" s="335"/>
      <c r="G21" s="188" t="s">
        <v>139</v>
      </c>
      <c r="H21" s="230">
        <v>0.439</v>
      </c>
      <c r="I21" s="188" t="s">
        <v>141</v>
      </c>
      <c r="J21" s="336">
        <f t="shared" si="0"/>
        <v>0</v>
      </c>
      <c r="K21" s="3" t="s">
        <v>648</v>
      </c>
      <c r="M21" s="547">
        <v>0.45</v>
      </c>
      <c r="N21" s="715">
        <f t="shared" si="1"/>
        <v>0.45</v>
      </c>
    </row>
    <row r="22" spans="2:14" s="4" customFormat="1" ht="15" customHeight="1" x14ac:dyDescent="0.2">
      <c r="B22" s="212"/>
      <c r="C22" s="767"/>
      <c r="D22" s="191" t="s">
        <v>593</v>
      </c>
      <c r="E22" s="248" t="s">
        <v>164</v>
      </c>
      <c r="F22" s="335"/>
      <c r="G22" s="188" t="s">
        <v>139</v>
      </c>
      <c r="H22" s="230">
        <v>0.434</v>
      </c>
      <c r="I22" s="188" t="s">
        <v>141</v>
      </c>
      <c r="J22" s="337">
        <f t="shared" si="0"/>
        <v>0</v>
      </c>
      <c r="K22" s="3" t="s">
        <v>647</v>
      </c>
      <c r="M22" s="547">
        <v>0.45</v>
      </c>
      <c r="N22" s="715">
        <f t="shared" si="1"/>
        <v>0.45</v>
      </c>
    </row>
    <row r="23" spans="2:14" s="4" customFormat="1" ht="15" customHeight="1" x14ac:dyDescent="0.2">
      <c r="B23" s="761">
        <v>11</v>
      </c>
      <c r="C23" s="195" t="s">
        <v>721</v>
      </c>
      <c r="D23" s="191" t="s">
        <v>597</v>
      </c>
      <c r="E23" s="248" t="s">
        <v>165</v>
      </c>
      <c r="F23" s="335"/>
      <c r="G23" s="188" t="s">
        <v>139</v>
      </c>
      <c r="H23" s="230">
        <v>0.44400000000000001</v>
      </c>
      <c r="I23" s="188" t="s">
        <v>141</v>
      </c>
      <c r="J23" s="336">
        <f t="shared" si="0"/>
        <v>0</v>
      </c>
      <c r="K23" s="3" t="s">
        <v>646</v>
      </c>
      <c r="M23" s="547">
        <v>0.45</v>
      </c>
      <c r="N23" s="715">
        <f t="shared" si="1"/>
        <v>0.45</v>
      </c>
    </row>
    <row r="24" spans="2:14" s="4" customFormat="1" ht="15" customHeight="1" x14ac:dyDescent="0.2">
      <c r="B24" s="212"/>
      <c r="C24" s="767"/>
      <c r="D24" s="191" t="s">
        <v>593</v>
      </c>
      <c r="E24" s="248" t="s">
        <v>164</v>
      </c>
      <c r="F24" s="335"/>
      <c r="G24" s="188" t="s">
        <v>139</v>
      </c>
      <c r="H24" s="230">
        <v>0.442</v>
      </c>
      <c r="I24" s="188" t="s">
        <v>141</v>
      </c>
      <c r="J24" s="337">
        <f t="shared" si="0"/>
        <v>0</v>
      </c>
      <c r="K24" s="3" t="s">
        <v>645</v>
      </c>
      <c r="M24" s="547">
        <v>0.45</v>
      </c>
      <c r="N24" s="715">
        <f t="shared" si="1"/>
        <v>0.45</v>
      </c>
    </row>
    <row r="25" spans="2:14" s="4" customFormat="1" ht="15" customHeight="1" x14ac:dyDescent="0.2">
      <c r="B25" s="761">
        <v>12</v>
      </c>
      <c r="C25" s="195" t="s">
        <v>1002</v>
      </c>
      <c r="D25" s="191" t="s">
        <v>597</v>
      </c>
      <c r="E25" s="248" t="s">
        <v>165</v>
      </c>
      <c r="F25" s="335"/>
      <c r="G25" s="188" t="s">
        <v>139</v>
      </c>
      <c r="H25" s="230">
        <v>0.45</v>
      </c>
      <c r="I25" s="188" t="s">
        <v>141</v>
      </c>
      <c r="J25" s="336">
        <f t="shared" si="0"/>
        <v>0</v>
      </c>
      <c r="K25" s="3" t="s">
        <v>644</v>
      </c>
      <c r="N25" s="715"/>
    </row>
    <row r="26" spans="2:14" s="4" customFormat="1" ht="15" customHeight="1" x14ac:dyDescent="0.2">
      <c r="B26" s="212"/>
      <c r="C26" s="767"/>
      <c r="D26" s="191" t="s">
        <v>593</v>
      </c>
      <c r="E26" s="248" t="s">
        <v>164</v>
      </c>
      <c r="F26" s="335"/>
      <c r="G26" s="188" t="s">
        <v>139</v>
      </c>
      <c r="H26" s="230">
        <v>0.45</v>
      </c>
      <c r="I26" s="188" t="s">
        <v>141</v>
      </c>
      <c r="J26" s="337">
        <f t="shared" si="0"/>
        <v>0</v>
      </c>
      <c r="K26" s="3" t="s">
        <v>643</v>
      </c>
      <c r="N26" s="715"/>
    </row>
    <row r="27" spans="2:14" s="4" customFormat="1" ht="15" customHeight="1" x14ac:dyDescent="0.2">
      <c r="B27" s="761">
        <v>13</v>
      </c>
      <c r="C27" s="195" t="s">
        <v>1116</v>
      </c>
      <c r="D27" s="191" t="s">
        <v>597</v>
      </c>
      <c r="E27" s="248" t="s">
        <v>165</v>
      </c>
      <c r="F27" s="335"/>
      <c r="G27" s="188" t="s">
        <v>139</v>
      </c>
      <c r="H27" s="230">
        <v>0.45</v>
      </c>
      <c r="I27" s="188" t="s">
        <v>141</v>
      </c>
      <c r="J27" s="337">
        <f t="shared" si="0"/>
        <v>0</v>
      </c>
      <c r="K27" s="3" t="s">
        <v>642</v>
      </c>
      <c r="N27" s="715"/>
    </row>
    <row r="28" spans="2:14" s="4" customFormat="1" ht="15" customHeight="1" x14ac:dyDescent="0.2">
      <c r="B28" s="212"/>
      <c r="C28" s="767"/>
      <c r="D28" s="191" t="s">
        <v>593</v>
      </c>
      <c r="E28" s="248" t="s">
        <v>164</v>
      </c>
      <c r="F28" s="335"/>
      <c r="G28" s="188" t="s">
        <v>139</v>
      </c>
      <c r="H28" s="230">
        <v>0.45</v>
      </c>
      <c r="I28" s="188" t="s">
        <v>141</v>
      </c>
      <c r="J28" s="337">
        <f>ROUND(F28*H28,0)</f>
        <v>0</v>
      </c>
      <c r="K28" s="3" t="s">
        <v>641</v>
      </c>
      <c r="N28" s="715"/>
    </row>
    <row r="29" spans="2:14" s="4" customFormat="1" ht="15" customHeight="1" x14ac:dyDescent="0.2">
      <c r="B29" s="761">
        <v>14</v>
      </c>
      <c r="C29" s="195" t="s">
        <v>1395</v>
      </c>
      <c r="D29" s="191" t="s">
        <v>597</v>
      </c>
      <c r="E29" s="248" t="s">
        <v>165</v>
      </c>
      <c r="F29" s="335"/>
      <c r="G29" s="188" t="s">
        <v>139</v>
      </c>
      <c r="H29" s="230">
        <v>0.45</v>
      </c>
      <c r="I29" s="188" t="s">
        <v>141</v>
      </c>
      <c r="J29" s="337">
        <f>ROUND(F29*H29,0)</f>
        <v>0</v>
      </c>
      <c r="K29" s="3" t="s">
        <v>640</v>
      </c>
      <c r="N29" s="715"/>
    </row>
    <row r="30" spans="2:14" s="4" customFormat="1" ht="15" customHeight="1" x14ac:dyDescent="0.2">
      <c r="B30" s="212"/>
      <c r="C30" s="767"/>
      <c r="D30" s="191" t="s">
        <v>593</v>
      </c>
      <c r="E30" s="248" t="s">
        <v>164</v>
      </c>
      <c r="F30" s="335"/>
      <c r="G30" s="188" t="s">
        <v>139</v>
      </c>
      <c r="H30" s="230">
        <v>0.45</v>
      </c>
      <c r="I30" s="188" t="s">
        <v>141</v>
      </c>
      <c r="J30" s="337">
        <f>ROUND(F30*H30,0)</f>
        <v>0</v>
      </c>
      <c r="K30" s="3" t="s">
        <v>639</v>
      </c>
      <c r="N30" s="715"/>
    </row>
    <row r="31" spans="2:14" s="4" customFormat="1" ht="15" customHeight="1" x14ac:dyDescent="0.2">
      <c r="B31" s="761">
        <v>15</v>
      </c>
      <c r="C31" s="195" t="s">
        <v>1639</v>
      </c>
      <c r="D31" s="191" t="s">
        <v>597</v>
      </c>
      <c r="E31" s="248" t="s">
        <v>165</v>
      </c>
      <c r="F31" s="335"/>
      <c r="G31" s="188" t="s">
        <v>139</v>
      </c>
      <c r="H31" s="230">
        <v>0.45</v>
      </c>
      <c r="I31" s="188" t="s">
        <v>141</v>
      </c>
      <c r="J31" s="337">
        <f>ROUND(F31*H31,0)</f>
        <v>0</v>
      </c>
      <c r="K31" s="3" t="s">
        <v>661</v>
      </c>
      <c r="N31" s="715"/>
    </row>
    <row r="32" spans="2:14" s="4" customFormat="1" ht="15" customHeight="1" thickBot="1" x14ac:dyDescent="0.25">
      <c r="B32" s="212"/>
      <c r="C32" s="767"/>
      <c r="D32" s="191" t="s">
        <v>593</v>
      </c>
      <c r="E32" s="248" t="s">
        <v>164</v>
      </c>
      <c r="F32" s="335"/>
      <c r="G32" s="188" t="s">
        <v>139</v>
      </c>
      <c r="H32" s="230">
        <v>0.45</v>
      </c>
      <c r="I32" s="188" t="s">
        <v>141</v>
      </c>
      <c r="J32" s="337">
        <f>ROUND(F32*H32,0)</f>
        <v>0</v>
      </c>
      <c r="K32" s="3" t="s">
        <v>660</v>
      </c>
      <c r="N32" s="715"/>
    </row>
    <row r="33" spans="1:14" s="4" customFormat="1" ht="15" customHeight="1" thickBot="1" x14ac:dyDescent="0.25">
      <c r="B33" s="1045" t="s">
        <v>140</v>
      </c>
      <c r="C33" s="1046"/>
      <c r="D33" s="1037"/>
      <c r="E33" s="1038"/>
      <c r="F33" s="340"/>
      <c r="G33" s="224"/>
      <c r="H33" s="341"/>
      <c r="I33" s="753"/>
      <c r="J33" s="342">
        <f>SUM(J7:J32)</f>
        <v>0</v>
      </c>
      <c r="K33" s="3" t="s">
        <v>2025</v>
      </c>
      <c r="L33" s="4" t="s">
        <v>2026</v>
      </c>
    </row>
    <row r="34" spans="1:14" s="4" customFormat="1" ht="5.25" customHeight="1" x14ac:dyDescent="0.2">
      <c r="F34" s="343"/>
      <c r="H34" s="263"/>
      <c r="J34" s="344"/>
    </row>
    <row r="35" spans="1:14" ht="11.25" customHeight="1" thickBot="1" x14ac:dyDescent="0.25">
      <c r="A35" s="801"/>
      <c r="B35" s="1049" t="s">
        <v>2327</v>
      </c>
      <c r="C35" s="1049"/>
      <c r="D35" s="1049"/>
      <c r="E35" s="1049"/>
      <c r="H35" s="263" t="s">
        <v>185</v>
      </c>
    </row>
    <row r="36" spans="1:14" s="4" customFormat="1" ht="18.75" customHeight="1" thickBot="1" x14ac:dyDescent="0.25">
      <c r="A36" s="177"/>
      <c r="B36" s="1049"/>
      <c r="C36" s="1049"/>
      <c r="D36" s="1049"/>
      <c r="E36" s="1049"/>
      <c r="F36" s="802"/>
      <c r="G36" s="179" t="s">
        <v>2026</v>
      </c>
      <c r="H36" s="180">
        <v>0.45</v>
      </c>
      <c r="I36" s="179" t="s">
        <v>2027</v>
      </c>
      <c r="J36" s="342">
        <f>ROUND(F36*H36,0)</f>
        <v>0</v>
      </c>
      <c r="K36" s="3" t="s">
        <v>2028</v>
      </c>
      <c r="L36" s="4" t="s">
        <v>2026</v>
      </c>
    </row>
    <row r="37" spans="1:14" ht="11.25" customHeight="1" x14ac:dyDescent="0.2">
      <c r="A37" s="182"/>
      <c r="J37" s="344" t="s">
        <v>207</v>
      </c>
    </row>
    <row r="38" spans="1:14" ht="11.25" customHeight="1" thickBot="1" x14ac:dyDescent="0.25">
      <c r="A38" s="801"/>
      <c r="B38" s="1049" t="s">
        <v>2328</v>
      </c>
      <c r="C38" s="1049"/>
      <c r="D38" s="1049"/>
      <c r="E38" s="1049"/>
      <c r="H38" s="263" t="s">
        <v>185</v>
      </c>
    </row>
    <row r="39" spans="1:14" s="4" customFormat="1" ht="29.4" customHeight="1" thickBot="1" x14ac:dyDescent="0.25">
      <c r="A39" s="177"/>
      <c r="B39" s="1049"/>
      <c r="C39" s="1049"/>
      <c r="D39" s="1049"/>
      <c r="E39" s="1049"/>
      <c r="F39" s="802"/>
      <c r="G39" s="179" t="s">
        <v>2026</v>
      </c>
      <c r="H39" s="180">
        <v>0.45</v>
      </c>
      <c r="I39" s="179" t="s">
        <v>2027</v>
      </c>
      <c r="J39" s="342">
        <f>ROUND(F39*H39,0)</f>
        <v>0</v>
      </c>
      <c r="K39" s="3" t="s">
        <v>2029</v>
      </c>
      <c r="L39" s="4" t="s">
        <v>2026</v>
      </c>
    </row>
    <row r="40" spans="1:14" ht="11.25" customHeight="1" x14ac:dyDescent="0.2">
      <c r="A40" s="182"/>
      <c r="J40" s="344" t="s">
        <v>207</v>
      </c>
    </row>
    <row r="41" spans="1:14" ht="7.5" customHeight="1" x14ac:dyDescent="0.2">
      <c r="J41" s="798"/>
    </row>
    <row r="42" spans="1:14" s="716" customFormat="1" ht="14.4" x14ac:dyDescent="0.2">
      <c r="A42" s="803"/>
      <c r="B42" s="5" t="s">
        <v>2030</v>
      </c>
      <c r="F42" s="804"/>
      <c r="H42" s="805"/>
      <c r="J42" s="804"/>
    </row>
    <row r="43" spans="1:14" ht="7.5" customHeight="1" x14ac:dyDescent="0.2">
      <c r="A43" s="182"/>
    </row>
    <row r="44" spans="1:14" ht="14.4" x14ac:dyDescent="0.2">
      <c r="A44" s="182"/>
      <c r="B44" s="1050" t="s">
        <v>205</v>
      </c>
      <c r="C44" s="1051"/>
      <c r="D44" s="1050" t="s">
        <v>161</v>
      </c>
      <c r="E44" s="1051"/>
      <c r="F44" s="799" t="s">
        <v>160</v>
      </c>
      <c r="G44" s="187"/>
      <c r="H44" s="252" t="s">
        <v>159</v>
      </c>
      <c r="I44" s="187"/>
      <c r="J44" s="799" t="s">
        <v>110</v>
      </c>
      <c r="K44" s="3"/>
    </row>
    <row r="45" spans="1:14" ht="14.4" x14ac:dyDescent="0.2">
      <c r="A45" s="182"/>
      <c r="B45" s="760"/>
      <c r="C45" s="203"/>
      <c r="D45" s="766"/>
      <c r="E45" s="767"/>
      <c r="F45" s="800" t="s">
        <v>2031</v>
      </c>
      <c r="G45" s="200"/>
      <c r="H45" s="251"/>
      <c r="I45" s="200"/>
      <c r="J45" s="800" t="s">
        <v>2032</v>
      </c>
      <c r="K45" s="3"/>
    </row>
    <row r="46" spans="1:14" s="4" customFormat="1" ht="15" customHeight="1" x14ac:dyDescent="0.2">
      <c r="B46" s="761">
        <v>1</v>
      </c>
      <c r="C46" s="195" t="s">
        <v>1639</v>
      </c>
      <c r="D46" s="191" t="s">
        <v>2033</v>
      </c>
      <c r="E46" s="248" t="s">
        <v>165</v>
      </c>
      <c r="F46" s="335"/>
      <c r="G46" s="188" t="s">
        <v>2026</v>
      </c>
      <c r="H46" s="230">
        <v>0.45</v>
      </c>
      <c r="I46" s="188" t="s">
        <v>2027</v>
      </c>
      <c r="J46" s="337">
        <f>ROUND(F46*H46,0)</f>
        <v>0</v>
      </c>
      <c r="K46" s="3" t="s">
        <v>2034</v>
      </c>
      <c r="N46" s="715"/>
    </row>
    <row r="47" spans="1:14" s="4" customFormat="1" ht="15" customHeight="1" thickBot="1" x14ac:dyDescent="0.25">
      <c r="B47" s="212"/>
      <c r="C47" s="767"/>
      <c r="D47" s="191" t="s">
        <v>2035</v>
      </c>
      <c r="E47" s="248" t="s">
        <v>164</v>
      </c>
      <c r="F47" s="335"/>
      <c r="G47" s="188" t="s">
        <v>2026</v>
      </c>
      <c r="H47" s="230">
        <v>0.45</v>
      </c>
      <c r="I47" s="188" t="s">
        <v>2027</v>
      </c>
      <c r="J47" s="337">
        <f>ROUND(F47*H47,0)</f>
        <v>0</v>
      </c>
      <c r="K47" s="3" t="s">
        <v>2036</v>
      </c>
      <c r="N47" s="715"/>
    </row>
    <row r="48" spans="1:14" s="4" customFormat="1" ht="15" customHeight="1" thickBot="1" x14ac:dyDescent="0.25">
      <c r="B48" s="1045" t="s">
        <v>140</v>
      </c>
      <c r="C48" s="1046"/>
      <c r="D48" s="1037"/>
      <c r="E48" s="1038"/>
      <c r="F48" s="340"/>
      <c r="G48" s="224"/>
      <c r="H48" s="341"/>
      <c r="I48" s="753"/>
      <c r="J48" s="342">
        <f>SUM(J46:J47)</f>
        <v>0</v>
      </c>
      <c r="K48" s="3" t="s">
        <v>2037</v>
      </c>
      <c r="L48" s="4" t="s">
        <v>2026</v>
      </c>
    </row>
    <row r="49" spans="1:14" s="4" customFormat="1" ht="5.25" customHeight="1" x14ac:dyDescent="0.2">
      <c r="F49" s="343"/>
      <c r="H49" s="263"/>
      <c r="J49" s="344"/>
    </row>
    <row r="50" spans="1:14" ht="4.5" customHeight="1" x14ac:dyDescent="0.2">
      <c r="A50" s="182"/>
    </row>
    <row r="51" spans="1:14" ht="11.25" customHeight="1" x14ac:dyDescent="0.2">
      <c r="A51" s="801"/>
      <c r="B51" s="1049" t="s">
        <v>2329</v>
      </c>
      <c r="C51" s="1049"/>
      <c r="D51" s="1049"/>
      <c r="E51" s="1049"/>
      <c r="H51" s="263"/>
    </row>
    <row r="52" spans="1:14" ht="11.25" customHeight="1" thickBot="1" x14ac:dyDescent="0.25">
      <c r="A52" s="801"/>
      <c r="B52" s="1049"/>
      <c r="C52" s="1049"/>
      <c r="D52" s="1049"/>
      <c r="E52" s="1049"/>
      <c r="H52" s="263" t="s">
        <v>185</v>
      </c>
    </row>
    <row r="53" spans="1:14" s="4" customFormat="1" ht="18.75" customHeight="1" thickBot="1" x14ac:dyDescent="0.25">
      <c r="A53" s="177"/>
      <c r="B53" s="1049"/>
      <c r="C53" s="1049"/>
      <c r="D53" s="1049"/>
      <c r="E53" s="1049"/>
      <c r="F53" s="802"/>
      <c r="G53" s="179" t="s">
        <v>2026</v>
      </c>
      <c r="H53" s="180">
        <v>0.6</v>
      </c>
      <c r="I53" s="179" t="s">
        <v>2027</v>
      </c>
      <c r="J53" s="342">
        <f>ROUND(F53*H53,0)</f>
        <v>0</v>
      </c>
      <c r="K53" s="3" t="s">
        <v>2038</v>
      </c>
      <c r="L53" s="4" t="s">
        <v>2026</v>
      </c>
    </row>
    <row r="54" spans="1:14" ht="11.25" customHeight="1" x14ac:dyDescent="0.2">
      <c r="A54" s="182"/>
      <c r="J54" s="344" t="s">
        <v>207</v>
      </c>
    </row>
    <row r="55" spans="1:14" ht="3.75" customHeight="1" x14ac:dyDescent="0.2">
      <c r="A55" s="182"/>
    </row>
    <row r="56" spans="1:14" ht="14.4" x14ac:dyDescent="0.2">
      <c r="A56" s="177"/>
      <c r="B56" s="4" t="s">
        <v>218</v>
      </c>
    </row>
    <row r="57" spans="1:14" ht="4.5" customHeight="1" x14ac:dyDescent="0.2">
      <c r="A57" s="182"/>
    </row>
    <row r="58" spans="1:14" ht="14.4" x14ac:dyDescent="0.2">
      <c r="A58" s="182"/>
      <c r="B58" s="1050" t="s">
        <v>205</v>
      </c>
      <c r="C58" s="1051"/>
      <c r="D58" s="1050" t="s">
        <v>161</v>
      </c>
      <c r="E58" s="1051"/>
      <c r="F58" s="799" t="s">
        <v>160</v>
      </c>
      <c r="G58" s="187"/>
      <c r="H58" s="252" t="s">
        <v>159</v>
      </c>
      <c r="I58" s="187"/>
      <c r="J58" s="799" t="s">
        <v>110</v>
      </c>
      <c r="K58" s="3"/>
    </row>
    <row r="59" spans="1:14" ht="14.4" x14ac:dyDescent="0.2">
      <c r="A59" s="182"/>
      <c r="B59" s="760"/>
      <c r="C59" s="203"/>
      <c r="D59" s="766"/>
      <c r="E59" s="767"/>
      <c r="F59" s="806"/>
      <c r="G59" s="200"/>
      <c r="H59" s="251"/>
      <c r="I59" s="200"/>
      <c r="J59" s="800" t="s">
        <v>2032</v>
      </c>
      <c r="K59" s="3"/>
    </row>
    <row r="60" spans="1:14" s="4" customFormat="1" ht="15" customHeight="1" x14ac:dyDescent="0.2">
      <c r="B60" s="761">
        <v>1</v>
      </c>
      <c r="C60" s="195" t="s">
        <v>150</v>
      </c>
      <c r="D60" s="1037"/>
      <c r="E60" s="1038"/>
      <c r="F60" s="335"/>
      <c r="G60" s="188" t="s">
        <v>2026</v>
      </c>
      <c r="H60" s="230">
        <v>0.377</v>
      </c>
      <c r="I60" s="188" t="s">
        <v>2027</v>
      </c>
      <c r="J60" s="336">
        <f t="shared" ref="J60:J82" si="2">ROUND(F60*H60,0)</f>
        <v>0</v>
      </c>
      <c r="K60" s="3" t="s">
        <v>2034</v>
      </c>
      <c r="M60" s="4">
        <v>0.4476</v>
      </c>
      <c r="N60" s="715">
        <f>ROUND(M60,3)</f>
        <v>0.44800000000000001</v>
      </c>
    </row>
    <row r="61" spans="1:14" s="4" customFormat="1" ht="15" customHeight="1" x14ac:dyDescent="0.2">
      <c r="B61" s="761">
        <v>2</v>
      </c>
      <c r="C61" s="195" t="s">
        <v>149</v>
      </c>
      <c r="D61" s="1037"/>
      <c r="E61" s="1038"/>
      <c r="F61" s="335"/>
      <c r="G61" s="188" t="s">
        <v>2026</v>
      </c>
      <c r="H61" s="230">
        <v>0.40799999999999997</v>
      </c>
      <c r="I61" s="188" t="s">
        <v>2027</v>
      </c>
      <c r="J61" s="336">
        <f t="shared" si="2"/>
        <v>0</v>
      </c>
      <c r="K61" s="3" t="s">
        <v>2036</v>
      </c>
      <c r="M61" s="4">
        <v>0.4758</v>
      </c>
      <c r="N61" s="715">
        <f t="shared" ref="N61:N78" si="3">ROUND(M61,3)</f>
        <v>0.47599999999999998</v>
      </c>
    </row>
    <row r="62" spans="1:14" s="4" customFormat="1" ht="15" customHeight="1" x14ac:dyDescent="0.2">
      <c r="B62" s="761">
        <v>3</v>
      </c>
      <c r="C62" s="195" t="s">
        <v>148</v>
      </c>
      <c r="D62" s="1037"/>
      <c r="E62" s="1038"/>
      <c r="F62" s="335"/>
      <c r="G62" s="188" t="s">
        <v>139</v>
      </c>
      <c r="H62" s="230">
        <v>0.312</v>
      </c>
      <c r="I62" s="188" t="s">
        <v>141</v>
      </c>
      <c r="J62" s="336">
        <f t="shared" si="2"/>
        <v>0</v>
      </c>
      <c r="K62" s="3" t="s">
        <v>152</v>
      </c>
      <c r="M62" s="4">
        <v>0.36499999999999999</v>
      </c>
      <c r="N62" s="715">
        <f t="shared" si="3"/>
        <v>0.36499999999999999</v>
      </c>
    </row>
    <row r="63" spans="1:14" s="4" customFormat="1" ht="15" customHeight="1" x14ac:dyDescent="0.2">
      <c r="B63" s="761">
        <v>4</v>
      </c>
      <c r="C63" s="195" t="s">
        <v>147</v>
      </c>
      <c r="D63" s="1037"/>
      <c r="E63" s="1038"/>
      <c r="F63" s="335"/>
      <c r="G63" s="188" t="s">
        <v>139</v>
      </c>
      <c r="H63" s="230">
        <v>0.34200000000000003</v>
      </c>
      <c r="I63" s="188" t="s">
        <v>141</v>
      </c>
      <c r="J63" s="336">
        <f t="shared" si="2"/>
        <v>0</v>
      </c>
      <c r="K63" s="3" t="s">
        <v>602</v>
      </c>
      <c r="M63" s="4">
        <v>0.38969999999999999</v>
      </c>
      <c r="N63" s="715">
        <f t="shared" si="3"/>
        <v>0.39</v>
      </c>
    </row>
    <row r="64" spans="1:14" s="4" customFormat="1" ht="15" customHeight="1" x14ac:dyDescent="0.2">
      <c r="B64" s="198">
        <v>5</v>
      </c>
      <c r="C64" s="190" t="s">
        <v>146</v>
      </c>
      <c r="D64" s="1037"/>
      <c r="E64" s="1038"/>
      <c r="F64" s="335"/>
      <c r="G64" s="188" t="s">
        <v>2026</v>
      </c>
      <c r="H64" s="230">
        <v>0.32</v>
      </c>
      <c r="I64" s="188" t="s">
        <v>2027</v>
      </c>
      <c r="J64" s="336">
        <f t="shared" si="2"/>
        <v>0</v>
      </c>
      <c r="K64" s="3" t="s">
        <v>2039</v>
      </c>
      <c r="M64" s="4">
        <v>0.37980000000000003</v>
      </c>
      <c r="N64" s="715">
        <f t="shared" si="3"/>
        <v>0.38</v>
      </c>
    </row>
    <row r="65" spans="2:14" s="4" customFormat="1" ht="15" customHeight="1" x14ac:dyDescent="0.2">
      <c r="B65" s="761">
        <v>6</v>
      </c>
      <c r="C65" s="195" t="s">
        <v>145</v>
      </c>
      <c r="D65" s="191" t="s">
        <v>2033</v>
      </c>
      <c r="E65" s="248" t="s">
        <v>165</v>
      </c>
      <c r="F65" s="335"/>
      <c r="G65" s="188" t="s">
        <v>2026</v>
      </c>
      <c r="H65" s="230">
        <v>0.36499999999999999</v>
      </c>
      <c r="I65" s="188" t="s">
        <v>2027</v>
      </c>
      <c r="J65" s="336">
        <f t="shared" si="2"/>
        <v>0</v>
      </c>
      <c r="K65" s="3" t="s">
        <v>2040</v>
      </c>
      <c r="M65" s="4">
        <v>0.4113</v>
      </c>
      <c r="N65" s="715">
        <f t="shared" si="3"/>
        <v>0.41099999999999998</v>
      </c>
    </row>
    <row r="66" spans="2:14" s="4" customFormat="1" ht="15" customHeight="1" x14ac:dyDescent="0.2">
      <c r="B66" s="212"/>
      <c r="C66" s="767"/>
      <c r="D66" s="191" t="s">
        <v>2035</v>
      </c>
      <c r="E66" s="248" t="s">
        <v>164</v>
      </c>
      <c r="F66" s="335"/>
      <c r="G66" s="188" t="s">
        <v>2026</v>
      </c>
      <c r="H66" s="230">
        <v>0.32600000000000001</v>
      </c>
      <c r="I66" s="188" t="s">
        <v>2027</v>
      </c>
      <c r="J66" s="336">
        <f t="shared" si="2"/>
        <v>0</v>
      </c>
      <c r="K66" s="3" t="s">
        <v>2041</v>
      </c>
      <c r="M66" s="4">
        <v>0.38969999999999999</v>
      </c>
      <c r="N66" s="715">
        <f t="shared" si="3"/>
        <v>0.39</v>
      </c>
    </row>
    <row r="67" spans="2:14" s="4" customFormat="1" ht="15" customHeight="1" x14ac:dyDescent="0.2">
      <c r="B67" s="761">
        <v>7</v>
      </c>
      <c r="C67" s="195" t="s">
        <v>144</v>
      </c>
      <c r="D67" s="191" t="s">
        <v>2033</v>
      </c>
      <c r="E67" s="248" t="s">
        <v>165</v>
      </c>
      <c r="F67" s="335"/>
      <c r="G67" s="188" t="s">
        <v>2026</v>
      </c>
      <c r="H67" s="230">
        <v>0.379</v>
      </c>
      <c r="I67" s="188" t="s">
        <v>2027</v>
      </c>
      <c r="J67" s="336">
        <f t="shared" si="2"/>
        <v>0</v>
      </c>
      <c r="K67" s="3" t="s">
        <v>2042</v>
      </c>
      <c r="M67" s="4">
        <v>0.42530000000000001</v>
      </c>
      <c r="N67" s="715">
        <f t="shared" si="3"/>
        <v>0.42499999999999999</v>
      </c>
    </row>
    <row r="68" spans="2:14" s="4" customFormat="1" ht="15" customHeight="1" x14ac:dyDescent="0.2">
      <c r="B68" s="212"/>
      <c r="C68" s="767"/>
      <c r="D68" s="191" t="s">
        <v>2035</v>
      </c>
      <c r="E68" s="248" t="s">
        <v>164</v>
      </c>
      <c r="F68" s="335"/>
      <c r="G68" s="188" t="s">
        <v>2026</v>
      </c>
      <c r="H68" s="230">
        <v>0.34200000000000003</v>
      </c>
      <c r="I68" s="188" t="s">
        <v>2027</v>
      </c>
      <c r="J68" s="337">
        <f t="shared" si="2"/>
        <v>0</v>
      </c>
      <c r="K68" s="3" t="s">
        <v>2043</v>
      </c>
      <c r="M68" s="4">
        <v>0.40679999999999999</v>
      </c>
      <c r="N68" s="715">
        <f t="shared" si="3"/>
        <v>0.40699999999999997</v>
      </c>
    </row>
    <row r="69" spans="2:14" s="4" customFormat="1" ht="15" customHeight="1" x14ac:dyDescent="0.2">
      <c r="B69" s="761">
        <v>8</v>
      </c>
      <c r="C69" s="195" t="s">
        <v>143</v>
      </c>
      <c r="D69" s="191" t="s">
        <v>2033</v>
      </c>
      <c r="E69" s="248" t="s">
        <v>165</v>
      </c>
      <c r="F69" s="335"/>
      <c r="G69" s="188" t="s">
        <v>2026</v>
      </c>
      <c r="H69" s="230">
        <v>0.39300000000000002</v>
      </c>
      <c r="I69" s="188" t="s">
        <v>2027</v>
      </c>
      <c r="J69" s="336">
        <f t="shared" si="2"/>
        <v>0</v>
      </c>
      <c r="K69" s="3" t="s">
        <v>2044</v>
      </c>
      <c r="M69" s="4">
        <v>0.43919999999999998</v>
      </c>
      <c r="N69" s="715">
        <f t="shared" si="3"/>
        <v>0.439</v>
      </c>
    </row>
    <row r="70" spans="2:14" s="4" customFormat="1" ht="15" customHeight="1" x14ac:dyDescent="0.2">
      <c r="B70" s="212"/>
      <c r="C70" s="767"/>
      <c r="D70" s="191" t="s">
        <v>2035</v>
      </c>
      <c r="E70" s="248" t="s">
        <v>164</v>
      </c>
      <c r="F70" s="335"/>
      <c r="G70" s="188" t="s">
        <v>2026</v>
      </c>
      <c r="H70" s="230">
        <v>0.35899999999999999</v>
      </c>
      <c r="I70" s="188" t="s">
        <v>2027</v>
      </c>
      <c r="J70" s="337">
        <f t="shared" si="2"/>
        <v>0</v>
      </c>
      <c r="K70" s="3" t="s">
        <v>2045</v>
      </c>
      <c r="M70" s="4">
        <v>0.42570000000000002</v>
      </c>
      <c r="N70" s="715">
        <f t="shared" si="3"/>
        <v>0.42599999999999999</v>
      </c>
    </row>
    <row r="71" spans="2:14" s="4" customFormat="1" ht="15" customHeight="1" x14ac:dyDescent="0.2">
      <c r="B71" s="761">
        <v>9</v>
      </c>
      <c r="C71" s="195" t="s">
        <v>142</v>
      </c>
      <c r="D71" s="191" t="s">
        <v>2033</v>
      </c>
      <c r="E71" s="248" t="s">
        <v>165</v>
      </c>
      <c r="F71" s="335"/>
      <c r="G71" s="188" t="s">
        <v>2026</v>
      </c>
      <c r="H71" s="230">
        <v>0.40600000000000003</v>
      </c>
      <c r="I71" s="188" t="s">
        <v>2027</v>
      </c>
      <c r="J71" s="336">
        <f t="shared" si="2"/>
        <v>0</v>
      </c>
      <c r="K71" s="3" t="s">
        <v>2046</v>
      </c>
      <c r="M71" s="4">
        <v>0.44369999999999998</v>
      </c>
      <c r="N71" s="715">
        <f t="shared" si="3"/>
        <v>0.44400000000000001</v>
      </c>
    </row>
    <row r="72" spans="2:14" s="4" customFormat="1" ht="15" customHeight="1" x14ac:dyDescent="0.2">
      <c r="B72" s="212"/>
      <c r="C72" s="767"/>
      <c r="D72" s="191" t="s">
        <v>2035</v>
      </c>
      <c r="E72" s="248" t="s">
        <v>164</v>
      </c>
      <c r="F72" s="335"/>
      <c r="G72" s="188" t="s">
        <v>2026</v>
      </c>
      <c r="H72" s="230">
        <v>0.39600000000000002</v>
      </c>
      <c r="I72" s="188" t="s">
        <v>2027</v>
      </c>
      <c r="J72" s="337">
        <f t="shared" si="2"/>
        <v>0</v>
      </c>
      <c r="K72" s="3" t="s">
        <v>2047</v>
      </c>
      <c r="M72" s="4">
        <v>0.4415</v>
      </c>
      <c r="N72" s="715">
        <f t="shared" si="3"/>
        <v>0.442</v>
      </c>
    </row>
    <row r="73" spans="2:14" s="4" customFormat="1" ht="15" customHeight="1" x14ac:dyDescent="0.2">
      <c r="B73" s="761">
        <v>10</v>
      </c>
      <c r="C73" s="195" t="s">
        <v>537</v>
      </c>
      <c r="D73" s="191" t="s">
        <v>2033</v>
      </c>
      <c r="E73" s="248" t="s">
        <v>165</v>
      </c>
      <c r="F73" s="335"/>
      <c r="G73" s="188" t="s">
        <v>2026</v>
      </c>
      <c r="H73" s="230">
        <v>0.42399999999999999</v>
      </c>
      <c r="I73" s="188" t="s">
        <v>2027</v>
      </c>
      <c r="J73" s="336">
        <f t="shared" si="2"/>
        <v>0</v>
      </c>
      <c r="K73" s="3" t="s">
        <v>2048</v>
      </c>
      <c r="M73" s="4">
        <v>0.45</v>
      </c>
      <c r="N73" s="715">
        <f t="shared" si="3"/>
        <v>0.45</v>
      </c>
    </row>
    <row r="74" spans="2:14" s="4" customFormat="1" ht="15" customHeight="1" x14ac:dyDescent="0.2">
      <c r="B74" s="212"/>
      <c r="C74" s="767"/>
      <c r="D74" s="191" t="s">
        <v>2035</v>
      </c>
      <c r="E74" s="248" t="s">
        <v>164</v>
      </c>
      <c r="F74" s="335"/>
      <c r="G74" s="188" t="s">
        <v>2026</v>
      </c>
      <c r="H74" s="230">
        <v>0.41699999999999998</v>
      </c>
      <c r="I74" s="188" t="s">
        <v>2027</v>
      </c>
      <c r="J74" s="337">
        <f t="shared" si="2"/>
        <v>0</v>
      </c>
      <c r="K74" s="3" t="s">
        <v>2049</v>
      </c>
      <c r="M74" s="4">
        <v>0.45</v>
      </c>
      <c r="N74" s="715">
        <f t="shared" si="3"/>
        <v>0.45</v>
      </c>
    </row>
    <row r="75" spans="2:14" s="4" customFormat="1" ht="15" customHeight="1" x14ac:dyDescent="0.2">
      <c r="B75" s="761">
        <v>11</v>
      </c>
      <c r="C75" s="195" t="s">
        <v>575</v>
      </c>
      <c r="D75" s="191" t="s">
        <v>2033</v>
      </c>
      <c r="E75" s="248" t="s">
        <v>165</v>
      </c>
      <c r="F75" s="335"/>
      <c r="G75" s="188" t="s">
        <v>2026</v>
      </c>
      <c r="H75" s="230">
        <v>0.439</v>
      </c>
      <c r="I75" s="188" t="s">
        <v>2027</v>
      </c>
      <c r="J75" s="336">
        <f t="shared" si="2"/>
        <v>0</v>
      </c>
      <c r="K75" s="3" t="s">
        <v>2050</v>
      </c>
      <c r="M75" s="4">
        <v>0.45</v>
      </c>
      <c r="N75" s="715">
        <f t="shared" si="3"/>
        <v>0.45</v>
      </c>
    </row>
    <row r="76" spans="2:14" s="4" customFormat="1" ht="15" customHeight="1" x14ac:dyDescent="0.2">
      <c r="B76" s="212"/>
      <c r="C76" s="767"/>
      <c r="D76" s="191" t="s">
        <v>2035</v>
      </c>
      <c r="E76" s="248" t="s">
        <v>164</v>
      </c>
      <c r="F76" s="335"/>
      <c r="G76" s="188" t="s">
        <v>2026</v>
      </c>
      <c r="H76" s="230">
        <v>0.434</v>
      </c>
      <c r="I76" s="188" t="s">
        <v>2027</v>
      </c>
      <c r="J76" s="337">
        <f t="shared" si="2"/>
        <v>0</v>
      </c>
      <c r="K76" s="3" t="s">
        <v>2051</v>
      </c>
      <c r="M76" s="4">
        <v>0.45</v>
      </c>
      <c r="N76" s="715">
        <f t="shared" si="3"/>
        <v>0.45</v>
      </c>
    </row>
    <row r="77" spans="2:14" s="4" customFormat="1" ht="15" customHeight="1" x14ac:dyDescent="0.2">
      <c r="B77" s="761">
        <v>12</v>
      </c>
      <c r="C77" s="195" t="s">
        <v>721</v>
      </c>
      <c r="D77" s="191" t="s">
        <v>2033</v>
      </c>
      <c r="E77" s="248" t="s">
        <v>165</v>
      </c>
      <c r="F77" s="335"/>
      <c r="G77" s="188" t="s">
        <v>2026</v>
      </c>
      <c r="H77" s="230">
        <v>0.44400000000000001</v>
      </c>
      <c r="I77" s="188" t="s">
        <v>2027</v>
      </c>
      <c r="J77" s="336">
        <f t="shared" si="2"/>
        <v>0</v>
      </c>
      <c r="K77" s="3" t="s">
        <v>2052</v>
      </c>
      <c r="M77" s="4">
        <v>0.45</v>
      </c>
      <c r="N77" s="715">
        <f t="shared" si="3"/>
        <v>0.45</v>
      </c>
    </row>
    <row r="78" spans="2:14" s="4" customFormat="1" ht="15" customHeight="1" x14ac:dyDescent="0.2">
      <c r="B78" s="212"/>
      <c r="C78" s="767"/>
      <c r="D78" s="191" t="s">
        <v>2035</v>
      </c>
      <c r="E78" s="248" t="s">
        <v>164</v>
      </c>
      <c r="F78" s="335"/>
      <c r="G78" s="188" t="s">
        <v>2026</v>
      </c>
      <c r="H78" s="230">
        <v>0.442</v>
      </c>
      <c r="I78" s="188" t="s">
        <v>2027</v>
      </c>
      <c r="J78" s="337">
        <f t="shared" si="2"/>
        <v>0</v>
      </c>
      <c r="K78" s="3" t="s">
        <v>2053</v>
      </c>
      <c r="M78" s="4">
        <v>0.45</v>
      </c>
      <c r="N78" s="715">
        <f t="shared" si="3"/>
        <v>0.45</v>
      </c>
    </row>
    <row r="79" spans="2:14" s="4" customFormat="1" ht="15" customHeight="1" x14ac:dyDescent="0.2">
      <c r="B79" s="761">
        <v>13</v>
      </c>
      <c r="C79" s="195" t="s">
        <v>1002</v>
      </c>
      <c r="D79" s="191" t="s">
        <v>2033</v>
      </c>
      <c r="E79" s="248" t="s">
        <v>165</v>
      </c>
      <c r="F79" s="335"/>
      <c r="G79" s="188" t="s">
        <v>2026</v>
      </c>
      <c r="H79" s="230">
        <v>0.45</v>
      </c>
      <c r="I79" s="188" t="s">
        <v>2027</v>
      </c>
      <c r="J79" s="336">
        <f t="shared" si="2"/>
        <v>0</v>
      </c>
      <c r="K79" s="3" t="s">
        <v>2054</v>
      </c>
      <c r="M79" s="4">
        <v>0.45</v>
      </c>
      <c r="N79" s="715">
        <f>ROUND(M79,3)</f>
        <v>0.45</v>
      </c>
    </row>
    <row r="80" spans="2:14" s="4" customFormat="1" ht="15" customHeight="1" x14ac:dyDescent="0.2">
      <c r="B80" s="212"/>
      <c r="C80" s="767"/>
      <c r="D80" s="191" t="s">
        <v>593</v>
      </c>
      <c r="E80" s="248" t="s">
        <v>164</v>
      </c>
      <c r="F80" s="335"/>
      <c r="G80" s="188" t="s">
        <v>139</v>
      </c>
      <c r="H80" s="230">
        <v>0.45</v>
      </c>
      <c r="I80" s="188" t="s">
        <v>141</v>
      </c>
      <c r="J80" s="337">
        <f t="shared" si="2"/>
        <v>0</v>
      </c>
      <c r="K80" s="3" t="s">
        <v>642</v>
      </c>
      <c r="M80" s="4">
        <v>0.45</v>
      </c>
      <c r="N80" s="715">
        <f>ROUND(M80,3)</f>
        <v>0.45</v>
      </c>
    </row>
    <row r="81" spans="1:14" s="4" customFormat="1" ht="15" customHeight="1" x14ac:dyDescent="0.2">
      <c r="B81" s="761">
        <v>14</v>
      </c>
      <c r="C81" s="195" t="s">
        <v>1116</v>
      </c>
      <c r="D81" s="191" t="s">
        <v>597</v>
      </c>
      <c r="E81" s="248" t="s">
        <v>165</v>
      </c>
      <c r="F81" s="335"/>
      <c r="G81" s="188" t="s">
        <v>139</v>
      </c>
      <c r="H81" s="230">
        <v>0.45</v>
      </c>
      <c r="I81" s="188" t="s">
        <v>141</v>
      </c>
      <c r="J81" s="336">
        <f t="shared" si="2"/>
        <v>0</v>
      </c>
      <c r="K81" s="3" t="s">
        <v>641</v>
      </c>
      <c r="N81" s="715"/>
    </row>
    <row r="82" spans="1:14" s="4" customFormat="1" ht="15" customHeight="1" x14ac:dyDescent="0.2">
      <c r="B82" s="212"/>
      <c r="C82" s="767"/>
      <c r="D82" s="191" t="s">
        <v>593</v>
      </c>
      <c r="E82" s="248" t="s">
        <v>164</v>
      </c>
      <c r="F82" s="335"/>
      <c r="G82" s="188" t="s">
        <v>139</v>
      </c>
      <c r="H82" s="230">
        <v>0.45</v>
      </c>
      <c r="I82" s="188" t="s">
        <v>141</v>
      </c>
      <c r="J82" s="337">
        <f t="shared" si="2"/>
        <v>0</v>
      </c>
      <c r="K82" s="3" t="s">
        <v>640</v>
      </c>
      <c r="N82" s="715"/>
    </row>
    <row r="83" spans="1:14" s="4" customFormat="1" ht="15" customHeight="1" x14ac:dyDescent="0.2">
      <c r="B83" s="761">
        <v>15</v>
      </c>
      <c r="C83" s="195" t="s">
        <v>1395</v>
      </c>
      <c r="D83" s="191" t="s">
        <v>597</v>
      </c>
      <c r="E83" s="248" t="s">
        <v>165</v>
      </c>
      <c r="F83" s="335"/>
      <c r="G83" s="188" t="s">
        <v>139</v>
      </c>
      <c r="H83" s="230">
        <v>0.45</v>
      </c>
      <c r="I83" s="188" t="s">
        <v>141</v>
      </c>
      <c r="J83" s="336">
        <f>ROUND(F83*H83,0)</f>
        <v>0</v>
      </c>
      <c r="K83" s="3" t="s">
        <v>639</v>
      </c>
      <c r="N83" s="715"/>
    </row>
    <row r="84" spans="1:14" s="4" customFormat="1" ht="15" customHeight="1" x14ac:dyDescent="0.2">
      <c r="B84" s="212"/>
      <c r="C84" s="767"/>
      <c r="D84" s="191" t="s">
        <v>593</v>
      </c>
      <c r="E84" s="248" t="s">
        <v>164</v>
      </c>
      <c r="F84" s="335"/>
      <c r="G84" s="188" t="s">
        <v>139</v>
      </c>
      <c r="H84" s="230">
        <v>0.45</v>
      </c>
      <c r="I84" s="188" t="s">
        <v>141</v>
      </c>
      <c r="J84" s="337">
        <f>ROUND(F84*H84,0)</f>
        <v>0</v>
      </c>
      <c r="K84" s="3" t="s">
        <v>661</v>
      </c>
      <c r="N84" s="715"/>
    </row>
    <row r="85" spans="1:14" s="4" customFormat="1" ht="15" customHeight="1" x14ac:dyDescent="0.2">
      <c r="B85" s="761">
        <v>16</v>
      </c>
      <c r="C85" s="195" t="s">
        <v>1639</v>
      </c>
      <c r="D85" s="191" t="s">
        <v>597</v>
      </c>
      <c r="E85" s="248" t="s">
        <v>165</v>
      </c>
      <c r="F85" s="335"/>
      <c r="G85" s="188" t="s">
        <v>139</v>
      </c>
      <c r="H85" s="230">
        <v>0.45</v>
      </c>
      <c r="I85" s="188" t="s">
        <v>141</v>
      </c>
      <c r="J85" s="336">
        <f>ROUND(F85*H85,0)</f>
        <v>0</v>
      </c>
      <c r="K85" s="3" t="s">
        <v>660</v>
      </c>
      <c r="N85" s="715"/>
    </row>
    <row r="86" spans="1:14" s="4" customFormat="1" ht="15" customHeight="1" thickBot="1" x14ac:dyDescent="0.25">
      <c r="B86" s="212"/>
      <c r="C86" s="767"/>
      <c r="D86" s="191" t="s">
        <v>593</v>
      </c>
      <c r="E86" s="248" t="s">
        <v>164</v>
      </c>
      <c r="F86" s="335"/>
      <c r="G86" s="188" t="s">
        <v>139</v>
      </c>
      <c r="H86" s="230">
        <v>0.45</v>
      </c>
      <c r="I86" s="188" t="s">
        <v>141</v>
      </c>
      <c r="J86" s="337">
        <f>ROUND(F86*H86,0)</f>
        <v>0</v>
      </c>
      <c r="K86" s="3" t="s">
        <v>659</v>
      </c>
      <c r="N86" s="715"/>
    </row>
    <row r="87" spans="1:14" s="4" customFormat="1" ht="15" customHeight="1" thickBot="1" x14ac:dyDescent="0.25">
      <c r="B87" s="1045" t="s">
        <v>140</v>
      </c>
      <c r="C87" s="1046"/>
      <c r="D87" s="1037"/>
      <c r="E87" s="1038"/>
      <c r="F87" s="340"/>
      <c r="G87" s="224"/>
      <c r="H87" s="341"/>
      <c r="I87" s="753"/>
      <c r="J87" s="342">
        <f>SUM(J60:J86)</f>
        <v>0</v>
      </c>
      <c r="K87" s="3" t="s">
        <v>2055</v>
      </c>
      <c r="L87" s="4" t="s">
        <v>2026</v>
      </c>
    </row>
    <row r="88" spans="1:14" s="4" customFormat="1" ht="6.75" customHeight="1" x14ac:dyDescent="0.2">
      <c r="F88" s="343"/>
      <c r="H88" s="263"/>
      <c r="J88" s="344"/>
    </row>
    <row r="89" spans="1:14" ht="15" customHeight="1" x14ac:dyDescent="0.2">
      <c r="A89" s="801"/>
      <c r="B89" s="1049" t="s">
        <v>2330</v>
      </c>
      <c r="C89" s="1049"/>
      <c r="D89" s="1049"/>
      <c r="E89" s="1049"/>
      <c r="H89" s="263"/>
    </row>
    <row r="90" spans="1:14" ht="15" customHeight="1" x14ac:dyDescent="0.2">
      <c r="A90" s="801"/>
      <c r="B90" s="1049"/>
      <c r="C90" s="1049"/>
      <c r="D90" s="1049"/>
      <c r="E90" s="1049"/>
      <c r="H90" s="263"/>
    </row>
    <row r="91" spans="1:14" ht="15" customHeight="1" thickBot="1" x14ac:dyDescent="0.25">
      <c r="A91" s="801"/>
      <c r="B91" s="1049"/>
      <c r="C91" s="1049"/>
      <c r="D91" s="1049"/>
      <c r="E91" s="1049"/>
      <c r="H91" s="263" t="s">
        <v>185</v>
      </c>
    </row>
    <row r="92" spans="1:14" s="4" customFormat="1" ht="18.75" customHeight="1" thickBot="1" x14ac:dyDescent="0.25">
      <c r="A92" s="177"/>
      <c r="B92" s="1049"/>
      <c r="C92" s="1049"/>
      <c r="D92" s="1049"/>
      <c r="E92" s="1049"/>
      <c r="F92" s="802"/>
      <c r="G92" s="179" t="s">
        <v>2026</v>
      </c>
      <c r="H92" s="180">
        <v>0.75</v>
      </c>
      <c r="I92" s="179" t="s">
        <v>2027</v>
      </c>
      <c r="J92" s="342">
        <f>ROUND(F92*H92,0)</f>
        <v>0</v>
      </c>
      <c r="K92" s="3" t="s">
        <v>2056</v>
      </c>
      <c r="L92" s="4" t="s">
        <v>2026</v>
      </c>
    </row>
    <row r="93" spans="1:14" ht="15" customHeight="1" x14ac:dyDescent="0.2">
      <c r="A93" s="182"/>
      <c r="J93" s="344" t="s">
        <v>207</v>
      </c>
    </row>
    <row r="94" spans="1:14" ht="11.25" customHeight="1" x14ac:dyDescent="0.2">
      <c r="A94" s="182"/>
    </row>
    <row r="95" spans="1:14" ht="18.75" customHeight="1" x14ac:dyDescent="0.2">
      <c r="A95" s="177"/>
      <c r="B95" s="4" t="s">
        <v>217</v>
      </c>
    </row>
    <row r="96" spans="1:14" ht="7.5" customHeight="1" x14ac:dyDescent="0.2">
      <c r="A96" s="182"/>
    </row>
    <row r="97" spans="1:14" ht="18.75" customHeight="1" x14ac:dyDescent="0.2">
      <c r="A97" s="182"/>
      <c r="B97" s="1050" t="s">
        <v>205</v>
      </c>
      <c r="C97" s="1051"/>
      <c r="D97" s="1050" t="s">
        <v>161</v>
      </c>
      <c r="E97" s="1051"/>
      <c r="F97" s="799" t="s">
        <v>160</v>
      </c>
      <c r="G97" s="187"/>
      <c r="H97" s="252" t="s">
        <v>159</v>
      </c>
      <c r="I97" s="187"/>
      <c r="J97" s="799" t="s">
        <v>110</v>
      </c>
      <c r="K97" s="3"/>
    </row>
    <row r="98" spans="1:14" ht="15" customHeight="1" x14ac:dyDescent="0.2">
      <c r="A98" s="182"/>
      <c r="B98" s="760"/>
      <c r="C98" s="203"/>
      <c r="D98" s="766"/>
      <c r="E98" s="767"/>
      <c r="F98" s="806"/>
      <c r="G98" s="200"/>
      <c r="H98" s="251"/>
      <c r="I98" s="200"/>
      <c r="J98" s="800" t="s">
        <v>2032</v>
      </c>
      <c r="K98" s="3"/>
    </row>
    <row r="99" spans="1:14" s="4" customFormat="1" ht="15" customHeight="1" x14ac:dyDescent="0.2">
      <c r="B99" s="761">
        <v>1</v>
      </c>
      <c r="C99" s="195" t="s">
        <v>150</v>
      </c>
      <c r="D99" s="1037"/>
      <c r="E99" s="1038"/>
      <c r="F99" s="335"/>
      <c r="G99" s="188" t="s">
        <v>2026</v>
      </c>
      <c r="H99" s="230">
        <v>0.47099999999999997</v>
      </c>
      <c r="I99" s="188" t="s">
        <v>2027</v>
      </c>
      <c r="J99" s="336">
        <f t="shared" ref="J99:J115" si="4">ROUND(F99*H99,0)</f>
        <v>0</v>
      </c>
      <c r="K99" s="3" t="s">
        <v>2034</v>
      </c>
      <c r="M99" s="4">
        <v>0.5595</v>
      </c>
      <c r="N99" s="715">
        <f t="shared" ref="N99:N115" si="5">ROUND(M99,3)</f>
        <v>0.56000000000000005</v>
      </c>
    </row>
    <row r="100" spans="1:14" s="4" customFormat="1" ht="15" customHeight="1" x14ac:dyDescent="0.2">
      <c r="B100" s="761">
        <v>2</v>
      </c>
      <c r="C100" s="195" t="s">
        <v>149</v>
      </c>
      <c r="D100" s="1037"/>
      <c r="E100" s="1038"/>
      <c r="F100" s="335"/>
      <c r="G100" s="188" t="s">
        <v>139</v>
      </c>
      <c r="H100" s="230">
        <v>0.51</v>
      </c>
      <c r="I100" s="188" t="s">
        <v>141</v>
      </c>
      <c r="J100" s="336">
        <f t="shared" si="4"/>
        <v>0</v>
      </c>
      <c r="K100" s="3" t="s">
        <v>154</v>
      </c>
      <c r="M100" s="4">
        <v>0.5948</v>
      </c>
      <c r="N100" s="715">
        <f t="shared" si="5"/>
        <v>0.59499999999999997</v>
      </c>
    </row>
    <row r="101" spans="1:14" s="4" customFormat="1" ht="15" customHeight="1" x14ac:dyDescent="0.2">
      <c r="B101" s="761">
        <v>3</v>
      </c>
      <c r="C101" s="195" t="s">
        <v>148</v>
      </c>
      <c r="D101" s="1037"/>
      <c r="E101" s="1038"/>
      <c r="F101" s="335"/>
      <c r="G101" s="188" t="s">
        <v>139</v>
      </c>
      <c r="H101" s="230">
        <v>0.51300000000000001</v>
      </c>
      <c r="I101" s="188" t="s">
        <v>141</v>
      </c>
      <c r="J101" s="336">
        <f t="shared" si="4"/>
        <v>0</v>
      </c>
      <c r="K101" s="3" t="s">
        <v>152</v>
      </c>
      <c r="M101" s="4">
        <v>0.6038</v>
      </c>
      <c r="N101" s="715">
        <f t="shared" si="5"/>
        <v>0.60399999999999998</v>
      </c>
    </row>
    <row r="102" spans="1:14" s="4" customFormat="1" ht="15" customHeight="1" x14ac:dyDescent="0.2">
      <c r="B102" s="761">
        <v>4</v>
      </c>
      <c r="C102" s="195" t="s">
        <v>147</v>
      </c>
      <c r="D102" s="1037"/>
      <c r="E102" s="1038"/>
      <c r="F102" s="335"/>
      <c r="G102" s="188" t="s">
        <v>139</v>
      </c>
      <c r="H102" s="230">
        <v>0.56899999999999995</v>
      </c>
      <c r="I102" s="188" t="s">
        <v>141</v>
      </c>
      <c r="J102" s="336">
        <f t="shared" si="4"/>
        <v>0</v>
      </c>
      <c r="K102" s="3" t="s">
        <v>602</v>
      </c>
      <c r="M102" s="4">
        <v>0.64949999999999997</v>
      </c>
      <c r="N102" s="715">
        <f t="shared" si="5"/>
        <v>0.65</v>
      </c>
    </row>
    <row r="103" spans="1:14" s="4" customFormat="1" ht="15" customHeight="1" x14ac:dyDescent="0.2">
      <c r="B103" s="198">
        <v>5</v>
      </c>
      <c r="C103" s="190" t="s">
        <v>146</v>
      </c>
      <c r="D103" s="1037"/>
      <c r="E103" s="1038"/>
      <c r="F103" s="335"/>
      <c r="G103" s="188" t="s">
        <v>139</v>
      </c>
      <c r="H103" s="230">
        <v>0.53400000000000003</v>
      </c>
      <c r="I103" s="188" t="s">
        <v>141</v>
      </c>
      <c r="J103" s="336">
        <f t="shared" si="4"/>
        <v>0</v>
      </c>
      <c r="K103" s="3" t="s">
        <v>601</v>
      </c>
      <c r="M103" s="4">
        <v>0.63300000000000001</v>
      </c>
      <c r="N103" s="715">
        <f t="shared" si="5"/>
        <v>0.63300000000000001</v>
      </c>
    </row>
    <row r="104" spans="1:14" s="4" customFormat="1" ht="15" customHeight="1" x14ac:dyDescent="0.2">
      <c r="B104" s="761">
        <v>6</v>
      </c>
      <c r="C104" s="195" t="s">
        <v>145</v>
      </c>
      <c r="D104" s="191" t="s">
        <v>597</v>
      </c>
      <c r="E104" s="248" t="s">
        <v>165</v>
      </c>
      <c r="F104" s="335"/>
      <c r="G104" s="188" t="s">
        <v>139</v>
      </c>
      <c r="H104" s="230">
        <v>0.60799999999999998</v>
      </c>
      <c r="I104" s="188" t="s">
        <v>141</v>
      </c>
      <c r="J104" s="336">
        <f t="shared" si="4"/>
        <v>0</v>
      </c>
      <c r="K104" s="3" t="s">
        <v>600</v>
      </c>
      <c r="M104" s="4">
        <v>0.6855</v>
      </c>
      <c r="N104" s="715">
        <f t="shared" si="5"/>
        <v>0.68600000000000005</v>
      </c>
    </row>
    <row r="105" spans="1:14" s="4" customFormat="1" ht="15" customHeight="1" x14ac:dyDescent="0.2">
      <c r="B105" s="212"/>
      <c r="C105" s="767"/>
      <c r="D105" s="191" t="s">
        <v>593</v>
      </c>
      <c r="E105" s="248" t="s">
        <v>164</v>
      </c>
      <c r="F105" s="335"/>
      <c r="G105" s="188" t="s">
        <v>139</v>
      </c>
      <c r="H105" s="230">
        <v>0.54400000000000004</v>
      </c>
      <c r="I105" s="188" t="s">
        <v>141</v>
      </c>
      <c r="J105" s="336">
        <f t="shared" si="4"/>
        <v>0</v>
      </c>
      <c r="K105" s="3" t="s">
        <v>599</v>
      </c>
      <c r="M105" s="4">
        <v>0.64949999999999997</v>
      </c>
      <c r="N105" s="715">
        <f t="shared" si="5"/>
        <v>0.65</v>
      </c>
    </row>
    <row r="106" spans="1:14" s="4" customFormat="1" ht="15" customHeight="1" x14ac:dyDescent="0.2">
      <c r="B106" s="761">
        <v>7</v>
      </c>
      <c r="C106" s="195" t="s">
        <v>144</v>
      </c>
      <c r="D106" s="191" t="s">
        <v>597</v>
      </c>
      <c r="E106" s="248" t="s">
        <v>165</v>
      </c>
      <c r="F106" s="335"/>
      <c r="G106" s="188" t="s">
        <v>139</v>
      </c>
      <c r="H106" s="230">
        <v>0.63100000000000001</v>
      </c>
      <c r="I106" s="188" t="s">
        <v>141</v>
      </c>
      <c r="J106" s="336">
        <f t="shared" si="4"/>
        <v>0</v>
      </c>
      <c r="K106" s="3" t="s">
        <v>598</v>
      </c>
      <c r="M106" s="4">
        <v>0.70879999999999999</v>
      </c>
      <c r="N106" s="715">
        <f t="shared" si="5"/>
        <v>0.70899999999999996</v>
      </c>
    </row>
    <row r="107" spans="1:14" s="4" customFormat="1" ht="15" customHeight="1" x14ac:dyDescent="0.2">
      <c r="B107" s="212"/>
      <c r="C107" s="767"/>
      <c r="D107" s="191" t="s">
        <v>593</v>
      </c>
      <c r="E107" s="248" t="s">
        <v>164</v>
      </c>
      <c r="F107" s="335"/>
      <c r="G107" s="188" t="s">
        <v>139</v>
      </c>
      <c r="H107" s="230">
        <v>0.56999999999999995</v>
      </c>
      <c r="I107" s="188" t="s">
        <v>141</v>
      </c>
      <c r="J107" s="337">
        <f t="shared" si="4"/>
        <v>0</v>
      </c>
      <c r="K107" s="3" t="s">
        <v>594</v>
      </c>
      <c r="M107" s="4">
        <v>0.67800000000000005</v>
      </c>
      <c r="N107" s="715">
        <f t="shared" si="5"/>
        <v>0.67800000000000005</v>
      </c>
    </row>
    <row r="108" spans="1:14" s="4" customFormat="1" ht="15" customHeight="1" x14ac:dyDescent="0.2">
      <c r="B108" s="761">
        <v>8</v>
      </c>
      <c r="C108" s="195" t="s">
        <v>143</v>
      </c>
      <c r="D108" s="191" t="s">
        <v>597</v>
      </c>
      <c r="E108" s="248" t="s">
        <v>165</v>
      </c>
      <c r="F108" s="335"/>
      <c r="G108" s="188" t="s">
        <v>139</v>
      </c>
      <c r="H108" s="230">
        <v>0.65500000000000003</v>
      </c>
      <c r="I108" s="188" t="s">
        <v>141</v>
      </c>
      <c r="J108" s="336">
        <f t="shared" si="4"/>
        <v>0</v>
      </c>
      <c r="K108" s="3" t="s">
        <v>592</v>
      </c>
      <c r="M108" s="4">
        <v>0.73199999999999998</v>
      </c>
      <c r="N108" s="715">
        <f t="shared" si="5"/>
        <v>0.73199999999999998</v>
      </c>
    </row>
    <row r="109" spans="1:14" s="4" customFormat="1" ht="15" customHeight="1" x14ac:dyDescent="0.2">
      <c r="B109" s="212"/>
      <c r="C109" s="767"/>
      <c r="D109" s="191" t="s">
        <v>593</v>
      </c>
      <c r="E109" s="248" t="s">
        <v>164</v>
      </c>
      <c r="F109" s="335"/>
      <c r="G109" s="188" t="s">
        <v>139</v>
      </c>
      <c r="H109" s="230">
        <v>0.59899999999999998</v>
      </c>
      <c r="I109" s="188" t="s">
        <v>141</v>
      </c>
      <c r="J109" s="337">
        <f t="shared" si="4"/>
        <v>0</v>
      </c>
      <c r="K109" s="3" t="s">
        <v>630</v>
      </c>
      <c r="M109" s="4">
        <v>0.70950000000000002</v>
      </c>
      <c r="N109" s="715">
        <f t="shared" si="5"/>
        <v>0.71</v>
      </c>
    </row>
    <row r="110" spans="1:14" s="4" customFormat="1" ht="15" customHeight="1" x14ac:dyDescent="0.2">
      <c r="B110" s="761">
        <v>9</v>
      </c>
      <c r="C110" s="195" t="s">
        <v>142</v>
      </c>
      <c r="D110" s="191" t="s">
        <v>597</v>
      </c>
      <c r="E110" s="248" t="s">
        <v>165</v>
      </c>
      <c r="F110" s="335"/>
      <c r="G110" s="188" t="s">
        <v>139</v>
      </c>
      <c r="H110" s="230">
        <v>0.67700000000000005</v>
      </c>
      <c r="I110" s="188" t="s">
        <v>141</v>
      </c>
      <c r="J110" s="336">
        <f t="shared" si="4"/>
        <v>0</v>
      </c>
      <c r="K110" s="3" t="s">
        <v>629</v>
      </c>
      <c r="M110" s="4">
        <v>0.73950000000000005</v>
      </c>
      <c r="N110" s="715">
        <f t="shared" si="5"/>
        <v>0.74</v>
      </c>
    </row>
    <row r="111" spans="1:14" s="4" customFormat="1" ht="15" customHeight="1" x14ac:dyDescent="0.2">
      <c r="B111" s="212"/>
      <c r="C111" s="767"/>
      <c r="D111" s="191" t="s">
        <v>593</v>
      </c>
      <c r="E111" s="248" t="s">
        <v>164</v>
      </c>
      <c r="F111" s="335"/>
      <c r="G111" s="188" t="s">
        <v>139</v>
      </c>
      <c r="H111" s="230">
        <v>0.65900000000000003</v>
      </c>
      <c r="I111" s="188" t="s">
        <v>141</v>
      </c>
      <c r="J111" s="337">
        <f t="shared" si="4"/>
        <v>0</v>
      </c>
      <c r="K111" s="3" t="s">
        <v>628</v>
      </c>
      <c r="M111" s="4">
        <v>0.73580000000000001</v>
      </c>
      <c r="N111" s="715">
        <f t="shared" si="5"/>
        <v>0.73599999999999999</v>
      </c>
    </row>
    <row r="112" spans="1:14" s="4" customFormat="1" ht="15" customHeight="1" x14ac:dyDescent="0.2">
      <c r="B112" s="761">
        <v>10</v>
      </c>
      <c r="C112" s="195" t="s">
        <v>537</v>
      </c>
      <c r="D112" s="191" t="s">
        <v>597</v>
      </c>
      <c r="E112" s="248" t="s">
        <v>165</v>
      </c>
      <c r="F112" s="335"/>
      <c r="G112" s="188" t="s">
        <v>139</v>
      </c>
      <c r="H112" s="230">
        <v>0.70599999999999996</v>
      </c>
      <c r="I112" s="188" t="s">
        <v>141</v>
      </c>
      <c r="J112" s="336">
        <f t="shared" si="4"/>
        <v>0</v>
      </c>
      <c r="K112" s="3" t="s">
        <v>649</v>
      </c>
      <c r="M112" s="4">
        <v>0.75</v>
      </c>
      <c r="N112" s="715">
        <f t="shared" si="5"/>
        <v>0.75</v>
      </c>
    </row>
    <row r="113" spans="1:14" s="4" customFormat="1" ht="15" customHeight="1" x14ac:dyDescent="0.2">
      <c r="B113" s="212"/>
      <c r="C113" s="767"/>
      <c r="D113" s="191" t="s">
        <v>593</v>
      </c>
      <c r="E113" s="248" t="s">
        <v>164</v>
      </c>
      <c r="F113" s="335"/>
      <c r="G113" s="188" t="s">
        <v>139</v>
      </c>
      <c r="H113" s="230">
        <v>0.69499999999999995</v>
      </c>
      <c r="I113" s="188" t="s">
        <v>141</v>
      </c>
      <c r="J113" s="337">
        <f t="shared" si="4"/>
        <v>0</v>
      </c>
      <c r="K113" s="3" t="s">
        <v>648</v>
      </c>
      <c r="M113" s="4">
        <v>0.75</v>
      </c>
      <c r="N113" s="715">
        <f t="shared" si="5"/>
        <v>0.75</v>
      </c>
    </row>
    <row r="114" spans="1:14" s="4" customFormat="1" ht="15" customHeight="1" x14ac:dyDescent="0.2">
      <c r="B114" s="761">
        <v>11</v>
      </c>
      <c r="C114" s="195" t="s">
        <v>575</v>
      </c>
      <c r="D114" s="191" t="s">
        <v>597</v>
      </c>
      <c r="E114" s="248" t="s">
        <v>165</v>
      </c>
      <c r="F114" s="335"/>
      <c r="G114" s="188" t="s">
        <v>139</v>
      </c>
      <c r="H114" s="230">
        <v>0.73099999999999998</v>
      </c>
      <c r="I114" s="188" t="s">
        <v>141</v>
      </c>
      <c r="J114" s="336">
        <f t="shared" si="4"/>
        <v>0</v>
      </c>
      <c r="K114" s="3" t="s">
        <v>647</v>
      </c>
      <c r="M114" s="4">
        <v>0.75</v>
      </c>
      <c r="N114" s="715">
        <f t="shared" si="5"/>
        <v>0.75</v>
      </c>
    </row>
    <row r="115" spans="1:14" s="4" customFormat="1" ht="15" customHeight="1" thickBot="1" x14ac:dyDescent="0.25">
      <c r="B115" s="212"/>
      <c r="C115" s="767"/>
      <c r="D115" s="191" t="s">
        <v>593</v>
      </c>
      <c r="E115" s="248" t="s">
        <v>164</v>
      </c>
      <c r="F115" s="335"/>
      <c r="G115" s="188" t="s">
        <v>139</v>
      </c>
      <c r="H115" s="230">
        <v>0.72399999999999998</v>
      </c>
      <c r="I115" s="188" t="s">
        <v>141</v>
      </c>
      <c r="J115" s="337">
        <f t="shared" si="4"/>
        <v>0</v>
      </c>
      <c r="K115" s="3" t="s">
        <v>646</v>
      </c>
      <c r="M115" s="4">
        <v>0.75</v>
      </c>
      <c r="N115" s="715">
        <f t="shared" si="5"/>
        <v>0.75</v>
      </c>
    </row>
    <row r="116" spans="1:14" s="4" customFormat="1" ht="15" customHeight="1" thickBot="1" x14ac:dyDescent="0.25">
      <c r="B116" s="1045" t="s">
        <v>140</v>
      </c>
      <c r="C116" s="1046"/>
      <c r="D116" s="1037"/>
      <c r="E116" s="1038"/>
      <c r="F116" s="340"/>
      <c r="G116" s="224"/>
      <c r="H116" s="341"/>
      <c r="I116" s="753"/>
      <c r="J116" s="342">
        <f>SUM(J99:J115)</f>
        <v>0</v>
      </c>
      <c r="K116" s="3" t="s">
        <v>2057</v>
      </c>
      <c r="L116" s="4" t="s">
        <v>2026</v>
      </c>
    </row>
    <row r="117" spans="1:14" s="4" customFormat="1" ht="18.75" customHeight="1" x14ac:dyDescent="0.2">
      <c r="F117" s="343"/>
      <c r="H117" s="263"/>
      <c r="J117" s="344"/>
    </row>
    <row r="118" spans="1:14" ht="15" customHeight="1" x14ac:dyDescent="0.2">
      <c r="A118" s="801"/>
      <c r="B118" s="807" t="s">
        <v>2033</v>
      </c>
      <c r="C118" s="1061" t="s">
        <v>2331</v>
      </c>
      <c r="D118" s="1061"/>
      <c r="E118" s="1061"/>
      <c r="F118" s="808"/>
      <c r="G118" s="754"/>
      <c r="H118" s="754"/>
      <c r="I118" s="754"/>
      <c r="J118" s="808"/>
    </row>
    <row r="119" spans="1:14" ht="15" customHeight="1" x14ac:dyDescent="0.2">
      <c r="A119" s="801"/>
      <c r="B119" s="807"/>
      <c r="C119" s="1061"/>
      <c r="D119" s="1061"/>
      <c r="E119" s="1061"/>
      <c r="F119" s="808"/>
      <c r="G119" s="754"/>
      <c r="H119" s="754"/>
      <c r="I119" s="754"/>
      <c r="J119" s="808"/>
    </row>
    <row r="120" spans="1:14" ht="15" customHeight="1" thickBot="1" x14ac:dyDescent="0.25">
      <c r="A120" s="801"/>
      <c r="B120" s="807"/>
      <c r="C120" s="1061"/>
      <c r="D120" s="1061"/>
      <c r="E120" s="1061"/>
      <c r="H120" s="263" t="s">
        <v>185</v>
      </c>
    </row>
    <row r="121" spans="1:14" s="4" customFormat="1" ht="18.75" customHeight="1" thickBot="1" x14ac:dyDescent="0.25">
      <c r="A121" s="177"/>
      <c r="B121" s="807"/>
      <c r="C121" s="1061"/>
      <c r="D121" s="1061"/>
      <c r="E121" s="1061"/>
      <c r="F121" s="802"/>
      <c r="G121" s="179" t="s">
        <v>2026</v>
      </c>
      <c r="H121" s="180">
        <v>0.6</v>
      </c>
      <c r="I121" s="179" t="s">
        <v>2027</v>
      </c>
      <c r="J121" s="342">
        <f>ROUND(F121*H121,0)</f>
        <v>0</v>
      </c>
      <c r="K121" s="3" t="s">
        <v>2058</v>
      </c>
      <c r="L121" s="4" t="s">
        <v>2026</v>
      </c>
    </row>
    <row r="122" spans="1:14" ht="15" customHeight="1" x14ac:dyDescent="0.2">
      <c r="A122" s="182"/>
      <c r="C122" s="809"/>
      <c r="D122" s="809"/>
      <c r="E122" s="809"/>
      <c r="J122" s="344" t="s">
        <v>207</v>
      </c>
    </row>
    <row r="123" spans="1:14" ht="8.25" customHeight="1" x14ac:dyDescent="0.2">
      <c r="A123" s="182"/>
      <c r="J123" s="344"/>
    </row>
    <row r="124" spans="1:14" ht="16.5" customHeight="1" x14ac:dyDescent="0.2">
      <c r="A124" s="801"/>
      <c r="B124" s="807" t="s">
        <v>2035</v>
      </c>
      <c r="C124" s="1062" t="s">
        <v>2332</v>
      </c>
      <c r="D124" s="1062"/>
      <c r="E124" s="1062"/>
      <c r="H124" s="263"/>
    </row>
    <row r="125" spans="1:14" ht="16.5" customHeight="1" x14ac:dyDescent="0.2">
      <c r="A125" s="801"/>
      <c r="B125" s="807"/>
      <c r="C125" s="1062"/>
      <c r="D125" s="1062"/>
      <c r="E125" s="1062"/>
      <c r="H125" s="263"/>
    </row>
    <row r="126" spans="1:14" ht="16.5" customHeight="1" x14ac:dyDescent="0.2">
      <c r="A126" s="801"/>
      <c r="B126" s="807"/>
      <c r="C126" s="1062"/>
      <c r="D126" s="1062"/>
      <c r="E126" s="1062"/>
      <c r="H126" s="263"/>
    </row>
    <row r="127" spans="1:14" ht="16.5" customHeight="1" x14ac:dyDescent="0.2">
      <c r="A127" s="801"/>
      <c r="B127" s="807"/>
      <c r="C127" s="1062"/>
      <c r="D127" s="1062"/>
      <c r="E127" s="1062"/>
      <c r="H127" s="263"/>
    </row>
    <row r="128" spans="1:14" ht="16.5" customHeight="1" x14ac:dyDescent="0.2">
      <c r="A128" s="801"/>
      <c r="B128" s="807"/>
      <c r="C128" s="1062"/>
      <c r="D128" s="1062"/>
      <c r="E128" s="1062"/>
      <c r="H128" s="263"/>
    </row>
    <row r="129" spans="1:14" ht="15" customHeight="1" thickBot="1" x14ac:dyDescent="0.25">
      <c r="A129" s="801"/>
      <c r="B129" s="807"/>
      <c r="C129" s="1062"/>
      <c r="D129" s="1062"/>
      <c r="E129" s="1062"/>
      <c r="H129" s="263" t="s">
        <v>185</v>
      </c>
    </row>
    <row r="130" spans="1:14" s="4" customFormat="1" ht="18" customHeight="1" thickBot="1" x14ac:dyDescent="0.25">
      <c r="A130" s="177"/>
      <c r="B130" s="807"/>
      <c r="C130" s="1062"/>
      <c r="D130" s="1062"/>
      <c r="E130" s="1062"/>
      <c r="F130" s="802"/>
      <c r="G130" s="179" t="s">
        <v>2026</v>
      </c>
      <c r="H130" s="569">
        <v>0.3</v>
      </c>
      <c r="I130" s="179" t="s">
        <v>2027</v>
      </c>
      <c r="J130" s="342">
        <f>ROUND(F130*H130,0)</f>
        <v>0</v>
      </c>
      <c r="K130" s="3" t="s">
        <v>2059</v>
      </c>
      <c r="L130" s="4" t="s">
        <v>2026</v>
      </c>
    </row>
    <row r="131" spans="1:14" ht="15" customHeight="1" x14ac:dyDescent="0.2">
      <c r="A131" s="182"/>
      <c r="J131" s="344" t="s">
        <v>207</v>
      </c>
    </row>
    <row r="132" spans="1:14" ht="5.25" customHeight="1" x14ac:dyDescent="0.2">
      <c r="A132" s="182"/>
    </row>
    <row r="133" spans="1:14" ht="18.75" customHeight="1" x14ac:dyDescent="0.2">
      <c r="A133" s="177"/>
      <c r="B133" s="4" t="s">
        <v>216</v>
      </c>
    </row>
    <row r="134" spans="1:14" ht="7.5" customHeight="1" x14ac:dyDescent="0.2">
      <c r="A134" s="182"/>
    </row>
    <row r="135" spans="1:14" ht="18.75" customHeight="1" x14ac:dyDescent="0.2">
      <c r="A135" s="182"/>
      <c r="B135" s="1050" t="s">
        <v>205</v>
      </c>
      <c r="C135" s="1051"/>
      <c r="D135" s="1050" t="s">
        <v>161</v>
      </c>
      <c r="E135" s="1051"/>
      <c r="F135" s="799" t="s">
        <v>160</v>
      </c>
      <c r="G135" s="187"/>
      <c r="H135" s="252" t="s">
        <v>159</v>
      </c>
      <c r="I135" s="187"/>
      <c r="J135" s="799" t="s">
        <v>110</v>
      </c>
      <c r="K135" s="3"/>
    </row>
    <row r="136" spans="1:14" ht="15" customHeight="1" x14ac:dyDescent="0.2">
      <c r="A136" s="182"/>
      <c r="B136" s="760"/>
      <c r="C136" s="203"/>
      <c r="D136" s="766"/>
      <c r="E136" s="767"/>
      <c r="F136" s="806"/>
      <c r="G136" s="200"/>
      <c r="H136" s="251"/>
      <c r="I136" s="200"/>
      <c r="J136" s="800" t="s">
        <v>2032</v>
      </c>
      <c r="K136" s="3"/>
    </row>
    <row r="137" spans="1:14" s="4" customFormat="1" ht="15" customHeight="1" x14ac:dyDescent="0.2">
      <c r="B137" s="761">
        <v>1</v>
      </c>
      <c r="C137" s="195" t="s">
        <v>150</v>
      </c>
      <c r="D137" s="1037"/>
      <c r="E137" s="1038"/>
      <c r="F137" s="335"/>
      <c r="G137" s="188" t="s">
        <v>2026</v>
      </c>
      <c r="H137" s="230">
        <v>0.377</v>
      </c>
      <c r="I137" s="188" t="s">
        <v>2027</v>
      </c>
      <c r="J137" s="336">
        <f t="shared" ref="J137:J153" si="6">ROUND(F137*H137,0)</f>
        <v>0</v>
      </c>
      <c r="K137" s="3" t="s">
        <v>2034</v>
      </c>
      <c r="M137" s="4">
        <v>0.4476</v>
      </c>
      <c r="N137" s="715">
        <f t="shared" ref="N137:N153" si="7">ROUND(M137,3)</f>
        <v>0.44800000000000001</v>
      </c>
    </row>
    <row r="138" spans="1:14" s="4" customFormat="1" ht="15" customHeight="1" x14ac:dyDescent="0.2">
      <c r="B138" s="761">
        <v>2</v>
      </c>
      <c r="C138" s="195" t="s">
        <v>149</v>
      </c>
      <c r="D138" s="1037"/>
      <c r="E138" s="1038"/>
      <c r="F138" s="335"/>
      <c r="G138" s="188" t="s">
        <v>139</v>
      </c>
      <c r="H138" s="230">
        <v>0.40799999999999997</v>
      </c>
      <c r="I138" s="188" t="s">
        <v>141</v>
      </c>
      <c r="J138" s="336">
        <f t="shared" si="6"/>
        <v>0</v>
      </c>
      <c r="K138" s="3" t="s">
        <v>154</v>
      </c>
      <c r="M138" s="4">
        <v>0.4758</v>
      </c>
      <c r="N138" s="715">
        <f t="shared" si="7"/>
        <v>0.47599999999999998</v>
      </c>
    </row>
    <row r="139" spans="1:14" s="4" customFormat="1" ht="15" customHeight="1" x14ac:dyDescent="0.2">
      <c r="B139" s="761">
        <v>3</v>
      </c>
      <c r="C139" s="195" t="s">
        <v>148</v>
      </c>
      <c r="D139" s="1037"/>
      <c r="E139" s="1038"/>
      <c r="F139" s="335"/>
      <c r="G139" s="188" t="s">
        <v>139</v>
      </c>
      <c r="H139" s="230">
        <v>0.312</v>
      </c>
      <c r="I139" s="188" t="s">
        <v>141</v>
      </c>
      <c r="J139" s="336">
        <f t="shared" si="6"/>
        <v>0</v>
      </c>
      <c r="K139" s="3" t="s">
        <v>152</v>
      </c>
      <c r="M139" s="4">
        <v>0.36499999999999999</v>
      </c>
      <c r="N139" s="715">
        <f t="shared" si="7"/>
        <v>0.36499999999999999</v>
      </c>
    </row>
    <row r="140" spans="1:14" s="4" customFormat="1" ht="15" customHeight="1" x14ac:dyDescent="0.2">
      <c r="B140" s="761">
        <v>4</v>
      </c>
      <c r="C140" s="195" t="s">
        <v>147</v>
      </c>
      <c r="D140" s="1037"/>
      <c r="E140" s="1038"/>
      <c r="F140" s="335"/>
      <c r="G140" s="188" t="s">
        <v>139</v>
      </c>
      <c r="H140" s="230">
        <v>0.34200000000000003</v>
      </c>
      <c r="I140" s="188" t="s">
        <v>141</v>
      </c>
      <c r="J140" s="336">
        <f t="shared" si="6"/>
        <v>0</v>
      </c>
      <c r="K140" s="3" t="s">
        <v>602</v>
      </c>
      <c r="M140" s="4">
        <v>0.38969999999999999</v>
      </c>
      <c r="N140" s="715">
        <f t="shared" si="7"/>
        <v>0.39</v>
      </c>
    </row>
    <row r="141" spans="1:14" s="4" customFormat="1" ht="15" customHeight="1" x14ac:dyDescent="0.2">
      <c r="B141" s="198">
        <v>5</v>
      </c>
      <c r="C141" s="190" t="s">
        <v>146</v>
      </c>
      <c r="D141" s="1037"/>
      <c r="E141" s="1038"/>
      <c r="F141" s="335"/>
      <c r="G141" s="188" t="s">
        <v>139</v>
      </c>
      <c r="H141" s="230">
        <v>0.32</v>
      </c>
      <c r="I141" s="188" t="s">
        <v>141</v>
      </c>
      <c r="J141" s="336">
        <f t="shared" si="6"/>
        <v>0</v>
      </c>
      <c r="K141" s="3" t="s">
        <v>601</v>
      </c>
      <c r="M141" s="4">
        <v>0.37980000000000003</v>
      </c>
      <c r="N141" s="715">
        <f t="shared" si="7"/>
        <v>0.38</v>
      </c>
    </row>
    <row r="142" spans="1:14" s="4" customFormat="1" ht="15" customHeight="1" x14ac:dyDescent="0.2">
      <c r="B142" s="761">
        <v>6</v>
      </c>
      <c r="C142" s="195" t="s">
        <v>145</v>
      </c>
      <c r="D142" s="191" t="s">
        <v>597</v>
      </c>
      <c r="E142" s="248" t="s">
        <v>165</v>
      </c>
      <c r="F142" s="335"/>
      <c r="G142" s="188" t="s">
        <v>139</v>
      </c>
      <c r="H142" s="230">
        <v>0.36499999999999999</v>
      </c>
      <c r="I142" s="188" t="s">
        <v>141</v>
      </c>
      <c r="J142" s="336">
        <f t="shared" si="6"/>
        <v>0</v>
      </c>
      <c r="K142" s="3" t="s">
        <v>600</v>
      </c>
      <c r="M142" s="4">
        <v>0.4113</v>
      </c>
      <c r="N142" s="715">
        <f t="shared" si="7"/>
        <v>0.41099999999999998</v>
      </c>
    </row>
    <row r="143" spans="1:14" s="4" customFormat="1" ht="15" customHeight="1" x14ac:dyDescent="0.2">
      <c r="B143" s="212"/>
      <c r="C143" s="767"/>
      <c r="D143" s="191" t="s">
        <v>593</v>
      </c>
      <c r="E143" s="248" t="s">
        <v>164</v>
      </c>
      <c r="F143" s="335"/>
      <c r="G143" s="188" t="s">
        <v>139</v>
      </c>
      <c r="H143" s="230">
        <v>0.32600000000000001</v>
      </c>
      <c r="I143" s="188" t="s">
        <v>141</v>
      </c>
      <c r="J143" s="336">
        <f t="shared" si="6"/>
        <v>0</v>
      </c>
      <c r="K143" s="3" t="s">
        <v>599</v>
      </c>
      <c r="M143" s="4">
        <v>0.38969999999999999</v>
      </c>
      <c r="N143" s="715">
        <f t="shared" si="7"/>
        <v>0.39</v>
      </c>
    </row>
    <row r="144" spans="1:14" s="4" customFormat="1" ht="15" customHeight="1" x14ac:dyDescent="0.2">
      <c r="B144" s="761">
        <v>7</v>
      </c>
      <c r="C144" s="195" t="s">
        <v>144</v>
      </c>
      <c r="D144" s="191" t="s">
        <v>597</v>
      </c>
      <c r="E144" s="248" t="s">
        <v>165</v>
      </c>
      <c r="F144" s="335"/>
      <c r="G144" s="188" t="s">
        <v>139</v>
      </c>
      <c r="H144" s="230">
        <v>0.379</v>
      </c>
      <c r="I144" s="188" t="s">
        <v>141</v>
      </c>
      <c r="J144" s="336">
        <f t="shared" si="6"/>
        <v>0</v>
      </c>
      <c r="K144" s="3" t="s">
        <v>598</v>
      </c>
      <c r="M144" s="4">
        <v>0.42530000000000001</v>
      </c>
      <c r="N144" s="715">
        <f t="shared" si="7"/>
        <v>0.42499999999999999</v>
      </c>
    </row>
    <row r="145" spans="1:14" s="4" customFormat="1" ht="15" customHeight="1" x14ac:dyDescent="0.2">
      <c r="B145" s="212"/>
      <c r="C145" s="767"/>
      <c r="D145" s="191" t="s">
        <v>593</v>
      </c>
      <c r="E145" s="248" t="s">
        <v>164</v>
      </c>
      <c r="F145" s="335"/>
      <c r="G145" s="188" t="s">
        <v>139</v>
      </c>
      <c r="H145" s="230">
        <v>0.34200000000000003</v>
      </c>
      <c r="I145" s="188" t="s">
        <v>141</v>
      </c>
      <c r="J145" s="337">
        <f t="shared" si="6"/>
        <v>0</v>
      </c>
      <c r="K145" s="3" t="s">
        <v>594</v>
      </c>
      <c r="M145" s="4">
        <v>0.40679999999999999</v>
      </c>
      <c r="N145" s="715">
        <f t="shared" si="7"/>
        <v>0.40699999999999997</v>
      </c>
    </row>
    <row r="146" spans="1:14" s="4" customFormat="1" ht="15" customHeight="1" x14ac:dyDescent="0.2">
      <c r="B146" s="761">
        <v>8</v>
      </c>
      <c r="C146" s="195" t="s">
        <v>143</v>
      </c>
      <c r="D146" s="191" t="s">
        <v>597</v>
      </c>
      <c r="E146" s="248" t="s">
        <v>165</v>
      </c>
      <c r="F146" s="335"/>
      <c r="G146" s="188" t="s">
        <v>139</v>
      </c>
      <c r="H146" s="230">
        <v>0.39300000000000002</v>
      </c>
      <c r="I146" s="188" t="s">
        <v>141</v>
      </c>
      <c r="J146" s="336">
        <f t="shared" si="6"/>
        <v>0</v>
      </c>
      <c r="K146" s="3" t="s">
        <v>592</v>
      </c>
      <c r="M146" s="4">
        <v>0.43919999999999998</v>
      </c>
      <c r="N146" s="715">
        <f t="shared" si="7"/>
        <v>0.439</v>
      </c>
    </row>
    <row r="147" spans="1:14" s="4" customFormat="1" ht="15" customHeight="1" x14ac:dyDescent="0.2">
      <c r="B147" s="212"/>
      <c r="C147" s="767"/>
      <c r="D147" s="191" t="s">
        <v>593</v>
      </c>
      <c r="E147" s="248" t="s">
        <v>164</v>
      </c>
      <c r="F147" s="335"/>
      <c r="G147" s="188" t="s">
        <v>139</v>
      </c>
      <c r="H147" s="230">
        <v>0.35899999999999999</v>
      </c>
      <c r="I147" s="188" t="s">
        <v>141</v>
      </c>
      <c r="J147" s="337">
        <f t="shared" si="6"/>
        <v>0</v>
      </c>
      <c r="K147" s="3" t="s">
        <v>630</v>
      </c>
      <c r="M147" s="4">
        <v>0.42570000000000002</v>
      </c>
      <c r="N147" s="715">
        <f t="shared" si="7"/>
        <v>0.42599999999999999</v>
      </c>
    </row>
    <row r="148" spans="1:14" s="4" customFormat="1" ht="15" customHeight="1" x14ac:dyDescent="0.2">
      <c r="B148" s="761">
        <v>9</v>
      </c>
      <c r="C148" s="195" t="s">
        <v>142</v>
      </c>
      <c r="D148" s="191" t="s">
        <v>597</v>
      </c>
      <c r="E148" s="248" t="s">
        <v>165</v>
      </c>
      <c r="F148" s="335"/>
      <c r="G148" s="188" t="s">
        <v>139</v>
      </c>
      <c r="H148" s="230">
        <v>0.40600000000000003</v>
      </c>
      <c r="I148" s="188" t="s">
        <v>141</v>
      </c>
      <c r="J148" s="336">
        <f t="shared" si="6"/>
        <v>0</v>
      </c>
      <c r="K148" s="3" t="s">
        <v>629</v>
      </c>
      <c r="M148" s="4">
        <v>0.44369999999999998</v>
      </c>
      <c r="N148" s="715">
        <f t="shared" si="7"/>
        <v>0.44400000000000001</v>
      </c>
    </row>
    <row r="149" spans="1:14" s="4" customFormat="1" ht="15" customHeight="1" x14ac:dyDescent="0.2">
      <c r="B149" s="212"/>
      <c r="C149" s="767"/>
      <c r="D149" s="191" t="s">
        <v>593</v>
      </c>
      <c r="E149" s="248" t="s">
        <v>164</v>
      </c>
      <c r="F149" s="335"/>
      <c r="G149" s="188" t="s">
        <v>139</v>
      </c>
      <c r="H149" s="230">
        <v>0.39600000000000002</v>
      </c>
      <c r="I149" s="188" t="s">
        <v>141</v>
      </c>
      <c r="J149" s="337">
        <f t="shared" si="6"/>
        <v>0</v>
      </c>
      <c r="K149" s="3" t="s">
        <v>628</v>
      </c>
      <c r="M149" s="4">
        <v>0.4415</v>
      </c>
      <c r="N149" s="715">
        <f t="shared" si="7"/>
        <v>0.442</v>
      </c>
    </row>
    <row r="150" spans="1:14" s="4" customFormat="1" ht="15" customHeight="1" x14ac:dyDescent="0.2">
      <c r="B150" s="761">
        <v>10</v>
      </c>
      <c r="C150" s="195" t="s">
        <v>537</v>
      </c>
      <c r="D150" s="191" t="s">
        <v>597</v>
      </c>
      <c r="E150" s="248" t="s">
        <v>165</v>
      </c>
      <c r="F150" s="335"/>
      <c r="G150" s="188" t="s">
        <v>139</v>
      </c>
      <c r="H150" s="230">
        <v>0.42399999999999999</v>
      </c>
      <c r="I150" s="188" t="s">
        <v>141</v>
      </c>
      <c r="J150" s="336">
        <f t="shared" si="6"/>
        <v>0</v>
      </c>
      <c r="K150" s="3" t="s">
        <v>649</v>
      </c>
      <c r="M150" s="4">
        <v>0.45</v>
      </c>
      <c r="N150" s="715">
        <f t="shared" si="7"/>
        <v>0.45</v>
      </c>
    </row>
    <row r="151" spans="1:14" s="4" customFormat="1" ht="15" customHeight="1" x14ac:dyDescent="0.2">
      <c r="B151" s="212"/>
      <c r="C151" s="767"/>
      <c r="D151" s="191" t="s">
        <v>593</v>
      </c>
      <c r="E151" s="248" t="s">
        <v>164</v>
      </c>
      <c r="F151" s="335"/>
      <c r="G151" s="188" t="s">
        <v>139</v>
      </c>
      <c r="H151" s="230">
        <v>0.41699999999999998</v>
      </c>
      <c r="I151" s="188" t="s">
        <v>141</v>
      </c>
      <c r="J151" s="337">
        <f t="shared" si="6"/>
        <v>0</v>
      </c>
      <c r="K151" s="3" t="s">
        <v>648</v>
      </c>
      <c r="M151" s="4">
        <v>0.45</v>
      </c>
      <c r="N151" s="715">
        <f t="shared" si="7"/>
        <v>0.45</v>
      </c>
    </row>
    <row r="152" spans="1:14" s="4" customFormat="1" ht="15" customHeight="1" x14ac:dyDescent="0.2">
      <c r="B152" s="761">
        <v>11</v>
      </c>
      <c r="C152" s="195" t="s">
        <v>575</v>
      </c>
      <c r="D152" s="191" t="s">
        <v>597</v>
      </c>
      <c r="E152" s="248" t="s">
        <v>165</v>
      </c>
      <c r="F152" s="335"/>
      <c r="G152" s="188" t="s">
        <v>139</v>
      </c>
      <c r="H152" s="230">
        <v>0.439</v>
      </c>
      <c r="I152" s="188" t="s">
        <v>141</v>
      </c>
      <c r="J152" s="336">
        <f t="shared" si="6"/>
        <v>0</v>
      </c>
      <c r="K152" s="3" t="s">
        <v>647</v>
      </c>
      <c r="M152" s="4">
        <v>0.45</v>
      </c>
      <c r="N152" s="715">
        <f t="shared" si="7"/>
        <v>0.45</v>
      </c>
    </row>
    <row r="153" spans="1:14" s="4" customFormat="1" ht="15" customHeight="1" thickBot="1" x14ac:dyDescent="0.25">
      <c r="B153" s="212"/>
      <c r="C153" s="767"/>
      <c r="D153" s="191" t="s">
        <v>593</v>
      </c>
      <c r="E153" s="248" t="s">
        <v>164</v>
      </c>
      <c r="F153" s="335"/>
      <c r="G153" s="188" t="s">
        <v>139</v>
      </c>
      <c r="H153" s="230">
        <v>0.434</v>
      </c>
      <c r="I153" s="188" t="s">
        <v>141</v>
      </c>
      <c r="J153" s="337">
        <f t="shared" si="6"/>
        <v>0</v>
      </c>
      <c r="K153" s="3" t="s">
        <v>646</v>
      </c>
      <c r="M153" s="4">
        <v>0.45</v>
      </c>
      <c r="N153" s="715">
        <f t="shared" si="7"/>
        <v>0.45</v>
      </c>
    </row>
    <row r="154" spans="1:14" s="4" customFormat="1" ht="15" customHeight="1" thickBot="1" x14ac:dyDescent="0.25">
      <c r="B154" s="1045" t="s">
        <v>140</v>
      </c>
      <c r="C154" s="1046"/>
      <c r="D154" s="1037"/>
      <c r="E154" s="1038"/>
      <c r="F154" s="340"/>
      <c r="G154" s="224"/>
      <c r="H154" s="341"/>
      <c r="I154" s="753"/>
      <c r="J154" s="342">
        <f>SUM(J137:J153)</f>
        <v>0</v>
      </c>
      <c r="K154" s="3" t="s">
        <v>2060</v>
      </c>
      <c r="L154" s="4" t="s">
        <v>2026</v>
      </c>
    </row>
    <row r="155" spans="1:14" s="4" customFormat="1" ht="15" customHeight="1" x14ac:dyDescent="0.2">
      <c r="F155" s="343"/>
      <c r="H155" s="263"/>
      <c r="J155" s="344"/>
    </row>
    <row r="156" spans="1:14" ht="15" customHeight="1" x14ac:dyDescent="0.2">
      <c r="A156" s="801"/>
      <c r="B156" s="1049" t="s">
        <v>2333</v>
      </c>
      <c r="C156" s="1049"/>
      <c r="D156" s="1049"/>
      <c r="E156" s="1049"/>
      <c r="H156" s="263"/>
    </row>
    <row r="157" spans="1:14" ht="15" customHeight="1" thickBot="1" x14ac:dyDescent="0.25">
      <c r="A157" s="801"/>
      <c r="B157" s="1049"/>
      <c r="C157" s="1049"/>
      <c r="D157" s="1049"/>
      <c r="E157" s="1049"/>
      <c r="H157" s="263" t="s">
        <v>185</v>
      </c>
    </row>
    <row r="158" spans="1:14" s="4" customFormat="1" ht="18.75" customHeight="1" thickBot="1" x14ac:dyDescent="0.25">
      <c r="A158" s="177"/>
      <c r="B158" s="1049"/>
      <c r="C158" s="1049"/>
      <c r="D158" s="1049"/>
      <c r="E158" s="1049"/>
      <c r="F158" s="802"/>
      <c r="G158" s="179" t="s">
        <v>2026</v>
      </c>
      <c r="H158" s="180">
        <v>0.6</v>
      </c>
      <c r="I158" s="179" t="s">
        <v>2027</v>
      </c>
      <c r="J158" s="342">
        <f>ROUND(F158*H158,0)</f>
        <v>0</v>
      </c>
      <c r="K158" s="3" t="s">
        <v>2061</v>
      </c>
      <c r="L158" s="4" t="s">
        <v>2026</v>
      </c>
    </row>
    <row r="159" spans="1:14" ht="15" customHeight="1" x14ac:dyDescent="0.2">
      <c r="A159" s="182"/>
      <c r="J159" s="344" t="s">
        <v>207</v>
      </c>
    </row>
    <row r="160" spans="1:14" ht="18.75" customHeight="1" x14ac:dyDescent="0.2">
      <c r="A160" s="182"/>
    </row>
    <row r="161" spans="1:14" ht="18.75" customHeight="1" x14ac:dyDescent="0.2">
      <c r="A161" s="177"/>
      <c r="B161" s="4" t="s">
        <v>215</v>
      </c>
    </row>
    <row r="162" spans="1:14" ht="7.5" customHeight="1" x14ac:dyDescent="0.2">
      <c r="A162" s="182"/>
    </row>
    <row r="163" spans="1:14" ht="18.75" customHeight="1" x14ac:dyDescent="0.2">
      <c r="A163" s="182"/>
      <c r="B163" s="1050" t="s">
        <v>212</v>
      </c>
      <c r="C163" s="1051"/>
      <c r="D163" s="1050" t="s">
        <v>161</v>
      </c>
      <c r="E163" s="1051"/>
      <c r="F163" s="799" t="s">
        <v>211</v>
      </c>
      <c r="G163" s="187"/>
      <c r="H163" s="252" t="s">
        <v>159</v>
      </c>
      <c r="I163" s="187"/>
      <c r="J163" s="799" t="s">
        <v>110</v>
      </c>
      <c r="K163" s="3"/>
    </row>
    <row r="164" spans="1:14" ht="15" customHeight="1" x14ac:dyDescent="0.2">
      <c r="A164" s="182"/>
      <c r="B164" s="760"/>
      <c r="C164" s="203"/>
      <c r="D164" s="766"/>
      <c r="E164" s="767"/>
      <c r="F164" s="806"/>
      <c r="G164" s="200"/>
      <c r="H164" s="251"/>
      <c r="I164" s="200"/>
      <c r="J164" s="800" t="s">
        <v>2032</v>
      </c>
      <c r="K164" s="3"/>
    </row>
    <row r="165" spans="1:14" s="4" customFormat="1" ht="15" customHeight="1" x14ac:dyDescent="0.2">
      <c r="B165" s="761">
        <v>1</v>
      </c>
      <c r="C165" s="195" t="s">
        <v>150</v>
      </c>
      <c r="D165" s="1037"/>
      <c r="E165" s="1038"/>
      <c r="F165" s="335"/>
      <c r="G165" s="188" t="s">
        <v>2026</v>
      </c>
      <c r="H165" s="230">
        <v>0.377</v>
      </c>
      <c r="I165" s="188" t="s">
        <v>2027</v>
      </c>
      <c r="J165" s="336">
        <f>ROUND(F165*H165,0)</f>
        <v>0</v>
      </c>
      <c r="K165" s="3" t="s">
        <v>2034</v>
      </c>
      <c r="M165" s="4">
        <v>0.4476</v>
      </c>
      <c r="N165" s="715">
        <f>ROUND(M165,3)</f>
        <v>0.44800000000000001</v>
      </c>
    </row>
    <row r="166" spans="1:14" s="4" customFormat="1" ht="15" customHeight="1" thickBot="1" x14ac:dyDescent="0.25">
      <c r="B166" s="761">
        <v>2</v>
      </c>
      <c r="C166" s="195" t="s">
        <v>149</v>
      </c>
      <c r="D166" s="1037"/>
      <c r="E166" s="1038"/>
      <c r="F166" s="335"/>
      <c r="G166" s="188" t="s">
        <v>139</v>
      </c>
      <c r="H166" s="230">
        <v>0.40799999999999997</v>
      </c>
      <c r="I166" s="188" t="s">
        <v>141</v>
      </c>
      <c r="J166" s="337">
        <f>ROUND(F166*H166,0)</f>
        <v>0</v>
      </c>
      <c r="K166" s="3" t="s">
        <v>154</v>
      </c>
      <c r="M166" s="4">
        <v>0.4758</v>
      </c>
      <c r="N166" s="715">
        <f>ROUND(M166,3)</f>
        <v>0.47599999999999998</v>
      </c>
    </row>
    <row r="167" spans="1:14" s="4" customFormat="1" ht="15" customHeight="1" thickBot="1" x14ac:dyDescent="0.25">
      <c r="B167" s="1045" t="s">
        <v>140</v>
      </c>
      <c r="C167" s="1046"/>
      <c r="D167" s="1037"/>
      <c r="E167" s="1038"/>
      <c r="F167" s="340"/>
      <c r="G167" s="224"/>
      <c r="H167" s="341"/>
      <c r="I167" s="753"/>
      <c r="J167" s="342">
        <f>SUM(J165:J166)</f>
        <v>0</v>
      </c>
      <c r="K167" s="3" t="s">
        <v>2062</v>
      </c>
      <c r="L167" s="4" t="s">
        <v>2026</v>
      </c>
    </row>
    <row r="168" spans="1:14" s="4" customFormat="1" ht="18.75" customHeight="1" x14ac:dyDescent="0.2">
      <c r="F168" s="343"/>
      <c r="H168" s="263"/>
      <c r="J168" s="344"/>
    </row>
    <row r="169" spans="1:14" ht="18.75" customHeight="1" x14ac:dyDescent="0.2">
      <c r="A169" s="177"/>
      <c r="B169" s="4" t="s">
        <v>214</v>
      </c>
    </row>
    <row r="170" spans="1:14" ht="7.5" customHeight="1" x14ac:dyDescent="0.2">
      <c r="A170" s="182"/>
    </row>
    <row r="171" spans="1:14" ht="18.75" customHeight="1" x14ac:dyDescent="0.2">
      <c r="A171" s="182"/>
      <c r="B171" s="1050" t="s">
        <v>205</v>
      </c>
      <c r="C171" s="1051"/>
      <c r="D171" s="1050" t="s">
        <v>161</v>
      </c>
      <c r="E171" s="1051"/>
      <c r="F171" s="799" t="s">
        <v>160</v>
      </c>
      <c r="G171" s="187"/>
      <c r="H171" s="252" t="s">
        <v>159</v>
      </c>
      <c r="I171" s="187"/>
      <c r="J171" s="799" t="s">
        <v>110</v>
      </c>
      <c r="K171" s="3"/>
    </row>
    <row r="172" spans="1:14" ht="15" customHeight="1" x14ac:dyDescent="0.2">
      <c r="A172" s="182"/>
      <c r="B172" s="760"/>
      <c r="C172" s="203"/>
      <c r="D172" s="766"/>
      <c r="E172" s="767"/>
      <c r="F172" s="806"/>
      <c r="G172" s="200"/>
      <c r="H172" s="251"/>
      <c r="I172" s="200"/>
      <c r="J172" s="800" t="s">
        <v>2032</v>
      </c>
      <c r="K172" s="3"/>
    </row>
    <row r="173" spans="1:14" s="4" customFormat="1" ht="15" customHeight="1" x14ac:dyDescent="0.2">
      <c r="B173" s="761">
        <v>1</v>
      </c>
      <c r="C173" s="195" t="s">
        <v>149</v>
      </c>
      <c r="D173" s="1037"/>
      <c r="E173" s="1038"/>
      <c r="F173" s="335"/>
      <c r="G173" s="188" t="s">
        <v>2026</v>
      </c>
      <c r="H173" s="230">
        <v>0.40799999999999997</v>
      </c>
      <c r="I173" s="188" t="s">
        <v>2027</v>
      </c>
      <c r="J173" s="336">
        <f t="shared" ref="J173:J178" si="8">ROUND(F173*H173,0)</f>
        <v>0</v>
      </c>
      <c r="K173" s="3" t="s">
        <v>2034</v>
      </c>
      <c r="M173" s="4">
        <v>0.4758</v>
      </c>
      <c r="N173" s="715">
        <f t="shared" ref="N173:N178" si="9">ROUND(M173,3)</f>
        <v>0.47599999999999998</v>
      </c>
    </row>
    <row r="174" spans="1:14" s="4" customFormat="1" ht="15" customHeight="1" x14ac:dyDescent="0.2">
      <c r="B174" s="761">
        <v>2</v>
      </c>
      <c r="C174" s="195" t="s">
        <v>148</v>
      </c>
      <c r="D174" s="1037"/>
      <c r="E174" s="1038"/>
      <c r="F174" s="335"/>
      <c r="G174" s="188" t="s">
        <v>139</v>
      </c>
      <c r="H174" s="230">
        <v>0.312</v>
      </c>
      <c r="I174" s="188" t="s">
        <v>141</v>
      </c>
      <c r="J174" s="336">
        <f t="shared" si="8"/>
        <v>0</v>
      </c>
      <c r="K174" s="3" t="s">
        <v>154</v>
      </c>
      <c r="M174" s="4">
        <v>0.36499999999999999</v>
      </c>
      <c r="N174" s="715">
        <f t="shared" si="9"/>
        <v>0.36499999999999999</v>
      </c>
    </row>
    <row r="175" spans="1:14" s="4" customFormat="1" ht="15" customHeight="1" x14ac:dyDescent="0.2">
      <c r="B175" s="761">
        <v>3</v>
      </c>
      <c r="C175" s="195" t="s">
        <v>147</v>
      </c>
      <c r="D175" s="1037"/>
      <c r="E175" s="1038"/>
      <c r="F175" s="335"/>
      <c r="G175" s="188" t="s">
        <v>139</v>
      </c>
      <c r="H175" s="230">
        <v>0.34200000000000003</v>
      </c>
      <c r="I175" s="188" t="s">
        <v>141</v>
      </c>
      <c r="J175" s="336">
        <f t="shared" si="8"/>
        <v>0</v>
      </c>
      <c r="K175" s="3" t="s">
        <v>152</v>
      </c>
      <c r="M175" s="4">
        <v>0.38969999999999999</v>
      </c>
      <c r="N175" s="715">
        <f t="shared" si="9"/>
        <v>0.39</v>
      </c>
    </row>
    <row r="176" spans="1:14" s="4" customFormat="1" ht="15" customHeight="1" x14ac:dyDescent="0.2">
      <c r="B176" s="198">
        <v>4</v>
      </c>
      <c r="C176" s="190" t="s">
        <v>146</v>
      </c>
      <c r="D176" s="1037"/>
      <c r="E176" s="1038"/>
      <c r="F176" s="335"/>
      <c r="G176" s="188" t="s">
        <v>139</v>
      </c>
      <c r="H176" s="230">
        <v>0.32</v>
      </c>
      <c r="I176" s="188" t="s">
        <v>141</v>
      </c>
      <c r="J176" s="336">
        <f t="shared" si="8"/>
        <v>0</v>
      </c>
      <c r="K176" s="3" t="s">
        <v>602</v>
      </c>
      <c r="M176" s="4">
        <v>0.37980000000000003</v>
      </c>
      <c r="N176" s="715">
        <f t="shared" si="9"/>
        <v>0.38</v>
      </c>
    </row>
    <row r="177" spans="1:14" s="4" customFormat="1" ht="15" customHeight="1" x14ac:dyDescent="0.2">
      <c r="B177" s="761">
        <v>5</v>
      </c>
      <c r="C177" s="195" t="s">
        <v>145</v>
      </c>
      <c r="D177" s="191" t="s">
        <v>597</v>
      </c>
      <c r="E177" s="248" t="s">
        <v>165</v>
      </c>
      <c r="F177" s="335"/>
      <c r="G177" s="188" t="s">
        <v>139</v>
      </c>
      <c r="H177" s="230">
        <v>0.36499999999999999</v>
      </c>
      <c r="I177" s="188" t="s">
        <v>141</v>
      </c>
      <c r="J177" s="336">
        <f t="shared" si="8"/>
        <v>0</v>
      </c>
      <c r="K177" s="3" t="s">
        <v>601</v>
      </c>
      <c r="M177" s="4">
        <v>0.4113</v>
      </c>
      <c r="N177" s="715">
        <f t="shared" si="9"/>
        <v>0.41099999999999998</v>
      </c>
    </row>
    <row r="178" spans="1:14" s="4" customFormat="1" ht="15" customHeight="1" thickBot="1" x14ac:dyDescent="0.25">
      <c r="B178" s="212"/>
      <c r="C178" s="767"/>
      <c r="D178" s="191" t="s">
        <v>593</v>
      </c>
      <c r="E178" s="248" t="s">
        <v>164</v>
      </c>
      <c r="F178" s="335"/>
      <c r="G178" s="188" t="s">
        <v>139</v>
      </c>
      <c r="H178" s="230">
        <v>0.32600000000000001</v>
      </c>
      <c r="I178" s="188" t="s">
        <v>141</v>
      </c>
      <c r="J178" s="336">
        <f t="shared" si="8"/>
        <v>0</v>
      </c>
      <c r="K178" s="3" t="s">
        <v>600</v>
      </c>
      <c r="M178" s="4">
        <v>0.38969999999999999</v>
      </c>
      <c r="N178" s="715">
        <f t="shared" si="9"/>
        <v>0.39</v>
      </c>
    </row>
    <row r="179" spans="1:14" s="4" customFormat="1" ht="15" customHeight="1" thickBot="1" x14ac:dyDescent="0.25">
      <c r="B179" s="1045" t="s">
        <v>140</v>
      </c>
      <c r="C179" s="1046"/>
      <c r="D179" s="1037"/>
      <c r="E179" s="1038"/>
      <c r="F179" s="340"/>
      <c r="G179" s="224"/>
      <c r="H179" s="341"/>
      <c r="I179" s="753"/>
      <c r="J179" s="342">
        <f>SUM(J173:J178)</f>
        <v>0</v>
      </c>
      <c r="K179" s="3" t="s">
        <v>2063</v>
      </c>
      <c r="L179" s="4" t="s">
        <v>2026</v>
      </c>
    </row>
    <row r="180" spans="1:14" s="4" customFormat="1" ht="18.75" customHeight="1" x14ac:dyDescent="0.2">
      <c r="F180" s="343"/>
      <c r="H180" s="263"/>
      <c r="J180" s="344"/>
    </row>
    <row r="181" spans="1:14" ht="18.75" customHeight="1" x14ac:dyDescent="0.2">
      <c r="A181" s="177"/>
      <c r="B181" s="4" t="s">
        <v>213</v>
      </c>
    </row>
    <row r="182" spans="1:14" ht="7.5" customHeight="1" x14ac:dyDescent="0.2">
      <c r="A182" s="182"/>
    </row>
    <row r="183" spans="1:14" ht="18.75" customHeight="1" x14ac:dyDescent="0.2">
      <c r="A183" s="182"/>
      <c r="B183" s="1050" t="s">
        <v>212</v>
      </c>
      <c r="C183" s="1051"/>
      <c r="D183" s="1050" t="s">
        <v>161</v>
      </c>
      <c r="E183" s="1051"/>
      <c r="F183" s="799" t="s">
        <v>211</v>
      </c>
      <c r="G183" s="187"/>
      <c r="H183" s="252" t="s">
        <v>159</v>
      </c>
      <c r="I183" s="187"/>
      <c r="J183" s="799" t="s">
        <v>110</v>
      </c>
      <c r="K183" s="3"/>
    </row>
    <row r="184" spans="1:14" ht="15" customHeight="1" x14ac:dyDescent="0.2">
      <c r="A184" s="182"/>
      <c r="B184" s="760"/>
      <c r="C184" s="203"/>
      <c r="D184" s="766"/>
      <c r="E184" s="767"/>
      <c r="F184" s="806"/>
      <c r="G184" s="200"/>
      <c r="H184" s="251"/>
      <c r="I184" s="200"/>
      <c r="J184" s="800" t="s">
        <v>2032</v>
      </c>
      <c r="K184" s="3"/>
    </row>
    <row r="185" spans="1:14" s="4" customFormat="1" ht="15" customHeight="1" x14ac:dyDescent="0.2">
      <c r="B185" s="198">
        <v>1</v>
      </c>
      <c r="C185" s="190" t="s">
        <v>146</v>
      </c>
      <c r="D185" s="1037"/>
      <c r="E185" s="1038"/>
      <c r="F185" s="335"/>
      <c r="G185" s="188" t="s">
        <v>2026</v>
      </c>
      <c r="H185" s="230">
        <v>0.32</v>
      </c>
      <c r="I185" s="188" t="s">
        <v>2027</v>
      </c>
      <c r="J185" s="336">
        <f>ROUND(F185*H185,0)</f>
        <v>0</v>
      </c>
      <c r="K185" s="3" t="s">
        <v>2034</v>
      </c>
      <c r="M185" s="4">
        <v>0.37980000000000003</v>
      </c>
      <c r="N185" s="715">
        <f>ROUND(M185,3)</f>
        <v>0.38</v>
      </c>
    </row>
    <row r="186" spans="1:14" s="4" customFormat="1" ht="15" customHeight="1" x14ac:dyDescent="0.2">
      <c r="B186" s="761">
        <v>2</v>
      </c>
      <c r="C186" s="195" t="s">
        <v>145</v>
      </c>
      <c r="D186" s="191" t="s">
        <v>597</v>
      </c>
      <c r="E186" s="248" t="s">
        <v>165</v>
      </c>
      <c r="F186" s="335"/>
      <c r="G186" s="188" t="s">
        <v>139</v>
      </c>
      <c r="H186" s="230">
        <v>0.36499999999999999</v>
      </c>
      <c r="I186" s="188" t="s">
        <v>141</v>
      </c>
      <c r="J186" s="336">
        <f>ROUND(F186*H186,0)</f>
        <v>0</v>
      </c>
      <c r="K186" s="3" t="s">
        <v>154</v>
      </c>
      <c r="M186" s="4">
        <v>0.4113</v>
      </c>
      <c r="N186" s="715">
        <f>ROUND(M186,3)</f>
        <v>0.41099999999999998</v>
      </c>
    </row>
    <row r="187" spans="1:14" s="4" customFormat="1" ht="15" customHeight="1" thickBot="1" x14ac:dyDescent="0.25">
      <c r="B187" s="212"/>
      <c r="C187" s="767"/>
      <c r="D187" s="191" t="s">
        <v>593</v>
      </c>
      <c r="E187" s="248" t="s">
        <v>164</v>
      </c>
      <c r="F187" s="335"/>
      <c r="G187" s="188" t="s">
        <v>139</v>
      </c>
      <c r="H187" s="230">
        <v>0.32600000000000001</v>
      </c>
      <c r="I187" s="188" t="s">
        <v>141</v>
      </c>
      <c r="J187" s="337">
        <f>ROUND(F187*H187,0)</f>
        <v>0</v>
      </c>
      <c r="K187" s="3" t="s">
        <v>152</v>
      </c>
      <c r="M187" s="4">
        <v>0.38969999999999999</v>
      </c>
      <c r="N187" s="715">
        <f>ROUND(M187,3)</f>
        <v>0.39</v>
      </c>
    </row>
    <row r="188" spans="1:14" s="4" customFormat="1" ht="15" customHeight="1" thickBot="1" x14ac:dyDescent="0.25">
      <c r="B188" s="1045" t="s">
        <v>140</v>
      </c>
      <c r="C188" s="1046"/>
      <c r="D188" s="1037"/>
      <c r="E188" s="1038"/>
      <c r="F188" s="340"/>
      <c r="G188" s="224"/>
      <c r="H188" s="341"/>
      <c r="I188" s="753"/>
      <c r="J188" s="342">
        <f>SUM(J185:J187)</f>
        <v>0</v>
      </c>
      <c r="K188" s="3" t="s">
        <v>2064</v>
      </c>
      <c r="L188" s="4" t="s">
        <v>2026</v>
      </c>
    </row>
    <row r="189" spans="1:14" s="4" customFormat="1" ht="18.75" customHeight="1" x14ac:dyDescent="0.2">
      <c r="F189" s="343"/>
      <c r="H189" s="263"/>
      <c r="J189" s="344"/>
    </row>
    <row r="190" spans="1:14" ht="18.75" customHeight="1" x14ac:dyDescent="0.2">
      <c r="A190" s="177"/>
      <c r="B190" s="4" t="s">
        <v>210</v>
      </c>
    </row>
    <row r="191" spans="1:14" ht="7.5" customHeight="1" x14ac:dyDescent="0.2">
      <c r="A191" s="182"/>
    </row>
    <row r="192" spans="1:14" ht="18.75" customHeight="1" x14ac:dyDescent="0.2">
      <c r="A192" s="182"/>
      <c r="B192" s="1050" t="s">
        <v>189</v>
      </c>
      <c r="C192" s="1051"/>
      <c r="D192" s="1050" t="s">
        <v>161</v>
      </c>
      <c r="E192" s="1051"/>
      <c r="F192" s="799" t="s">
        <v>209</v>
      </c>
      <c r="G192" s="187"/>
      <c r="H192" s="252" t="s">
        <v>159</v>
      </c>
      <c r="I192" s="187"/>
      <c r="J192" s="799" t="s">
        <v>110</v>
      </c>
      <c r="K192" s="3"/>
    </row>
    <row r="193" spans="1:14" ht="15" customHeight="1" x14ac:dyDescent="0.2">
      <c r="A193" s="182"/>
      <c r="B193" s="760"/>
      <c r="C193" s="203"/>
      <c r="D193" s="766"/>
      <c r="E193" s="767"/>
      <c r="F193" s="806"/>
      <c r="G193" s="200"/>
      <c r="H193" s="251"/>
      <c r="I193" s="200"/>
      <c r="J193" s="800" t="s">
        <v>2032</v>
      </c>
      <c r="K193" s="3"/>
    </row>
    <row r="194" spans="1:14" s="4" customFormat="1" ht="15" customHeight="1" x14ac:dyDescent="0.2">
      <c r="B194" s="761">
        <v>1</v>
      </c>
      <c r="C194" s="195" t="s">
        <v>144</v>
      </c>
      <c r="D194" s="191" t="s">
        <v>2033</v>
      </c>
      <c r="E194" s="248" t="s">
        <v>165</v>
      </c>
      <c r="F194" s="335"/>
      <c r="G194" s="188" t="s">
        <v>2026</v>
      </c>
      <c r="H194" s="230">
        <v>0.379</v>
      </c>
      <c r="I194" s="188" t="s">
        <v>2027</v>
      </c>
      <c r="J194" s="336">
        <f t="shared" ref="J194:J209" si="10">ROUND(F194*H194,0)</f>
        <v>0</v>
      </c>
      <c r="K194" s="3" t="s">
        <v>2034</v>
      </c>
      <c r="M194" s="4">
        <v>0.42530000000000001</v>
      </c>
      <c r="N194" s="715">
        <f t="shared" ref="N194:N205" si="11">ROUND(M194,3)</f>
        <v>0.42499999999999999</v>
      </c>
    </row>
    <row r="195" spans="1:14" s="4" customFormat="1" ht="15" customHeight="1" x14ac:dyDescent="0.2">
      <c r="B195" s="212"/>
      <c r="C195" s="767"/>
      <c r="D195" s="191" t="s">
        <v>593</v>
      </c>
      <c r="E195" s="248" t="s">
        <v>164</v>
      </c>
      <c r="F195" s="335"/>
      <c r="G195" s="188" t="s">
        <v>139</v>
      </c>
      <c r="H195" s="230">
        <v>0.34200000000000003</v>
      </c>
      <c r="I195" s="188" t="s">
        <v>141</v>
      </c>
      <c r="J195" s="337">
        <f t="shared" si="10"/>
        <v>0</v>
      </c>
      <c r="K195" s="3" t="s">
        <v>154</v>
      </c>
      <c r="M195" s="4">
        <v>0.40679999999999999</v>
      </c>
      <c r="N195" s="715">
        <f t="shared" si="11"/>
        <v>0.40699999999999997</v>
      </c>
    </row>
    <row r="196" spans="1:14" s="4" customFormat="1" ht="15" customHeight="1" x14ac:dyDescent="0.2">
      <c r="B196" s="761">
        <v>2</v>
      </c>
      <c r="C196" s="195" t="s">
        <v>143</v>
      </c>
      <c r="D196" s="191" t="s">
        <v>597</v>
      </c>
      <c r="E196" s="248" t="s">
        <v>165</v>
      </c>
      <c r="F196" s="335"/>
      <c r="G196" s="188" t="s">
        <v>139</v>
      </c>
      <c r="H196" s="230">
        <v>0.39300000000000002</v>
      </c>
      <c r="I196" s="188" t="s">
        <v>141</v>
      </c>
      <c r="J196" s="336">
        <f t="shared" si="10"/>
        <v>0</v>
      </c>
      <c r="K196" s="3" t="s">
        <v>152</v>
      </c>
      <c r="M196" s="4">
        <v>0.43919999999999998</v>
      </c>
      <c r="N196" s="715">
        <f t="shared" si="11"/>
        <v>0.439</v>
      </c>
    </row>
    <row r="197" spans="1:14" s="4" customFormat="1" ht="15" customHeight="1" x14ac:dyDescent="0.2">
      <c r="B197" s="212"/>
      <c r="C197" s="767"/>
      <c r="D197" s="191" t="s">
        <v>593</v>
      </c>
      <c r="E197" s="248" t="s">
        <v>164</v>
      </c>
      <c r="F197" s="335"/>
      <c r="G197" s="188" t="s">
        <v>139</v>
      </c>
      <c r="H197" s="230">
        <v>0.35899999999999999</v>
      </c>
      <c r="I197" s="188" t="s">
        <v>141</v>
      </c>
      <c r="J197" s="337">
        <f t="shared" si="10"/>
        <v>0</v>
      </c>
      <c r="K197" s="3" t="s">
        <v>602</v>
      </c>
      <c r="M197" s="4">
        <v>0.42570000000000002</v>
      </c>
      <c r="N197" s="715">
        <f t="shared" si="11"/>
        <v>0.42599999999999999</v>
      </c>
    </row>
    <row r="198" spans="1:14" s="4" customFormat="1" ht="15" customHeight="1" x14ac:dyDescent="0.2">
      <c r="B198" s="761">
        <v>3</v>
      </c>
      <c r="C198" s="195" t="s">
        <v>142</v>
      </c>
      <c r="D198" s="191" t="s">
        <v>597</v>
      </c>
      <c r="E198" s="248" t="s">
        <v>165</v>
      </c>
      <c r="F198" s="335"/>
      <c r="G198" s="188" t="s">
        <v>139</v>
      </c>
      <c r="H198" s="230">
        <v>0.40600000000000003</v>
      </c>
      <c r="I198" s="188" t="s">
        <v>141</v>
      </c>
      <c r="J198" s="336">
        <f t="shared" si="10"/>
        <v>0</v>
      </c>
      <c r="K198" s="3" t="s">
        <v>601</v>
      </c>
      <c r="M198" s="4">
        <v>0.44369999999999998</v>
      </c>
      <c r="N198" s="715">
        <f t="shared" si="11"/>
        <v>0.44400000000000001</v>
      </c>
    </row>
    <row r="199" spans="1:14" s="4" customFormat="1" ht="15" customHeight="1" x14ac:dyDescent="0.2">
      <c r="B199" s="212"/>
      <c r="C199" s="767"/>
      <c r="D199" s="191" t="s">
        <v>593</v>
      </c>
      <c r="E199" s="248" t="s">
        <v>164</v>
      </c>
      <c r="F199" s="335"/>
      <c r="G199" s="188" t="s">
        <v>139</v>
      </c>
      <c r="H199" s="230">
        <v>0.39600000000000002</v>
      </c>
      <c r="I199" s="188" t="s">
        <v>141</v>
      </c>
      <c r="J199" s="337">
        <f t="shared" si="10"/>
        <v>0</v>
      </c>
      <c r="K199" s="3" t="s">
        <v>600</v>
      </c>
      <c r="M199" s="4">
        <v>0.4415</v>
      </c>
      <c r="N199" s="715">
        <f t="shared" si="11"/>
        <v>0.442</v>
      </c>
    </row>
    <row r="200" spans="1:14" s="4" customFormat="1" ht="15" customHeight="1" x14ac:dyDescent="0.2">
      <c r="B200" s="761">
        <v>4</v>
      </c>
      <c r="C200" s="195" t="s">
        <v>537</v>
      </c>
      <c r="D200" s="191" t="s">
        <v>597</v>
      </c>
      <c r="E200" s="248" t="s">
        <v>165</v>
      </c>
      <c r="F200" s="335"/>
      <c r="G200" s="188" t="s">
        <v>139</v>
      </c>
      <c r="H200" s="230">
        <v>0.42399999999999999</v>
      </c>
      <c r="I200" s="188" t="s">
        <v>141</v>
      </c>
      <c r="J200" s="336">
        <f t="shared" si="10"/>
        <v>0</v>
      </c>
      <c r="K200" s="3" t="s">
        <v>599</v>
      </c>
      <c r="M200" s="4">
        <v>0.45</v>
      </c>
      <c r="N200" s="715">
        <f t="shared" si="11"/>
        <v>0.45</v>
      </c>
    </row>
    <row r="201" spans="1:14" s="4" customFormat="1" ht="15" customHeight="1" x14ac:dyDescent="0.2">
      <c r="B201" s="212"/>
      <c r="C201" s="767"/>
      <c r="D201" s="191" t="s">
        <v>593</v>
      </c>
      <c r="E201" s="248" t="s">
        <v>164</v>
      </c>
      <c r="F201" s="335"/>
      <c r="G201" s="188" t="s">
        <v>139</v>
      </c>
      <c r="H201" s="230">
        <v>0.41699999999999998</v>
      </c>
      <c r="I201" s="188" t="s">
        <v>141</v>
      </c>
      <c r="J201" s="337">
        <f t="shared" si="10"/>
        <v>0</v>
      </c>
      <c r="K201" s="3" t="s">
        <v>598</v>
      </c>
      <c r="M201" s="4">
        <v>0.45</v>
      </c>
      <c r="N201" s="715">
        <f t="shared" si="11"/>
        <v>0.45</v>
      </c>
    </row>
    <row r="202" spans="1:14" s="4" customFormat="1" ht="15" customHeight="1" x14ac:dyDescent="0.2">
      <c r="B202" s="761">
        <v>5</v>
      </c>
      <c r="C202" s="195" t="s">
        <v>575</v>
      </c>
      <c r="D202" s="191" t="s">
        <v>597</v>
      </c>
      <c r="E202" s="248" t="s">
        <v>165</v>
      </c>
      <c r="F202" s="335"/>
      <c r="G202" s="188" t="s">
        <v>139</v>
      </c>
      <c r="H202" s="230">
        <v>0.439</v>
      </c>
      <c r="I202" s="188" t="s">
        <v>141</v>
      </c>
      <c r="J202" s="336">
        <f t="shared" si="10"/>
        <v>0</v>
      </c>
      <c r="K202" s="3" t="s">
        <v>594</v>
      </c>
      <c r="M202" s="4">
        <v>0.45</v>
      </c>
      <c r="N202" s="715">
        <f t="shared" si="11"/>
        <v>0.45</v>
      </c>
    </row>
    <row r="203" spans="1:14" s="4" customFormat="1" ht="15" customHeight="1" x14ac:dyDescent="0.2">
      <c r="B203" s="212"/>
      <c r="C203" s="767"/>
      <c r="D203" s="191" t="s">
        <v>593</v>
      </c>
      <c r="E203" s="248" t="s">
        <v>164</v>
      </c>
      <c r="F203" s="335"/>
      <c r="G203" s="188" t="s">
        <v>139</v>
      </c>
      <c r="H203" s="230">
        <v>0.434</v>
      </c>
      <c r="I203" s="188" t="s">
        <v>141</v>
      </c>
      <c r="J203" s="337">
        <f t="shared" si="10"/>
        <v>0</v>
      </c>
      <c r="K203" s="3" t="s">
        <v>592</v>
      </c>
      <c r="M203" s="4">
        <v>0.45</v>
      </c>
      <c r="N203" s="715">
        <f t="shared" si="11"/>
        <v>0.45</v>
      </c>
    </row>
    <row r="204" spans="1:14" s="4" customFormat="1" ht="15" customHeight="1" x14ac:dyDescent="0.2">
      <c r="B204" s="761">
        <v>6</v>
      </c>
      <c r="C204" s="195" t="s">
        <v>721</v>
      </c>
      <c r="D204" s="191" t="s">
        <v>597</v>
      </c>
      <c r="E204" s="248" t="s">
        <v>165</v>
      </c>
      <c r="F204" s="335"/>
      <c r="G204" s="188" t="s">
        <v>139</v>
      </c>
      <c r="H204" s="230">
        <v>0.44400000000000001</v>
      </c>
      <c r="I204" s="188" t="s">
        <v>141</v>
      </c>
      <c r="J204" s="336">
        <f t="shared" si="10"/>
        <v>0</v>
      </c>
      <c r="K204" s="3" t="s">
        <v>630</v>
      </c>
      <c r="M204" s="4">
        <v>0.45</v>
      </c>
      <c r="N204" s="715">
        <f t="shared" si="11"/>
        <v>0.45</v>
      </c>
    </row>
    <row r="205" spans="1:14" s="4" customFormat="1" ht="15" customHeight="1" x14ac:dyDescent="0.2">
      <c r="B205" s="212"/>
      <c r="C205" s="767"/>
      <c r="D205" s="191" t="s">
        <v>593</v>
      </c>
      <c r="E205" s="248" t="s">
        <v>164</v>
      </c>
      <c r="F205" s="335"/>
      <c r="G205" s="188" t="s">
        <v>139</v>
      </c>
      <c r="H205" s="230">
        <v>0.442</v>
      </c>
      <c r="I205" s="188" t="s">
        <v>141</v>
      </c>
      <c r="J205" s="337">
        <f t="shared" si="10"/>
        <v>0</v>
      </c>
      <c r="K205" s="3" t="s">
        <v>629</v>
      </c>
      <c r="M205" s="4">
        <v>0.45</v>
      </c>
      <c r="N205" s="715">
        <f t="shared" si="11"/>
        <v>0.45</v>
      </c>
    </row>
    <row r="206" spans="1:14" s="4" customFormat="1" ht="15" customHeight="1" x14ac:dyDescent="0.2">
      <c r="B206" s="761">
        <v>7</v>
      </c>
      <c r="C206" s="195" t="s">
        <v>1002</v>
      </c>
      <c r="D206" s="191" t="s">
        <v>597</v>
      </c>
      <c r="E206" s="248" t="s">
        <v>165</v>
      </c>
      <c r="F206" s="335"/>
      <c r="G206" s="188" t="s">
        <v>139</v>
      </c>
      <c r="H206" s="230">
        <v>0.45</v>
      </c>
      <c r="I206" s="188" t="s">
        <v>141</v>
      </c>
      <c r="J206" s="336">
        <f t="shared" si="10"/>
        <v>0</v>
      </c>
      <c r="K206" s="3" t="s">
        <v>628</v>
      </c>
      <c r="M206" s="4">
        <v>0.45</v>
      </c>
      <c r="N206" s="715">
        <f>ROUND(M206,3)</f>
        <v>0.45</v>
      </c>
    </row>
    <row r="207" spans="1:14" s="4" customFormat="1" ht="15" customHeight="1" x14ac:dyDescent="0.2">
      <c r="B207" s="212"/>
      <c r="C207" s="767"/>
      <c r="D207" s="191" t="s">
        <v>593</v>
      </c>
      <c r="E207" s="248" t="s">
        <v>164</v>
      </c>
      <c r="F207" s="335"/>
      <c r="G207" s="188" t="s">
        <v>139</v>
      </c>
      <c r="H207" s="230">
        <v>0.45</v>
      </c>
      <c r="I207" s="188" t="s">
        <v>141</v>
      </c>
      <c r="J207" s="337">
        <f t="shared" si="10"/>
        <v>0</v>
      </c>
      <c r="K207" s="3" t="s">
        <v>649</v>
      </c>
      <c r="M207" s="4">
        <v>0.45</v>
      </c>
      <c r="N207" s="715">
        <f>ROUND(M207,3)</f>
        <v>0.45</v>
      </c>
    </row>
    <row r="208" spans="1:14" s="4" customFormat="1" ht="15" customHeight="1" x14ac:dyDescent="0.2">
      <c r="B208" s="761">
        <v>8</v>
      </c>
      <c r="C208" s="195" t="s">
        <v>1116</v>
      </c>
      <c r="D208" s="191" t="s">
        <v>597</v>
      </c>
      <c r="E208" s="248" t="s">
        <v>165</v>
      </c>
      <c r="F208" s="335"/>
      <c r="G208" s="188" t="s">
        <v>139</v>
      </c>
      <c r="H208" s="230">
        <v>0.45</v>
      </c>
      <c r="I208" s="188" t="s">
        <v>141</v>
      </c>
      <c r="J208" s="337">
        <f t="shared" si="10"/>
        <v>0</v>
      </c>
      <c r="K208" s="3" t="s">
        <v>648</v>
      </c>
      <c r="N208" s="715"/>
    </row>
    <row r="209" spans="1:14" s="4" customFormat="1" ht="15" customHeight="1" x14ac:dyDescent="0.2">
      <c r="B209" s="212"/>
      <c r="C209" s="767"/>
      <c r="D209" s="191" t="s">
        <v>593</v>
      </c>
      <c r="E209" s="248" t="s">
        <v>164</v>
      </c>
      <c r="F209" s="335"/>
      <c r="G209" s="188" t="s">
        <v>139</v>
      </c>
      <c r="H209" s="230">
        <v>0.45</v>
      </c>
      <c r="I209" s="188" t="s">
        <v>141</v>
      </c>
      <c r="J209" s="337">
        <f t="shared" si="10"/>
        <v>0</v>
      </c>
      <c r="K209" s="3" t="s">
        <v>647</v>
      </c>
      <c r="N209" s="715"/>
    </row>
    <row r="210" spans="1:14" s="4" customFormat="1" ht="15" customHeight="1" x14ac:dyDescent="0.2">
      <c r="B210" s="761">
        <v>9</v>
      </c>
      <c r="C210" s="195" t="s">
        <v>1395</v>
      </c>
      <c r="D210" s="191" t="s">
        <v>597</v>
      </c>
      <c r="E210" s="248" t="s">
        <v>165</v>
      </c>
      <c r="F210" s="335"/>
      <c r="G210" s="188" t="s">
        <v>139</v>
      </c>
      <c r="H210" s="230">
        <v>0.45</v>
      </c>
      <c r="I210" s="188" t="s">
        <v>141</v>
      </c>
      <c r="J210" s="337">
        <f>ROUND(F210*H210,0)</f>
        <v>0</v>
      </c>
      <c r="K210" s="3" t="s">
        <v>646</v>
      </c>
      <c r="N210" s="715"/>
    </row>
    <row r="211" spans="1:14" s="4" customFormat="1" ht="15" customHeight="1" x14ac:dyDescent="0.2">
      <c r="B211" s="212"/>
      <c r="C211" s="767"/>
      <c r="D211" s="191" t="s">
        <v>593</v>
      </c>
      <c r="E211" s="248" t="s">
        <v>164</v>
      </c>
      <c r="F211" s="335"/>
      <c r="G211" s="188" t="s">
        <v>139</v>
      </c>
      <c r="H211" s="230">
        <v>0.45</v>
      </c>
      <c r="I211" s="188" t="s">
        <v>141</v>
      </c>
      <c r="J211" s="337">
        <f>ROUND(F211*H211,0)</f>
        <v>0</v>
      </c>
      <c r="K211" s="3" t="s">
        <v>645</v>
      </c>
      <c r="N211" s="715"/>
    </row>
    <row r="212" spans="1:14" s="4" customFormat="1" ht="15" customHeight="1" x14ac:dyDescent="0.2">
      <c r="B212" s="761">
        <v>10</v>
      </c>
      <c r="C212" s="195" t="s">
        <v>1639</v>
      </c>
      <c r="D212" s="191" t="s">
        <v>597</v>
      </c>
      <c r="E212" s="248" t="s">
        <v>165</v>
      </c>
      <c r="F212" s="335"/>
      <c r="G212" s="188" t="s">
        <v>139</v>
      </c>
      <c r="H212" s="230">
        <v>0.45</v>
      </c>
      <c r="I212" s="188" t="s">
        <v>141</v>
      </c>
      <c r="J212" s="337">
        <f>ROUND(F212*H212,0)</f>
        <v>0</v>
      </c>
      <c r="K212" s="3" t="s">
        <v>644</v>
      </c>
      <c r="N212" s="715"/>
    </row>
    <row r="213" spans="1:14" s="4" customFormat="1" ht="15" customHeight="1" thickBot="1" x14ac:dyDescent="0.25">
      <c r="B213" s="212"/>
      <c r="C213" s="767"/>
      <c r="D213" s="191" t="s">
        <v>593</v>
      </c>
      <c r="E213" s="248" t="s">
        <v>164</v>
      </c>
      <c r="F213" s="335"/>
      <c r="G213" s="188" t="s">
        <v>139</v>
      </c>
      <c r="H213" s="230">
        <v>0.45</v>
      </c>
      <c r="I213" s="188" t="s">
        <v>141</v>
      </c>
      <c r="J213" s="337">
        <f>ROUND(F213*H213,0)</f>
        <v>0</v>
      </c>
      <c r="K213" s="3" t="s">
        <v>643</v>
      </c>
      <c r="N213" s="715"/>
    </row>
    <row r="214" spans="1:14" s="4" customFormat="1" ht="15" customHeight="1" thickBot="1" x14ac:dyDescent="0.25">
      <c r="B214" s="1045" t="s">
        <v>140</v>
      </c>
      <c r="C214" s="1046"/>
      <c r="D214" s="1037"/>
      <c r="E214" s="1038"/>
      <c r="F214" s="340"/>
      <c r="G214" s="224"/>
      <c r="H214" s="341"/>
      <c r="I214" s="753"/>
      <c r="J214" s="342">
        <f>SUM(J194:J213)</f>
        <v>0</v>
      </c>
      <c r="K214" s="3" t="s">
        <v>2065</v>
      </c>
      <c r="L214" s="4" t="s">
        <v>2026</v>
      </c>
    </row>
    <row r="215" spans="1:14" s="4" customFormat="1" ht="18.75" customHeight="1" x14ac:dyDescent="0.2">
      <c r="F215" s="343"/>
      <c r="H215" s="263"/>
      <c r="J215" s="344"/>
    </row>
    <row r="216" spans="1:14" ht="15" customHeight="1" x14ac:dyDescent="0.2">
      <c r="A216" s="801"/>
      <c r="B216" s="1049" t="s">
        <v>2334</v>
      </c>
      <c r="C216" s="1049"/>
      <c r="D216" s="1049"/>
      <c r="E216" s="1049"/>
      <c r="H216" s="263"/>
    </row>
    <row r="217" spans="1:14" ht="15" customHeight="1" thickBot="1" x14ac:dyDescent="0.25">
      <c r="A217" s="801"/>
      <c r="B217" s="1049"/>
      <c r="C217" s="1049"/>
      <c r="D217" s="1049"/>
      <c r="E217" s="1049"/>
      <c r="H217" s="263" t="s">
        <v>185</v>
      </c>
    </row>
    <row r="218" spans="1:14" s="4" customFormat="1" ht="18.75" customHeight="1" thickBot="1" x14ac:dyDescent="0.25">
      <c r="A218" s="177"/>
      <c r="B218" s="1049"/>
      <c r="C218" s="1049"/>
      <c r="D218" s="1049"/>
      <c r="E218" s="1049"/>
      <c r="F218" s="802"/>
      <c r="G218" s="179" t="s">
        <v>2026</v>
      </c>
      <c r="H218" s="180">
        <v>0.3</v>
      </c>
      <c r="I218" s="179" t="s">
        <v>2027</v>
      </c>
      <c r="J218" s="342">
        <f>ROUND(F218*H218,0)</f>
        <v>0</v>
      </c>
      <c r="K218" s="3" t="s">
        <v>2066</v>
      </c>
      <c r="L218" s="4" t="s">
        <v>2026</v>
      </c>
    </row>
    <row r="219" spans="1:14" ht="15" customHeight="1" x14ac:dyDescent="0.2">
      <c r="A219" s="182"/>
      <c r="J219" s="344" t="s">
        <v>207</v>
      </c>
    </row>
    <row r="220" spans="1:14" ht="11.25" customHeight="1" x14ac:dyDescent="0.2">
      <c r="A220" s="182"/>
    </row>
    <row r="221" spans="1:14" ht="15" customHeight="1" x14ac:dyDescent="0.2">
      <c r="A221" s="801"/>
      <c r="B221" s="1049" t="s">
        <v>2335</v>
      </c>
      <c r="C221" s="1049"/>
      <c r="D221" s="1049"/>
      <c r="E221" s="1049"/>
      <c r="H221" s="263"/>
    </row>
    <row r="222" spans="1:14" ht="15" customHeight="1" thickBot="1" x14ac:dyDescent="0.25">
      <c r="A222" s="801"/>
      <c r="B222" s="1049"/>
      <c r="C222" s="1049"/>
      <c r="D222" s="1049"/>
      <c r="E222" s="1049"/>
      <c r="H222" s="263" t="s">
        <v>185</v>
      </c>
    </row>
    <row r="223" spans="1:14" s="4" customFormat="1" ht="18.75" customHeight="1" thickBot="1" x14ac:dyDescent="0.25">
      <c r="A223" s="177"/>
      <c r="B223" s="1049"/>
      <c r="C223" s="1049"/>
      <c r="D223" s="1049"/>
      <c r="E223" s="1049"/>
      <c r="F223" s="802"/>
      <c r="G223" s="179" t="s">
        <v>2026</v>
      </c>
      <c r="H223" s="180">
        <v>0.6</v>
      </c>
      <c r="I223" s="179" t="s">
        <v>2027</v>
      </c>
      <c r="J223" s="342">
        <f>ROUND(F223*H223,0)</f>
        <v>0</v>
      </c>
      <c r="K223" s="3" t="s">
        <v>2067</v>
      </c>
      <c r="L223" s="4" t="s">
        <v>2026</v>
      </c>
    </row>
    <row r="224" spans="1:14" ht="15" customHeight="1" x14ac:dyDescent="0.2">
      <c r="A224" s="182"/>
      <c r="J224" s="344" t="s">
        <v>207</v>
      </c>
    </row>
    <row r="225" spans="1:14" ht="11.25" customHeight="1" x14ac:dyDescent="0.2">
      <c r="A225" s="182"/>
    </row>
    <row r="226" spans="1:14" ht="18.75" customHeight="1" x14ac:dyDescent="0.2">
      <c r="A226" s="177"/>
      <c r="B226" s="4" t="s">
        <v>206</v>
      </c>
    </row>
    <row r="227" spans="1:14" ht="7.5" customHeight="1" x14ac:dyDescent="0.2">
      <c r="A227" s="182"/>
    </row>
    <row r="228" spans="1:14" ht="18.75" customHeight="1" x14ac:dyDescent="0.2">
      <c r="A228" s="182"/>
      <c r="B228" s="1050" t="s">
        <v>205</v>
      </c>
      <c r="C228" s="1051"/>
      <c r="D228" s="1050" t="s">
        <v>161</v>
      </c>
      <c r="E228" s="1051"/>
      <c r="F228" s="799" t="s">
        <v>160</v>
      </c>
      <c r="G228" s="187"/>
      <c r="H228" s="252" t="s">
        <v>159</v>
      </c>
      <c r="I228" s="187"/>
      <c r="J228" s="799" t="s">
        <v>110</v>
      </c>
      <c r="K228" s="3"/>
    </row>
    <row r="229" spans="1:14" ht="15" customHeight="1" x14ac:dyDescent="0.2">
      <c r="A229" s="182"/>
      <c r="B229" s="760"/>
      <c r="C229" s="203"/>
      <c r="D229" s="766"/>
      <c r="E229" s="767"/>
      <c r="F229" s="806"/>
      <c r="G229" s="200"/>
      <c r="H229" s="251"/>
      <c r="I229" s="200"/>
      <c r="J229" s="800" t="s">
        <v>2032</v>
      </c>
      <c r="K229" s="3"/>
    </row>
    <row r="230" spans="1:14" s="4" customFormat="1" ht="15" customHeight="1" x14ac:dyDescent="0.2">
      <c r="B230" s="761">
        <v>1</v>
      </c>
      <c r="C230" s="195" t="s">
        <v>150</v>
      </c>
      <c r="D230" s="1037"/>
      <c r="E230" s="1038"/>
      <c r="F230" s="335"/>
      <c r="G230" s="188" t="s">
        <v>2026</v>
      </c>
      <c r="H230" s="230">
        <v>0.377</v>
      </c>
      <c r="I230" s="188" t="s">
        <v>2027</v>
      </c>
      <c r="J230" s="336">
        <f t="shared" ref="J230:J246" si="12">ROUND(F230*H230,0)</f>
        <v>0</v>
      </c>
      <c r="K230" s="3" t="s">
        <v>2034</v>
      </c>
      <c r="M230" s="4">
        <v>0.4476</v>
      </c>
      <c r="N230" s="715">
        <f t="shared" ref="N230:N246" si="13">ROUND(M230,3)</f>
        <v>0.44800000000000001</v>
      </c>
    </row>
    <row r="231" spans="1:14" s="4" customFormat="1" ht="15" customHeight="1" x14ac:dyDescent="0.2">
      <c r="B231" s="761">
        <v>2</v>
      </c>
      <c r="C231" s="195" t="s">
        <v>149</v>
      </c>
      <c r="D231" s="1037"/>
      <c r="E231" s="1038"/>
      <c r="F231" s="335"/>
      <c r="G231" s="188" t="s">
        <v>139</v>
      </c>
      <c r="H231" s="230">
        <v>0.40799999999999997</v>
      </c>
      <c r="I231" s="188" t="s">
        <v>141</v>
      </c>
      <c r="J231" s="336">
        <f t="shared" si="12"/>
        <v>0</v>
      </c>
      <c r="K231" s="3" t="s">
        <v>154</v>
      </c>
      <c r="M231" s="4">
        <v>0.4758</v>
      </c>
      <c r="N231" s="715">
        <f t="shared" si="13"/>
        <v>0.47599999999999998</v>
      </c>
    </row>
    <row r="232" spans="1:14" s="4" customFormat="1" ht="15" customHeight="1" x14ac:dyDescent="0.2">
      <c r="B232" s="761">
        <v>3</v>
      </c>
      <c r="C232" s="195" t="s">
        <v>148</v>
      </c>
      <c r="D232" s="1037"/>
      <c r="E232" s="1038"/>
      <c r="F232" s="335"/>
      <c r="G232" s="188" t="s">
        <v>139</v>
      </c>
      <c r="H232" s="230">
        <v>0.312</v>
      </c>
      <c r="I232" s="188" t="s">
        <v>141</v>
      </c>
      <c r="J232" s="336">
        <f t="shared" si="12"/>
        <v>0</v>
      </c>
      <c r="K232" s="3" t="s">
        <v>152</v>
      </c>
      <c r="M232" s="4">
        <v>0.36499999999999999</v>
      </c>
      <c r="N232" s="715">
        <f t="shared" si="13"/>
        <v>0.36499999999999999</v>
      </c>
    </row>
    <row r="233" spans="1:14" s="4" customFormat="1" ht="15" customHeight="1" x14ac:dyDescent="0.2">
      <c r="B233" s="761">
        <v>4</v>
      </c>
      <c r="C233" s="195" t="s">
        <v>147</v>
      </c>
      <c r="D233" s="1037"/>
      <c r="E233" s="1038"/>
      <c r="F233" s="335"/>
      <c r="G233" s="188" t="s">
        <v>139</v>
      </c>
      <c r="H233" s="230">
        <v>0.34200000000000003</v>
      </c>
      <c r="I233" s="188" t="s">
        <v>141</v>
      </c>
      <c r="J233" s="336">
        <f t="shared" si="12"/>
        <v>0</v>
      </c>
      <c r="K233" s="3" t="s">
        <v>602</v>
      </c>
      <c r="M233" s="4">
        <v>0.38969999999999999</v>
      </c>
      <c r="N233" s="715">
        <f t="shared" si="13"/>
        <v>0.39</v>
      </c>
    </row>
    <row r="234" spans="1:14" s="4" customFormat="1" ht="15" customHeight="1" x14ac:dyDescent="0.2">
      <c r="B234" s="198">
        <v>5</v>
      </c>
      <c r="C234" s="190" t="s">
        <v>146</v>
      </c>
      <c r="D234" s="1037"/>
      <c r="E234" s="1038"/>
      <c r="F234" s="335"/>
      <c r="G234" s="188" t="s">
        <v>139</v>
      </c>
      <c r="H234" s="230">
        <v>0.32</v>
      </c>
      <c r="I234" s="188" t="s">
        <v>141</v>
      </c>
      <c r="J234" s="336">
        <f t="shared" si="12"/>
        <v>0</v>
      </c>
      <c r="K234" s="3" t="s">
        <v>601</v>
      </c>
      <c r="M234" s="4">
        <v>0.37980000000000003</v>
      </c>
      <c r="N234" s="715">
        <f t="shared" si="13"/>
        <v>0.38</v>
      </c>
    </row>
    <row r="235" spans="1:14" s="4" customFormat="1" ht="15" customHeight="1" x14ac:dyDescent="0.2">
      <c r="B235" s="761">
        <v>6</v>
      </c>
      <c r="C235" s="195" t="s">
        <v>145</v>
      </c>
      <c r="D235" s="191" t="s">
        <v>597</v>
      </c>
      <c r="E235" s="248" t="s">
        <v>165</v>
      </c>
      <c r="F235" s="335"/>
      <c r="G235" s="188" t="s">
        <v>139</v>
      </c>
      <c r="H235" s="230">
        <v>0.36499999999999999</v>
      </c>
      <c r="I235" s="188" t="s">
        <v>141</v>
      </c>
      <c r="J235" s="336">
        <f t="shared" si="12"/>
        <v>0</v>
      </c>
      <c r="K235" s="3" t="s">
        <v>600</v>
      </c>
      <c r="M235" s="4">
        <v>0.4113</v>
      </c>
      <c r="N235" s="715">
        <f t="shared" si="13"/>
        <v>0.41099999999999998</v>
      </c>
    </row>
    <row r="236" spans="1:14" s="4" customFormat="1" ht="15" customHeight="1" x14ac:dyDescent="0.2">
      <c r="B236" s="212"/>
      <c r="C236" s="767"/>
      <c r="D236" s="191" t="s">
        <v>593</v>
      </c>
      <c r="E236" s="248" t="s">
        <v>164</v>
      </c>
      <c r="F236" s="335"/>
      <c r="G236" s="188" t="s">
        <v>139</v>
      </c>
      <c r="H236" s="230">
        <v>0.32600000000000001</v>
      </c>
      <c r="I236" s="188" t="s">
        <v>141</v>
      </c>
      <c r="J236" s="336">
        <f t="shared" si="12"/>
        <v>0</v>
      </c>
      <c r="K236" s="3" t="s">
        <v>599</v>
      </c>
      <c r="M236" s="4">
        <v>0.38969999999999999</v>
      </c>
      <c r="N236" s="715">
        <f t="shared" si="13"/>
        <v>0.39</v>
      </c>
    </row>
    <row r="237" spans="1:14" s="4" customFormat="1" ht="15" customHeight="1" x14ac:dyDescent="0.2">
      <c r="B237" s="761">
        <v>7</v>
      </c>
      <c r="C237" s="195" t="s">
        <v>144</v>
      </c>
      <c r="D237" s="191" t="s">
        <v>597</v>
      </c>
      <c r="E237" s="248" t="s">
        <v>165</v>
      </c>
      <c r="F237" s="335"/>
      <c r="G237" s="188" t="s">
        <v>139</v>
      </c>
      <c r="H237" s="230">
        <v>0.379</v>
      </c>
      <c r="I237" s="188" t="s">
        <v>141</v>
      </c>
      <c r="J237" s="336">
        <f t="shared" si="12"/>
        <v>0</v>
      </c>
      <c r="K237" s="3" t="s">
        <v>598</v>
      </c>
      <c r="M237" s="4">
        <v>0.42530000000000001</v>
      </c>
      <c r="N237" s="715">
        <f t="shared" si="13"/>
        <v>0.42499999999999999</v>
      </c>
    </row>
    <row r="238" spans="1:14" s="4" customFormat="1" ht="15" customHeight="1" x14ac:dyDescent="0.2">
      <c r="B238" s="212"/>
      <c r="C238" s="767"/>
      <c r="D238" s="191" t="s">
        <v>593</v>
      </c>
      <c r="E238" s="248" t="s">
        <v>164</v>
      </c>
      <c r="F238" s="335"/>
      <c r="G238" s="188" t="s">
        <v>139</v>
      </c>
      <c r="H238" s="230">
        <v>0.34200000000000003</v>
      </c>
      <c r="I238" s="188" t="s">
        <v>141</v>
      </c>
      <c r="J238" s="337">
        <f t="shared" si="12"/>
        <v>0</v>
      </c>
      <c r="K238" s="3" t="s">
        <v>594</v>
      </c>
      <c r="M238" s="4">
        <v>0.40679999999999999</v>
      </c>
      <c r="N238" s="715">
        <f t="shared" si="13"/>
        <v>0.40699999999999997</v>
      </c>
    </row>
    <row r="239" spans="1:14" s="4" customFormat="1" ht="15" customHeight="1" x14ac:dyDescent="0.2">
      <c r="B239" s="761">
        <v>8</v>
      </c>
      <c r="C239" s="195" t="s">
        <v>143</v>
      </c>
      <c r="D239" s="191" t="s">
        <v>597</v>
      </c>
      <c r="E239" s="248" t="s">
        <v>165</v>
      </c>
      <c r="F239" s="335"/>
      <c r="G239" s="188" t="s">
        <v>139</v>
      </c>
      <c r="H239" s="230">
        <v>0.39300000000000002</v>
      </c>
      <c r="I239" s="188" t="s">
        <v>141</v>
      </c>
      <c r="J239" s="336">
        <f t="shared" si="12"/>
        <v>0</v>
      </c>
      <c r="K239" s="3" t="s">
        <v>592</v>
      </c>
      <c r="M239" s="4">
        <v>0.43919999999999998</v>
      </c>
      <c r="N239" s="715">
        <f t="shared" si="13"/>
        <v>0.439</v>
      </c>
    </row>
    <row r="240" spans="1:14" s="4" customFormat="1" ht="15" customHeight="1" x14ac:dyDescent="0.2">
      <c r="B240" s="212"/>
      <c r="C240" s="767"/>
      <c r="D240" s="191" t="s">
        <v>593</v>
      </c>
      <c r="E240" s="248" t="s">
        <v>164</v>
      </c>
      <c r="F240" s="335"/>
      <c r="G240" s="188" t="s">
        <v>139</v>
      </c>
      <c r="H240" s="230">
        <v>0.35899999999999999</v>
      </c>
      <c r="I240" s="188" t="s">
        <v>141</v>
      </c>
      <c r="J240" s="337">
        <f t="shared" si="12"/>
        <v>0</v>
      </c>
      <c r="K240" s="3" t="s">
        <v>630</v>
      </c>
      <c r="M240" s="4">
        <v>0.42570000000000002</v>
      </c>
      <c r="N240" s="715">
        <f t="shared" si="13"/>
        <v>0.42599999999999999</v>
      </c>
    </row>
    <row r="241" spans="1:14" s="4" customFormat="1" ht="15" customHeight="1" x14ac:dyDescent="0.2">
      <c r="B241" s="761">
        <v>9</v>
      </c>
      <c r="C241" s="195" t="s">
        <v>142</v>
      </c>
      <c r="D241" s="191" t="s">
        <v>597</v>
      </c>
      <c r="E241" s="248" t="s">
        <v>165</v>
      </c>
      <c r="F241" s="335"/>
      <c r="G241" s="188" t="s">
        <v>139</v>
      </c>
      <c r="H241" s="230">
        <v>0.40600000000000003</v>
      </c>
      <c r="I241" s="188" t="s">
        <v>141</v>
      </c>
      <c r="J241" s="336">
        <f t="shared" si="12"/>
        <v>0</v>
      </c>
      <c r="K241" s="3" t="s">
        <v>629</v>
      </c>
      <c r="M241" s="4">
        <v>0.44369999999999998</v>
      </c>
      <c r="N241" s="715">
        <f t="shared" si="13"/>
        <v>0.44400000000000001</v>
      </c>
    </row>
    <row r="242" spans="1:14" s="4" customFormat="1" ht="15" customHeight="1" x14ac:dyDescent="0.2">
      <c r="B242" s="212"/>
      <c r="C242" s="767"/>
      <c r="D242" s="191" t="s">
        <v>593</v>
      </c>
      <c r="E242" s="248" t="s">
        <v>164</v>
      </c>
      <c r="F242" s="335"/>
      <c r="G242" s="188" t="s">
        <v>139</v>
      </c>
      <c r="H242" s="230">
        <v>0.39600000000000002</v>
      </c>
      <c r="I242" s="188" t="s">
        <v>141</v>
      </c>
      <c r="J242" s="337">
        <f t="shared" si="12"/>
        <v>0</v>
      </c>
      <c r="K242" s="3" t="s">
        <v>628</v>
      </c>
      <c r="M242" s="4">
        <v>0.4415</v>
      </c>
      <c r="N242" s="715">
        <f t="shared" si="13"/>
        <v>0.442</v>
      </c>
    </row>
    <row r="243" spans="1:14" s="4" customFormat="1" ht="15" customHeight="1" x14ac:dyDescent="0.2">
      <c r="B243" s="761">
        <v>10</v>
      </c>
      <c r="C243" s="195" t="s">
        <v>537</v>
      </c>
      <c r="D243" s="191" t="s">
        <v>597</v>
      </c>
      <c r="E243" s="248" t="s">
        <v>165</v>
      </c>
      <c r="F243" s="335"/>
      <c r="G243" s="188" t="s">
        <v>139</v>
      </c>
      <c r="H243" s="230">
        <v>0.42399999999999999</v>
      </c>
      <c r="I243" s="188" t="s">
        <v>141</v>
      </c>
      <c r="J243" s="336">
        <f t="shared" si="12"/>
        <v>0</v>
      </c>
      <c r="K243" s="3" t="s">
        <v>649</v>
      </c>
      <c r="M243" s="4">
        <v>0.45</v>
      </c>
      <c r="N243" s="715">
        <f t="shared" si="13"/>
        <v>0.45</v>
      </c>
    </row>
    <row r="244" spans="1:14" s="4" customFormat="1" ht="15" customHeight="1" x14ac:dyDescent="0.2">
      <c r="B244" s="212"/>
      <c r="C244" s="767"/>
      <c r="D244" s="191" t="s">
        <v>593</v>
      </c>
      <c r="E244" s="248" t="s">
        <v>164</v>
      </c>
      <c r="F244" s="335"/>
      <c r="G244" s="188" t="s">
        <v>139</v>
      </c>
      <c r="H244" s="230">
        <v>0.41699999999999998</v>
      </c>
      <c r="I244" s="188" t="s">
        <v>141</v>
      </c>
      <c r="J244" s="337">
        <f t="shared" si="12"/>
        <v>0</v>
      </c>
      <c r="K244" s="3" t="s">
        <v>648</v>
      </c>
      <c r="M244" s="4">
        <v>0.45</v>
      </c>
      <c r="N244" s="715">
        <f t="shared" si="13"/>
        <v>0.45</v>
      </c>
    </row>
    <row r="245" spans="1:14" s="4" customFormat="1" ht="15" customHeight="1" x14ac:dyDescent="0.2">
      <c r="B245" s="761">
        <v>11</v>
      </c>
      <c r="C245" s="195" t="s">
        <v>575</v>
      </c>
      <c r="D245" s="191" t="s">
        <v>597</v>
      </c>
      <c r="E245" s="248" t="s">
        <v>165</v>
      </c>
      <c r="F245" s="335"/>
      <c r="G245" s="188" t="s">
        <v>139</v>
      </c>
      <c r="H245" s="230">
        <v>0.439</v>
      </c>
      <c r="I245" s="188" t="s">
        <v>141</v>
      </c>
      <c r="J245" s="336">
        <f t="shared" si="12"/>
        <v>0</v>
      </c>
      <c r="K245" s="3" t="s">
        <v>647</v>
      </c>
      <c r="M245" s="4">
        <v>0.45</v>
      </c>
      <c r="N245" s="715">
        <f t="shared" si="13"/>
        <v>0.45</v>
      </c>
    </row>
    <row r="246" spans="1:14" s="4" customFormat="1" ht="15" customHeight="1" thickBot="1" x14ac:dyDescent="0.25">
      <c r="B246" s="212"/>
      <c r="C246" s="767"/>
      <c r="D246" s="191" t="s">
        <v>593</v>
      </c>
      <c r="E246" s="248" t="s">
        <v>164</v>
      </c>
      <c r="F246" s="335"/>
      <c r="G246" s="188" t="s">
        <v>139</v>
      </c>
      <c r="H246" s="230">
        <v>0.434</v>
      </c>
      <c r="I246" s="188" t="s">
        <v>141</v>
      </c>
      <c r="J246" s="337">
        <f t="shared" si="12"/>
        <v>0</v>
      </c>
      <c r="K246" s="3" t="s">
        <v>646</v>
      </c>
      <c r="M246" s="4">
        <v>0.45</v>
      </c>
      <c r="N246" s="715">
        <f t="shared" si="13"/>
        <v>0.45</v>
      </c>
    </row>
    <row r="247" spans="1:14" s="4" customFormat="1" ht="15" customHeight="1" thickBot="1" x14ac:dyDescent="0.25">
      <c r="B247" s="1045" t="s">
        <v>140</v>
      </c>
      <c r="C247" s="1046"/>
      <c r="D247" s="1037"/>
      <c r="E247" s="1038"/>
      <c r="F247" s="340"/>
      <c r="G247" s="224"/>
      <c r="H247" s="341"/>
      <c r="I247" s="753"/>
      <c r="J247" s="342">
        <f>SUM(J230:J246)</f>
        <v>0</v>
      </c>
      <c r="K247" s="3" t="s">
        <v>2068</v>
      </c>
      <c r="L247" s="4" t="s">
        <v>2026</v>
      </c>
    </row>
    <row r="248" spans="1:14" s="4" customFormat="1" ht="18.75" customHeight="1" x14ac:dyDescent="0.2">
      <c r="F248" s="343"/>
      <c r="H248" s="263"/>
      <c r="J248" s="344"/>
    </row>
    <row r="249" spans="1:14" ht="18.75" customHeight="1" x14ac:dyDescent="0.2">
      <c r="A249" s="177"/>
      <c r="B249" s="4" t="s">
        <v>204</v>
      </c>
    </row>
    <row r="250" spans="1:14" ht="7.5" customHeight="1" x14ac:dyDescent="0.2">
      <c r="A250" s="182"/>
    </row>
    <row r="251" spans="1:14" ht="18.75" customHeight="1" x14ac:dyDescent="0.2">
      <c r="A251" s="182"/>
      <c r="B251" s="1050" t="s">
        <v>203</v>
      </c>
      <c r="C251" s="1051"/>
      <c r="D251" s="1050" t="s">
        <v>161</v>
      </c>
      <c r="E251" s="1051"/>
      <c r="F251" s="799" t="s">
        <v>160</v>
      </c>
      <c r="G251" s="187"/>
      <c r="H251" s="252" t="s">
        <v>159</v>
      </c>
      <c r="I251" s="187"/>
      <c r="J251" s="799" t="s">
        <v>110</v>
      </c>
      <c r="K251" s="3"/>
    </row>
    <row r="252" spans="1:14" ht="15" customHeight="1" x14ac:dyDescent="0.2">
      <c r="A252" s="182"/>
      <c r="B252" s="760"/>
      <c r="C252" s="203"/>
      <c r="D252" s="766"/>
      <c r="E252" s="767"/>
      <c r="F252" s="800" t="s">
        <v>2069</v>
      </c>
      <c r="G252" s="200"/>
      <c r="H252" s="251"/>
      <c r="I252" s="200"/>
      <c r="J252" s="800" t="s">
        <v>2070</v>
      </c>
      <c r="K252" s="3"/>
    </row>
    <row r="253" spans="1:14" s="4" customFormat="1" ht="15" customHeight="1" x14ac:dyDescent="0.2">
      <c r="B253" s="761">
        <v>1</v>
      </c>
      <c r="C253" s="195" t="s">
        <v>150</v>
      </c>
      <c r="D253" s="1037"/>
      <c r="E253" s="1038"/>
      <c r="F253" s="335"/>
      <c r="G253" s="188" t="s">
        <v>2071</v>
      </c>
      <c r="H253" s="230">
        <v>0.377</v>
      </c>
      <c r="I253" s="188" t="s">
        <v>2072</v>
      </c>
      <c r="J253" s="336">
        <f t="shared" ref="J253:J269" si="14">ROUND(F253*H253,0)</f>
        <v>0</v>
      </c>
      <c r="K253" s="3" t="s">
        <v>2073</v>
      </c>
      <c r="M253" s="4">
        <v>0.4476</v>
      </c>
      <c r="N253" s="715">
        <f t="shared" ref="N253:N269" si="15">ROUND(M253,3)</f>
        <v>0.44800000000000001</v>
      </c>
    </row>
    <row r="254" spans="1:14" s="4" customFormat="1" ht="15" customHeight="1" x14ac:dyDescent="0.2">
      <c r="B254" s="761">
        <v>2</v>
      </c>
      <c r="C254" s="195" t="s">
        <v>149</v>
      </c>
      <c r="D254" s="1037"/>
      <c r="E254" s="1038"/>
      <c r="F254" s="335"/>
      <c r="G254" s="188" t="s">
        <v>139</v>
      </c>
      <c r="H254" s="230">
        <v>0.40799999999999997</v>
      </c>
      <c r="I254" s="188" t="s">
        <v>141</v>
      </c>
      <c r="J254" s="336">
        <f t="shared" si="14"/>
        <v>0</v>
      </c>
      <c r="K254" s="3" t="s">
        <v>154</v>
      </c>
      <c r="M254" s="4">
        <v>0.4758</v>
      </c>
      <c r="N254" s="715">
        <f t="shared" si="15"/>
        <v>0.47599999999999998</v>
      </c>
    </row>
    <row r="255" spans="1:14" s="4" customFormat="1" ht="15" customHeight="1" x14ac:dyDescent="0.2">
      <c r="B255" s="761">
        <v>3</v>
      </c>
      <c r="C255" s="195" t="s">
        <v>148</v>
      </c>
      <c r="D255" s="1037"/>
      <c r="E255" s="1038"/>
      <c r="F255" s="335"/>
      <c r="G255" s="188" t="s">
        <v>139</v>
      </c>
      <c r="H255" s="230">
        <v>0.312</v>
      </c>
      <c r="I255" s="188" t="s">
        <v>141</v>
      </c>
      <c r="J255" s="336">
        <f t="shared" si="14"/>
        <v>0</v>
      </c>
      <c r="K255" s="3" t="s">
        <v>152</v>
      </c>
      <c r="M255" s="4">
        <v>0.36499999999999999</v>
      </c>
      <c r="N255" s="715">
        <f t="shared" si="15"/>
        <v>0.36499999999999999</v>
      </c>
    </row>
    <row r="256" spans="1:14" s="4" customFormat="1" ht="15" customHeight="1" x14ac:dyDescent="0.2">
      <c r="B256" s="761">
        <v>4</v>
      </c>
      <c r="C256" s="195" t="s">
        <v>147</v>
      </c>
      <c r="D256" s="1037"/>
      <c r="E256" s="1038"/>
      <c r="F256" s="335"/>
      <c r="G256" s="188" t="s">
        <v>139</v>
      </c>
      <c r="H256" s="230">
        <v>0.34200000000000003</v>
      </c>
      <c r="I256" s="188" t="s">
        <v>141</v>
      </c>
      <c r="J256" s="336">
        <f t="shared" si="14"/>
        <v>0</v>
      </c>
      <c r="K256" s="3" t="s">
        <v>602</v>
      </c>
      <c r="M256" s="4">
        <v>0.38969999999999999</v>
      </c>
      <c r="N256" s="715">
        <f t="shared" si="15"/>
        <v>0.39</v>
      </c>
    </row>
    <row r="257" spans="1:14" s="4" customFormat="1" ht="15" customHeight="1" x14ac:dyDescent="0.2">
      <c r="B257" s="198">
        <v>5</v>
      </c>
      <c r="C257" s="190" t="s">
        <v>146</v>
      </c>
      <c r="D257" s="1037"/>
      <c r="E257" s="1038"/>
      <c r="F257" s="335"/>
      <c r="G257" s="188" t="s">
        <v>139</v>
      </c>
      <c r="H257" s="230">
        <v>0.32</v>
      </c>
      <c r="I257" s="188" t="s">
        <v>141</v>
      </c>
      <c r="J257" s="336">
        <f t="shared" si="14"/>
        <v>0</v>
      </c>
      <c r="K257" s="3" t="s">
        <v>601</v>
      </c>
      <c r="M257" s="4">
        <v>0.37980000000000003</v>
      </c>
      <c r="N257" s="715">
        <f t="shared" si="15"/>
        <v>0.38</v>
      </c>
    </row>
    <row r="258" spans="1:14" s="4" customFormat="1" ht="15" customHeight="1" x14ac:dyDescent="0.2">
      <c r="B258" s="761">
        <v>6</v>
      </c>
      <c r="C258" s="195" t="s">
        <v>145</v>
      </c>
      <c r="D258" s="191" t="s">
        <v>597</v>
      </c>
      <c r="E258" s="248" t="s">
        <v>165</v>
      </c>
      <c r="F258" s="335"/>
      <c r="G258" s="188" t="s">
        <v>139</v>
      </c>
      <c r="H258" s="230">
        <v>0.36499999999999999</v>
      </c>
      <c r="I258" s="188" t="s">
        <v>141</v>
      </c>
      <c r="J258" s="336">
        <f t="shared" si="14"/>
        <v>0</v>
      </c>
      <c r="K258" s="3" t="s">
        <v>600</v>
      </c>
      <c r="M258" s="4">
        <v>0.4113</v>
      </c>
      <c r="N258" s="715">
        <f t="shared" si="15"/>
        <v>0.41099999999999998</v>
      </c>
    </row>
    <row r="259" spans="1:14" s="4" customFormat="1" ht="15" customHeight="1" x14ac:dyDescent="0.2">
      <c r="B259" s="212"/>
      <c r="C259" s="767"/>
      <c r="D259" s="191" t="s">
        <v>593</v>
      </c>
      <c r="E259" s="248" t="s">
        <v>164</v>
      </c>
      <c r="F259" s="335"/>
      <c r="G259" s="188" t="s">
        <v>139</v>
      </c>
      <c r="H259" s="230">
        <v>0.32600000000000001</v>
      </c>
      <c r="I259" s="188" t="s">
        <v>141</v>
      </c>
      <c r="J259" s="336">
        <f t="shared" si="14"/>
        <v>0</v>
      </c>
      <c r="K259" s="3" t="s">
        <v>599</v>
      </c>
      <c r="M259" s="4">
        <v>0.38969999999999999</v>
      </c>
      <c r="N259" s="715">
        <f t="shared" si="15"/>
        <v>0.39</v>
      </c>
    </row>
    <row r="260" spans="1:14" s="4" customFormat="1" ht="15" customHeight="1" x14ac:dyDescent="0.2">
      <c r="B260" s="761">
        <v>7</v>
      </c>
      <c r="C260" s="195" t="s">
        <v>144</v>
      </c>
      <c r="D260" s="191" t="s">
        <v>597</v>
      </c>
      <c r="E260" s="248" t="s">
        <v>165</v>
      </c>
      <c r="F260" s="335"/>
      <c r="G260" s="188" t="s">
        <v>139</v>
      </c>
      <c r="H260" s="230">
        <v>0.379</v>
      </c>
      <c r="I260" s="188" t="s">
        <v>141</v>
      </c>
      <c r="J260" s="336">
        <f t="shared" si="14"/>
        <v>0</v>
      </c>
      <c r="K260" s="3" t="s">
        <v>598</v>
      </c>
      <c r="M260" s="4">
        <v>0.42530000000000001</v>
      </c>
      <c r="N260" s="715">
        <f t="shared" si="15"/>
        <v>0.42499999999999999</v>
      </c>
    </row>
    <row r="261" spans="1:14" s="4" customFormat="1" ht="15" customHeight="1" x14ac:dyDescent="0.2">
      <c r="B261" s="212"/>
      <c r="C261" s="767"/>
      <c r="D261" s="191" t="s">
        <v>593</v>
      </c>
      <c r="E261" s="248" t="s">
        <v>164</v>
      </c>
      <c r="F261" s="335"/>
      <c r="G261" s="188" t="s">
        <v>139</v>
      </c>
      <c r="H261" s="230">
        <v>0.34200000000000003</v>
      </c>
      <c r="I261" s="188" t="s">
        <v>141</v>
      </c>
      <c r="J261" s="337">
        <f t="shared" si="14"/>
        <v>0</v>
      </c>
      <c r="K261" s="3" t="s">
        <v>594</v>
      </c>
      <c r="M261" s="4">
        <v>0.40679999999999999</v>
      </c>
      <c r="N261" s="715">
        <f t="shared" si="15"/>
        <v>0.40699999999999997</v>
      </c>
    </row>
    <row r="262" spans="1:14" s="4" customFormat="1" ht="15" customHeight="1" x14ac:dyDescent="0.2">
      <c r="B262" s="761">
        <v>8</v>
      </c>
      <c r="C262" s="195" t="s">
        <v>143</v>
      </c>
      <c r="D262" s="191" t="s">
        <v>597</v>
      </c>
      <c r="E262" s="248" t="s">
        <v>165</v>
      </c>
      <c r="F262" s="335"/>
      <c r="G262" s="188" t="s">
        <v>139</v>
      </c>
      <c r="H262" s="230">
        <v>0.39300000000000002</v>
      </c>
      <c r="I262" s="188" t="s">
        <v>141</v>
      </c>
      <c r="J262" s="336">
        <f t="shared" si="14"/>
        <v>0</v>
      </c>
      <c r="K262" s="3" t="s">
        <v>592</v>
      </c>
      <c r="M262" s="4">
        <v>0.43919999999999998</v>
      </c>
      <c r="N262" s="715">
        <f t="shared" si="15"/>
        <v>0.439</v>
      </c>
    </row>
    <row r="263" spans="1:14" s="4" customFormat="1" ht="15" customHeight="1" x14ac:dyDescent="0.2">
      <c r="B263" s="212"/>
      <c r="C263" s="767"/>
      <c r="D263" s="191" t="s">
        <v>593</v>
      </c>
      <c r="E263" s="248" t="s">
        <v>164</v>
      </c>
      <c r="F263" s="335"/>
      <c r="G263" s="188" t="s">
        <v>139</v>
      </c>
      <c r="H263" s="230">
        <v>0.35899999999999999</v>
      </c>
      <c r="I263" s="188" t="s">
        <v>141</v>
      </c>
      <c r="J263" s="337">
        <f t="shared" si="14"/>
        <v>0</v>
      </c>
      <c r="K263" s="3" t="s">
        <v>630</v>
      </c>
      <c r="M263" s="4">
        <v>0.42570000000000002</v>
      </c>
      <c r="N263" s="715">
        <f t="shared" si="15"/>
        <v>0.42599999999999999</v>
      </c>
    </row>
    <row r="264" spans="1:14" s="4" customFormat="1" ht="15" customHeight="1" x14ac:dyDescent="0.2">
      <c r="B264" s="761">
        <v>9</v>
      </c>
      <c r="C264" s="195" t="s">
        <v>142</v>
      </c>
      <c r="D264" s="191" t="s">
        <v>597</v>
      </c>
      <c r="E264" s="248" t="s">
        <v>165</v>
      </c>
      <c r="F264" s="335"/>
      <c r="G264" s="188" t="s">
        <v>139</v>
      </c>
      <c r="H264" s="230">
        <v>0.40600000000000003</v>
      </c>
      <c r="I264" s="188" t="s">
        <v>141</v>
      </c>
      <c r="J264" s="336">
        <f t="shared" si="14"/>
        <v>0</v>
      </c>
      <c r="K264" s="3" t="s">
        <v>629</v>
      </c>
      <c r="M264" s="4">
        <v>0.44369999999999998</v>
      </c>
      <c r="N264" s="715">
        <f t="shared" si="15"/>
        <v>0.44400000000000001</v>
      </c>
    </row>
    <row r="265" spans="1:14" s="4" customFormat="1" ht="15" customHeight="1" x14ac:dyDescent="0.2">
      <c r="B265" s="212"/>
      <c r="C265" s="767"/>
      <c r="D265" s="191" t="s">
        <v>593</v>
      </c>
      <c r="E265" s="248" t="s">
        <v>164</v>
      </c>
      <c r="F265" s="335"/>
      <c r="G265" s="188" t="s">
        <v>139</v>
      </c>
      <c r="H265" s="230">
        <v>0.39600000000000002</v>
      </c>
      <c r="I265" s="188" t="s">
        <v>141</v>
      </c>
      <c r="J265" s="337">
        <f t="shared" si="14"/>
        <v>0</v>
      </c>
      <c r="K265" s="3" t="s">
        <v>628</v>
      </c>
      <c r="M265" s="4">
        <v>0.4415</v>
      </c>
      <c r="N265" s="715">
        <f t="shared" si="15"/>
        <v>0.442</v>
      </c>
    </row>
    <row r="266" spans="1:14" s="4" customFormat="1" ht="15" customHeight="1" x14ac:dyDescent="0.2">
      <c r="B266" s="761">
        <v>10</v>
      </c>
      <c r="C266" s="195" t="s">
        <v>537</v>
      </c>
      <c r="D266" s="191" t="s">
        <v>597</v>
      </c>
      <c r="E266" s="248" t="s">
        <v>165</v>
      </c>
      <c r="F266" s="335"/>
      <c r="G266" s="188" t="s">
        <v>139</v>
      </c>
      <c r="H266" s="230">
        <v>0.42399999999999999</v>
      </c>
      <c r="I266" s="188" t="s">
        <v>141</v>
      </c>
      <c r="J266" s="336">
        <f t="shared" si="14"/>
        <v>0</v>
      </c>
      <c r="K266" s="3" t="s">
        <v>649</v>
      </c>
      <c r="M266" s="4">
        <v>0.45</v>
      </c>
      <c r="N266" s="715">
        <f t="shared" si="15"/>
        <v>0.45</v>
      </c>
    </row>
    <row r="267" spans="1:14" s="4" customFormat="1" ht="15" customHeight="1" x14ac:dyDescent="0.2">
      <c r="B267" s="212"/>
      <c r="C267" s="767"/>
      <c r="D267" s="191" t="s">
        <v>593</v>
      </c>
      <c r="E267" s="248" t="s">
        <v>164</v>
      </c>
      <c r="F267" s="335"/>
      <c r="G267" s="188" t="s">
        <v>139</v>
      </c>
      <c r="H267" s="230">
        <v>0.41699999999999998</v>
      </c>
      <c r="I267" s="188" t="s">
        <v>141</v>
      </c>
      <c r="J267" s="337">
        <f t="shared" si="14"/>
        <v>0</v>
      </c>
      <c r="K267" s="3" t="s">
        <v>648</v>
      </c>
      <c r="M267" s="4">
        <v>0.45</v>
      </c>
      <c r="N267" s="715">
        <f t="shared" si="15"/>
        <v>0.45</v>
      </c>
    </row>
    <row r="268" spans="1:14" s="4" customFormat="1" ht="15" customHeight="1" x14ac:dyDescent="0.2">
      <c r="B268" s="761">
        <v>11</v>
      </c>
      <c r="C268" s="195" t="s">
        <v>575</v>
      </c>
      <c r="D268" s="191" t="s">
        <v>597</v>
      </c>
      <c r="E268" s="248" t="s">
        <v>165</v>
      </c>
      <c r="F268" s="335"/>
      <c r="G268" s="188" t="s">
        <v>139</v>
      </c>
      <c r="H268" s="230">
        <v>0.439</v>
      </c>
      <c r="I268" s="188" t="s">
        <v>141</v>
      </c>
      <c r="J268" s="336">
        <f t="shared" si="14"/>
        <v>0</v>
      </c>
      <c r="K268" s="3" t="s">
        <v>647</v>
      </c>
      <c r="M268" s="4">
        <v>0.45</v>
      </c>
      <c r="N268" s="715">
        <f t="shared" si="15"/>
        <v>0.45</v>
      </c>
    </row>
    <row r="269" spans="1:14" s="4" customFormat="1" ht="15" customHeight="1" thickBot="1" x14ac:dyDescent="0.25">
      <c r="B269" s="212"/>
      <c r="C269" s="767"/>
      <c r="D269" s="191" t="s">
        <v>593</v>
      </c>
      <c r="E269" s="248" t="s">
        <v>164</v>
      </c>
      <c r="F269" s="335"/>
      <c r="G269" s="188" t="s">
        <v>139</v>
      </c>
      <c r="H269" s="230">
        <v>0.434</v>
      </c>
      <c r="I269" s="188" t="s">
        <v>141</v>
      </c>
      <c r="J269" s="337">
        <f t="shared" si="14"/>
        <v>0</v>
      </c>
      <c r="K269" s="3" t="s">
        <v>646</v>
      </c>
      <c r="M269" s="4">
        <v>0.45</v>
      </c>
      <c r="N269" s="715">
        <f t="shared" si="15"/>
        <v>0.45</v>
      </c>
    </row>
    <row r="270" spans="1:14" s="4" customFormat="1" ht="15" customHeight="1" thickBot="1" x14ac:dyDescent="0.25">
      <c r="B270" s="1045" t="s">
        <v>140</v>
      </c>
      <c r="C270" s="1046"/>
      <c r="D270" s="1037"/>
      <c r="E270" s="1038"/>
      <c r="F270" s="340"/>
      <c r="G270" s="224"/>
      <c r="H270" s="341"/>
      <c r="I270" s="753"/>
      <c r="J270" s="342">
        <f>SUM(J253:J269)</f>
        <v>0</v>
      </c>
      <c r="K270" s="3" t="s">
        <v>2074</v>
      </c>
      <c r="L270" s="4" t="s">
        <v>2026</v>
      </c>
    </row>
    <row r="271" spans="1:14" s="4" customFormat="1" ht="18.75" customHeight="1" x14ac:dyDescent="0.2">
      <c r="F271" s="343"/>
      <c r="H271" s="263"/>
      <c r="J271" s="344"/>
    </row>
    <row r="272" spans="1:14" ht="11.25" customHeight="1" x14ac:dyDescent="0.2">
      <c r="A272" s="182"/>
    </row>
    <row r="273" spans="1:14" ht="12.75" customHeight="1" x14ac:dyDescent="0.2">
      <c r="A273" s="177"/>
      <c r="B273" s="4" t="s">
        <v>202</v>
      </c>
    </row>
    <row r="274" spans="1:14" ht="3.75" customHeight="1" x14ac:dyDescent="0.2">
      <c r="A274" s="182"/>
    </row>
    <row r="275" spans="1:14" ht="18.75" customHeight="1" x14ac:dyDescent="0.2">
      <c r="A275" s="182"/>
      <c r="B275" s="1050" t="s">
        <v>190</v>
      </c>
      <c r="C275" s="1051"/>
      <c r="D275" s="1050" t="s">
        <v>161</v>
      </c>
      <c r="E275" s="1051"/>
      <c r="F275" s="799" t="s">
        <v>160</v>
      </c>
      <c r="G275" s="187"/>
      <c r="H275" s="252" t="s">
        <v>159</v>
      </c>
      <c r="I275" s="187"/>
      <c r="J275" s="799" t="s">
        <v>110</v>
      </c>
      <c r="K275" s="3"/>
    </row>
    <row r="276" spans="1:14" ht="15" customHeight="1" x14ac:dyDescent="0.2">
      <c r="A276" s="182"/>
      <c r="B276" s="760"/>
      <c r="C276" s="203"/>
      <c r="D276" s="766"/>
      <c r="E276" s="767"/>
      <c r="F276" s="800" t="s">
        <v>2031</v>
      </c>
      <c r="G276" s="200"/>
      <c r="H276" s="251"/>
      <c r="I276" s="200"/>
      <c r="J276" s="800" t="s">
        <v>2032</v>
      </c>
      <c r="K276" s="3"/>
    </row>
    <row r="277" spans="1:14" s="4" customFormat="1" ht="15" customHeight="1" x14ac:dyDescent="0.2">
      <c r="B277" s="761">
        <v>1</v>
      </c>
      <c r="C277" s="195" t="s">
        <v>177</v>
      </c>
      <c r="D277" s="1037"/>
      <c r="E277" s="1038"/>
      <c r="F277" s="335"/>
      <c r="G277" s="188" t="s">
        <v>2026</v>
      </c>
      <c r="H277" s="230">
        <v>5.2999999999999999E-2</v>
      </c>
      <c r="I277" s="188" t="s">
        <v>2027</v>
      </c>
      <c r="J277" s="336">
        <f t="shared" ref="J277:J317" si="16">ROUND(F277*H277,0)</f>
        <v>0</v>
      </c>
      <c r="K277" s="3" t="s">
        <v>2034</v>
      </c>
      <c r="M277" s="4">
        <v>8.8800000000000004E-2</v>
      </c>
      <c r="N277" s="715">
        <f t="shared" ref="N277:N317" si="17">ROUND(M277,3)</f>
        <v>8.8999999999999996E-2</v>
      </c>
    </row>
    <row r="278" spans="1:14" s="4" customFormat="1" ht="15" customHeight="1" x14ac:dyDescent="0.2">
      <c r="B278" s="761">
        <v>2</v>
      </c>
      <c r="C278" s="195" t="s">
        <v>176</v>
      </c>
      <c r="D278" s="1037"/>
      <c r="E278" s="1038"/>
      <c r="F278" s="335"/>
      <c r="G278" s="188" t="s">
        <v>139</v>
      </c>
      <c r="H278" s="230">
        <v>6.5000000000000002E-2</v>
      </c>
      <c r="I278" s="188" t="s">
        <v>141</v>
      </c>
      <c r="J278" s="336">
        <f t="shared" si="16"/>
        <v>0</v>
      </c>
      <c r="K278" s="3" t="s">
        <v>154</v>
      </c>
      <c r="M278" s="4">
        <v>0.1008</v>
      </c>
      <c r="N278" s="715">
        <f t="shared" si="17"/>
        <v>0.10100000000000001</v>
      </c>
    </row>
    <row r="279" spans="1:14" s="4" customFormat="1" ht="15" customHeight="1" x14ac:dyDescent="0.2">
      <c r="B279" s="761">
        <v>3</v>
      </c>
      <c r="C279" s="195" t="s">
        <v>171</v>
      </c>
      <c r="D279" s="1037"/>
      <c r="E279" s="1038"/>
      <c r="F279" s="335"/>
      <c r="G279" s="188" t="s">
        <v>139</v>
      </c>
      <c r="H279" s="230">
        <v>0.113</v>
      </c>
      <c r="I279" s="188" t="s">
        <v>141</v>
      </c>
      <c r="J279" s="336">
        <f t="shared" si="16"/>
        <v>0</v>
      </c>
      <c r="K279" s="3" t="s">
        <v>152</v>
      </c>
      <c r="M279" s="4">
        <v>0.14879999999999999</v>
      </c>
      <c r="N279" s="715">
        <f t="shared" si="17"/>
        <v>0.14899999999999999</v>
      </c>
    </row>
    <row r="280" spans="1:14" s="4" customFormat="1" ht="15" customHeight="1" x14ac:dyDescent="0.2">
      <c r="B280" s="761">
        <v>4</v>
      </c>
      <c r="C280" s="195" t="s">
        <v>157</v>
      </c>
      <c r="D280" s="1037"/>
      <c r="E280" s="1038"/>
      <c r="F280" s="335"/>
      <c r="G280" s="188" t="s">
        <v>139</v>
      </c>
      <c r="H280" s="230">
        <v>0.125</v>
      </c>
      <c r="I280" s="188" t="s">
        <v>141</v>
      </c>
      <c r="J280" s="336">
        <f t="shared" si="16"/>
        <v>0</v>
      </c>
      <c r="K280" s="3" t="s">
        <v>602</v>
      </c>
      <c r="M280" s="4">
        <v>0.1608</v>
      </c>
      <c r="N280" s="715">
        <f t="shared" si="17"/>
        <v>0.161</v>
      </c>
    </row>
    <row r="281" spans="1:14" s="4" customFormat="1" ht="15" customHeight="1" x14ac:dyDescent="0.2">
      <c r="B281" s="761">
        <v>5</v>
      </c>
      <c r="C281" s="195" t="s">
        <v>166</v>
      </c>
      <c r="D281" s="1037"/>
      <c r="E281" s="1038"/>
      <c r="F281" s="335"/>
      <c r="G281" s="188" t="s">
        <v>139</v>
      </c>
      <c r="H281" s="230">
        <v>0.13700000000000001</v>
      </c>
      <c r="I281" s="188" t="s">
        <v>141</v>
      </c>
      <c r="J281" s="336">
        <f t="shared" si="16"/>
        <v>0</v>
      </c>
      <c r="K281" s="3" t="s">
        <v>601</v>
      </c>
      <c r="M281" s="4">
        <v>0.17280000000000001</v>
      </c>
      <c r="N281" s="715">
        <f t="shared" si="17"/>
        <v>0.17299999999999999</v>
      </c>
    </row>
    <row r="282" spans="1:14" s="4" customFormat="1" ht="15" customHeight="1" x14ac:dyDescent="0.2">
      <c r="B282" s="761">
        <v>6</v>
      </c>
      <c r="C282" s="195" t="s">
        <v>155</v>
      </c>
      <c r="D282" s="1037"/>
      <c r="E282" s="1038"/>
      <c r="F282" s="335"/>
      <c r="G282" s="188" t="s">
        <v>139</v>
      </c>
      <c r="H282" s="230">
        <v>0.14899999999999999</v>
      </c>
      <c r="I282" s="188" t="s">
        <v>141</v>
      </c>
      <c r="J282" s="336">
        <f t="shared" si="16"/>
        <v>0</v>
      </c>
      <c r="K282" s="3" t="s">
        <v>600</v>
      </c>
      <c r="M282" s="4">
        <v>0.18479999999999999</v>
      </c>
      <c r="N282" s="715">
        <f t="shared" si="17"/>
        <v>0.185</v>
      </c>
    </row>
    <row r="283" spans="1:14" s="4" customFormat="1" ht="15" customHeight="1" x14ac:dyDescent="0.2">
      <c r="B283" s="761">
        <v>7</v>
      </c>
      <c r="C283" s="195" t="s">
        <v>153</v>
      </c>
      <c r="D283" s="1037"/>
      <c r="E283" s="1038"/>
      <c r="F283" s="335"/>
      <c r="G283" s="188" t="s">
        <v>139</v>
      </c>
      <c r="H283" s="230">
        <v>0.161</v>
      </c>
      <c r="I283" s="188" t="s">
        <v>141</v>
      </c>
      <c r="J283" s="336">
        <f t="shared" si="16"/>
        <v>0</v>
      </c>
      <c r="K283" s="3" t="s">
        <v>599</v>
      </c>
      <c r="M283" s="4">
        <v>0.1968</v>
      </c>
      <c r="N283" s="715">
        <f t="shared" si="17"/>
        <v>0.19700000000000001</v>
      </c>
    </row>
    <row r="284" spans="1:14" s="4" customFormat="1" ht="15" customHeight="1" x14ac:dyDescent="0.2">
      <c r="B284" s="761">
        <v>8</v>
      </c>
      <c r="C284" s="195" t="s">
        <v>151</v>
      </c>
      <c r="D284" s="1037"/>
      <c r="E284" s="1038"/>
      <c r="F284" s="335"/>
      <c r="G284" s="188" t="s">
        <v>139</v>
      </c>
      <c r="H284" s="230">
        <v>0.17299999999999999</v>
      </c>
      <c r="I284" s="188" t="s">
        <v>141</v>
      </c>
      <c r="J284" s="336">
        <f t="shared" si="16"/>
        <v>0</v>
      </c>
      <c r="K284" s="3" t="s">
        <v>598</v>
      </c>
      <c r="M284" s="4">
        <v>0.20880000000000001</v>
      </c>
      <c r="N284" s="715">
        <f t="shared" si="17"/>
        <v>0.20899999999999999</v>
      </c>
    </row>
    <row r="285" spans="1:14" s="4" customFormat="1" ht="15" customHeight="1" x14ac:dyDescent="0.2">
      <c r="B285" s="761">
        <v>9</v>
      </c>
      <c r="C285" s="195" t="s">
        <v>150</v>
      </c>
      <c r="D285" s="1037"/>
      <c r="E285" s="1038"/>
      <c r="F285" s="335"/>
      <c r="G285" s="188" t="s">
        <v>139</v>
      </c>
      <c r="H285" s="230">
        <v>0.18</v>
      </c>
      <c r="I285" s="188" t="s">
        <v>141</v>
      </c>
      <c r="J285" s="336">
        <f t="shared" si="16"/>
        <v>0</v>
      </c>
      <c r="K285" s="3" t="s">
        <v>594</v>
      </c>
      <c r="M285" s="4">
        <v>0.216</v>
      </c>
      <c r="N285" s="715">
        <f t="shared" si="17"/>
        <v>0.216</v>
      </c>
    </row>
    <row r="286" spans="1:14" s="4" customFormat="1" ht="15" customHeight="1" x14ac:dyDescent="0.2">
      <c r="B286" s="761">
        <v>10</v>
      </c>
      <c r="C286" s="195" t="s">
        <v>149</v>
      </c>
      <c r="D286" s="191" t="s">
        <v>591</v>
      </c>
      <c r="E286" s="248" t="s">
        <v>201</v>
      </c>
      <c r="F286" s="335"/>
      <c r="G286" s="188" t="s">
        <v>139</v>
      </c>
      <c r="H286" s="230">
        <v>0.32</v>
      </c>
      <c r="I286" s="188" t="s">
        <v>141</v>
      </c>
      <c r="J286" s="336">
        <f t="shared" si="16"/>
        <v>0</v>
      </c>
      <c r="K286" s="3" t="s">
        <v>592</v>
      </c>
      <c r="M286" s="4">
        <v>0.38</v>
      </c>
      <c r="N286" s="715">
        <f t="shared" si="17"/>
        <v>0.38</v>
      </c>
    </row>
    <row r="287" spans="1:14" s="4" customFormat="1" ht="15" customHeight="1" x14ac:dyDescent="0.2">
      <c r="B287" s="212"/>
      <c r="C287" s="767"/>
      <c r="D287" s="191" t="s">
        <v>663</v>
      </c>
      <c r="E287" s="248" t="s">
        <v>200</v>
      </c>
      <c r="F287" s="335"/>
      <c r="G287" s="188" t="s">
        <v>139</v>
      </c>
      <c r="H287" s="230">
        <v>0.192</v>
      </c>
      <c r="I287" s="188" t="s">
        <v>141</v>
      </c>
      <c r="J287" s="336">
        <f t="shared" si="16"/>
        <v>0</v>
      </c>
      <c r="K287" s="3" t="s">
        <v>630</v>
      </c>
      <c r="M287" s="4">
        <v>0.22800000000000001</v>
      </c>
      <c r="N287" s="715">
        <f t="shared" si="17"/>
        <v>0.22800000000000001</v>
      </c>
    </row>
    <row r="288" spans="1:14" s="4" customFormat="1" ht="15" customHeight="1" x14ac:dyDescent="0.2">
      <c r="B288" s="761">
        <v>11</v>
      </c>
      <c r="C288" s="195" t="s">
        <v>148</v>
      </c>
      <c r="D288" s="191" t="s">
        <v>591</v>
      </c>
      <c r="E288" s="248" t="s">
        <v>201</v>
      </c>
      <c r="F288" s="335"/>
      <c r="G288" s="188" t="s">
        <v>139</v>
      </c>
      <c r="H288" s="230">
        <v>0.30599999999999999</v>
      </c>
      <c r="I288" s="188" t="s">
        <v>141</v>
      </c>
      <c r="J288" s="336">
        <f t="shared" si="16"/>
        <v>0</v>
      </c>
      <c r="K288" s="3" t="s">
        <v>629</v>
      </c>
      <c r="M288" s="4">
        <v>0.36</v>
      </c>
      <c r="N288" s="715">
        <f t="shared" si="17"/>
        <v>0.36</v>
      </c>
    </row>
    <row r="289" spans="2:14" s="4" customFormat="1" ht="15" customHeight="1" x14ac:dyDescent="0.2">
      <c r="B289" s="212"/>
      <c r="C289" s="767"/>
      <c r="D289" s="191" t="s">
        <v>663</v>
      </c>
      <c r="E289" s="248" t="s">
        <v>200</v>
      </c>
      <c r="F289" s="335"/>
      <c r="G289" s="188" t="s">
        <v>139</v>
      </c>
      <c r="H289" s="230">
        <v>0.20399999999999999</v>
      </c>
      <c r="I289" s="188" t="s">
        <v>141</v>
      </c>
      <c r="J289" s="336">
        <f t="shared" si="16"/>
        <v>0</v>
      </c>
      <c r="K289" s="3" t="s">
        <v>628</v>
      </c>
      <c r="M289" s="4">
        <v>0.24</v>
      </c>
      <c r="N289" s="715">
        <f t="shared" si="17"/>
        <v>0.24</v>
      </c>
    </row>
    <row r="290" spans="2:14" s="4" customFormat="1" ht="15" customHeight="1" x14ac:dyDescent="0.2">
      <c r="B290" s="761">
        <v>12</v>
      </c>
      <c r="C290" s="195" t="s">
        <v>147</v>
      </c>
      <c r="D290" s="191" t="s">
        <v>591</v>
      </c>
      <c r="E290" s="248" t="s">
        <v>201</v>
      </c>
      <c r="F290" s="335"/>
      <c r="G290" s="188" t="s">
        <v>139</v>
      </c>
      <c r="H290" s="230">
        <v>0.34200000000000003</v>
      </c>
      <c r="I290" s="188" t="s">
        <v>141</v>
      </c>
      <c r="J290" s="336">
        <f t="shared" si="16"/>
        <v>0</v>
      </c>
      <c r="K290" s="3" t="s">
        <v>649</v>
      </c>
      <c r="M290" s="4">
        <v>0.38969999999999999</v>
      </c>
      <c r="N290" s="715">
        <f t="shared" si="17"/>
        <v>0.39</v>
      </c>
    </row>
    <row r="291" spans="2:14" s="4" customFormat="1" ht="15" customHeight="1" x14ac:dyDescent="0.2">
      <c r="B291" s="212"/>
      <c r="C291" s="767"/>
      <c r="D291" s="191" t="s">
        <v>663</v>
      </c>
      <c r="E291" s="248" t="s">
        <v>200</v>
      </c>
      <c r="F291" s="335"/>
      <c r="G291" s="188" t="s">
        <v>139</v>
      </c>
      <c r="H291" s="230">
        <v>0.22800000000000001</v>
      </c>
      <c r="I291" s="188" t="s">
        <v>141</v>
      </c>
      <c r="J291" s="336">
        <f t="shared" si="16"/>
        <v>0</v>
      </c>
      <c r="K291" s="3" t="s">
        <v>648</v>
      </c>
      <c r="M291" s="4">
        <v>0.25979999999999998</v>
      </c>
      <c r="N291" s="715">
        <f t="shared" si="17"/>
        <v>0.26</v>
      </c>
    </row>
    <row r="292" spans="2:14" s="4" customFormat="1" ht="15" customHeight="1" x14ac:dyDescent="0.2">
      <c r="B292" s="761">
        <v>13</v>
      </c>
      <c r="C292" s="195" t="s">
        <v>146</v>
      </c>
      <c r="D292" s="191" t="s">
        <v>591</v>
      </c>
      <c r="E292" s="248" t="s">
        <v>201</v>
      </c>
      <c r="F292" s="335"/>
      <c r="G292" s="188" t="s">
        <v>139</v>
      </c>
      <c r="H292" s="230">
        <v>0.32</v>
      </c>
      <c r="I292" s="188" t="s">
        <v>141</v>
      </c>
      <c r="J292" s="336">
        <f t="shared" si="16"/>
        <v>0</v>
      </c>
      <c r="K292" s="3" t="s">
        <v>647</v>
      </c>
      <c r="M292" s="4">
        <v>0.37980000000000003</v>
      </c>
      <c r="N292" s="715">
        <f t="shared" si="17"/>
        <v>0.38</v>
      </c>
    </row>
    <row r="293" spans="2:14" s="4" customFormat="1" ht="15" customHeight="1" x14ac:dyDescent="0.2">
      <c r="B293" s="212"/>
      <c r="C293" s="767"/>
      <c r="D293" s="191" t="s">
        <v>663</v>
      </c>
      <c r="E293" s="248" t="s">
        <v>200</v>
      </c>
      <c r="F293" s="335"/>
      <c r="G293" s="188" t="s">
        <v>139</v>
      </c>
      <c r="H293" s="230">
        <v>0.214</v>
      </c>
      <c r="I293" s="188" t="s">
        <v>141</v>
      </c>
      <c r="J293" s="336">
        <f t="shared" si="16"/>
        <v>0</v>
      </c>
      <c r="K293" s="3" t="s">
        <v>646</v>
      </c>
      <c r="M293" s="4">
        <v>0.25319999999999998</v>
      </c>
      <c r="N293" s="715">
        <f t="shared" si="17"/>
        <v>0.253</v>
      </c>
    </row>
    <row r="294" spans="2:14" s="4" customFormat="1" ht="15" customHeight="1" x14ac:dyDescent="0.2">
      <c r="B294" s="761">
        <v>14</v>
      </c>
      <c r="C294" s="195" t="s">
        <v>145</v>
      </c>
      <c r="D294" s="191" t="s">
        <v>597</v>
      </c>
      <c r="E294" s="248" t="s">
        <v>165</v>
      </c>
      <c r="F294" s="335"/>
      <c r="G294" s="188" t="s">
        <v>139</v>
      </c>
      <c r="H294" s="230">
        <v>0.36499999999999999</v>
      </c>
      <c r="I294" s="188" t="s">
        <v>141</v>
      </c>
      <c r="J294" s="336">
        <f t="shared" si="16"/>
        <v>0</v>
      </c>
      <c r="K294" s="3" t="s">
        <v>645</v>
      </c>
      <c r="M294" s="4">
        <v>0.4113</v>
      </c>
      <c r="N294" s="715">
        <f t="shared" si="17"/>
        <v>0.41099999999999998</v>
      </c>
    </row>
    <row r="295" spans="2:14" s="4" customFormat="1" ht="15" customHeight="1" x14ac:dyDescent="0.2">
      <c r="B295" s="338" t="s">
        <v>591</v>
      </c>
      <c r="C295" s="339" t="s">
        <v>199</v>
      </c>
      <c r="D295" s="191" t="s">
        <v>593</v>
      </c>
      <c r="E295" s="248" t="s">
        <v>164</v>
      </c>
      <c r="F295" s="335"/>
      <c r="G295" s="188" t="s">
        <v>139</v>
      </c>
      <c r="H295" s="230">
        <v>0.32600000000000001</v>
      </c>
      <c r="I295" s="188" t="s">
        <v>141</v>
      </c>
      <c r="J295" s="336">
        <f t="shared" si="16"/>
        <v>0</v>
      </c>
      <c r="K295" s="3" t="s">
        <v>644</v>
      </c>
      <c r="M295" s="4">
        <v>0.38969999999999999</v>
      </c>
      <c r="N295" s="715">
        <f t="shared" si="17"/>
        <v>0.39</v>
      </c>
    </row>
    <row r="296" spans="2:14" s="4" customFormat="1" ht="15" customHeight="1" x14ac:dyDescent="0.2">
      <c r="B296" s="761">
        <v>15</v>
      </c>
      <c r="C296" s="195" t="s">
        <v>145</v>
      </c>
      <c r="D296" s="191" t="s">
        <v>597</v>
      </c>
      <c r="E296" s="248" t="s">
        <v>165</v>
      </c>
      <c r="F296" s="335"/>
      <c r="G296" s="188" t="s">
        <v>139</v>
      </c>
      <c r="H296" s="230">
        <v>0.24299999999999999</v>
      </c>
      <c r="I296" s="188" t="s">
        <v>141</v>
      </c>
      <c r="J296" s="336">
        <f t="shared" si="16"/>
        <v>0</v>
      </c>
      <c r="K296" s="3" t="s">
        <v>643</v>
      </c>
      <c r="M296" s="4">
        <v>0.2742</v>
      </c>
      <c r="N296" s="715">
        <f t="shared" si="17"/>
        <v>0.27400000000000002</v>
      </c>
    </row>
    <row r="297" spans="2:14" s="4" customFormat="1" ht="15" customHeight="1" x14ac:dyDescent="0.2">
      <c r="B297" s="338" t="s">
        <v>663</v>
      </c>
      <c r="C297" s="339" t="s">
        <v>198</v>
      </c>
      <c r="D297" s="191" t="s">
        <v>593</v>
      </c>
      <c r="E297" s="248" t="s">
        <v>164</v>
      </c>
      <c r="F297" s="335"/>
      <c r="G297" s="188" t="s">
        <v>139</v>
      </c>
      <c r="H297" s="230">
        <v>0.218</v>
      </c>
      <c r="I297" s="188" t="s">
        <v>141</v>
      </c>
      <c r="J297" s="336">
        <f t="shared" si="16"/>
        <v>0</v>
      </c>
      <c r="K297" s="3" t="s">
        <v>642</v>
      </c>
      <c r="M297" s="4">
        <v>0.25979999999999998</v>
      </c>
      <c r="N297" s="715">
        <f t="shared" si="17"/>
        <v>0.26</v>
      </c>
    </row>
    <row r="298" spans="2:14" s="4" customFormat="1" ht="15" customHeight="1" x14ac:dyDescent="0.2">
      <c r="B298" s="761">
        <v>16</v>
      </c>
      <c r="C298" s="195" t="s">
        <v>144</v>
      </c>
      <c r="D298" s="191" t="s">
        <v>597</v>
      </c>
      <c r="E298" s="248" t="s">
        <v>165</v>
      </c>
      <c r="F298" s="335"/>
      <c r="G298" s="188" t="s">
        <v>139</v>
      </c>
      <c r="H298" s="230">
        <v>0.379</v>
      </c>
      <c r="I298" s="188" t="s">
        <v>141</v>
      </c>
      <c r="J298" s="336">
        <f t="shared" si="16"/>
        <v>0</v>
      </c>
      <c r="K298" s="3" t="s">
        <v>641</v>
      </c>
      <c r="M298" s="4">
        <v>0.42530000000000001</v>
      </c>
      <c r="N298" s="715">
        <f t="shared" si="17"/>
        <v>0.42499999999999999</v>
      </c>
    </row>
    <row r="299" spans="2:14" s="4" customFormat="1" ht="15" customHeight="1" x14ac:dyDescent="0.2">
      <c r="B299" s="338" t="s">
        <v>591</v>
      </c>
      <c r="C299" s="339" t="s">
        <v>199</v>
      </c>
      <c r="D299" s="191" t="s">
        <v>593</v>
      </c>
      <c r="E299" s="248" t="s">
        <v>164</v>
      </c>
      <c r="F299" s="335"/>
      <c r="G299" s="188" t="s">
        <v>139</v>
      </c>
      <c r="H299" s="230">
        <v>0.34200000000000003</v>
      </c>
      <c r="I299" s="188" t="s">
        <v>141</v>
      </c>
      <c r="J299" s="336">
        <f t="shared" si="16"/>
        <v>0</v>
      </c>
      <c r="K299" s="3" t="s">
        <v>640</v>
      </c>
      <c r="M299" s="4">
        <v>0.40679999999999999</v>
      </c>
      <c r="N299" s="715">
        <f t="shared" si="17"/>
        <v>0.40699999999999997</v>
      </c>
    </row>
    <row r="300" spans="2:14" s="4" customFormat="1" ht="15" customHeight="1" x14ac:dyDescent="0.2">
      <c r="B300" s="761">
        <v>17</v>
      </c>
      <c r="C300" s="195" t="s">
        <v>144</v>
      </c>
      <c r="D300" s="191" t="s">
        <v>597</v>
      </c>
      <c r="E300" s="248" t="s">
        <v>165</v>
      </c>
      <c r="F300" s="335"/>
      <c r="G300" s="188" t="s">
        <v>139</v>
      </c>
      <c r="H300" s="230">
        <v>0.252</v>
      </c>
      <c r="I300" s="188" t="s">
        <v>141</v>
      </c>
      <c r="J300" s="336">
        <f t="shared" si="16"/>
        <v>0</v>
      </c>
      <c r="K300" s="3" t="s">
        <v>639</v>
      </c>
      <c r="M300" s="4">
        <v>0.28349999999999997</v>
      </c>
      <c r="N300" s="715">
        <f t="shared" si="17"/>
        <v>0.28399999999999997</v>
      </c>
    </row>
    <row r="301" spans="2:14" s="4" customFormat="1" ht="15" customHeight="1" x14ac:dyDescent="0.2">
      <c r="B301" s="338" t="s">
        <v>663</v>
      </c>
      <c r="C301" s="339" t="s">
        <v>198</v>
      </c>
      <c r="D301" s="191" t="s">
        <v>593</v>
      </c>
      <c r="E301" s="248" t="s">
        <v>164</v>
      </c>
      <c r="F301" s="335"/>
      <c r="G301" s="188" t="s">
        <v>139</v>
      </c>
      <c r="H301" s="230">
        <v>0.22800000000000001</v>
      </c>
      <c r="I301" s="188" t="s">
        <v>141</v>
      </c>
      <c r="J301" s="337">
        <f t="shared" si="16"/>
        <v>0</v>
      </c>
      <c r="K301" s="3" t="s">
        <v>661</v>
      </c>
      <c r="M301" s="4">
        <v>0.2712</v>
      </c>
      <c r="N301" s="715">
        <f t="shared" si="17"/>
        <v>0.27100000000000002</v>
      </c>
    </row>
    <row r="302" spans="2:14" s="4" customFormat="1" ht="15" customHeight="1" x14ac:dyDescent="0.2">
      <c r="B302" s="761">
        <v>18</v>
      </c>
      <c r="C302" s="195" t="s">
        <v>143</v>
      </c>
      <c r="D302" s="191" t="s">
        <v>597</v>
      </c>
      <c r="E302" s="248" t="s">
        <v>165</v>
      </c>
      <c r="F302" s="335"/>
      <c r="G302" s="188" t="s">
        <v>139</v>
      </c>
      <c r="H302" s="230">
        <v>0.39300000000000002</v>
      </c>
      <c r="I302" s="188" t="s">
        <v>141</v>
      </c>
      <c r="J302" s="336">
        <f t="shared" si="16"/>
        <v>0</v>
      </c>
      <c r="K302" s="3" t="s">
        <v>660</v>
      </c>
      <c r="M302" s="4">
        <v>0.43919999999999998</v>
      </c>
      <c r="N302" s="715">
        <f t="shared" si="17"/>
        <v>0.439</v>
      </c>
    </row>
    <row r="303" spans="2:14" s="4" customFormat="1" ht="15" customHeight="1" x14ac:dyDescent="0.2">
      <c r="B303" s="338" t="s">
        <v>591</v>
      </c>
      <c r="C303" s="339" t="s">
        <v>199</v>
      </c>
      <c r="D303" s="191" t="s">
        <v>593</v>
      </c>
      <c r="E303" s="248" t="s">
        <v>164</v>
      </c>
      <c r="F303" s="335"/>
      <c r="G303" s="188" t="s">
        <v>139</v>
      </c>
      <c r="H303" s="230">
        <v>0.35899999999999999</v>
      </c>
      <c r="I303" s="188" t="s">
        <v>141</v>
      </c>
      <c r="J303" s="336">
        <f t="shared" si="16"/>
        <v>0</v>
      </c>
      <c r="K303" s="3" t="s">
        <v>659</v>
      </c>
      <c r="M303" s="4">
        <v>0.42570000000000002</v>
      </c>
      <c r="N303" s="715">
        <f t="shared" si="17"/>
        <v>0.42599999999999999</v>
      </c>
    </row>
    <row r="304" spans="2:14" s="4" customFormat="1" ht="15" customHeight="1" x14ac:dyDescent="0.2">
      <c r="B304" s="761">
        <v>19</v>
      </c>
      <c r="C304" s="195" t="s">
        <v>143</v>
      </c>
      <c r="D304" s="191" t="s">
        <v>597</v>
      </c>
      <c r="E304" s="248" t="s">
        <v>165</v>
      </c>
      <c r="F304" s="335"/>
      <c r="G304" s="188" t="s">
        <v>139</v>
      </c>
      <c r="H304" s="230">
        <v>0.26200000000000001</v>
      </c>
      <c r="I304" s="188" t="s">
        <v>141</v>
      </c>
      <c r="J304" s="336">
        <f t="shared" si="16"/>
        <v>0</v>
      </c>
      <c r="K304" s="3" t="s">
        <v>658</v>
      </c>
      <c r="M304" s="4">
        <v>0.2928</v>
      </c>
      <c r="N304" s="715">
        <f t="shared" si="17"/>
        <v>0.29299999999999998</v>
      </c>
    </row>
    <row r="305" spans="1:16" s="4" customFormat="1" ht="15" customHeight="1" x14ac:dyDescent="0.2">
      <c r="B305" s="338" t="s">
        <v>663</v>
      </c>
      <c r="C305" s="339" t="s">
        <v>198</v>
      </c>
      <c r="D305" s="191" t="s">
        <v>593</v>
      </c>
      <c r="E305" s="248" t="s">
        <v>164</v>
      </c>
      <c r="F305" s="335"/>
      <c r="G305" s="188" t="s">
        <v>139</v>
      </c>
      <c r="H305" s="230">
        <v>0.23899999999999999</v>
      </c>
      <c r="I305" s="188" t="s">
        <v>141</v>
      </c>
      <c r="J305" s="337">
        <f t="shared" si="16"/>
        <v>0</v>
      </c>
      <c r="K305" s="3" t="s">
        <v>657</v>
      </c>
      <c r="M305" s="4">
        <v>0.2838</v>
      </c>
      <c r="N305" s="715">
        <f t="shared" si="17"/>
        <v>0.28399999999999997</v>
      </c>
    </row>
    <row r="306" spans="1:16" s="4" customFormat="1" ht="15" customHeight="1" x14ac:dyDescent="0.2">
      <c r="B306" s="761">
        <v>20</v>
      </c>
      <c r="C306" s="195" t="s">
        <v>142</v>
      </c>
      <c r="D306" s="191" t="s">
        <v>597</v>
      </c>
      <c r="E306" s="248" t="s">
        <v>165</v>
      </c>
      <c r="F306" s="335"/>
      <c r="G306" s="188" t="s">
        <v>139</v>
      </c>
      <c r="H306" s="230">
        <v>0.40600000000000003</v>
      </c>
      <c r="I306" s="188" t="s">
        <v>141</v>
      </c>
      <c r="J306" s="336">
        <f t="shared" si="16"/>
        <v>0</v>
      </c>
      <c r="K306" s="3" t="s">
        <v>656</v>
      </c>
      <c r="M306" s="4">
        <v>0.44369999999999998</v>
      </c>
      <c r="N306" s="715">
        <f t="shared" si="17"/>
        <v>0.44400000000000001</v>
      </c>
    </row>
    <row r="307" spans="1:16" s="4" customFormat="1" ht="15" customHeight="1" x14ac:dyDescent="0.2">
      <c r="B307" s="338" t="s">
        <v>591</v>
      </c>
      <c r="C307" s="339" t="s">
        <v>199</v>
      </c>
      <c r="D307" s="191" t="s">
        <v>593</v>
      </c>
      <c r="E307" s="248" t="s">
        <v>164</v>
      </c>
      <c r="F307" s="335"/>
      <c r="G307" s="188" t="s">
        <v>139</v>
      </c>
      <c r="H307" s="230">
        <v>0.39600000000000002</v>
      </c>
      <c r="I307" s="188" t="s">
        <v>141</v>
      </c>
      <c r="J307" s="336">
        <f t="shared" si="16"/>
        <v>0</v>
      </c>
      <c r="K307" s="3" t="s">
        <v>655</v>
      </c>
      <c r="M307" s="4">
        <v>0.4415</v>
      </c>
      <c r="N307" s="715">
        <f t="shared" si="17"/>
        <v>0.442</v>
      </c>
    </row>
    <row r="308" spans="1:16" s="4" customFormat="1" ht="15" customHeight="1" x14ac:dyDescent="0.2">
      <c r="B308" s="761">
        <v>21</v>
      </c>
      <c r="C308" s="195" t="s">
        <v>142</v>
      </c>
      <c r="D308" s="191" t="s">
        <v>597</v>
      </c>
      <c r="E308" s="248" t="s">
        <v>165</v>
      </c>
      <c r="F308" s="335"/>
      <c r="G308" s="188" t="s">
        <v>139</v>
      </c>
      <c r="H308" s="230">
        <v>0.27100000000000002</v>
      </c>
      <c r="I308" s="188" t="s">
        <v>141</v>
      </c>
      <c r="J308" s="336">
        <f t="shared" si="16"/>
        <v>0</v>
      </c>
      <c r="K308" s="3" t="s">
        <v>654</v>
      </c>
      <c r="M308" s="4">
        <v>0.29580000000000001</v>
      </c>
      <c r="N308" s="715">
        <f t="shared" si="17"/>
        <v>0.29599999999999999</v>
      </c>
    </row>
    <row r="309" spans="1:16" s="4" customFormat="1" ht="15" customHeight="1" x14ac:dyDescent="0.2">
      <c r="B309" s="338" t="s">
        <v>663</v>
      </c>
      <c r="C309" s="339" t="s">
        <v>198</v>
      </c>
      <c r="D309" s="191" t="s">
        <v>593</v>
      </c>
      <c r="E309" s="248" t="s">
        <v>164</v>
      </c>
      <c r="F309" s="335"/>
      <c r="G309" s="188" t="s">
        <v>139</v>
      </c>
      <c r="H309" s="230">
        <v>0.26400000000000001</v>
      </c>
      <c r="I309" s="188" t="s">
        <v>141</v>
      </c>
      <c r="J309" s="337">
        <f t="shared" si="16"/>
        <v>0</v>
      </c>
      <c r="K309" s="3" t="s">
        <v>669</v>
      </c>
      <c r="M309" s="4">
        <v>0.29430000000000001</v>
      </c>
      <c r="N309" s="715">
        <f t="shared" si="17"/>
        <v>0.29399999999999998</v>
      </c>
    </row>
    <row r="310" spans="1:16" s="4" customFormat="1" ht="15" customHeight="1" x14ac:dyDescent="0.2">
      <c r="B310" s="761">
        <v>22</v>
      </c>
      <c r="C310" s="195" t="s">
        <v>537</v>
      </c>
      <c r="D310" s="191" t="s">
        <v>597</v>
      </c>
      <c r="E310" s="248" t="s">
        <v>165</v>
      </c>
      <c r="F310" s="335"/>
      <c r="G310" s="188" t="s">
        <v>139</v>
      </c>
      <c r="H310" s="230">
        <v>0.42399999999999999</v>
      </c>
      <c r="I310" s="188" t="s">
        <v>141</v>
      </c>
      <c r="J310" s="336">
        <f t="shared" si="16"/>
        <v>0</v>
      </c>
      <c r="K310" s="3" t="s">
        <v>668</v>
      </c>
      <c r="M310" s="4">
        <v>0.45</v>
      </c>
      <c r="N310" s="715">
        <f t="shared" si="17"/>
        <v>0.45</v>
      </c>
    </row>
    <row r="311" spans="1:16" s="4" customFormat="1" ht="15" customHeight="1" x14ac:dyDescent="0.2">
      <c r="B311" s="338" t="s">
        <v>591</v>
      </c>
      <c r="C311" s="339" t="s">
        <v>199</v>
      </c>
      <c r="D311" s="191" t="s">
        <v>593</v>
      </c>
      <c r="E311" s="248" t="s">
        <v>164</v>
      </c>
      <c r="F311" s="335"/>
      <c r="G311" s="188" t="s">
        <v>139</v>
      </c>
      <c r="H311" s="230">
        <v>0.41699999999999998</v>
      </c>
      <c r="I311" s="188" t="s">
        <v>141</v>
      </c>
      <c r="J311" s="336">
        <f t="shared" si="16"/>
        <v>0</v>
      </c>
      <c r="K311" s="3" t="s">
        <v>712</v>
      </c>
      <c r="M311" s="4">
        <v>0.45</v>
      </c>
      <c r="N311" s="715">
        <f t="shared" si="17"/>
        <v>0.45</v>
      </c>
    </row>
    <row r="312" spans="1:16" s="4" customFormat="1" ht="15" customHeight="1" x14ac:dyDescent="0.2">
      <c r="B312" s="761">
        <v>23</v>
      </c>
      <c r="C312" s="195" t="s">
        <v>537</v>
      </c>
      <c r="D312" s="191" t="s">
        <v>597</v>
      </c>
      <c r="E312" s="248" t="s">
        <v>165</v>
      </c>
      <c r="F312" s="335"/>
      <c r="G312" s="188" t="s">
        <v>139</v>
      </c>
      <c r="H312" s="230">
        <v>0.28199999999999997</v>
      </c>
      <c r="I312" s="188" t="s">
        <v>141</v>
      </c>
      <c r="J312" s="336">
        <f t="shared" si="16"/>
        <v>0</v>
      </c>
      <c r="K312" s="3" t="s">
        <v>711</v>
      </c>
      <c r="M312" s="4">
        <v>0.3</v>
      </c>
      <c r="N312" s="715">
        <f t="shared" si="17"/>
        <v>0.3</v>
      </c>
    </row>
    <row r="313" spans="1:16" s="4" customFormat="1" ht="15" customHeight="1" x14ac:dyDescent="0.2">
      <c r="B313" s="338" t="s">
        <v>663</v>
      </c>
      <c r="C313" s="339" t="s">
        <v>198</v>
      </c>
      <c r="D313" s="191" t="s">
        <v>593</v>
      </c>
      <c r="E313" s="248" t="s">
        <v>164</v>
      </c>
      <c r="F313" s="335"/>
      <c r="G313" s="188" t="s">
        <v>139</v>
      </c>
      <c r="H313" s="230">
        <v>0.27800000000000002</v>
      </c>
      <c r="I313" s="188" t="s">
        <v>141</v>
      </c>
      <c r="J313" s="337">
        <f t="shared" si="16"/>
        <v>0</v>
      </c>
      <c r="K313" s="3" t="s">
        <v>760</v>
      </c>
      <c r="M313" s="4">
        <v>0.3</v>
      </c>
      <c r="N313" s="715">
        <f t="shared" si="17"/>
        <v>0.3</v>
      </c>
    </row>
    <row r="314" spans="1:16" s="4" customFormat="1" ht="15" customHeight="1" x14ac:dyDescent="0.2">
      <c r="B314" s="761">
        <v>24</v>
      </c>
      <c r="C314" s="195" t="s">
        <v>575</v>
      </c>
      <c r="D314" s="191" t="s">
        <v>597</v>
      </c>
      <c r="E314" s="248" t="s">
        <v>165</v>
      </c>
      <c r="F314" s="335"/>
      <c r="G314" s="188" t="s">
        <v>139</v>
      </c>
      <c r="H314" s="230">
        <v>0.439</v>
      </c>
      <c r="I314" s="188" t="s">
        <v>141</v>
      </c>
      <c r="J314" s="336">
        <f t="shared" si="16"/>
        <v>0</v>
      </c>
      <c r="K314" s="3" t="s">
        <v>759</v>
      </c>
      <c r="M314" s="4">
        <v>0.45</v>
      </c>
      <c r="N314" s="715">
        <f t="shared" si="17"/>
        <v>0.45</v>
      </c>
    </row>
    <row r="315" spans="1:16" s="4" customFormat="1" ht="15" customHeight="1" x14ac:dyDescent="0.2">
      <c r="B315" s="338" t="s">
        <v>591</v>
      </c>
      <c r="C315" s="339" t="s">
        <v>199</v>
      </c>
      <c r="D315" s="191" t="s">
        <v>593</v>
      </c>
      <c r="E315" s="248" t="s">
        <v>164</v>
      </c>
      <c r="F315" s="335"/>
      <c r="G315" s="188" t="s">
        <v>139</v>
      </c>
      <c r="H315" s="230">
        <v>0.434</v>
      </c>
      <c r="I315" s="188" t="s">
        <v>141</v>
      </c>
      <c r="J315" s="336">
        <f t="shared" si="16"/>
        <v>0</v>
      </c>
      <c r="K315" s="3" t="s">
        <v>758</v>
      </c>
      <c r="M315" s="4">
        <v>0.45</v>
      </c>
      <c r="N315" s="715">
        <f t="shared" si="17"/>
        <v>0.45</v>
      </c>
    </row>
    <row r="316" spans="1:16" s="4" customFormat="1" ht="15" customHeight="1" x14ac:dyDescent="0.2">
      <c r="B316" s="761">
        <v>25</v>
      </c>
      <c r="C316" s="195" t="s">
        <v>575</v>
      </c>
      <c r="D316" s="191" t="s">
        <v>597</v>
      </c>
      <c r="E316" s="248" t="s">
        <v>165</v>
      </c>
      <c r="F316" s="335"/>
      <c r="G316" s="188" t="s">
        <v>139</v>
      </c>
      <c r="H316" s="230">
        <v>0.29299999999999998</v>
      </c>
      <c r="I316" s="188" t="s">
        <v>141</v>
      </c>
      <c r="J316" s="336">
        <f t="shared" si="16"/>
        <v>0</v>
      </c>
      <c r="K316" s="3" t="s">
        <v>757</v>
      </c>
      <c r="M316" s="4">
        <v>0.3</v>
      </c>
      <c r="N316" s="715">
        <f t="shared" si="17"/>
        <v>0.3</v>
      </c>
    </row>
    <row r="317" spans="1:16" s="4" customFormat="1" ht="15" customHeight="1" thickBot="1" x14ac:dyDescent="0.25">
      <c r="B317" s="338" t="s">
        <v>663</v>
      </c>
      <c r="C317" s="339" t="s">
        <v>198</v>
      </c>
      <c r="D317" s="191" t="s">
        <v>593</v>
      </c>
      <c r="E317" s="248" t="s">
        <v>164</v>
      </c>
      <c r="F317" s="335"/>
      <c r="G317" s="188" t="s">
        <v>139</v>
      </c>
      <c r="H317" s="230">
        <v>0.28999999999999998</v>
      </c>
      <c r="I317" s="188" t="s">
        <v>141</v>
      </c>
      <c r="J317" s="337">
        <f t="shared" si="16"/>
        <v>0</v>
      </c>
      <c r="K317" s="3" t="s">
        <v>756</v>
      </c>
      <c r="M317" s="4">
        <v>0.3</v>
      </c>
      <c r="N317" s="715">
        <f t="shared" si="17"/>
        <v>0.3</v>
      </c>
    </row>
    <row r="318" spans="1:16" s="4" customFormat="1" ht="15" customHeight="1" thickBot="1" x14ac:dyDescent="0.25">
      <c r="B318" s="1045" t="s">
        <v>140</v>
      </c>
      <c r="C318" s="1046"/>
      <c r="D318" s="1037"/>
      <c r="E318" s="1038"/>
      <c r="F318" s="340"/>
      <c r="G318" s="224"/>
      <c r="H318" s="341"/>
      <c r="I318" s="753"/>
      <c r="J318" s="342">
        <f>SUM(J277:J317)</f>
        <v>0</v>
      </c>
      <c r="K318" s="3" t="s">
        <v>2075</v>
      </c>
      <c r="L318" s="4" t="s">
        <v>2026</v>
      </c>
      <c r="M318" s="3"/>
    </row>
    <row r="319" spans="1:16" s="4" customFormat="1" ht="9" customHeight="1" x14ac:dyDescent="0.2">
      <c r="F319" s="343"/>
      <c r="H319" s="263"/>
      <c r="J319" s="344"/>
      <c r="M319" s="3"/>
      <c r="P319" s="2"/>
    </row>
    <row r="320" spans="1:16" ht="15.75" customHeight="1" x14ac:dyDescent="0.2">
      <c r="A320" s="177"/>
      <c r="B320" s="4" t="s">
        <v>197</v>
      </c>
      <c r="M320" s="3"/>
    </row>
    <row r="321" spans="1:16" ht="3" customHeight="1" x14ac:dyDescent="0.2">
      <c r="A321" s="182"/>
      <c r="M321" s="3"/>
    </row>
    <row r="322" spans="1:16" ht="18.75" customHeight="1" x14ac:dyDescent="0.2">
      <c r="A322" s="182"/>
      <c r="B322" s="1050" t="s">
        <v>190</v>
      </c>
      <c r="C322" s="1051"/>
      <c r="D322" s="1050" t="s">
        <v>161</v>
      </c>
      <c r="E322" s="1051"/>
      <c r="F322" s="799" t="s">
        <v>160</v>
      </c>
      <c r="G322" s="187"/>
      <c r="H322" s="252" t="s">
        <v>159</v>
      </c>
      <c r="I322" s="187"/>
      <c r="J322" s="799" t="s">
        <v>110</v>
      </c>
      <c r="K322" s="3"/>
      <c r="M322" s="3"/>
    </row>
    <row r="323" spans="1:16" ht="14.4" x14ac:dyDescent="0.2">
      <c r="A323" s="182"/>
      <c r="B323" s="760"/>
      <c r="C323" s="203"/>
      <c r="D323" s="766"/>
      <c r="E323" s="767"/>
      <c r="F323" s="800" t="s">
        <v>2031</v>
      </c>
      <c r="G323" s="200"/>
      <c r="H323" s="251"/>
      <c r="I323" s="200"/>
      <c r="J323" s="800" t="s">
        <v>2032</v>
      </c>
      <c r="K323" s="3"/>
      <c r="M323" s="3"/>
      <c r="P323" s="4"/>
    </row>
    <row r="324" spans="1:16" s="4" customFormat="1" ht="15" customHeight="1" x14ac:dyDescent="0.2">
      <c r="B324" s="761">
        <v>1</v>
      </c>
      <c r="C324" s="195" t="s">
        <v>196</v>
      </c>
      <c r="D324" s="191"/>
      <c r="E324" s="717" t="s">
        <v>192</v>
      </c>
      <c r="F324" s="335"/>
      <c r="G324" s="188" t="s">
        <v>2026</v>
      </c>
      <c r="H324" s="718">
        <v>0.01</v>
      </c>
      <c r="I324" s="188" t="s">
        <v>2027</v>
      </c>
      <c r="J324" s="336">
        <f t="shared" ref="J324:J366" si="18">ROUND(F324*H324,0)</f>
        <v>0</v>
      </c>
      <c r="K324" s="3" t="s">
        <v>307</v>
      </c>
      <c r="L324" s="263"/>
      <c r="M324" s="4">
        <v>8.1600000000000006E-2</v>
      </c>
      <c r="N324" s="715">
        <f t="shared" ref="N324:N367" si="19">ROUND(M324,3)</f>
        <v>8.2000000000000003E-2</v>
      </c>
      <c r="O324" s="263"/>
    </row>
    <row r="325" spans="1:16" s="4" customFormat="1" ht="15" customHeight="1" x14ac:dyDescent="0.2">
      <c r="B325" s="212"/>
      <c r="C325" s="767"/>
      <c r="D325" s="191"/>
      <c r="E325" s="248" t="s">
        <v>1333</v>
      </c>
      <c r="F325" s="335"/>
      <c r="G325" s="188" t="s">
        <v>139</v>
      </c>
      <c r="H325" s="363">
        <v>5.0000000000000001E-3</v>
      </c>
      <c r="I325" s="188" t="s">
        <v>141</v>
      </c>
      <c r="J325" s="336">
        <f t="shared" si="18"/>
        <v>0</v>
      </c>
      <c r="K325" s="3" t="s">
        <v>306</v>
      </c>
      <c r="L325" s="263"/>
      <c r="M325" s="4">
        <v>4.0800000000000003E-2</v>
      </c>
      <c r="N325" s="715">
        <f t="shared" si="19"/>
        <v>4.1000000000000002E-2</v>
      </c>
    </row>
    <row r="326" spans="1:16" s="4" customFormat="1" ht="14.4" customHeight="1" x14ac:dyDescent="0.2">
      <c r="B326" s="761">
        <v>2</v>
      </c>
      <c r="C326" s="195" t="s">
        <v>195</v>
      </c>
      <c r="D326" s="191"/>
      <c r="E326" s="248" t="s">
        <v>1333</v>
      </c>
      <c r="F326" s="335"/>
      <c r="G326" s="188" t="s">
        <v>139</v>
      </c>
      <c r="H326" s="363">
        <v>1.7000000000000001E-2</v>
      </c>
      <c r="I326" s="188" t="s">
        <v>141</v>
      </c>
      <c r="J326" s="336">
        <f t="shared" si="18"/>
        <v>0</v>
      </c>
      <c r="K326" s="3" t="s">
        <v>305</v>
      </c>
      <c r="L326" s="263"/>
      <c r="M326" s="4">
        <v>5.28E-2</v>
      </c>
      <c r="N326" s="715">
        <f t="shared" si="19"/>
        <v>5.2999999999999999E-2</v>
      </c>
    </row>
    <row r="327" spans="1:16" s="4" customFormat="1" ht="14.4" customHeight="1" x14ac:dyDescent="0.2">
      <c r="B327" s="761">
        <v>3</v>
      </c>
      <c r="C327" s="195" t="s">
        <v>194</v>
      </c>
      <c r="D327" s="191"/>
      <c r="E327" s="717" t="s">
        <v>192</v>
      </c>
      <c r="F327" s="335"/>
      <c r="G327" s="188" t="s">
        <v>139</v>
      </c>
      <c r="H327" s="718">
        <v>5.8000000000000003E-2</v>
      </c>
      <c r="I327" s="188" t="s">
        <v>141</v>
      </c>
      <c r="J327" s="336">
        <f t="shared" si="18"/>
        <v>0</v>
      </c>
      <c r="K327" s="3" t="s">
        <v>304</v>
      </c>
      <c r="L327" s="263"/>
      <c r="M327" s="4">
        <v>0.12959999999999999</v>
      </c>
      <c r="N327" s="715">
        <f t="shared" si="19"/>
        <v>0.13</v>
      </c>
    </row>
    <row r="328" spans="1:16" s="4" customFormat="1" ht="14.4" customHeight="1" x14ac:dyDescent="0.2">
      <c r="B328" s="212"/>
      <c r="C328" s="767"/>
      <c r="D328" s="191"/>
      <c r="E328" s="248" t="s">
        <v>1333</v>
      </c>
      <c r="F328" s="335"/>
      <c r="G328" s="188" t="s">
        <v>139</v>
      </c>
      <c r="H328" s="363">
        <v>2.9000000000000001E-2</v>
      </c>
      <c r="I328" s="188" t="s">
        <v>141</v>
      </c>
      <c r="J328" s="336">
        <f t="shared" si="18"/>
        <v>0</v>
      </c>
      <c r="K328" s="3" t="s">
        <v>301</v>
      </c>
      <c r="L328" s="263"/>
      <c r="M328" s="4">
        <v>6.4799999999999996E-2</v>
      </c>
      <c r="N328" s="715">
        <f t="shared" si="19"/>
        <v>6.5000000000000002E-2</v>
      </c>
    </row>
    <row r="329" spans="1:16" s="4" customFormat="1" ht="14.4" customHeight="1" x14ac:dyDescent="0.2">
      <c r="B329" s="761">
        <v>4</v>
      </c>
      <c r="C329" s="195" t="s">
        <v>193</v>
      </c>
      <c r="D329" s="191"/>
      <c r="E329" s="717" t="s">
        <v>192</v>
      </c>
      <c r="F329" s="335"/>
      <c r="G329" s="188" t="s">
        <v>139</v>
      </c>
      <c r="H329" s="718">
        <v>8.2000000000000003E-2</v>
      </c>
      <c r="I329" s="188" t="s">
        <v>141</v>
      </c>
      <c r="J329" s="336">
        <f t="shared" si="18"/>
        <v>0</v>
      </c>
      <c r="K329" s="3" t="s">
        <v>300</v>
      </c>
      <c r="L329" s="263"/>
      <c r="M329" s="4">
        <v>0.15359999999999999</v>
      </c>
      <c r="N329" s="715">
        <f t="shared" si="19"/>
        <v>0.154</v>
      </c>
    </row>
    <row r="330" spans="1:16" s="4" customFormat="1" ht="14.4" customHeight="1" x14ac:dyDescent="0.2">
      <c r="B330" s="212"/>
      <c r="C330" s="767"/>
      <c r="D330" s="191"/>
      <c r="E330" s="248" t="s">
        <v>1333</v>
      </c>
      <c r="F330" s="335"/>
      <c r="G330" s="188" t="s">
        <v>139</v>
      </c>
      <c r="H330" s="363">
        <v>4.1000000000000002E-2</v>
      </c>
      <c r="I330" s="188" t="s">
        <v>141</v>
      </c>
      <c r="J330" s="336">
        <f t="shared" si="18"/>
        <v>0</v>
      </c>
      <c r="K330" s="3" t="s">
        <v>302</v>
      </c>
      <c r="L330" s="263"/>
      <c r="M330" s="4">
        <v>7.6799999999999993E-2</v>
      </c>
      <c r="N330" s="715">
        <f t="shared" si="19"/>
        <v>7.6999999999999999E-2</v>
      </c>
    </row>
    <row r="331" spans="1:16" s="4" customFormat="1" ht="14.4" customHeight="1" x14ac:dyDescent="0.2">
      <c r="B331" s="761">
        <v>5</v>
      </c>
      <c r="C331" s="195" t="s">
        <v>177</v>
      </c>
      <c r="D331" s="191"/>
      <c r="E331" s="717" t="s">
        <v>192</v>
      </c>
      <c r="F331" s="335"/>
      <c r="G331" s="188" t="s">
        <v>139</v>
      </c>
      <c r="H331" s="718">
        <v>0.106</v>
      </c>
      <c r="I331" s="188" t="s">
        <v>141</v>
      </c>
      <c r="J331" s="336">
        <f t="shared" si="18"/>
        <v>0</v>
      </c>
      <c r="K331" s="3" t="s">
        <v>299</v>
      </c>
      <c r="L331" s="263"/>
      <c r="M331" s="4">
        <v>0.17760000000000001</v>
      </c>
      <c r="N331" s="715">
        <f t="shared" si="19"/>
        <v>0.17799999999999999</v>
      </c>
    </row>
    <row r="332" spans="1:16" s="4" customFormat="1" ht="14.4" customHeight="1" x14ac:dyDescent="0.2">
      <c r="B332" s="212"/>
      <c r="C332" s="767"/>
      <c r="D332" s="191"/>
      <c r="E332" s="248" t="s">
        <v>1333</v>
      </c>
      <c r="F332" s="335"/>
      <c r="G332" s="188" t="s">
        <v>139</v>
      </c>
      <c r="H332" s="363">
        <v>5.2999999999999999E-2</v>
      </c>
      <c r="I332" s="188" t="s">
        <v>141</v>
      </c>
      <c r="J332" s="336">
        <f t="shared" si="18"/>
        <v>0</v>
      </c>
      <c r="K332" s="3" t="s">
        <v>298</v>
      </c>
      <c r="L332" s="263"/>
      <c r="M332" s="4">
        <v>8.8800000000000004E-2</v>
      </c>
      <c r="N332" s="715">
        <f t="shared" si="19"/>
        <v>8.8999999999999996E-2</v>
      </c>
    </row>
    <row r="333" spans="1:16" s="4" customFormat="1" ht="14.4" customHeight="1" x14ac:dyDescent="0.2">
      <c r="B333" s="761">
        <f>B331+1</f>
        <v>6</v>
      </c>
      <c r="C333" s="195" t="s">
        <v>176</v>
      </c>
      <c r="D333" s="191"/>
      <c r="E333" s="717" t="s">
        <v>192</v>
      </c>
      <c r="F333" s="335"/>
      <c r="G333" s="188" t="s">
        <v>139</v>
      </c>
      <c r="H333" s="718">
        <v>0.13</v>
      </c>
      <c r="I333" s="188" t="s">
        <v>141</v>
      </c>
      <c r="J333" s="336">
        <f t="shared" si="18"/>
        <v>0</v>
      </c>
      <c r="K333" s="3" t="s">
        <v>297</v>
      </c>
      <c r="L333" s="263"/>
      <c r="M333" s="4">
        <v>0.2016</v>
      </c>
      <c r="N333" s="715">
        <f t="shared" si="19"/>
        <v>0.20200000000000001</v>
      </c>
    </row>
    <row r="334" spans="1:16" s="4" customFormat="1" ht="14.4" customHeight="1" x14ac:dyDescent="0.2">
      <c r="B334" s="212"/>
      <c r="C334" s="767"/>
      <c r="D334" s="191"/>
      <c r="E334" s="248" t="s">
        <v>1333</v>
      </c>
      <c r="F334" s="335"/>
      <c r="G334" s="188" t="s">
        <v>139</v>
      </c>
      <c r="H334" s="363">
        <v>6.5000000000000002E-2</v>
      </c>
      <c r="I334" s="188" t="s">
        <v>141</v>
      </c>
      <c r="J334" s="336">
        <f t="shared" si="18"/>
        <v>0</v>
      </c>
      <c r="K334" s="3" t="s">
        <v>296</v>
      </c>
      <c r="L334" s="263"/>
      <c r="M334" s="4">
        <v>0.1008</v>
      </c>
      <c r="N334" s="715">
        <f t="shared" si="19"/>
        <v>0.10100000000000001</v>
      </c>
    </row>
    <row r="335" spans="1:16" s="4" customFormat="1" ht="14.4" customHeight="1" x14ac:dyDescent="0.2">
      <c r="B335" s="761">
        <f>B333+1</f>
        <v>7</v>
      </c>
      <c r="C335" s="195" t="s">
        <v>175</v>
      </c>
      <c r="D335" s="191"/>
      <c r="E335" s="717" t="s">
        <v>192</v>
      </c>
      <c r="F335" s="335"/>
      <c r="G335" s="188" t="s">
        <v>139</v>
      </c>
      <c r="H335" s="718">
        <v>0.154</v>
      </c>
      <c r="I335" s="188" t="s">
        <v>141</v>
      </c>
      <c r="J335" s="336">
        <f t="shared" si="18"/>
        <v>0</v>
      </c>
      <c r="K335" s="3" t="s">
        <v>295</v>
      </c>
      <c r="L335" s="263"/>
      <c r="M335" s="4">
        <v>0.22559999999999999</v>
      </c>
      <c r="N335" s="715">
        <f t="shared" si="19"/>
        <v>0.22600000000000001</v>
      </c>
    </row>
    <row r="336" spans="1:16" s="4" customFormat="1" ht="14.4" customHeight="1" x14ac:dyDescent="0.2">
      <c r="B336" s="761">
        <f>B335+1</f>
        <v>8</v>
      </c>
      <c r="C336" s="195" t="s">
        <v>173</v>
      </c>
      <c r="D336" s="191"/>
      <c r="E336" s="717" t="s">
        <v>192</v>
      </c>
      <c r="F336" s="335"/>
      <c r="G336" s="188" t="s">
        <v>139</v>
      </c>
      <c r="H336" s="718">
        <v>0.17799999999999999</v>
      </c>
      <c r="I336" s="188" t="s">
        <v>141</v>
      </c>
      <c r="J336" s="336">
        <f t="shared" si="18"/>
        <v>0</v>
      </c>
      <c r="K336" s="3" t="s">
        <v>294</v>
      </c>
      <c r="L336" s="263"/>
      <c r="M336" s="4">
        <v>0.24959999999999999</v>
      </c>
      <c r="N336" s="715">
        <f t="shared" si="19"/>
        <v>0.25</v>
      </c>
    </row>
    <row r="337" spans="2:14" s="4" customFormat="1" ht="14.4" customHeight="1" x14ac:dyDescent="0.2">
      <c r="B337" s="212"/>
      <c r="C337" s="767"/>
      <c r="D337" s="191"/>
      <c r="E337" s="248" t="s">
        <v>1333</v>
      </c>
      <c r="F337" s="335"/>
      <c r="G337" s="188" t="s">
        <v>139</v>
      </c>
      <c r="H337" s="363">
        <v>8.8999999999999996E-2</v>
      </c>
      <c r="I337" s="188" t="s">
        <v>141</v>
      </c>
      <c r="J337" s="336">
        <f t="shared" si="18"/>
        <v>0</v>
      </c>
      <c r="K337" s="3" t="s">
        <v>293</v>
      </c>
      <c r="L337" s="263"/>
      <c r="M337" s="4">
        <v>0.12479999999999999</v>
      </c>
      <c r="N337" s="715">
        <f t="shared" si="19"/>
        <v>0.125</v>
      </c>
    </row>
    <row r="338" spans="2:14" s="4" customFormat="1" ht="14.4" customHeight="1" x14ac:dyDescent="0.2">
      <c r="B338" s="761">
        <f>B336+1</f>
        <v>9</v>
      </c>
      <c r="C338" s="195" t="s">
        <v>172</v>
      </c>
      <c r="D338" s="191"/>
      <c r="E338" s="717" t="s">
        <v>192</v>
      </c>
      <c r="F338" s="335"/>
      <c r="G338" s="188" t="s">
        <v>139</v>
      </c>
      <c r="H338" s="718">
        <v>0.20200000000000001</v>
      </c>
      <c r="I338" s="188" t="s">
        <v>141</v>
      </c>
      <c r="J338" s="336">
        <f t="shared" si="18"/>
        <v>0</v>
      </c>
      <c r="K338" s="3" t="s">
        <v>292</v>
      </c>
      <c r="L338" s="263"/>
      <c r="M338" s="4">
        <v>0.27360000000000001</v>
      </c>
      <c r="N338" s="715">
        <f t="shared" si="19"/>
        <v>0.27400000000000002</v>
      </c>
    </row>
    <row r="339" spans="2:14" s="4" customFormat="1" ht="14.4" customHeight="1" x14ac:dyDescent="0.2">
      <c r="B339" s="761">
        <f>B338+1</f>
        <v>10</v>
      </c>
      <c r="C339" s="195" t="s">
        <v>171</v>
      </c>
      <c r="D339" s="191"/>
      <c r="E339" s="717" t="s">
        <v>192</v>
      </c>
      <c r="F339" s="335"/>
      <c r="G339" s="188" t="s">
        <v>139</v>
      </c>
      <c r="H339" s="718">
        <v>0.27700000000000002</v>
      </c>
      <c r="I339" s="188" t="s">
        <v>141</v>
      </c>
      <c r="J339" s="336">
        <f t="shared" si="18"/>
        <v>0</v>
      </c>
      <c r="K339" s="3" t="s">
        <v>291</v>
      </c>
      <c r="L339" s="263"/>
      <c r="M339" s="4">
        <v>0.35520000000000002</v>
      </c>
      <c r="N339" s="715">
        <f t="shared" si="19"/>
        <v>0.35499999999999998</v>
      </c>
    </row>
    <row r="340" spans="2:14" s="4" customFormat="1" ht="14.4" customHeight="1" x14ac:dyDescent="0.2">
      <c r="B340" s="761">
        <f>B339+1</f>
        <v>11</v>
      </c>
      <c r="C340" s="195" t="s">
        <v>157</v>
      </c>
      <c r="D340" s="191"/>
      <c r="E340" s="717" t="s">
        <v>192</v>
      </c>
      <c r="F340" s="335"/>
      <c r="G340" s="188" t="s">
        <v>139</v>
      </c>
      <c r="H340" s="718">
        <v>0.29399999999999998</v>
      </c>
      <c r="I340" s="188" t="s">
        <v>141</v>
      </c>
      <c r="J340" s="336">
        <f t="shared" si="18"/>
        <v>0</v>
      </c>
      <c r="K340" s="3" t="s">
        <v>290</v>
      </c>
      <c r="L340" s="263"/>
      <c r="M340" s="4">
        <v>0.36959999999999998</v>
      </c>
      <c r="N340" s="715">
        <f t="shared" si="19"/>
        <v>0.37</v>
      </c>
    </row>
    <row r="341" spans="2:14" s="4" customFormat="1" ht="14.4" customHeight="1" x14ac:dyDescent="0.2">
      <c r="B341" s="212"/>
      <c r="C341" s="767"/>
      <c r="D341" s="191"/>
      <c r="E341" s="248" t="s">
        <v>1333</v>
      </c>
      <c r="F341" s="335"/>
      <c r="G341" s="188" t="s">
        <v>139</v>
      </c>
      <c r="H341" s="363">
        <v>0.125</v>
      </c>
      <c r="I341" s="188" t="s">
        <v>141</v>
      </c>
      <c r="J341" s="336">
        <f t="shared" si="18"/>
        <v>0</v>
      </c>
      <c r="K341" s="3" t="s">
        <v>289</v>
      </c>
      <c r="L341" s="263"/>
      <c r="M341" s="4">
        <v>0.1608</v>
      </c>
      <c r="N341" s="715">
        <f t="shared" si="19"/>
        <v>0.161</v>
      </c>
    </row>
    <row r="342" spans="2:14" s="4" customFormat="1" ht="14.4" customHeight="1" x14ac:dyDescent="0.2">
      <c r="B342" s="761">
        <f>B340+1</f>
        <v>12</v>
      </c>
      <c r="C342" s="195" t="s">
        <v>166</v>
      </c>
      <c r="D342" s="191"/>
      <c r="E342" s="717" t="s">
        <v>192</v>
      </c>
      <c r="F342" s="335"/>
      <c r="G342" s="188" t="s">
        <v>139</v>
      </c>
      <c r="H342" s="718">
        <v>0.30599999999999999</v>
      </c>
      <c r="I342" s="188" t="s">
        <v>141</v>
      </c>
      <c r="J342" s="336">
        <f t="shared" si="18"/>
        <v>0</v>
      </c>
      <c r="K342" s="3" t="s">
        <v>288</v>
      </c>
      <c r="L342" s="263"/>
      <c r="M342" s="4">
        <v>0.38040000000000002</v>
      </c>
      <c r="N342" s="715">
        <f t="shared" si="19"/>
        <v>0.38</v>
      </c>
    </row>
    <row r="343" spans="2:14" s="4" customFormat="1" ht="14.4" customHeight="1" x14ac:dyDescent="0.2">
      <c r="B343" s="212"/>
      <c r="C343" s="767"/>
      <c r="D343" s="191"/>
      <c r="E343" s="248" t="s">
        <v>1333</v>
      </c>
      <c r="F343" s="335"/>
      <c r="G343" s="188" t="s">
        <v>139</v>
      </c>
      <c r="H343" s="363">
        <v>0.13700000000000001</v>
      </c>
      <c r="I343" s="188" t="s">
        <v>141</v>
      </c>
      <c r="J343" s="336">
        <f t="shared" si="18"/>
        <v>0</v>
      </c>
      <c r="K343" s="3" t="s">
        <v>287</v>
      </c>
      <c r="L343" s="263"/>
      <c r="M343" s="4">
        <v>0.17280000000000001</v>
      </c>
      <c r="N343" s="715">
        <f t="shared" si="19"/>
        <v>0.17299999999999999</v>
      </c>
    </row>
    <row r="344" spans="2:14" s="4" customFormat="1" ht="14.4" customHeight="1" x14ac:dyDescent="0.2">
      <c r="B344" s="761">
        <f>B342+1</f>
        <v>13</v>
      </c>
      <c r="C344" s="195" t="s">
        <v>155</v>
      </c>
      <c r="D344" s="191"/>
      <c r="E344" s="717" t="s">
        <v>192</v>
      </c>
      <c r="F344" s="335"/>
      <c r="G344" s="188" t="s">
        <v>139</v>
      </c>
      <c r="H344" s="718">
        <v>0.32100000000000001</v>
      </c>
      <c r="I344" s="188" t="s">
        <v>141</v>
      </c>
      <c r="J344" s="336">
        <f t="shared" si="18"/>
        <v>0</v>
      </c>
      <c r="K344" s="3" t="s">
        <v>286</v>
      </c>
      <c r="L344" s="263"/>
      <c r="M344" s="4">
        <v>0.39419999999999999</v>
      </c>
      <c r="N344" s="715">
        <f t="shared" si="19"/>
        <v>0.39400000000000002</v>
      </c>
    </row>
    <row r="345" spans="2:14" s="4" customFormat="1" ht="14.4" customHeight="1" x14ac:dyDescent="0.2">
      <c r="B345" s="212"/>
      <c r="C345" s="767"/>
      <c r="D345" s="191"/>
      <c r="E345" s="248" t="s">
        <v>1333</v>
      </c>
      <c r="F345" s="335"/>
      <c r="G345" s="188" t="s">
        <v>139</v>
      </c>
      <c r="H345" s="363">
        <v>0.14899999999999999</v>
      </c>
      <c r="I345" s="188" t="s">
        <v>141</v>
      </c>
      <c r="J345" s="336">
        <f t="shared" si="18"/>
        <v>0</v>
      </c>
      <c r="K345" s="3" t="s">
        <v>285</v>
      </c>
      <c r="L345" s="263"/>
      <c r="M345" s="4">
        <v>0.18479999999999999</v>
      </c>
      <c r="N345" s="715">
        <f t="shared" si="19"/>
        <v>0.185</v>
      </c>
    </row>
    <row r="346" spans="2:14" s="4" customFormat="1" ht="14.4" customHeight="1" x14ac:dyDescent="0.2">
      <c r="B346" s="761">
        <f>B344+1</f>
        <v>14</v>
      </c>
      <c r="C346" s="195" t="s">
        <v>153</v>
      </c>
      <c r="D346" s="191"/>
      <c r="E346" s="717" t="s">
        <v>192</v>
      </c>
      <c r="F346" s="335"/>
      <c r="G346" s="188" t="s">
        <v>139</v>
      </c>
      <c r="H346" s="718">
        <v>0.34100000000000003</v>
      </c>
      <c r="I346" s="188" t="s">
        <v>141</v>
      </c>
      <c r="J346" s="336">
        <f t="shared" si="18"/>
        <v>0</v>
      </c>
      <c r="K346" s="3" t="s">
        <v>359</v>
      </c>
      <c r="L346" s="263"/>
      <c r="M346" s="4">
        <v>0.41339999999999999</v>
      </c>
      <c r="N346" s="715">
        <f t="shared" si="19"/>
        <v>0.41299999999999998</v>
      </c>
    </row>
    <row r="347" spans="2:14" s="4" customFormat="1" ht="14.4" customHeight="1" x14ac:dyDescent="0.2">
      <c r="B347" s="212"/>
      <c r="C347" s="767"/>
      <c r="D347" s="191"/>
      <c r="E347" s="248" t="s">
        <v>1333</v>
      </c>
      <c r="F347" s="335"/>
      <c r="G347" s="188" t="s">
        <v>139</v>
      </c>
      <c r="H347" s="363">
        <v>0.161</v>
      </c>
      <c r="I347" s="188" t="s">
        <v>141</v>
      </c>
      <c r="J347" s="336">
        <f t="shared" si="18"/>
        <v>0</v>
      </c>
      <c r="K347" s="3" t="s">
        <v>358</v>
      </c>
      <c r="L347" s="263"/>
      <c r="M347" s="4">
        <v>0.1968</v>
      </c>
      <c r="N347" s="715">
        <f t="shared" si="19"/>
        <v>0.19700000000000001</v>
      </c>
    </row>
    <row r="348" spans="2:14" s="4" customFormat="1" ht="14.4" customHeight="1" x14ac:dyDescent="0.2">
      <c r="B348" s="761">
        <f>B346+1</f>
        <v>15</v>
      </c>
      <c r="C348" s="195" t="s">
        <v>151</v>
      </c>
      <c r="D348" s="191"/>
      <c r="E348" s="717" t="s">
        <v>192</v>
      </c>
      <c r="F348" s="335"/>
      <c r="G348" s="188" t="s">
        <v>139</v>
      </c>
      <c r="H348" s="718">
        <v>0.37</v>
      </c>
      <c r="I348" s="188" t="s">
        <v>141</v>
      </c>
      <c r="J348" s="336">
        <f t="shared" si="18"/>
        <v>0</v>
      </c>
      <c r="K348" s="3" t="s">
        <v>357</v>
      </c>
      <c r="L348" s="263"/>
      <c r="M348" s="4">
        <v>0.43980000000000002</v>
      </c>
      <c r="N348" s="715">
        <f t="shared" si="19"/>
        <v>0.44</v>
      </c>
    </row>
    <row r="349" spans="2:14" s="4" customFormat="1" ht="14.4" customHeight="1" x14ac:dyDescent="0.2">
      <c r="B349" s="212"/>
      <c r="C349" s="767"/>
      <c r="D349" s="191"/>
      <c r="E349" s="248" t="s">
        <v>1333</v>
      </c>
      <c r="F349" s="335"/>
      <c r="G349" s="188" t="s">
        <v>139</v>
      </c>
      <c r="H349" s="363">
        <v>0.17299999999999999</v>
      </c>
      <c r="I349" s="188" t="s">
        <v>141</v>
      </c>
      <c r="J349" s="336">
        <f t="shared" si="18"/>
        <v>0</v>
      </c>
      <c r="K349" s="3" t="s">
        <v>356</v>
      </c>
      <c r="L349" s="263"/>
      <c r="M349" s="4">
        <v>0.20880000000000001</v>
      </c>
      <c r="N349" s="715">
        <f t="shared" si="19"/>
        <v>0.20899999999999999</v>
      </c>
    </row>
    <row r="350" spans="2:14" s="4" customFormat="1" ht="14.4" customHeight="1" x14ac:dyDescent="0.2">
      <c r="B350" s="761">
        <f>B348+1</f>
        <v>16</v>
      </c>
      <c r="C350" s="195" t="s">
        <v>150</v>
      </c>
      <c r="D350" s="191"/>
      <c r="E350" s="717" t="s">
        <v>192</v>
      </c>
      <c r="F350" s="335"/>
      <c r="G350" s="188" t="s">
        <v>139</v>
      </c>
      <c r="H350" s="718">
        <v>0.377</v>
      </c>
      <c r="I350" s="188" t="s">
        <v>141</v>
      </c>
      <c r="J350" s="336">
        <f t="shared" si="18"/>
        <v>0</v>
      </c>
      <c r="K350" s="3" t="s">
        <v>355</v>
      </c>
      <c r="L350" s="263"/>
      <c r="M350" s="4">
        <v>0.4476</v>
      </c>
      <c r="N350" s="715">
        <f t="shared" si="19"/>
        <v>0.44800000000000001</v>
      </c>
    </row>
    <row r="351" spans="2:14" s="4" customFormat="1" ht="14.4" customHeight="1" x14ac:dyDescent="0.2">
      <c r="B351" s="212"/>
      <c r="C351" s="767"/>
      <c r="D351" s="191"/>
      <c r="E351" s="248" t="s">
        <v>1333</v>
      </c>
      <c r="F351" s="335"/>
      <c r="G351" s="188" t="s">
        <v>139</v>
      </c>
      <c r="H351" s="363">
        <v>0.18</v>
      </c>
      <c r="I351" s="188" t="s">
        <v>141</v>
      </c>
      <c r="J351" s="336">
        <f t="shared" si="18"/>
        <v>0</v>
      </c>
      <c r="K351" s="3" t="s">
        <v>354</v>
      </c>
      <c r="L351" s="263"/>
      <c r="M351" s="4">
        <v>0.216</v>
      </c>
      <c r="N351" s="715">
        <f t="shared" si="19"/>
        <v>0.216</v>
      </c>
    </row>
    <row r="352" spans="2:14" s="4" customFormat="1" ht="14.4" customHeight="1" x14ac:dyDescent="0.2">
      <c r="B352" s="761">
        <f>B350+1</f>
        <v>17</v>
      </c>
      <c r="C352" s="195" t="s">
        <v>149</v>
      </c>
      <c r="D352" s="191"/>
      <c r="E352" s="717" t="s">
        <v>192</v>
      </c>
      <c r="F352" s="335"/>
      <c r="G352" s="188" t="s">
        <v>139</v>
      </c>
      <c r="H352" s="718">
        <v>0.40799999999999997</v>
      </c>
      <c r="I352" s="188" t="s">
        <v>141</v>
      </c>
      <c r="J352" s="336">
        <f t="shared" si="18"/>
        <v>0</v>
      </c>
      <c r="K352" s="3" t="s">
        <v>353</v>
      </c>
      <c r="L352" s="263"/>
      <c r="M352" s="4">
        <v>0.4758</v>
      </c>
      <c r="N352" s="715">
        <f t="shared" si="19"/>
        <v>0.47599999999999998</v>
      </c>
    </row>
    <row r="353" spans="2:16" s="4" customFormat="1" ht="14.4" customHeight="1" x14ac:dyDescent="0.2">
      <c r="B353" s="212"/>
      <c r="C353" s="767"/>
      <c r="D353" s="191"/>
      <c r="E353" s="248" t="s">
        <v>1333</v>
      </c>
      <c r="F353" s="335"/>
      <c r="G353" s="188" t="s">
        <v>139</v>
      </c>
      <c r="H353" s="363">
        <v>0.192</v>
      </c>
      <c r="I353" s="188" t="s">
        <v>141</v>
      </c>
      <c r="J353" s="336">
        <f t="shared" si="18"/>
        <v>0</v>
      </c>
      <c r="K353" s="3" t="s">
        <v>352</v>
      </c>
      <c r="L353" s="263"/>
      <c r="M353" s="4">
        <v>0.22800000000000001</v>
      </c>
      <c r="N353" s="715">
        <f t="shared" si="19"/>
        <v>0.22800000000000001</v>
      </c>
    </row>
    <row r="354" spans="2:16" s="4" customFormat="1" ht="14.4" customHeight="1" x14ac:dyDescent="0.2">
      <c r="B354" s="761">
        <f>B352+1</f>
        <v>18</v>
      </c>
      <c r="C354" s="195" t="s">
        <v>148</v>
      </c>
      <c r="D354" s="191"/>
      <c r="E354" s="717" t="s">
        <v>192</v>
      </c>
      <c r="F354" s="335"/>
      <c r="G354" s="188" t="s">
        <v>139</v>
      </c>
      <c r="H354" s="718">
        <v>0.312</v>
      </c>
      <c r="I354" s="188" t="s">
        <v>141</v>
      </c>
      <c r="J354" s="336">
        <f t="shared" si="18"/>
        <v>0</v>
      </c>
      <c r="K354" s="3" t="s">
        <v>351</v>
      </c>
      <c r="L354" s="263"/>
      <c r="M354" s="4">
        <v>0.36499999999999999</v>
      </c>
      <c r="N354" s="715">
        <f t="shared" si="19"/>
        <v>0.36499999999999999</v>
      </c>
    </row>
    <row r="355" spans="2:16" s="4" customFormat="1" ht="14.4" customHeight="1" x14ac:dyDescent="0.2">
      <c r="B355" s="212"/>
      <c r="C355" s="767"/>
      <c r="D355" s="191"/>
      <c r="E355" s="248" t="s">
        <v>1333</v>
      </c>
      <c r="F355" s="335"/>
      <c r="G355" s="188" t="s">
        <v>139</v>
      </c>
      <c r="H355" s="363">
        <v>0.20399999999999999</v>
      </c>
      <c r="I355" s="188" t="s">
        <v>141</v>
      </c>
      <c r="J355" s="336">
        <f t="shared" si="18"/>
        <v>0</v>
      </c>
      <c r="K355" s="3" t="s">
        <v>350</v>
      </c>
      <c r="L355" s="263"/>
      <c r="M355" s="4">
        <v>0.24</v>
      </c>
      <c r="N355" s="715">
        <f t="shared" si="19"/>
        <v>0.24</v>
      </c>
    </row>
    <row r="356" spans="2:16" s="4" customFormat="1" ht="14.4" customHeight="1" x14ac:dyDescent="0.2">
      <c r="B356" s="761">
        <f>B354+1</f>
        <v>19</v>
      </c>
      <c r="C356" s="195" t="s">
        <v>147</v>
      </c>
      <c r="D356" s="191"/>
      <c r="E356" s="717" t="s">
        <v>192</v>
      </c>
      <c r="F356" s="335"/>
      <c r="G356" s="188" t="s">
        <v>139</v>
      </c>
      <c r="H356" s="718">
        <v>0.34200000000000003</v>
      </c>
      <c r="I356" s="188" t="s">
        <v>141</v>
      </c>
      <c r="J356" s="336">
        <f t="shared" si="18"/>
        <v>0</v>
      </c>
      <c r="K356" s="3" t="s">
        <v>349</v>
      </c>
      <c r="L356" s="263"/>
      <c r="M356" s="4">
        <v>0.38969999999999999</v>
      </c>
      <c r="N356" s="715">
        <f t="shared" si="19"/>
        <v>0.39</v>
      </c>
    </row>
    <row r="357" spans="2:16" s="4" customFormat="1" ht="14.4" customHeight="1" x14ac:dyDescent="0.2">
      <c r="B357" s="212"/>
      <c r="C357" s="767"/>
      <c r="D357" s="191"/>
      <c r="E357" s="248" t="s">
        <v>1333</v>
      </c>
      <c r="F357" s="335"/>
      <c r="G357" s="188" t="s">
        <v>139</v>
      </c>
      <c r="H357" s="363">
        <v>0.22800000000000001</v>
      </c>
      <c r="I357" s="188" t="s">
        <v>141</v>
      </c>
      <c r="J357" s="336">
        <f t="shared" si="18"/>
        <v>0</v>
      </c>
      <c r="K357" s="3" t="s">
        <v>348</v>
      </c>
      <c r="L357" s="263"/>
      <c r="M357" s="4">
        <v>0.25979999999999998</v>
      </c>
      <c r="N357" s="715">
        <f t="shared" si="19"/>
        <v>0.26</v>
      </c>
    </row>
    <row r="358" spans="2:16" s="4" customFormat="1" ht="14.4" customHeight="1" x14ac:dyDescent="0.2">
      <c r="B358" s="761">
        <f>B356+1</f>
        <v>20</v>
      </c>
      <c r="C358" s="195" t="s">
        <v>146</v>
      </c>
      <c r="D358" s="191"/>
      <c r="E358" s="717" t="s">
        <v>192</v>
      </c>
      <c r="F358" s="335"/>
      <c r="G358" s="188" t="s">
        <v>139</v>
      </c>
      <c r="H358" s="718">
        <v>0.32</v>
      </c>
      <c r="I358" s="188" t="s">
        <v>141</v>
      </c>
      <c r="J358" s="336">
        <f t="shared" si="18"/>
        <v>0</v>
      </c>
      <c r="K358" s="3" t="s">
        <v>347</v>
      </c>
      <c r="L358" s="263"/>
      <c r="M358" s="4">
        <v>0.37980000000000003</v>
      </c>
      <c r="N358" s="715">
        <f t="shared" si="19"/>
        <v>0.38</v>
      </c>
    </row>
    <row r="359" spans="2:16" s="4" customFormat="1" ht="14.4" customHeight="1" x14ac:dyDescent="0.2">
      <c r="B359" s="212"/>
      <c r="C359" s="767"/>
      <c r="D359" s="191"/>
      <c r="E359" s="248" t="s">
        <v>1333</v>
      </c>
      <c r="F359" s="335"/>
      <c r="G359" s="188" t="s">
        <v>139</v>
      </c>
      <c r="H359" s="363">
        <v>0.214</v>
      </c>
      <c r="I359" s="188" t="s">
        <v>141</v>
      </c>
      <c r="J359" s="336">
        <f t="shared" si="18"/>
        <v>0</v>
      </c>
      <c r="K359" s="3" t="s">
        <v>346</v>
      </c>
      <c r="L359" s="263"/>
      <c r="M359" s="4">
        <v>0.25319999999999998</v>
      </c>
      <c r="N359" s="715">
        <f t="shared" si="19"/>
        <v>0.253</v>
      </c>
    </row>
    <row r="360" spans="2:16" s="4" customFormat="1" ht="14.4" customHeight="1" x14ac:dyDescent="0.2">
      <c r="B360" s="761">
        <f>B358+1</f>
        <v>21</v>
      </c>
      <c r="C360" s="719" t="s">
        <v>145</v>
      </c>
      <c r="D360" s="720" t="s">
        <v>597</v>
      </c>
      <c r="E360" s="717" t="s">
        <v>165</v>
      </c>
      <c r="F360" s="335"/>
      <c r="G360" s="188" t="s">
        <v>139</v>
      </c>
      <c r="H360" s="718">
        <v>0.36499999999999999</v>
      </c>
      <c r="I360" s="188" t="s">
        <v>141</v>
      </c>
      <c r="J360" s="336">
        <f t="shared" si="18"/>
        <v>0</v>
      </c>
      <c r="K360" s="3" t="s">
        <v>345</v>
      </c>
      <c r="L360" s="263"/>
      <c r="M360" s="4">
        <v>0.4113</v>
      </c>
      <c r="N360" s="715">
        <f t="shared" si="19"/>
        <v>0.41099999999999998</v>
      </c>
    </row>
    <row r="361" spans="2:16" s="4" customFormat="1" ht="14.4" customHeight="1" x14ac:dyDescent="0.2">
      <c r="B361" s="212"/>
      <c r="C361" s="721" t="s">
        <v>192</v>
      </c>
      <c r="D361" s="720" t="s">
        <v>593</v>
      </c>
      <c r="E361" s="717" t="s">
        <v>164</v>
      </c>
      <c r="F361" s="335"/>
      <c r="G361" s="188" t="s">
        <v>139</v>
      </c>
      <c r="H361" s="718">
        <v>0.32600000000000001</v>
      </c>
      <c r="I361" s="188" t="s">
        <v>141</v>
      </c>
      <c r="J361" s="336">
        <f t="shared" si="18"/>
        <v>0</v>
      </c>
      <c r="K361" s="3" t="s">
        <v>344</v>
      </c>
      <c r="L361" s="263"/>
      <c r="M361" s="4">
        <v>0.38969999999999999</v>
      </c>
      <c r="N361" s="715">
        <f t="shared" si="19"/>
        <v>0.39</v>
      </c>
    </row>
    <row r="362" spans="2:16" s="4" customFormat="1" ht="14.4" customHeight="1" x14ac:dyDescent="0.2">
      <c r="B362" s="761">
        <f>B360+1</f>
        <v>22</v>
      </c>
      <c r="C362" s="195" t="s">
        <v>145</v>
      </c>
      <c r="D362" s="191" t="s">
        <v>597</v>
      </c>
      <c r="E362" s="248" t="s">
        <v>165</v>
      </c>
      <c r="F362" s="335"/>
      <c r="G362" s="188" t="s">
        <v>139</v>
      </c>
      <c r="H362" s="363">
        <v>0.24299999999999999</v>
      </c>
      <c r="I362" s="188" t="s">
        <v>141</v>
      </c>
      <c r="J362" s="336">
        <f t="shared" si="18"/>
        <v>0</v>
      </c>
      <c r="K362" s="3" t="s">
        <v>343</v>
      </c>
      <c r="L362" s="263"/>
      <c r="M362" s="4">
        <v>0.2742</v>
      </c>
      <c r="N362" s="715">
        <f t="shared" si="19"/>
        <v>0.27400000000000002</v>
      </c>
    </row>
    <row r="363" spans="2:16" s="4" customFormat="1" ht="14.4" customHeight="1" x14ac:dyDescent="0.2">
      <c r="B363" s="212"/>
      <c r="C363" s="765" t="s">
        <v>1333</v>
      </c>
      <c r="D363" s="191" t="s">
        <v>593</v>
      </c>
      <c r="E363" s="248" t="s">
        <v>164</v>
      </c>
      <c r="F363" s="335"/>
      <c r="G363" s="188" t="s">
        <v>139</v>
      </c>
      <c r="H363" s="363">
        <v>0.218</v>
      </c>
      <c r="I363" s="188" t="s">
        <v>141</v>
      </c>
      <c r="J363" s="336">
        <f t="shared" si="18"/>
        <v>0</v>
      </c>
      <c r="K363" s="3" t="s">
        <v>342</v>
      </c>
      <c r="L363" s="263"/>
      <c r="M363" s="4">
        <v>0.25979999999999998</v>
      </c>
      <c r="N363" s="715">
        <f t="shared" si="19"/>
        <v>0.26</v>
      </c>
    </row>
    <row r="364" spans="2:16" s="4" customFormat="1" ht="14.4" customHeight="1" x14ac:dyDescent="0.2">
      <c r="B364" s="761">
        <f>B362+1</f>
        <v>23</v>
      </c>
      <c r="C364" s="719" t="s">
        <v>144</v>
      </c>
      <c r="D364" s="191" t="s">
        <v>597</v>
      </c>
      <c r="E364" s="248" t="s">
        <v>165</v>
      </c>
      <c r="F364" s="335"/>
      <c r="G364" s="188" t="s">
        <v>139</v>
      </c>
      <c r="H364" s="718">
        <v>0.379</v>
      </c>
      <c r="I364" s="188" t="s">
        <v>141</v>
      </c>
      <c r="J364" s="336">
        <f t="shared" si="18"/>
        <v>0</v>
      </c>
      <c r="K364" s="3" t="s">
        <v>341</v>
      </c>
      <c r="L364" s="263"/>
      <c r="M364" s="4">
        <v>0.42530000000000001</v>
      </c>
      <c r="N364" s="715">
        <f t="shared" si="19"/>
        <v>0.42499999999999999</v>
      </c>
    </row>
    <row r="365" spans="2:16" s="4" customFormat="1" ht="14.4" customHeight="1" x14ac:dyDescent="0.2">
      <c r="B365" s="212"/>
      <c r="C365" s="721" t="s">
        <v>192</v>
      </c>
      <c r="D365" s="191" t="s">
        <v>593</v>
      </c>
      <c r="E365" s="248" t="s">
        <v>164</v>
      </c>
      <c r="F365" s="335"/>
      <c r="G365" s="188" t="s">
        <v>139</v>
      </c>
      <c r="H365" s="718">
        <v>0.34200000000000003</v>
      </c>
      <c r="I365" s="188" t="s">
        <v>141</v>
      </c>
      <c r="J365" s="336">
        <f t="shared" si="18"/>
        <v>0</v>
      </c>
      <c r="K365" s="3" t="s">
        <v>1485</v>
      </c>
      <c r="L365" s="263"/>
      <c r="M365" s="4">
        <v>0.40679999999999999</v>
      </c>
      <c r="N365" s="715">
        <f t="shared" si="19"/>
        <v>0.40699999999999997</v>
      </c>
    </row>
    <row r="366" spans="2:16" s="4" customFormat="1" ht="14.4" customHeight="1" x14ac:dyDescent="0.2">
      <c r="B366" s="761">
        <f>B364+1</f>
        <v>24</v>
      </c>
      <c r="C366" s="195" t="s">
        <v>144</v>
      </c>
      <c r="D366" s="191" t="s">
        <v>597</v>
      </c>
      <c r="E366" s="248" t="s">
        <v>165</v>
      </c>
      <c r="F366" s="335"/>
      <c r="G366" s="188" t="s">
        <v>139</v>
      </c>
      <c r="H366" s="363">
        <v>0.252</v>
      </c>
      <c r="I366" s="188" t="s">
        <v>141</v>
      </c>
      <c r="J366" s="336">
        <f t="shared" si="18"/>
        <v>0</v>
      </c>
      <c r="K366" s="3" t="s">
        <v>1486</v>
      </c>
      <c r="L366" s="263"/>
      <c r="M366" s="4">
        <v>0.28349999999999997</v>
      </c>
      <c r="N366" s="715">
        <f t="shared" si="19"/>
        <v>0.28399999999999997</v>
      </c>
    </row>
    <row r="367" spans="2:16" s="4" customFormat="1" ht="14.4" customHeight="1" x14ac:dyDescent="0.2">
      <c r="B367" s="212"/>
      <c r="C367" s="765" t="s">
        <v>1333</v>
      </c>
      <c r="D367" s="191" t="s">
        <v>593</v>
      </c>
      <c r="E367" s="248" t="s">
        <v>164</v>
      </c>
      <c r="F367" s="335"/>
      <c r="G367" s="188" t="s">
        <v>139</v>
      </c>
      <c r="H367" s="363">
        <v>0.22800000000000001</v>
      </c>
      <c r="I367" s="188" t="s">
        <v>141</v>
      </c>
      <c r="J367" s="336">
        <f>ROUND(F367*H367,0)</f>
        <v>0</v>
      </c>
      <c r="K367" s="3" t="s">
        <v>1487</v>
      </c>
      <c r="L367" s="263"/>
      <c r="M367" s="4">
        <v>0.2712</v>
      </c>
      <c r="N367" s="715">
        <f t="shared" si="19"/>
        <v>0.27100000000000002</v>
      </c>
    </row>
    <row r="368" spans="2:16" s="4" customFormat="1" ht="9" customHeight="1" x14ac:dyDescent="0.2">
      <c r="F368" s="343"/>
      <c r="H368" s="263"/>
      <c r="J368" s="344"/>
      <c r="M368" s="3"/>
      <c r="P368" s="2"/>
    </row>
    <row r="369" spans="1:16" ht="15.75" customHeight="1" x14ac:dyDescent="0.2">
      <c r="A369" s="177"/>
      <c r="B369" s="4" t="s">
        <v>565</v>
      </c>
      <c r="M369" s="3"/>
    </row>
    <row r="370" spans="1:16" ht="3" customHeight="1" x14ac:dyDescent="0.2">
      <c r="A370" s="182"/>
      <c r="M370" s="3"/>
      <c r="P370" s="4"/>
    </row>
    <row r="371" spans="1:16" s="4" customFormat="1" ht="14.4" customHeight="1" x14ac:dyDescent="0.2">
      <c r="B371" s="761">
        <f>B366+1</f>
        <v>25</v>
      </c>
      <c r="C371" s="719" t="s">
        <v>143</v>
      </c>
      <c r="D371" s="191" t="s">
        <v>597</v>
      </c>
      <c r="E371" s="248" t="s">
        <v>165</v>
      </c>
      <c r="F371" s="335"/>
      <c r="G371" s="188" t="s">
        <v>139</v>
      </c>
      <c r="H371" s="718">
        <v>0.39300000000000002</v>
      </c>
      <c r="I371" s="188" t="s">
        <v>141</v>
      </c>
      <c r="J371" s="336">
        <f t="shared" ref="J371:J386" si="20">ROUND(F371*H371,0)</f>
        <v>0</v>
      </c>
      <c r="K371" s="3" t="s">
        <v>1494</v>
      </c>
      <c r="L371" s="263"/>
      <c r="M371" s="4">
        <v>0.43919999999999998</v>
      </c>
      <c r="N371" s="715">
        <f t="shared" ref="N371:N386" si="21">ROUND(M371,3)</f>
        <v>0.439</v>
      </c>
    </row>
    <row r="372" spans="1:16" s="4" customFormat="1" ht="14.4" customHeight="1" x14ac:dyDescent="0.2">
      <c r="B372" s="212"/>
      <c r="C372" s="721" t="s">
        <v>192</v>
      </c>
      <c r="D372" s="191" t="s">
        <v>593</v>
      </c>
      <c r="E372" s="248" t="s">
        <v>164</v>
      </c>
      <c r="F372" s="335"/>
      <c r="G372" s="188" t="s">
        <v>139</v>
      </c>
      <c r="H372" s="718">
        <v>0.35899999999999999</v>
      </c>
      <c r="I372" s="188" t="s">
        <v>141</v>
      </c>
      <c r="J372" s="336">
        <f t="shared" si="20"/>
        <v>0</v>
      </c>
      <c r="K372" s="3" t="s">
        <v>340</v>
      </c>
      <c r="L372" s="263"/>
      <c r="M372" s="4">
        <v>0.42570000000000002</v>
      </c>
      <c r="N372" s="715">
        <f t="shared" si="21"/>
        <v>0.42599999999999999</v>
      </c>
    </row>
    <row r="373" spans="1:16" s="4" customFormat="1" ht="14.4" customHeight="1" x14ac:dyDescent="0.2">
      <c r="B373" s="761">
        <f>B371+1</f>
        <v>26</v>
      </c>
      <c r="C373" s="195" t="s">
        <v>143</v>
      </c>
      <c r="D373" s="191" t="s">
        <v>597</v>
      </c>
      <c r="E373" s="248" t="s">
        <v>165</v>
      </c>
      <c r="F373" s="335"/>
      <c r="G373" s="188" t="s">
        <v>139</v>
      </c>
      <c r="H373" s="363">
        <v>0.26200000000000001</v>
      </c>
      <c r="I373" s="188" t="s">
        <v>141</v>
      </c>
      <c r="J373" s="336">
        <f t="shared" si="20"/>
        <v>0</v>
      </c>
      <c r="K373" s="3" t="s">
        <v>1492</v>
      </c>
      <c r="L373" s="263"/>
      <c r="M373" s="4">
        <v>0.2928</v>
      </c>
      <c r="N373" s="715">
        <f t="shared" si="21"/>
        <v>0.29299999999999998</v>
      </c>
    </row>
    <row r="374" spans="1:16" s="4" customFormat="1" ht="14.4" customHeight="1" x14ac:dyDescent="0.2">
      <c r="B374" s="212"/>
      <c r="C374" s="765" t="s">
        <v>1333</v>
      </c>
      <c r="D374" s="191" t="s">
        <v>593</v>
      </c>
      <c r="E374" s="248" t="s">
        <v>164</v>
      </c>
      <c r="F374" s="335"/>
      <c r="G374" s="188" t="s">
        <v>139</v>
      </c>
      <c r="H374" s="363">
        <v>0.23899999999999999</v>
      </c>
      <c r="I374" s="188" t="s">
        <v>141</v>
      </c>
      <c r="J374" s="337">
        <f t="shared" si="20"/>
        <v>0</v>
      </c>
      <c r="K374" s="3" t="s">
        <v>1491</v>
      </c>
      <c r="L374" s="263"/>
      <c r="M374" s="4">
        <v>0.2838</v>
      </c>
      <c r="N374" s="715">
        <f t="shared" si="21"/>
        <v>0.28399999999999997</v>
      </c>
    </row>
    <row r="375" spans="1:16" s="4" customFormat="1" ht="14.4" customHeight="1" x14ac:dyDescent="0.2">
      <c r="B375" s="761">
        <f>B373+1</f>
        <v>27</v>
      </c>
      <c r="C375" s="719" t="s">
        <v>142</v>
      </c>
      <c r="D375" s="191" t="s">
        <v>597</v>
      </c>
      <c r="E375" s="248" t="s">
        <v>165</v>
      </c>
      <c r="F375" s="335"/>
      <c r="G375" s="188" t="s">
        <v>139</v>
      </c>
      <c r="H375" s="718">
        <v>0.40600000000000003</v>
      </c>
      <c r="I375" s="188" t="s">
        <v>141</v>
      </c>
      <c r="J375" s="336">
        <f t="shared" si="20"/>
        <v>0</v>
      </c>
      <c r="K375" s="3" t="s">
        <v>1490</v>
      </c>
      <c r="L375" s="263"/>
      <c r="M375" s="4">
        <v>0.44369999999999998</v>
      </c>
      <c r="N375" s="715">
        <f t="shared" si="21"/>
        <v>0.44400000000000001</v>
      </c>
    </row>
    <row r="376" spans="1:16" s="4" customFormat="1" ht="14.4" customHeight="1" x14ac:dyDescent="0.2">
      <c r="B376" s="212"/>
      <c r="C376" s="721" t="s">
        <v>192</v>
      </c>
      <c r="D376" s="191" t="s">
        <v>593</v>
      </c>
      <c r="E376" s="248" t="s">
        <v>164</v>
      </c>
      <c r="F376" s="335"/>
      <c r="G376" s="188" t="s">
        <v>139</v>
      </c>
      <c r="H376" s="718">
        <v>0.39600000000000002</v>
      </c>
      <c r="I376" s="188" t="s">
        <v>141</v>
      </c>
      <c r="J376" s="336">
        <f t="shared" si="20"/>
        <v>0</v>
      </c>
      <c r="K376" s="3" t="s">
        <v>1489</v>
      </c>
      <c r="L376" s="263"/>
      <c r="M376" s="4">
        <v>0.4415</v>
      </c>
      <c r="N376" s="715">
        <f t="shared" si="21"/>
        <v>0.442</v>
      </c>
    </row>
    <row r="377" spans="1:16" s="4" customFormat="1" ht="14.4" customHeight="1" x14ac:dyDescent="0.2">
      <c r="B377" s="761">
        <f>B375+1</f>
        <v>28</v>
      </c>
      <c r="C377" s="195" t="s">
        <v>142</v>
      </c>
      <c r="D377" s="191" t="s">
        <v>597</v>
      </c>
      <c r="E377" s="248" t="s">
        <v>165</v>
      </c>
      <c r="F377" s="335"/>
      <c r="G377" s="188" t="s">
        <v>139</v>
      </c>
      <c r="H377" s="363">
        <v>0.27100000000000002</v>
      </c>
      <c r="I377" s="188" t="s">
        <v>141</v>
      </c>
      <c r="J377" s="336">
        <f t="shared" si="20"/>
        <v>0</v>
      </c>
      <c r="K377" s="3" t="s">
        <v>1488</v>
      </c>
      <c r="L377" s="263"/>
      <c r="M377" s="4">
        <v>0.29580000000000001</v>
      </c>
      <c r="N377" s="715">
        <f t="shared" si="21"/>
        <v>0.29599999999999999</v>
      </c>
    </row>
    <row r="378" spans="1:16" s="4" customFormat="1" ht="14.4" customHeight="1" x14ac:dyDescent="0.2">
      <c r="B378" s="212"/>
      <c r="C378" s="765" t="s">
        <v>1333</v>
      </c>
      <c r="D378" s="191" t="s">
        <v>593</v>
      </c>
      <c r="E378" s="248" t="s">
        <v>164</v>
      </c>
      <c r="F378" s="335"/>
      <c r="G378" s="188" t="s">
        <v>139</v>
      </c>
      <c r="H378" s="363">
        <v>0.26400000000000001</v>
      </c>
      <c r="I378" s="188" t="s">
        <v>141</v>
      </c>
      <c r="J378" s="337">
        <f t="shared" si="20"/>
        <v>0</v>
      </c>
      <c r="K378" s="3" t="s">
        <v>338</v>
      </c>
      <c r="L378" s="263"/>
      <c r="M378" s="4">
        <v>0.29430000000000001</v>
      </c>
      <c r="N378" s="715">
        <f t="shared" si="21"/>
        <v>0.29399999999999998</v>
      </c>
    </row>
    <row r="379" spans="1:16" s="4" customFormat="1" ht="14.4" customHeight="1" x14ac:dyDescent="0.2">
      <c r="B379" s="761">
        <f>B377+1</f>
        <v>29</v>
      </c>
      <c r="C379" s="719" t="s">
        <v>537</v>
      </c>
      <c r="D379" s="191" t="s">
        <v>597</v>
      </c>
      <c r="E379" s="248" t="s">
        <v>165</v>
      </c>
      <c r="F379" s="335"/>
      <c r="G379" s="188" t="s">
        <v>139</v>
      </c>
      <c r="H379" s="718">
        <v>0.42399999999999999</v>
      </c>
      <c r="I379" s="188" t="s">
        <v>141</v>
      </c>
      <c r="J379" s="336">
        <f t="shared" si="20"/>
        <v>0</v>
      </c>
      <c r="K379" s="3" t="s">
        <v>337</v>
      </c>
      <c r="L379" s="263"/>
      <c r="M379" s="4">
        <v>0.45</v>
      </c>
      <c r="N379" s="715">
        <f t="shared" si="21"/>
        <v>0.45</v>
      </c>
    </row>
    <row r="380" spans="1:16" s="4" customFormat="1" ht="14.4" customHeight="1" x14ac:dyDescent="0.2">
      <c r="B380" s="212"/>
      <c r="C380" s="721" t="s">
        <v>192</v>
      </c>
      <c r="D380" s="191" t="s">
        <v>593</v>
      </c>
      <c r="E380" s="248" t="s">
        <v>164</v>
      </c>
      <c r="F380" s="335"/>
      <c r="G380" s="188" t="s">
        <v>139</v>
      </c>
      <c r="H380" s="718">
        <v>0.41699999999999998</v>
      </c>
      <c r="I380" s="188" t="s">
        <v>141</v>
      </c>
      <c r="J380" s="336">
        <f t="shared" si="20"/>
        <v>0</v>
      </c>
      <c r="K380" s="3" t="s">
        <v>336</v>
      </c>
      <c r="L380" s="263"/>
      <c r="M380" s="4">
        <v>0.45</v>
      </c>
      <c r="N380" s="715">
        <f t="shared" si="21"/>
        <v>0.45</v>
      </c>
    </row>
    <row r="381" spans="1:16" s="4" customFormat="1" ht="14.4" customHeight="1" x14ac:dyDescent="0.2">
      <c r="B381" s="761">
        <f>B379+1</f>
        <v>30</v>
      </c>
      <c r="C381" s="195" t="s">
        <v>537</v>
      </c>
      <c r="D381" s="191" t="s">
        <v>597</v>
      </c>
      <c r="E381" s="248" t="s">
        <v>165</v>
      </c>
      <c r="F381" s="335"/>
      <c r="G381" s="188" t="s">
        <v>139</v>
      </c>
      <c r="H381" s="363">
        <v>0.28199999999999997</v>
      </c>
      <c r="I381" s="188" t="s">
        <v>141</v>
      </c>
      <c r="J381" s="336">
        <f t="shared" si="20"/>
        <v>0</v>
      </c>
      <c r="K381" s="3" t="s">
        <v>333</v>
      </c>
      <c r="L381" s="263"/>
      <c r="M381" s="4">
        <v>0.3</v>
      </c>
      <c r="N381" s="715">
        <f t="shared" si="21"/>
        <v>0.3</v>
      </c>
    </row>
    <row r="382" spans="1:16" s="4" customFormat="1" ht="14.4" customHeight="1" x14ac:dyDescent="0.2">
      <c r="B382" s="212"/>
      <c r="C382" s="765" t="s">
        <v>1333</v>
      </c>
      <c r="D382" s="191" t="s">
        <v>593</v>
      </c>
      <c r="E382" s="248" t="s">
        <v>164</v>
      </c>
      <c r="F382" s="335"/>
      <c r="G382" s="188" t="s">
        <v>139</v>
      </c>
      <c r="H382" s="363">
        <v>0.27800000000000002</v>
      </c>
      <c r="I382" s="188" t="s">
        <v>141</v>
      </c>
      <c r="J382" s="337">
        <f t="shared" si="20"/>
        <v>0</v>
      </c>
      <c r="K382" s="3" t="s">
        <v>331</v>
      </c>
      <c r="L382" s="263"/>
      <c r="M382" s="4">
        <v>0.3</v>
      </c>
      <c r="N382" s="715">
        <f t="shared" si="21"/>
        <v>0.3</v>
      </c>
    </row>
    <row r="383" spans="1:16" s="4" customFormat="1" ht="14.4" customHeight="1" x14ac:dyDescent="0.2">
      <c r="B383" s="761">
        <f>B381+1</f>
        <v>31</v>
      </c>
      <c r="C383" s="719" t="s">
        <v>575</v>
      </c>
      <c r="D383" s="191" t="s">
        <v>597</v>
      </c>
      <c r="E383" s="248" t="s">
        <v>165</v>
      </c>
      <c r="F383" s="335"/>
      <c r="G383" s="188" t="s">
        <v>139</v>
      </c>
      <c r="H383" s="718">
        <v>0.439</v>
      </c>
      <c r="I383" s="188" t="s">
        <v>141</v>
      </c>
      <c r="J383" s="336">
        <f t="shared" si="20"/>
        <v>0</v>
      </c>
      <c r="K383" s="3" t="s">
        <v>329</v>
      </c>
      <c r="L383" s="263"/>
      <c r="M383" s="4">
        <v>0.45</v>
      </c>
      <c r="N383" s="715">
        <f t="shared" si="21"/>
        <v>0.45</v>
      </c>
    </row>
    <row r="384" spans="1:16" s="4" customFormat="1" ht="14.25" customHeight="1" x14ac:dyDescent="0.2">
      <c r="B384" s="212"/>
      <c r="C384" s="721" t="s">
        <v>192</v>
      </c>
      <c r="D384" s="191" t="s">
        <v>593</v>
      </c>
      <c r="E384" s="248" t="s">
        <v>164</v>
      </c>
      <c r="F384" s="335"/>
      <c r="G384" s="188" t="s">
        <v>139</v>
      </c>
      <c r="H384" s="718">
        <v>0.434</v>
      </c>
      <c r="I384" s="188" t="s">
        <v>141</v>
      </c>
      <c r="J384" s="336">
        <f t="shared" si="20"/>
        <v>0</v>
      </c>
      <c r="K384" s="3" t="s">
        <v>369</v>
      </c>
      <c r="L384" s="263"/>
      <c r="M384" s="4">
        <v>0.45</v>
      </c>
      <c r="N384" s="715">
        <f t="shared" si="21"/>
        <v>0.45</v>
      </c>
    </row>
    <row r="385" spans="1:16" s="4" customFormat="1" ht="14.4" customHeight="1" x14ac:dyDescent="0.2">
      <c r="B385" s="761">
        <f>B383+1</f>
        <v>32</v>
      </c>
      <c r="C385" s="195" t="s">
        <v>575</v>
      </c>
      <c r="D385" s="191" t="s">
        <v>597</v>
      </c>
      <c r="E385" s="248" t="s">
        <v>165</v>
      </c>
      <c r="F385" s="335"/>
      <c r="G385" s="188" t="s">
        <v>139</v>
      </c>
      <c r="H385" s="363">
        <v>0.29299999999999998</v>
      </c>
      <c r="I385" s="188" t="s">
        <v>141</v>
      </c>
      <c r="J385" s="336">
        <f t="shared" si="20"/>
        <v>0</v>
      </c>
      <c r="K385" s="3" t="s">
        <v>368</v>
      </c>
      <c r="L385" s="263"/>
      <c r="M385" s="4">
        <v>0.3</v>
      </c>
      <c r="N385" s="715">
        <f t="shared" si="21"/>
        <v>0.3</v>
      </c>
    </row>
    <row r="386" spans="1:16" s="4" customFormat="1" ht="14.4" customHeight="1" thickBot="1" x14ac:dyDescent="0.25">
      <c r="B386" s="212"/>
      <c r="C386" s="765" t="s">
        <v>812</v>
      </c>
      <c r="D386" s="191" t="s">
        <v>593</v>
      </c>
      <c r="E386" s="248" t="s">
        <v>164</v>
      </c>
      <c r="F386" s="335"/>
      <c r="G386" s="188" t="s">
        <v>139</v>
      </c>
      <c r="H386" s="363">
        <v>0.28999999999999998</v>
      </c>
      <c r="I386" s="188" t="s">
        <v>141</v>
      </c>
      <c r="J386" s="337">
        <f t="shared" si="20"/>
        <v>0</v>
      </c>
      <c r="K386" s="3" t="s">
        <v>1493</v>
      </c>
      <c r="L386" s="263"/>
      <c r="M386" s="4">
        <v>0.3</v>
      </c>
      <c r="N386" s="715">
        <f t="shared" si="21"/>
        <v>0.3</v>
      </c>
    </row>
    <row r="387" spans="1:16" s="4" customFormat="1" ht="15" customHeight="1" thickBot="1" x14ac:dyDescent="0.25">
      <c r="B387" s="1045" t="s">
        <v>140</v>
      </c>
      <c r="C387" s="1046"/>
      <c r="D387" s="1037"/>
      <c r="E387" s="1038"/>
      <c r="F387" s="340"/>
      <c r="G387" s="224"/>
      <c r="H387" s="341"/>
      <c r="I387" s="753"/>
      <c r="J387" s="342">
        <f>SUM(J324:J367,J371:J386)</f>
        <v>0</v>
      </c>
      <c r="K387" s="3" t="s">
        <v>2076</v>
      </c>
      <c r="L387" s="4" t="s">
        <v>2026</v>
      </c>
    </row>
    <row r="388" spans="1:16" s="4" customFormat="1" ht="4.5" customHeight="1" x14ac:dyDescent="0.2">
      <c r="F388" s="343"/>
      <c r="H388" s="263"/>
      <c r="J388" s="344"/>
    </row>
    <row r="389" spans="1:16" s="4" customFormat="1" ht="4.5" customHeight="1" x14ac:dyDescent="0.2">
      <c r="F389" s="343"/>
      <c r="H389" s="263"/>
      <c r="J389" s="344"/>
      <c r="P389" s="2"/>
    </row>
    <row r="390" spans="1:16" ht="18.75" customHeight="1" x14ac:dyDescent="0.2">
      <c r="A390" s="177"/>
      <c r="B390" s="4" t="s">
        <v>191</v>
      </c>
    </row>
    <row r="391" spans="1:16" ht="7.5" customHeight="1" x14ac:dyDescent="0.2">
      <c r="A391" s="182"/>
    </row>
    <row r="392" spans="1:16" ht="18.75" customHeight="1" x14ac:dyDescent="0.2">
      <c r="A392" s="182"/>
      <c r="B392" s="1050" t="s">
        <v>190</v>
      </c>
      <c r="C392" s="1051"/>
      <c r="D392" s="1050" t="s">
        <v>161</v>
      </c>
      <c r="E392" s="1051"/>
      <c r="F392" s="799" t="s">
        <v>160</v>
      </c>
      <c r="G392" s="187"/>
      <c r="H392" s="252" t="s">
        <v>159</v>
      </c>
      <c r="I392" s="187"/>
      <c r="J392" s="799" t="s">
        <v>110</v>
      </c>
      <c r="K392" s="3"/>
    </row>
    <row r="393" spans="1:16" ht="15" customHeight="1" x14ac:dyDescent="0.2">
      <c r="A393" s="182"/>
      <c r="B393" s="760"/>
      <c r="C393" s="203"/>
      <c r="D393" s="766"/>
      <c r="E393" s="767"/>
      <c r="F393" s="800" t="s">
        <v>2031</v>
      </c>
      <c r="G393" s="200"/>
      <c r="H393" s="251"/>
      <c r="I393" s="200"/>
      <c r="J393" s="800" t="s">
        <v>2032</v>
      </c>
      <c r="K393" s="3"/>
      <c r="P393" s="4"/>
    </row>
    <row r="394" spans="1:16" s="4" customFormat="1" ht="15" customHeight="1" x14ac:dyDescent="0.2">
      <c r="B394" s="761">
        <v>1</v>
      </c>
      <c r="C394" s="195" t="s">
        <v>153</v>
      </c>
      <c r="D394" s="1037"/>
      <c r="E394" s="1038"/>
      <c r="F394" s="335"/>
      <c r="G394" s="188" t="s">
        <v>2026</v>
      </c>
      <c r="H394" s="363">
        <v>0.161</v>
      </c>
      <c r="I394" s="188" t="s">
        <v>2027</v>
      </c>
      <c r="J394" s="336">
        <f t="shared" ref="J394:J412" si="22">ROUND(F394*H394,0)</f>
        <v>0</v>
      </c>
      <c r="K394" s="3" t="s">
        <v>2034</v>
      </c>
      <c r="L394" s="263"/>
      <c r="M394" s="4">
        <v>0.1968</v>
      </c>
      <c r="N394" s="715">
        <f t="shared" ref="N394:N412" si="23">ROUND(M394,3)</f>
        <v>0.19700000000000001</v>
      </c>
    </row>
    <row r="395" spans="1:16" s="4" customFormat="1" ht="15" customHeight="1" x14ac:dyDescent="0.2">
      <c r="B395" s="761">
        <v>2</v>
      </c>
      <c r="C395" s="195" t="s">
        <v>151</v>
      </c>
      <c r="D395" s="1037"/>
      <c r="E395" s="1038"/>
      <c r="F395" s="335"/>
      <c r="G395" s="188" t="s">
        <v>139</v>
      </c>
      <c r="H395" s="363">
        <v>0.17299999999999999</v>
      </c>
      <c r="I395" s="188" t="s">
        <v>141</v>
      </c>
      <c r="J395" s="336">
        <f t="shared" si="22"/>
        <v>0</v>
      </c>
      <c r="K395" s="3" t="s">
        <v>154</v>
      </c>
      <c r="L395" s="263"/>
      <c r="M395" s="4">
        <v>0.20880000000000001</v>
      </c>
      <c r="N395" s="715">
        <f t="shared" si="23"/>
        <v>0.20899999999999999</v>
      </c>
    </row>
    <row r="396" spans="1:16" s="4" customFormat="1" ht="15" customHeight="1" x14ac:dyDescent="0.2">
      <c r="B396" s="761">
        <v>3</v>
      </c>
      <c r="C396" s="195" t="s">
        <v>150</v>
      </c>
      <c r="D396" s="1037"/>
      <c r="E396" s="1038"/>
      <c r="F396" s="335"/>
      <c r="G396" s="188" t="s">
        <v>139</v>
      </c>
      <c r="H396" s="363">
        <v>0.18</v>
      </c>
      <c r="I396" s="188" t="s">
        <v>141</v>
      </c>
      <c r="J396" s="336">
        <f t="shared" si="22"/>
        <v>0</v>
      </c>
      <c r="K396" s="3" t="s">
        <v>152</v>
      </c>
      <c r="L396" s="263"/>
      <c r="M396" s="4">
        <v>0.216</v>
      </c>
      <c r="N396" s="715">
        <f t="shared" si="23"/>
        <v>0.216</v>
      </c>
    </row>
    <row r="397" spans="1:16" s="4" customFormat="1" ht="15" customHeight="1" x14ac:dyDescent="0.2">
      <c r="B397" s="761">
        <v>4</v>
      </c>
      <c r="C397" s="195" t="s">
        <v>149</v>
      </c>
      <c r="D397" s="1037"/>
      <c r="E397" s="1038"/>
      <c r="F397" s="335"/>
      <c r="G397" s="188" t="s">
        <v>139</v>
      </c>
      <c r="H397" s="363">
        <v>0.192</v>
      </c>
      <c r="I397" s="188" t="s">
        <v>141</v>
      </c>
      <c r="J397" s="336">
        <f t="shared" si="22"/>
        <v>0</v>
      </c>
      <c r="K397" s="3" t="s">
        <v>602</v>
      </c>
      <c r="L397" s="263"/>
      <c r="M397" s="4">
        <v>0.22800000000000001</v>
      </c>
      <c r="N397" s="715">
        <f t="shared" si="23"/>
        <v>0.22800000000000001</v>
      </c>
    </row>
    <row r="398" spans="1:16" s="4" customFormat="1" ht="15" customHeight="1" x14ac:dyDescent="0.2">
      <c r="B398" s="761">
        <v>5</v>
      </c>
      <c r="C398" s="195" t="s">
        <v>148</v>
      </c>
      <c r="D398" s="1037"/>
      <c r="E398" s="1038"/>
      <c r="F398" s="335"/>
      <c r="G398" s="188" t="s">
        <v>139</v>
      </c>
      <c r="H398" s="230">
        <v>0.20399999999999999</v>
      </c>
      <c r="I398" s="188" t="s">
        <v>141</v>
      </c>
      <c r="J398" s="336">
        <f t="shared" si="22"/>
        <v>0</v>
      </c>
      <c r="K398" s="3" t="s">
        <v>601</v>
      </c>
      <c r="L398" s="263"/>
      <c r="M398" s="4">
        <v>0.24</v>
      </c>
      <c r="N398" s="715">
        <f t="shared" si="23"/>
        <v>0.24</v>
      </c>
    </row>
    <row r="399" spans="1:16" s="4" customFormat="1" ht="15" customHeight="1" x14ac:dyDescent="0.2">
      <c r="B399" s="761">
        <v>6</v>
      </c>
      <c r="C399" s="195" t="s">
        <v>147</v>
      </c>
      <c r="D399" s="1037"/>
      <c r="E399" s="1038"/>
      <c r="F399" s="335"/>
      <c r="G399" s="188" t="s">
        <v>139</v>
      </c>
      <c r="H399" s="230">
        <v>0.22800000000000001</v>
      </c>
      <c r="I399" s="188" t="s">
        <v>141</v>
      </c>
      <c r="J399" s="336">
        <f t="shared" si="22"/>
        <v>0</v>
      </c>
      <c r="K399" s="3" t="s">
        <v>600</v>
      </c>
      <c r="L399" s="263"/>
      <c r="M399" s="4">
        <v>0.25979999999999998</v>
      </c>
      <c r="N399" s="715">
        <f t="shared" si="23"/>
        <v>0.26</v>
      </c>
    </row>
    <row r="400" spans="1:16" s="4" customFormat="1" ht="15" customHeight="1" x14ac:dyDescent="0.2">
      <c r="B400" s="198">
        <v>7</v>
      </c>
      <c r="C400" s="190" t="s">
        <v>146</v>
      </c>
      <c r="D400" s="1037"/>
      <c r="E400" s="1038"/>
      <c r="F400" s="335"/>
      <c r="G400" s="188" t="s">
        <v>139</v>
      </c>
      <c r="H400" s="230">
        <v>0.214</v>
      </c>
      <c r="I400" s="188" t="s">
        <v>141</v>
      </c>
      <c r="J400" s="336">
        <f t="shared" si="22"/>
        <v>0</v>
      </c>
      <c r="K400" s="3" t="s">
        <v>599</v>
      </c>
      <c r="L400" s="263"/>
      <c r="M400" s="4">
        <v>0.25319999999999998</v>
      </c>
      <c r="N400" s="715">
        <f t="shared" si="23"/>
        <v>0.253</v>
      </c>
    </row>
    <row r="401" spans="1:16" s="4" customFormat="1" ht="15" customHeight="1" x14ac:dyDescent="0.2">
      <c r="B401" s="761">
        <v>8</v>
      </c>
      <c r="C401" s="195" t="s">
        <v>145</v>
      </c>
      <c r="D401" s="191" t="s">
        <v>597</v>
      </c>
      <c r="E401" s="248" t="s">
        <v>165</v>
      </c>
      <c r="F401" s="335"/>
      <c r="G401" s="188" t="s">
        <v>139</v>
      </c>
      <c r="H401" s="230">
        <v>0.24299999999999999</v>
      </c>
      <c r="I401" s="188" t="s">
        <v>141</v>
      </c>
      <c r="J401" s="336">
        <f t="shared" si="22"/>
        <v>0</v>
      </c>
      <c r="K401" s="3" t="s">
        <v>598</v>
      </c>
      <c r="L401" s="263"/>
      <c r="M401" s="4">
        <v>0.2742</v>
      </c>
      <c r="N401" s="715">
        <f t="shared" si="23"/>
        <v>0.27400000000000002</v>
      </c>
    </row>
    <row r="402" spans="1:16" s="4" customFormat="1" ht="15" customHeight="1" x14ac:dyDescent="0.2">
      <c r="B402" s="212"/>
      <c r="C402" s="767"/>
      <c r="D402" s="191" t="s">
        <v>593</v>
      </c>
      <c r="E402" s="248" t="s">
        <v>164</v>
      </c>
      <c r="F402" s="335"/>
      <c r="G402" s="188" t="s">
        <v>139</v>
      </c>
      <c r="H402" s="230">
        <v>0.218</v>
      </c>
      <c r="I402" s="188" t="s">
        <v>141</v>
      </c>
      <c r="J402" s="336">
        <f t="shared" si="22"/>
        <v>0</v>
      </c>
      <c r="K402" s="3" t="s">
        <v>594</v>
      </c>
      <c r="L402" s="263"/>
      <c r="M402" s="4">
        <v>0.25979999999999998</v>
      </c>
      <c r="N402" s="715">
        <f t="shared" si="23"/>
        <v>0.26</v>
      </c>
    </row>
    <row r="403" spans="1:16" s="4" customFormat="1" ht="15" customHeight="1" x14ac:dyDescent="0.2">
      <c r="B403" s="761">
        <v>9</v>
      </c>
      <c r="C403" s="195" t="s">
        <v>144</v>
      </c>
      <c r="D403" s="191" t="s">
        <v>597</v>
      </c>
      <c r="E403" s="248" t="s">
        <v>165</v>
      </c>
      <c r="F403" s="335"/>
      <c r="G403" s="188" t="s">
        <v>139</v>
      </c>
      <c r="H403" s="230">
        <v>0.252</v>
      </c>
      <c r="I403" s="188" t="s">
        <v>141</v>
      </c>
      <c r="J403" s="336">
        <f t="shared" si="22"/>
        <v>0</v>
      </c>
      <c r="K403" s="3" t="s">
        <v>592</v>
      </c>
      <c r="L403" s="263"/>
      <c r="M403" s="4">
        <v>0.28349999999999997</v>
      </c>
      <c r="N403" s="715">
        <f t="shared" si="23"/>
        <v>0.28399999999999997</v>
      </c>
    </row>
    <row r="404" spans="1:16" s="4" customFormat="1" ht="15" customHeight="1" x14ac:dyDescent="0.2">
      <c r="B404" s="212"/>
      <c r="C404" s="767"/>
      <c r="D404" s="191" t="s">
        <v>593</v>
      </c>
      <c r="E404" s="248" t="s">
        <v>164</v>
      </c>
      <c r="F404" s="335"/>
      <c r="G404" s="188" t="s">
        <v>139</v>
      </c>
      <c r="H404" s="230">
        <v>0.22800000000000001</v>
      </c>
      <c r="I404" s="188" t="s">
        <v>141</v>
      </c>
      <c r="J404" s="337">
        <f t="shared" si="22"/>
        <v>0</v>
      </c>
      <c r="K404" s="3" t="s">
        <v>630</v>
      </c>
      <c r="L404" s="263"/>
      <c r="M404" s="4">
        <v>0.2712</v>
      </c>
      <c r="N404" s="715">
        <f t="shared" si="23"/>
        <v>0.27100000000000002</v>
      </c>
    </row>
    <row r="405" spans="1:16" s="4" customFormat="1" ht="15" customHeight="1" x14ac:dyDescent="0.2">
      <c r="B405" s="761">
        <v>10</v>
      </c>
      <c r="C405" s="195" t="s">
        <v>143</v>
      </c>
      <c r="D405" s="191" t="s">
        <v>597</v>
      </c>
      <c r="E405" s="248" t="s">
        <v>165</v>
      </c>
      <c r="F405" s="335"/>
      <c r="G405" s="188" t="s">
        <v>139</v>
      </c>
      <c r="H405" s="230">
        <v>0.26200000000000001</v>
      </c>
      <c r="I405" s="188" t="s">
        <v>141</v>
      </c>
      <c r="J405" s="336">
        <f t="shared" si="22"/>
        <v>0</v>
      </c>
      <c r="K405" s="3" t="s">
        <v>629</v>
      </c>
      <c r="L405" s="263"/>
      <c r="M405" s="4">
        <v>0.2928</v>
      </c>
      <c r="N405" s="715">
        <f t="shared" si="23"/>
        <v>0.29299999999999998</v>
      </c>
    </row>
    <row r="406" spans="1:16" s="4" customFormat="1" ht="15" customHeight="1" x14ac:dyDescent="0.2">
      <c r="B406" s="212"/>
      <c r="C406" s="767"/>
      <c r="D406" s="191" t="s">
        <v>593</v>
      </c>
      <c r="E406" s="248" t="s">
        <v>164</v>
      </c>
      <c r="F406" s="335"/>
      <c r="G406" s="188" t="s">
        <v>139</v>
      </c>
      <c r="H406" s="230">
        <v>0.23899999999999999</v>
      </c>
      <c r="I406" s="188" t="s">
        <v>141</v>
      </c>
      <c r="J406" s="337">
        <f t="shared" si="22"/>
        <v>0</v>
      </c>
      <c r="K406" s="3" t="s">
        <v>628</v>
      </c>
      <c r="L406" s="263"/>
      <c r="M406" s="4">
        <v>0.2838</v>
      </c>
      <c r="N406" s="715">
        <f t="shared" si="23"/>
        <v>0.28399999999999997</v>
      </c>
    </row>
    <row r="407" spans="1:16" s="4" customFormat="1" ht="15" customHeight="1" x14ac:dyDescent="0.2">
      <c r="B407" s="761">
        <v>11</v>
      </c>
      <c r="C407" s="195" t="s">
        <v>142</v>
      </c>
      <c r="D407" s="191" t="s">
        <v>597</v>
      </c>
      <c r="E407" s="248" t="s">
        <v>165</v>
      </c>
      <c r="F407" s="335"/>
      <c r="G407" s="188" t="s">
        <v>139</v>
      </c>
      <c r="H407" s="230">
        <v>0.27100000000000002</v>
      </c>
      <c r="I407" s="188" t="s">
        <v>141</v>
      </c>
      <c r="J407" s="336">
        <f t="shared" si="22"/>
        <v>0</v>
      </c>
      <c r="K407" s="3" t="s">
        <v>649</v>
      </c>
      <c r="L407" s="263"/>
      <c r="M407" s="4">
        <v>0.29580000000000001</v>
      </c>
      <c r="N407" s="715">
        <f t="shared" si="23"/>
        <v>0.29599999999999999</v>
      </c>
    </row>
    <row r="408" spans="1:16" s="4" customFormat="1" ht="15" customHeight="1" x14ac:dyDescent="0.2">
      <c r="B408" s="212"/>
      <c r="C408" s="767"/>
      <c r="D408" s="191" t="s">
        <v>593</v>
      </c>
      <c r="E408" s="248" t="s">
        <v>164</v>
      </c>
      <c r="F408" s="335"/>
      <c r="G408" s="188" t="s">
        <v>139</v>
      </c>
      <c r="H408" s="230">
        <v>0.26400000000000001</v>
      </c>
      <c r="I408" s="188" t="s">
        <v>141</v>
      </c>
      <c r="J408" s="337">
        <f t="shared" si="22"/>
        <v>0</v>
      </c>
      <c r="K408" s="3" t="s">
        <v>648</v>
      </c>
      <c r="L408" s="263"/>
      <c r="M408" s="4">
        <v>0.29430000000000001</v>
      </c>
      <c r="N408" s="715">
        <f t="shared" si="23"/>
        <v>0.29399999999999998</v>
      </c>
    </row>
    <row r="409" spans="1:16" s="4" customFormat="1" ht="15" customHeight="1" x14ac:dyDescent="0.2">
      <c r="B409" s="761">
        <v>12</v>
      </c>
      <c r="C409" s="195" t="s">
        <v>537</v>
      </c>
      <c r="D409" s="191" t="s">
        <v>597</v>
      </c>
      <c r="E409" s="248" t="s">
        <v>165</v>
      </c>
      <c r="F409" s="335"/>
      <c r="G409" s="188" t="s">
        <v>139</v>
      </c>
      <c r="H409" s="230">
        <v>0.28199999999999997</v>
      </c>
      <c r="I409" s="188" t="s">
        <v>141</v>
      </c>
      <c r="J409" s="336">
        <f t="shared" si="22"/>
        <v>0</v>
      </c>
      <c r="K409" s="3" t="s">
        <v>647</v>
      </c>
      <c r="L409" s="263"/>
      <c r="M409" s="4">
        <v>0.3</v>
      </c>
      <c r="N409" s="715">
        <f t="shared" si="23"/>
        <v>0.3</v>
      </c>
    </row>
    <row r="410" spans="1:16" s="4" customFormat="1" ht="15" customHeight="1" x14ac:dyDescent="0.2">
      <c r="B410" s="212"/>
      <c r="C410" s="767"/>
      <c r="D410" s="191" t="s">
        <v>593</v>
      </c>
      <c r="E410" s="248" t="s">
        <v>164</v>
      </c>
      <c r="F410" s="335"/>
      <c r="G410" s="188" t="s">
        <v>139</v>
      </c>
      <c r="H410" s="230">
        <v>0.27800000000000002</v>
      </c>
      <c r="I410" s="188" t="s">
        <v>141</v>
      </c>
      <c r="J410" s="337">
        <f t="shared" si="22"/>
        <v>0</v>
      </c>
      <c r="K410" s="3" t="s">
        <v>646</v>
      </c>
      <c r="L410" s="263"/>
      <c r="M410" s="4">
        <v>0.3</v>
      </c>
      <c r="N410" s="715">
        <f t="shared" si="23"/>
        <v>0.3</v>
      </c>
    </row>
    <row r="411" spans="1:16" s="4" customFormat="1" ht="15.75" customHeight="1" x14ac:dyDescent="0.2">
      <c r="B411" s="761">
        <v>13</v>
      </c>
      <c r="C411" s="195" t="s">
        <v>575</v>
      </c>
      <c r="D411" s="191" t="s">
        <v>597</v>
      </c>
      <c r="E411" s="248" t="s">
        <v>165</v>
      </c>
      <c r="F411" s="335"/>
      <c r="G411" s="188" t="s">
        <v>139</v>
      </c>
      <c r="H411" s="230">
        <v>0.29299999999999998</v>
      </c>
      <c r="I411" s="188" t="s">
        <v>141</v>
      </c>
      <c r="J411" s="336">
        <f t="shared" si="22"/>
        <v>0</v>
      </c>
      <c r="K411" s="3" t="s">
        <v>645</v>
      </c>
      <c r="L411" s="263"/>
      <c r="M411" s="4">
        <v>0.3</v>
      </c>
      <c r="N411" s="715">
        <f t="shared" si="23"/>
        <v>0.3</v>
      </c>
    </row>
    <row r="412" spans="1:16" s="4" customFormat="1" ht="15" customHeight="1" thickBot="1" x14ac:dyDescent="0.25">
      <c r="B412" s="212"/>
      <c r="C412" s="767"/>
      <c r="D412" s="191" t="s">
        <v>593</v>
      </c>
      <c r="E412" s="248" t="s">
        <v>164</v>
      </c>
      <c r="F412" s="335"/>
      <c r="G412" s="188" t="s">
        <v>139</v>
      </c>
      <c r="H412" s="230">
        <v>0.28999999999999998</v>
      </c>
      <c r="I412" s="188" t="s">
        <v>141</v>
      </c>
      <c r="J412" s="337">
        <f t="shared" si="22"/>
        <v>0</v>
      </c>
      <c r="K412" s="3" t="s">
        <v>644</v>
      </c>
      <c r="L412" s="263"/>
      <c r="M412" s="4">
        <v>0.3</v>
      </c>
      <c r="N412" s="715">
        <f t="shared" si="23"/>
        <v>0.3</v>
      </c>
    </row>
    <row r="413" spans="1:16" s="4" customFormat="1" ht="15" customHeight="1" thickBot="1" x14ac:dyDescent="0.25">
      <c r="B413" s="1045" t="s">
        <v>140</v>
      </c>
      <c r="C413" s="1046"/>
      <c r="D413" s="1037"/>
      <c r="E413" s="1038"/>
      <c r="F413" s="340"/>
      <c r="G413" s="224"/>
      <c r="H413" s="341"/>
      <c r="I413" s="753"/>
      <c r="J413" s="342">
        <f>SUM(J394:J412)</f>
        <v>0</v>
      </c>
      <c r="K413" s="3" t="s">
        <v>2077</v>
      </c>
      <c r="L413" s="4" t="s">
        <v>2026</v>
      </c>
    </row>
    <row r="414" spans="1:16" s="4" customFormat="1" ht="18.75" customHeight="1" x14ac:dyDescent="0.2">
      <c r="F414" s="343"/>
      <c r="H414" s="263"/>
      <c r="J414" s="344"/>
      <c r="P414" s="2"/>
    </row>
    <row r="415" spans="1:16" ht="18.75" customHeight="1" x14ac:dyDescent="0.2">
      <c r="A415" s="177"/>
      <c r="B415" s="4" t="s">
        <v>813</v>
      </c>
    </row>
    <row r="416" spans="1:16" ht="7.5" customHeight="1" x14ac:dyDescent="0.2">
      <c r="A416" s="182"/>
    </row>
    <row r="417" spans="1:16" ht="18.75" customHeight="1" x14ac:dyDescent="0.2">
      <c r="A417" s="182"/>
      <c r="B417" s="1050" t="s">
        <v>189</v>
      </c>
      <c r="C417" s="1051"/>
      <c r="D417" s="1050" t="s">
        <v>161</v>
      </c>
      <c r="E417" s="1051"/>
      <c r="F417" s="799" t="s">
        <v>160</v>
      </c>
      <c r="G417" s="187"/>
      <c r="H417" s="252" t="s">
        <v>159</v>
      </c>
      <c r="I417" s="187"/>
      <c r="J417" s="799" t="s">
        <v>110</v>
      </c>
      <c r="K417" s="3"/>
    </row>
    <row r="418" spans="1:16" ht="15" customHeight="1" x14ac:dyDescent="0.2">
      <c r="A418" s="182"/>
      <c r="B418" s="760"/>
      <c r="C418" s="203"/>
      <c r="D418" s="766"/>
      <c r="E418" s="767"/>
      <c r="F418" s="806"/>
      <c r="G418" s="200"/>
      <c r="H418" s="251"/>
      <c r="I418" s="200"/>
      <c r="J418" s="800" t="s">
        <v>2032</v>
      </c>
      <c r="K418" s="3"/>
      <c r="P418" s="4"/>
    </row>
    <row r="419" spans="1:16" s="4" customFormat="1" ht="15" customHeight="1" x14ac:dyDescent="0.2">
      <c r="B419" s="761">
        <v>1</v>
      </c>
      <c r="C419" s="195" t="s">
        <v>166</v>
      </c>
      <c r="D419" s="1037"/>
      <c r="E419" s="1038"/>
      <c r="F419" s="335"/>
      <c r="G419" s="188" t="s">
        <v>2026</v>
      </c>
      <c r="H419" s="230">
        <v>5.8000000000000003E-2</v>
      </c>
      <c r="I419" s="188" t="s">
        <v>2027</v>
      </c>
      <c r="J419" s="336">
        <f t="shared" ref="J419:J445" si="24">ROUND(F419*H419,0)</f>
        <v>0</v>
      </c>
      <c r="K419" s="3" t="s">
        <v>307</v>
      </c>
      <c r="M419" s="4">
        <v>0.2208</v>
      </c>
      <c r="N419" s="715">
        <f t="shared" ref="N419:N441" si="25">ROUND(M419,3)</f>
        <v>0.221</v>
      </c>
    </row>
    <row r="420" spans="1:16" s="4" customFormat="1" ht="15" customHeight="1" x14ac:dyDescent="0.2">
      <c r="B420" s="761">
        <v>2</v>
      </c>
      <c r="C420" s="195" t="s">
        <v>155</v>
      </c>
      <c r="D420" s="1037"/>
      <c r="E420" s="1038"/>
      <c r="F420" s="335"/>
      <c r="G420" s="188" t="s">
        <v>139</v>
      </c>
      <c r="H420" s="230">
        <v>0.109</v>
      </c>
      <c r="I420" s="188" t="s">
        <v>141</v>
      </c>
      <c r="J420" s="336">
        <f t="shared" si="24"/>
        <v>0</v>
      </c>
      <c r="K420" s="3" t="s">
        <v>306</v>
      </c>
      <c r="M420" s="4">
        <v>0.26400000000000001</v>
      </c>
      <c r="N420" s="715">
        <f t="shared" si="25"/>
        <v>0.26400000000000001</v>
      </c>
    </row>
    <row r="421" spans="1:16" s="4" customFormat="1" ht="15" customHeight="1" x14ac:dyDescent="0.2">
      <c r="B421" s="761">
        <v>3</v>
      </c>
      <c r="C421" s="195" t="s">
        <v>153</v>
      </c>
      <c r="D421" s="1037"/>
      <c r="E421" s="1038"/>
      <c r="F421" s="335"/>
      <c r="G421" s="188" t="s">
        <v>139</v>
      </c>
      <c r="H421" s="230">
        <v>0.159</v>
      </c>
      <c r="I421" s="188" t="s">
        <v>141</v>
      </c>
      <c r="J421" s="336">
        <f t="shared" si="24"/>
        <v>0</v>
      </c>
      <c r="K421" s="3" t="s">
        <v>305</v>
      </c>
      <c r="M421" s="4">
        <v>0.31040000000000001</v>
      </c>
      <c r="N421" s="715">
        <f t="shared" si="25"/>
        <v>0.31</v>
      </c>
    </row>
    <row r="422" spans="1:16" s="4" customFormat="1" ht="15" customHeight="1" x14ac:dyDescent="0.2">
      <c r="B422" s="761">
        <v>4</v>
      </c>
      <c r="C422" s="195" t="s">
        <v>151</v>
      </c>
      <c r="D422" s="1037"/>
      <c r="E422" s="1038"/>
      <c r="F422" s="335"/>
      <c r="G422" s="188" t="s">
        <v>139</v>
      </c>
      <c r="H422" s="230">
        <v>0.214</v>
      </c>
      <c r="I422" s="188" t="s">
        <v>141</v>
      </c>
      <c r="J422" s="336">
        <f t="shared" si="24"/>
        <v>0</v>
      </c>
      <c r="K422" s="3" t="s">
        <v>304</v>
      </c>
      <c r="M422" s="4">
        <v>0.3624</v>
      </c>
      <c r="N422" s="715">
        <f t="shared" si="25"/>
        <v>0.36199999999999999</v>
      </c>
    </row>
    <row r="423" spans="1:16" s="4" customFormat="1" ht="15" customHeight="1" x14ac:dyDescent="0.2">
      <c r="B423" s="761">
        <v>5</v>
      </c>
      <c r="C423" s="195" t="s">
        <v>150</v>
      </c>
      <c r="D423" s="1037"/>
      <c r="E423" s="1038"/>
      <c r="F423" s="335"/>
      <c r="G423" s="188" t="s">
        <v>139</v>
      </c>
      <c r="H423" s="230">
        <v>0.25800000000000001</v>
      </c>
      <c r="I423" s="188" t="s">
        <v>141</v>
      </c>
      <c r="J423" s="336">
        <f t="shared" si="24"/>
        <v>0</v>
      </c>
      <c r="K423" s="3" t="s">
        <v>301</v>
      </c>
      <c r="M423" s="4">
        <v>0.4032</v>
      </c>
      <c r="N423" s="715">
        <f t="shared" si="25"/>
        <v>0.40300000000000002</v>
      </c>
    </row>
    <row r="424" spans="1:16" s="4" customFormat="1" ht="15" customHeight="1" x14ac:dyDescent="0.2">
      <c r="B424" s="761">
        <v>6</v>
      </c>
      <c r="C424" s="195" t="s">
        <v>149</v>
      </c>
      <c r="D424" s="1037"/>
      <c r="E424" s="1038"/>
      <c r="F424" s="335"/>
      <c r="G424" s="188" t="s">
        <v>139</v>
      </c>
      <c r="H424" s="230">
        <v>0.309</v>
      </c>
      <c r="I424" s="188" t="s">
        <v>141</v>
      </c>
      <c r="J424" s="336">
        <f t="shared" si="24"/>
        <v>0</v>
      </c>
      <c r="K424" s="3" t="s">
        <v>300</v>
      </c>
      <c r="M424" s="4">
        <v>0.45200000000000001</v>
      </c>
      <c r="N424" s="715">
        <f t="shared" si="25"/>
        <v>0.45200000000000001</v>
      </c>
    </row>
    <row r="425" spans="1:16" s="4" customFormat="1" ht="15" customHeight="1" x14ac:dyDescent="0.2">
      <c r="B425" s="761">
        <v>7</v>
      </c>
      <c r="C425" s="195" t="s">
        <v>148</v>
      </c>
      <c r="D425" s="1037"/>
      <c r="E425" s="1038"/>
      <c r="F425" s="335"/>
      <c r="G425" s="188" t="s">
        <v>139</v>
      </c>
      <c r="H425" s="230">
        <v>0.34200000000000003</v>
      </c>
      <c r="I425" s="188" t="s">
        <v>141</v>
      </c>
      <c r="J425" s="336">
        <f t="shared" si="24"/>
        <v>0</v>
      </c>
      <c r="K425" s="3" t="s">
        <v>302</v>
      </c>
      <c r="M425" s="4">
        <v>0.48399999999999999</v>
      </c>
      <c r="N425" s="715">
        <f t="shared" si="25"/>
        <v>0.48399999999999999</v>
      </c>
    </row>
    <row r="426" spans="1:16" s="4" customFormat="1" ht="15" customHeight="1" x14ac:dyDescent="0.2">
      <c r="B426" s="761">
        <v>8</v>
      </c>
      <c r="C426" s="195" t="s">
        <v>147</v>
      </c>
      <c r="D426" s="1037"/>
      <c r="E426" s="1038"/>
      <c r="F426" s="335"/>
      <c r="G426" s="188" t="s">
        <v>139</v>
      </c>
      <c r="H426" s="230">
        <v>0.40100000000000002</v>
      </c>
      <c r="I426" s="188" t="s">
        <v>141</v>
      </c>
      <c r="J426" s="336">
        <f t="shared" si="24"/>
        <v>0</v>
      </c>
      <c r="K426" s="3" t="s">
        <v>299</v>
      </c>
      <c r="M426" s="4">
        <v>0.54</v>
      </c>
      <c r="N426" s="715">
        <f t="shared" si="25"/>
        <v>0.54</v>
      </c>
    </row>
    <row r="427" spans="1:16" s="4" customFormat="1" ht="15" customHeight="1" x14ac:dyDescent="0.2">
      <c r="B427" s="198">
        <v>9</v>
      </c>
      <c r="C427" s="190" t="s">
        <v>146</v>
      </c>
      <c r="D427" s="1037"/>
      <c r="E427" s="1038"/>
      <c r="F427" s="335"/>
      <c r="G427" s="188" t="s">
        <v>139</v>
      </c>
      <c r="H427" s="230">
        <v>0.44400000000000001</v>
      </c>
      <c r="I427" s="188" t="s">
        <v>141</v>
      </c>
      <c r="J427" s="336">
        <f t="shared" si="24"/>
        <v>0</v>
      </c>
      <c r="K427" s="3" t="s">
        <v>298</v>
      </c>
      <c r="M427" s="4">
        <v>0.58099999999999996</v>
      </c>
      <c r="N427" s="715">
        <f t="shared" si="25"/>
        <v>0.58099999999999996</v>
      </c>
    </row>
    <row r="428" spans="1:16" s="4" customFormat="1" ht="15" customHeight="1" x14ac:dyDescent="0.2">
      <c r="B428" s="761">
        <v>10</v>
      </c>
      <c r="C428" s="195" t="s">
        <v>145</v>
      </c>
      <c r="D428" s="191" t="s">
        <v>597</v>
      </c>
      <c r="E428" s="248" t="s">
        <v>165</v>
      </c>
      <c r="F428" s="335"/>
      <c r="G428" s="188" t="s">
        <v>139</v>
      </c>
      <c r="H428" s="230">
        <v>0.54</v>
      </c>
      <c r="I428" s="188" t="s">
        <v>141</v>
      </c>
      <c r="J428" s="336">
        <f t="shared" si="24"/>
        <v>0</v>
      </c>
      <c r="K428" s="3" t="s">
        <v>297</v>
      </c>
      <c r="M428" s="4">
        <v>0.65400000000000003</v>
      </c>
      <c r="N428" s="715">
        <f t="shared" si="25"/>
        <v>0.65400000000000003</v>
      </c>
    </row>
    <row r="429" spans="1:16" s="4" customFormat="1" ht="15" customHeight="1" x14ac:dyDescent="0.2">
      <c r="B429" s="212"/>
      <c r="C429" s="767"/>
      <c r="D429" s="191" t="s">
        <v>593</v>
      </c>
      <c r="E429" s="248" t="s">
        <v>164</v>
      </c>
      <c r="F429" s="335"/>
      <c r="G429" s="188" t="s">
        <v>139</v>
      </c>
      <c r="H429" s="230">
        <v>0.434</v>
      </c>
      <c r="I429" s="188" t="s">
        <v>141</v>
      </c>
      <c r="J429" s="336">
        <f t="shared" si="24"/>
        <v>0</v>
      </c>
      <c r="K429" s="3" t="s">
        <v>296</v>
      </c>
      <c r="M429" s="4">
        <v>0.59399999999999997</v>
      </c>
      <c r="N429" s="715">
        <f t="shared" si="25"/>
        <v>0.59399999999999997</v>
      </c>
    </row>
    <row r="430" spans="1:16" s="4" customFormat="1" ht="15" customHeight="1" x14ac:dyDescent="0.2">
      <c r="B430" s="761">
        <v>11</v>
      </c>
      <c r="C430" s="195" t="s">
        <v>144</v>
      </c>
      <c r="D430" s="191" t="s">
        <v>597</v>
      </c>
      <c r="E430" s="248" t="s">
        <v>165</v>
      </c>
      <c r="F430" s="335"/>
      <c r="G430" s="188" t="s">
        <v>139</v>
      </c>
      <c r="H430" s="230">
        <v>0.59199999999999997</v>
      </c>
      <c r="I430" s="188" t="s">
        <v>141</v>
      </c>
      <c r="J430" s="336">
        <f t="shared" si="24"/>
        <v>0</v>
      </c>
      <c r="K430" s="3" t="s">
        <v>295</v>
      </c>
      <c r="M430" s="4">
        <v>0.69699999999999995</v>
      </c>
      <c r="N430" s="715">
        <f t="shared" si="25"/>
        <v>0.69699999999999995</v>
      </c>
    </row>
    <row r="431" spans="1:16" s="4" customFormat="1" ht="15" customHeight="1" x14ac:dyDescent="0.2">
      <c r="B431" s="212"/>
      <c r="C431" s="767"/>
      <c r="D431" s="191" t="s">
        <v>593</v>
      </c>
      <c r="E431" s="248" t="s">
        <v>164</v>
      </c>
      <c r="F431" s="335"/>
      <c r="G431" s="188" t="s">
        <v>139</v>
      </c>
      <c r="H431" s="230">
        <v>0.45900000000000002</v>
      </c>
      <c r="I431" s="188" t="s">
        <v>141</v>
      </c>
      <c r="J431" s="337">
        <f t="shared" si="24"/>
        <v>0</v>
      </c>
      <c r="K431" s="3" t="s">
        <v>294</v>
      </c>
      <c r="M431" s="4">
        <v>0.63100000000000001</v>
      </c>
      <c r="N431" s="715">
        <f t="shared" si="25"/>
        <v>0.63100000000000001</v>
      </c>
    </row>
    <row r="432" spans="1:16" s="4" customFormat="1" ht="15" customHeight="1" x14ac:dyDescent="0.2">
      <c r="B432" s="761">
        <v>12</v>
      </c>
      <c r="C432" s="195" t="s">
        <v>143</v>
      </c>
      <c r="D432" s="191" t="s">
        <v>597</v>
      </c>
      <c r="E432" s="248" t="s">
        <v>165</v>
      </c>
      <c r="F432" s="335"/>
      <c r="G432" s="188" t="s">
        <v>139</v>
      </c>
      <c r="H432" s="230">
        <v>0.627</v>
      </c>
      <c r="I432" s="188" t="s">
        <v>141</v>
      </c>
      <c r="J432" s="336">
        <f t="shared" si="24"/>
        <v>0</v>
      </c>
      <c r="K432" s="3" t="s">
        <v>293</v>
      </c>
      <c r="M432" s="4">
        <v>0.73160000000000003</v>
      </c>
      <c r="N432" s="715">
        <f t="shared" si="25"/>
        <v>0.73199999999999998</v>
      </c>
    </row>
    <row r="433" spans="2:14" s="4" customFormat="1" ht="15" customHeight="1" x14ac:dyDescent="0.2">
      <c r="B433" s="212"/>
      <c r="C433" s="767"/>
      <c r="D433" s="191" t="s">
        <v>593</v>
      </c>
      <c r="E433" s="248" t="s">
        <v>164</v>
      </c>
      <c r="F433" s="335"/>
      <c r="G433" s="188" t="s">
        <v>139</v>
      </c>
      <c r="H433" s="230">
        <v>0.51800000000000002</v>
      </c>
      <c r="I433" s="188" t="s">
        <v>141</v>
      </c>
      <c r="J433" s="337">
        <f t="shared" si="24"/>
        <v>0</v>
      </c>
      <c r="K433" s="3" t="s">
        <v>292</v>
      </c>
      <c r="M433" s="4">
        <v>0.68810000000000004</v>
      </c>
      <c r="N433" s="715">
        <f t="shared" si="25"/>
        <v>0.68799999999999994</v>
      </c>
    </row>
    <row r="434" spans="2:14" s="4" customFormat="1" ht="15" customHeight="1" x14ac:dyDescent="0.2">
      <c r="B434" s="761">
        <v>13</v>
      </c>
      <c r="C434" s="195" t="s">
        <v>142</v>
      </c>
      <c r="D434" s="191" t="s">
        <v>597</v>
      </c>
      <c r="E434" s="248" t="s">
        <v>165</v>
      </c>
      <c r="F434" s="335"/>
      <c r="G434" s="188" t="s">
        <v>139</v>
      </c>
      <c r="H434" s="230">
        <v>0.65400000000000003</v>
      </c>
      <c r="I434" s="188" t="s">
        <v>141</v>
      </c>
      <c r="J434" s="336">
        <f t="shared" si="24"/>
        <v>0</v>
      </c>
      <c r="K434" s="3" t="s">
        <v>291</v>
      </c>
      <c r="M434" s="4">
        <v>0.76380000000000003</v>
      </c>
      <c r="N434" s="715">
        <f t="shared" si="25"/>
        <v>0.76400000000000001</v>
      </c>
    </row>
    <row r="435" spans="2:14" s="4" customFormat="1" ht="15" customHeight="1" x14ac:dyDescent="0.2">
      <c r="B435" s="212"/>
      <c r="C435" s="767"/>
      <c r="D435" s="191" t="s">
        <v>593</v>
      </c>
      <c r="E435" s="248" t="s">
        <v>164</v>
      </c>
      <c r="F435" s="335"/>
      <c r="G435" s="188" t="s">
        <v>139</v>
      </c>
      <c r="H435" s="230">
        <v>0.62</v>
      </c>
      <c r="I435" s="188" t="s">
        <v>141</v>
      </c>
      <c r="J435" s="337">
        <f t="shared" si="24"/>
        <v>0</v>
      </c>
      <c r="K435" s="3" t="s">
        <v>290</v>
      </c>
      <c r="M435" s="4">
        <v>0.75549999999999995</v>
      </c>
      <c r="N435" s="715">
        <f t="shared" si="25"/>
        <v>0.75600000000000001</v>
      </c>
    </row>
    <row r="436" spans="2:14" s="4" customFormat="1" ht="15" customHeight="1" x14ac:dyDescent="0.2">
      <c r="B436" s="761">
        <v>14</v>
      </c>
      <c r="C436" s="195" t="s">
        <v>537</v>
      </c>
      <c r="D436" s="191" t="s">
        <v>597</v>
      </c>
      <c r="E436" s="248" t="s">
        <v>165</v>
      </c>
      <c r="F436" s="335"/>
      <c r="G436" s="188" t="s">
        <v>139</v>
      </c>
      <c r="H436" s="230">
        <v>0.68899999999999995</v>
      </c>
      <c r="I436" s="188" t="s">
        <v>141</v>
      </c>
      <c r="J436" s="336">
        <f t="shared" si="24"/>
        <v>0</v>
      </c>
      <c r="K436" s="3" t="s">
        <v>289</v>
      </c>
      <c r="M436" s="4">
        <v>0.8</v>
      </c>
      <c r="N436" s="715">
        <f t="shared" si="25"/>
        <v>0.8</v>
      </c>
    </row>
    <row r="437" spans="2:14" s="4" customFormat="1" ht="15" customHeight="1" x14ac:dyDescent="0.2">
      <c r="B437" s="212"/>
      <c r="C437" s="767"/>
      <c r="D437" s="191" t="s">
        <v>593</v>
      </c>
      <c r="E437" s="248" t="s">
        <v>164</v>
      </c>
      <c r="F437" s="335"/>
      <c r="G437" s="188" t="s">
        <v>139</v>
      </c>
      <c r="H437" s="230">
        <v>0.66600000000000004</v>
      </c>
      <c r="I437" s="188" t="s">
        <v>141</v>
      </c>
      <c r="J437" s="337">
        <f t="shared" si="24"/>
        <v>0</v>
      </c>
      <c r="K437" s="3" t="s">
        <v>288</v>
      </c>
      <c r="M437" s="4">
        <v>0.8</v>
      </c>
      <c r="N437" s="715">
        <f t="shared" si="25"/>
        <v>0.8</v>
      </c>
    </row>
    <row r="438" spans="2:14" s="4" customFormat="1" ht="15" customHeight="1" x14ac:dyDescent="0.2">
      <c r="B438" s="761">
        <v>15</v>
      </c>
      <c r="C438" s="195" t="s">
        <v>575</v>
      </c>
      <c r="D438" s="191" t="s">
        <v>597</v>
      </c>
      <c r="E438" s="248" t="s">
        <v>165</v>
      </c>
      <c r="F438" s="335"/>
      <c r="G438" s="188" t="s">
        <v>139</v>
      </c>
      <c r="H438" s="230">
        <v>0.72499999999999998</v>
      </c>
      <c r="I438" s="188" t="s">
        <v>141</v>
      </c>
      <c r="J438" s="336">
        <f t="shared" si="24"/>
        <v>0</v>
      </c>
      <c r="K438" s="3" t="s">
        <v>287</v>
      </c>
      <c r="M438" s="4">
        <v>0.8</v>
      </c>
      <c r="N438" s="715">
        <f t="shared" si="25"/>
        <v>0.8</v>
      </c>
    </row>
    <row r="439" spans="2:14" s="4" customFormat="1" ht="15" customHeight="1" x14ac:dyDescent="0.2">
      <c r="B439" s="212"/>
      <c r="C439" s="767"/>
      <c r="D439" s="191" t="s">
        <v>593</v>
      </c>
      <c r="E439" s="248" t="s">
        <v>164</v>
      </c>
      <c r="F439" s="335"/>
      <c r="G439" s="188" t="s">
        <v>139</v>
      </c>
      <c r="H439" s="230">
        <v>0.71099999999999997</v>
      </c>
      <c r="I439" s="188" t="s">
        <v>141</v>
      </c>
      <c r="J439" s="337">
        <f t="shared" si="24"/>
        <v>0</v>
      </c>
      <c r="K439" s="3" t="s">
        <v>286</v>
      </c>
      <c r="M439" s="4">
        <v>0.8</v>
      </c>
      <c r="N439" s="715">
        <f t="shared" si="25"/>
        <v>0.8</v>
      </c>
    </row>
    <row r="440" spans="2:14" s="4" customFormat="1" ht="15" customHeight="1" x14ac:dyDescent="0.2">
      <c r="B440" s="761">
        <v>16</v>
      </c>
      <c r="C440" s="195" t="s">
        <v>721</v>
      </c>
      <c r="D440" s="191" t="s">
        <v>597</v>
      </c>
      <c r="E440" s="248" t="s">
        <v>165</v>
      </c>
      <c r="F440" s="335"/>
      <c r="G440" s="188" t="s">
        <v>139</v>
      </c>
      <c r="H440" s="230">
        <v>0.76300000000000001</v>
      </c>
      <c r="I440" s="188" t="s">
        <v>141</v>
      </c>
      <c r="J440" s="336">
        <f t="shared" si="24"/>
        <v>0</v>
      </c>
      <c r="K440" s="3" t="s">
        <v>285</v>
      </c>
      <c r="M440" s="4">
        <v>0.8</v>
      </c>
      <c r="N440" s="715">
        <f t="shared" si="25"/>
        <v>0.8</v>
      </c>
    </row>
    <row r="441" spans="2:14" s="4" customFormat="1" ht="15" customHeight="1" x14ac:dyDescent="0.2">
      <c r="B441" s="212"/>
      <c r="C441" s="767"/>
      <c r="D441" s="191" t="s">
        <v>593</v>
      </c>
      <c r="E441" s="248" t="s">
        <v>164</v>
      </c>
      <c r="F441" s="335"/>
      <c r="G441" s="188" t="s">
        <v>139</v>
      </c>
      <c r="H441" s="230">
        <v>0.755</v>
      </c>
      <c r="I441" s="188" t="s">
        <v>141</v>
      </c>
      <c r="J441" s="337">
        <f t="shared" si="24"/>
        <v>0</v>
      </c>
      <c r="K441" s="3" t="s">
        <v>359</v>
      </c>
      <c r="M441" s="4">
        <v>0.8</v>
      </c>
      <c r="N441" s="715">
        <f t="shared" si="25"/>
        <v>0.8</v>
      </c>
    </row>
    <row r="442" spans="2:14" s="4" customFormat="1" ht="15" customHeight="1" x14ac:dyDescent="0.2">
      <c r="B442" s="761">
        <v>17</v>
      </c>
      <c r="C442" s="195" t="s">
        <v>1002</v>
      </c>
      <c r="D442" s="191" t="s">
        <v>597</v>
      </c>
      <c r="E442" s="248" t="s">
        <v>165</v>
      </c>
      <c r="F442" s="335"/>
      <c r="G442" s="188" t="s">
        <v>139</v>
      </c>
      <c r="H442" s="230">
        <v>0.8</v>
      </c>
      <c r="I442" s="188" t="s">
        <v>141</v>
      </c>
      <c r="J442" s="336">
        <f t="shared" si="24"/>
        <v>0</v>
      </c>
      <c r="K442" s="3" t="s">
        <v>358</v>
      </c>
      <c r="M442" s="4">
        <v>0.8</v>
      </c>
      <c r="N442" s="715">
        <f>ROUND(M442,3)</f>
        <v>0.8</v>
      </c>
    </row>
    <row r="443" spans="2:14" s="4" customFormat="1" ht="15" customHeight="1" x14ac:dyDescent="0.2">
      <c r="B443" s="212"/>
      <c r="C443" s="767"/>
      <c r="D443" s="191" t="s">
        <v>593</v>
      </c>
      <c r="E443" s="248" t="s">
        <v>164</v>
      </c>
      <c r="F443" s="335"/>
      <c r="G443" s="188" t="s">
        <v>139</v>
      </c>
      <c r="H443" s="230">
        <v>0.8</v>
      </c>
      <c r="I443" s="188" t="s">
        <v>141</v>
      </c>
      <c r="J443" s="337">
        <f t="shared" si="24"/>
        <v>0</v>
      </c>
      <c r="K443" s="3" t="s">
        <v>357</v>
      </c>
      <c r="M443" s="4">
        <v>0.8</v>
      </c>
      <c r="N443" s="715">
        <f>ROUND(M443,3)</f>
        <v>0.8</v>
      </c>
    </row>
    <row r="444" spans="2:14" s="4" customFormat="1" ht="15" customHeight="1" x14ac:dyDescent="0.2">
      <c r="B444" s="761">
        <v>18</v>
      </c>
      <c r="C444" s="195" t="s">
        <v>1116</v>
      </c>
      <c r="D444" s="191" t="s">
        <v>597</v>
      </c>
      <c r="E444" s="248" t="s">
        <v>165</v>
      </c>
      <c r="F444" s="335"/>
      <c r="G444" s="188" t="s">
        <v>139</v>
      </c>
      <c r="H444" s="230">
        <v>0.8</v>
      </c>
      <c r="I444" s="188" t="s">
        <v>141</v>
      </c>
      <c r="J444" s="337">
        <f t="shared" si="24"/>
        <v>0</v>
      </c>
      <c r="K444" s="3" t="s">
        <v>356</v>
      </c>
      <c r="N444" s="715"/>
    </row>
    <row r="445" spans="2:14" s="4" customFormat="1" ht="15" customHeight="1" x14ac:dyDescent="0.2">
      <c r="B445" s="212"/>
      <c r="C445" s="767"/>
      <c r="D445" s="191" t="s">
        <v>593</v>
      </c>
      <c r="E445" s="248" t="s">
        <v>164</v>
      </c>
      <c r="F445" s="335"/>
      <c r="G445" s="188" t="s">
        <v>139</v>
      </c>
      <c r="H445" s="230">
        <v>0.8</v>
      </c>
      <c r="I445" s="188" t="s">
        <v>141</v>
      </c>
      <c r="J445" s="337">
        <f t="shared" si="24"/>
        <v>0</v>
      </c>
      <c r="K445" s="3" t="s">
        <v>355</v>
      </c>
      <c r="N445" s="715"/>
    </row>
    <row r="446" spans="2:14" s="4" customFormat="1" ht="15" customHeight="1" x14ac:dyDescent="0.2">
      <c r="B446" s="761">
        <v>19</v>
      </c>
      <c r="C446" s="195" t="s">
        <v>1395</v>
      </c>
      <c r="D446" s="191" t="s">
        <v>597</v>
      </c>
      <c r="E446" s="248" t="s">
        <v>165</v>
      </c>
      <c r="F446" s="335"/>
      <c r="G446" s="188" t="s">
        <v>139</v>
      </c>
      <c r="H446" s="230">
        <v>0.8</v>
      </c>
      <c r="I446" s="188" t="s">
        <v>141</v>
      </c>
      <c r="J446" s="337">
        <f>ROUND(F446*H446,0)</f>
        <v>0</v>
      </c>
      <c r="K446" s="3" t="s">
        <v>354</v>
      </c>
      <c r="N446" s="715"/>
    </row>
    <row r="447" spans="2:14" s="4" customFormat="1" ht="15" customHeight="1" x14ac:dyDescent="0.2">
      <c r="B447" s="212"/>
      <c r="C447" s="767"/>
      <c r="D447" s="191" t="s">
        <v>593</v>
      </c>
      <c r="E447" s="248" t="s">
        <v>164</v>
      </c>
      <c r="F447" s="335"/>
      <c r="G447" s="188" t="s">
        <v>139</v>
      </c>
      <c r="H447" s="230">
        <v>0.8</v>
      </c>
      <c r="I447" s="188" t="s">
        <v>141</v>
      </c>
      <c r="J447" s="337">
        <f>ROUND(F447*H447,0)</f>
        <v>0</v>
      </c>
      <c r="K447" s="3" t="s">
        <v>353</v>
      </c>
      <c r="N447" s="715"/>
    </row>
    <row r="448" spans="2:14" s="4" customFormat="1" ht="15" customHeight="1" x14ac:dyDescent="0.2">
      <c r="B448" s="761">
        <v>20</v>
      </c>
      <c r="C448" s="195" t="s">
        <v>1639</v>
      </c>
      <c r="D448" s="191" t="s">
        <v>597</v>
      </c>
      <c r="E448" s="248" t="s">
        <v>165</v>
      </c>
      <c r="F448" s="335"/>
      <c r="G448" s="188" t="s">
        <v>139</v>
      </c>
      <c r="H448" s="230">
        <v>0.8</v>
      </c>
      <c r="I448" s="188" t="s">
        <v>141</v>
      </c>
      <c r="J448" s="337">
        <f>ROUND(F448*H448,0)</f>
        <v>0</v>
      </c>
      <c r="K448" s="3" t="s">
        <v>352</v>
      </c>
      <c r="N448" s="715"/>
    </row>
    <row r="449" spans="2:16" s="4" customFormat="1" ht="15" customHeight="1" thickBot="1" x14ac:dyDescent="0.25">
      <c r="B449" s="212"/>
      <c r="C449" s="767"/>
      <c r="D449" s="191" t="s">
        <v>593</v>
      </c>
      <c r="E449" s="248" t="s">
        <v>164</v>
      </c>
      <c r="F449" s="335"/>
      <c r="G449" s="188" t="s">
        <v>139</v>
      </c>
      <c r="H449" s="230">
        <v>0.8</v>
      </c>
      <c r="I449" s="188" t="s">
        <v>141</v>
      </c>
      <c r="J449" s="337">
        <f>ROUND(F449*H449,0)</f>
        <v>0</v>
      </c>
      <c r="K449" s="3" t="s">
        <v>2078</v>
      </c>
      <c r="N449" s="715"/>
    </row>
    <row r="450" spans="2:16" s="4" customFormat="1" ht="15" customHeight="1" thickBot="1" x14ac:dyDescent="0.25">
      <c r="B450" s="1045" t="s">
        <v>140</v>
      </c>
      <c r="C450" s="1046"/>
      <c r="D450" s="1037"/>
      <c r="E450" s="1038"/>
      <c r="F450" s="340"/>
      <c r="G450" s="224"/>
      <c r="H450" s="341"/>
      <c r="I450" s="753"/>
      <c r="J450" s="342">
        <f>SUM(J419:J449)</f>
        <v>0</v>
      </c>
      <c r="K450" s="3" t="s">
        <v>2079</v>
      </c>
      <c r="L450" s="4" t="s">
        <v>2026</v>
      </c>
    </row>
    <row r="451" spans="2:16" s="4" customFormat="1" ht="18.75" customHeight="1" thickBot="1" x14ac:dyDescent="0.25">
      <c r="F451" s="343"/>
      <c r="H451" s="263"/>
      <c r="J451" s="344"/>
    </row>
    <row r="452" spans="2:16" s="4" customFormat="1" ht="18.75" customHeight="1" x14ac:dyDescent="0.2">
      <c r="B452" s="3"/>
      <c r="C452" s="3"/>
      <c r="D452" s="3"/>
      <c r="E452" s="3"/>
      <c r="F452" s="810"/>
      <c r="G452" s="168"/>
      <c r="H452" s="1031" t="s">
        <v>2080</v>
      </c>
      <c r="I452" s="1032"/>
      <c r="J452" s="811"/>
      <c r="K452" s="3"/>
      <c r="P452" s="2"/>
    </row>
    <row r="453" spans="2:16" ht="18.75" customHeight="1" thickBot="1" x14ac:dyDescent="0.25">
      <c r="H453" s="1057" t="s">
        <v>188</v>
      </c>
      <c r="I453" s="1058"/>
      <c r="J453" s="812">
        <f>SUMIF(L2:L451,"*",J2:J451)</f>
        <v>0</v>
      </c>
      <c r="K453" s="3" t="s">
        <v>2081</v>
      </c>
    </row>
    <row r="454" spans="2:16" ht="18.75" customHeight="1" x14ac:dyDescent="0.2">
      <c r="J454" s="344"/>
    </row>
  </sheetData>
  <mergeCells count="135">
    <mergeCell ref="D8:E8"/>
    <mergeCell ref="D9:E9"/>
    <mergeCell ref="D10:E10"/>
    <mergeCell ref="B33:C33"/>
    <mergeCell ref="D33:E33"/>
    <mergeCell ref="B35:E36"/>
    <mergeCell ref="A1:B1"/>
    <mergeCell ref="C1:E1"/>
    <mergeCell ref="I1:K1"/>
    <mergeCell ref="B5:C5"/>
    <mergeCell ref="D5:E5"/>
    <mergeCell ref="D7:E7"/>
    <mergeCell ref="B58:C58"/>
    <mergeCell ref="D58:E58"/>
    <mergeCell ref="D60:E60"/>
    <mergeCell ref="D61:E61"/>
    <mergeCell ref="D62:E62"/>
    <mergeCell ref="D63:E63"/>
    <mergeCell ref="B38:E39"/>
    <mergeCell ref="B44:C44"/>
    <mergeCell ref="D44:E44"/>
    <mergeCell ref="B48:C48"/>
    <mergeCell ref="D48:E48"/>
    <mergeCell ref="B51:E53"/>
    <mergeCell ref="D99:E99"/>
    <mergeCell ref="D100:E100"/>
    <mergeCell ref="D101:E101"/>
    <mergeCell ref="D102:E102"/>
    <mergeCell ref="D103:E103"/>
    <mergeCell ref="B116:C116"/>
    <mergeCell ref="D116:E116"/>
    <mergeCell ref="D64:E64"/>
    <mergeCell ref="B87:C87"/>
    <mergeCell ref="D87:E87"/>
    <mergeCell ref="B89:E92"/>
    <mergeCell ref="B97:C97"/>
    <mergeCell ref="D97:E97"/>
    <mergeCell ref="D139:E139"/>
    <mergeCell ref="D140:E140"/>
    <mergeCell ref="D141:E141"/>
    <mergeCell ref="B154:C154"/>
    <mergeCell ref="D154:E154"/>
    <mergeCell ref="B156:E158"/>
    <mergeCell ref="C118:E121"/>
    <mergeCell ref="C124:E130"/>
    <mergeCell ref="B135:C135"/>
    <mergeCell ref="D135:E135"/>
    <mergeCell ref="D137:E137"/>
    <mergeCell ref="D138:E138"/>
    <mergeCell ref="B171:C171"/>
    <mergeCell ref="D171:E171"/>
    <mergeCell ref="D173:E173"/>
    <mergeCell ref="D174:E174"/>
    <mergeCell ref="D175:E175"/>
    <mergeCell ref="D176:E176"/>
    <mergeCell ref="B163:C163"/>
    <mergeCell ref="D163:E163"/>
    <mergeCell ref="D165:E165"/>
    <mergeCell ref="D166:E166"/>
    <mergeCell ref="B167:C167"/>
    <mergeCell ref="D167:E167"/>
    <mergeCell ref="B192:C192"/>
    <mergeCell ref="D192:E192"/>
    <mergeCell ref="B214:C214"/>
    <mergeCell ref="D214:E214"/>
    <mergeCell ref="B216:E218"/>
    <mergeCell ref="B221:E223"/>
    <mergeCell ref="B179:C179"/>
    <mergeCell ref="D179:E179"/>
    <mergeCell ref="B183:C183"/>
    <mergeCell ref="D183:E183"/>
    <mergeCell ref="D185:E185"/>
    <mergeCell ref="B188:C188"/>
    <mergeCell ref="D188:E188"/>
    <mergeCell ref="D234:E234"/>
    <mergeCell ref="B247:C247"/>
    <mergeCell ref="D247:E247"/>
    <mergeCell ref="B251:C251"/>
    <mergeCell ref="D251:E251"/>
    <mergeCell ref="D253:E253"/>
    <mergeCell ref="B228:C228"/>
    <mergeCell ref="D228:E228"/>
    <mergeCell ref="D230:E230"/>
    <mergeCell ref="D231:E231"/>
    <mergeCell ref="D232:E232"/>
    <mergeCell ref="D233:E233"/>
    <mergeCell ref="B275:C275"/>
    <mergeCell ref="D275:E275"/>
    <mergeCell ref="D277:E277"/>
    <mergeCell ref="D278:E278"/>
    <mergeCell ref="D279:E279"/>
    <mergeCell ref="D280:E280"/>
    <mergeCell ref="D254:E254"/>
    <mergeCell ref="D255:E255"/>
    <mergeCell ref="D256:E256"/>
    <mergeCell ref="D257:E257"/>
    <mergeCell ref="B270:C270"/>
    <mergeCell ref="D270:E270"/>
    <mergeCell ref="B322:C322"/>
    <mergeCell ref="D322:E322"/>
    <mergeCell ref="B387:C387"/>
    <mergeCell ref="D387:E387"/>
    <mergeCell ref="B392:C392"/>
    <mergeCell ref="D392:E392"/>
    <mergeCell ref="D281:E281"/>
    <mergeCell ref="D282:E282"/>
    <mergeCell ref="D283:E283"/>
    <mergeCell ref="D284:E284"/>
    <mergeCell ref="D285:E285"/>
    <mergeCell ref="B318:C318"/>
    <mergeCell ref="D318:E318"/>
    <mergeCell ref="D400:E400"/>
    <mergeCell ref="B413:C413"/>
    <mergeCell ref="D413:E413"/>
    <mergeCell ref="B417:C417"/>
    <mergeCell ref="D417:E417"/>
    <mergeCell ref="D419:E419"/>
    <mergeCell ref="D394:E394"/>
    <mergeCell ref="D395:E395"/>
    <mergeCell ref="D396:E396"/>
    <mergeCell ref="D397:E397"/>
    <mergeCell ref="D398:E398"/>
    <mergeCell ref="D399:E399"/>
    <mergeCell ref="D426:E426"/>
    <mergeCell ref="D427:E427"/>
    <mergeCell ref="B450:C450"/>
    <mergeCell ref="D450:E450"/>
    <mergeCell ref="H452:I452"/>
    <mergeCell ref="H453:I453"/>
    <mergeCell ref="D420:E420"/>
    <mergeCell ref="D421:E421"/>
    <mergeCell ref="D422:E422"/>
    <mergeCell ref="D423:E423"/>
    <mergeCell ref="D424:E424"/>
    <mergeCell ref="D425:E425"/>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9" manualBreakCount="9">
    <brk id="55" max="10" man="1"/>
    <brk id="94" max="10" man="1"/>
    <brk id="132" max="10" man="1"/>
    <brk id="180" max="10" man="1"/>
    <brk id="225" max="16383" man="1"/>
    <brk id="272" max="16383" man="1"/>
    <brk id="319" max="10" man="1"/>
    <brk id="368" max="10" man="1"/>
    <brk id="41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Normal="100" zoomScaleSheetLayoutView="100" workbookViewId="0">
      <selection activeCell="J19" sqref="J19"/>
    </sheetView>
  </sheetViews>
  <sheetFormatPr defaultColWidth="9" defaultRowHeight="18.75" customHeight="1" x14ac:dyDescent="0.2"/>
  <cols>
    <col min="1" max="2" width="3.77734375" style="2" customWidth="1"/>
    <col min="3" max="3" width="7.44140625" style="2" bestFit="1" customWidth="1"/>
    <col min="4" max="4" width="3" style="2" bestFit="1" customWidth="1"/>
    <col min="5" max="5" width="12" style="2" customWidth="1"/>
    <col min="6" max="6" width="11.88671875" style="2" customWidth="1"/>
    <col min="7" max="7" width="2.21875" style="2" bestFit="1" customWidth="1"/>
    <col min="8" max="8" width="11.88671875" style="208" customWidth="1"/>
    <col min="9" max="9" width="2.21875" style="2" bestFit="1" customWidth="1"/>
    <col min="10" max="10" width="11.88671875" style="165" customWidth="1"/>
    <col min="11" max="11" width="3.109375" style="2" customWidth="1"/>
    <col min="12" max="13" width="9" style="2"/>
    <col min="14" max="14" width="7.44140625" style="2" hidden="1" customWidth="1"/>
    <col min="15" max="15" width="0" style="2" hidden="1" customWidth="1"/>
    <col min="16" max="16384" width="9" style="2"/>
  </cols>
  <sheetData>
    <row r="1" spans="1:15" ht="18.75" customHeight="1" x14ac:dyDescent="0.2">
      <c r="A1" s="1052" t="s">
        <v>180</v>
      </c>
      <c r="B1" s="1053"/>
      <c r="C1" s="1052" t="s">
        <v>111</v>
      </c>
      <c r="D1" s="1054"/>
      <c r="E1" s="1053"/>
      <c r="H1" s="273" t="s">
        <v>179</v>
      </c>
      <c r="I1" s="1059">
        <f>●総括表!H4</f>
        <v>0</v>
      </c>
      <c r="J1" s="1060"/>
      <c r="K1" s="1059"/>
    </row>
    <row r="2" spans="1:15" ht="18.75" customHeight="1" x14ac:dyDescent="0.2">
      <c r="J2" s="209"/>
    </row>
    <row r="3" spans="1:15" ht="18.75" customHeight="1" x14ac:dyDescent="0.2">
      <c r="A3" s="177" t="s">
        <v>2082</v>
      </c>
      <c r="B3" s="4" t="s">
        <v>222</v>
      </c>
    </row>
    <row r="4" spans="1:15" ht="11.25" customHeight="1" x14ac:dyDescent="0.2">
      <c r="A4" s="182"/>
    </row>
    <row r="5" spans="1:15" ht="15" customHeight="1" x14ac:dyDescent="0.2">
      <c r="A5" s="182"/>
      <c r="B5" s="1049" t="s">
        <v>2336</v>
      </c>
      <c r="C5" s="1049"/>
      <c r="D5" s="1049"/>
      <c r="E5" s="1049"/>
    </row>
    <row r="6" spans="1:15" s="4" customFormat="1" ht="15" customHeight="1" thickBot="1" x14ac:dyDescent="0.25">
      <c r="A6" s="177"/>
      <c r="B6" s="1049"/>
      <c r="C6" s="1049"/>
      <c r="D6" s="1049"/>
      <c r="E6" s="1049"/>
      <c r="H6" s="263" t="s">
        <v>185</v>
      </c>
      <c r="J6" s="183"/>
    </row>
    <row r="7" spans="1:15" s="4" customFormat="1" ht="18.75" customHeight="1" thickBot="1" x14ac:dyDescent="0.25">
      <c r="A7" s="177"/>
      <c r="B7" s="1049"/>
      <c r="C7" s="1049"/>
      <c r="D7" s="1049"/>
      <c r="E7" s="1049"/>
      <c r="F7" s="181"/>
      <c r="G7" s="179" t="s">
        <v>2083</v>
      </c>
      <c r="H7" s="180">
        <v>0.3</v>
      </c>
      <c r="I7" s="179" t="s">
        <v>2084</v>
      </c>
      <c r="J7" s="178">
        <f>ROUND(F7*H7,0)</f>
        <v>0</v>
      </c>
      <c r="K7" s="3" t="s">
        <v>2085</v>
      </c>
    </row>
    <row r="8" spans="1:15" ht="15" customHeight="1" x14ac:dyDescent="0.2">
      <c r="A8" s="182"/>
      <c r="F8" s="165"/>
      <c r="J8" s="172" t="s">
        <v>207</v>
      </c>
    </row>
    <row r="9" spans="1:15" ht="15" customHeight="1" x14ac:dyDescent="0.2">
      <c r="A9" s="182"/>
      <c r="F9" s="165"/>
    </row>
    <row r="10" spans="1:15" ht="18.75" customHeight="1" x14ac:dyDescent="0.2">
      <c r="A10" s="177" t="s">
        <v>2086</v>
      </c>
      <c r="B10" s="4" t="s">
        <v>222</v>
      </c>
      <c r="F10" s="165"/>
    </row>
    <row r="11" spans="1:15" ht="11.25" customHeight="1" x14ac:dyDescent="0.2">
      <c r="A11" s="182"/>
      <c r="F11" s="165"/>
    </row>
    <row r="12" spans="1:15" ht="18.75" customHeight="1" x14ac:dyDescent="0.2">
      <c r="A12" s="182"/>
      <c r="B12" s="1050" t="s">
        <v>212</v>
      </c>
      <c r="C12" s="1051"/>
      <c r="D12" s="1050" t="s">
        <v>161</v>
      </c>
      <c r="E12" s="1051"/>
      <c r="F12" s="205" t="s">
        <v>221</v>
      </c>
      <c r="G12" s="187"/>
      <c r="H12" s="252" t="s">
        <v>159</v>
      </c>
      <c r="I12" s="187"/>
      <c r="J12" s="205" t="s">
        <v>110</v>
      </c>
      <c r="K12" s="3"/>
    </row>
    <row r="13" spans="1:15" ht="15" customHeight="1" x14ac:dyDescent="0.2">
      <c r="A13" s="182"/>
      <c r="B13" s="760"/>
      <c r="C13" s="203"/>
      <c r="D13" s="766"/>
      <c r="E13" s="767"/>
      <c r="F13" s="769"/>
      <c r="G13" s="200"/>
      <c r="H13" s="251"/>
      <c r="I13" s="200"/>
      <c r="J13" s="199" t="s">
        <v>2087</v>
      </c>
      <c r="K13" s="3"/>
    </row>
    <row r="14" spans="1:15" s="4" customFormat="1" ht="15" customHeight="1" x14ac:dyDescent="0.2">
      <c r="B14" s="761">
        <v>1</v>
      </c>
      <c r="C14" s="195" t="s">
        <v>150</v>
      </c>
      <c r="D14" s="1037"/>
      <c r="E14" s="1038"/>
      <c r="F14" s="189"/>
      <c r="G14" s="188" t="s">
        <v>2083</v>
      </c>
      <c r="H14" s="230">
        <v>9.7000000000000003E-2</v>
      </c>
      <c r="I14" s="188" t="s">
        <v>2084</v>
      </c>
      <c r="J14" s="194">
        <f>ROUND(F14*H14,0)</f>
        <v>0</v>
      </c>
      <c r="K14" s="3" t="s">
        <v>2088</v>
      </c>
      <c r="N14" s="4">
        <v>0.1512</v>
      </c>
      <c r="O14" s="715">
        <f>ROUND(N14,3)</f>
        <v>0.151</v>
      </c>
    </row>
    <row r="15" spans="1:15" s="4" customFormat="1" ht="15" customHeight="1" x14ac:dyDescent="0.2">
      <c r="B15" s="761">
        <v>2</v>
      </c>
      <c r="C15" s="195" t="s">
        <v>149</v>
      </c>
      <c r="D15" s="1037"/>
      <c r="E15" s="1038"/>
      <c r="F15" s="189"/>
      <c r="G15" s="188" t="s">
        <v>139</v>
      </c>
      <c r="H15" s="230">
        <v>0.11600000000000001</v>
      </c>
      <c r="I15" s="188" t="s">
        <v>141</v>
      </c>
      <c r="J15" s="194">
        <f>ROUND(F15*H15,0)</f>
        <v>0</v>
      </c>
      <c r="K15" s="3" t="s">
        <v>154</v>
      </c>
      <c r="N15" s="4">
        <v>0.16950000000000001</v>
      </c>
      <c r="O15" s="715">
        <f>ROUND(N15,3)</f>
        <v>0.17</v>
      </c>
    </row>
    <row r="16" spans="1:15" s="4" customFormat="1" ht="15" customHeight="1" x14ac:dyDescent="0.2">
      <c r="B16" s="761">
        <v>3</v>
      </c>
      <c r="C16" s="195" t="s">
        <v>148</v>
      </c>
      <c r="D16" s="1037"/>
      <c r="E16" s="1038"/>
      <c r="F16" s="189"/>
      <c r="G16" s="188" t="s">
        <v>2083</v>
      </c>
      <c r="H16" s="230">
        <v>8.5999999999999993E-2</v>
      </c>
      <c r="I16" s="188" t="s">
        <v>2084</v>
      </c>
      <c r="J16" s="194">
        <f>ROUND(F16*H16,0)</f>
        <v>0</v>
      </c>
      <c r="K16" s="3" t="s">
        <v>2089</v>
      </c>
      <c r="N16" s="4">
        <v>0.121</v>
      </c>
      <c r="O16" s="715">
        <f>ROUND(N16,3)</f>
        <v>0.121</v>
      </c>
    </row>
    <row r="17" spans="2:15" s="4" customFormat="1" ht="15" customHeight="1" thickBot="1" x14ac:dyDescent="0.25">
      <c r="B17" s="198">
        <v>4</v>
      </c>
      <c r="C17" s="190" t="s">
        <v>147</v>
      </c>
      <c r="D17" s="1037"/>
      <c r="E17" s="1038"/>
      <c r="F17" s="189"/>
      <c r="G17" s="188" t="s">
        <v>2083</v>
      </c>
      <c r="H17" s="230">
        <v>6.4000000000000001E-2</v>
      </c>
      <c r="I17" s="188" t="s">
        <v>2084</v>
      </c>
      <c r="J17" s="194">
        <f>ROUND(F17*H17,0)</f>
        <v>0</v>
      </c>
      <c r="K17" s="3" t="s">
        <v>2090</v>
      </c>
      <c r="N17" s="4">
        <v>0.10970000000000001</v>
      </c>
      <c r="O17" s="715">
        <f>ROUND(N17,3)</f>
        <v>0.11</v>
      </c>
    </row>
    <row r="18" spans="2:15" s="4" customFormat="1" ht="15" customHeight="1" x14ac:dyDescent="0.2">
      <c r="B18" s="184"/>
      <c r="C18" s="185"/>
      <c r="D18" s="184"/>
      <c r="E18" s="184"/>
      <c r="F18" s="168"/>
      <c r="G18" s="171"/>
      <c r="H18" s="1031" t="s">
        <v>2091</v>
      </c>
      <c r="I18" s="1032"/>
      <c r="J18" s="167"/>
      <c r="K18" s="3"/>
    </row>
    <row r="19" spans="2:15" s="4" customFormat="1" ht="15" customHeight="1" thickBot="1" x14ac:dyDescent="0.25">
      <c r="B19" s="3"/>
      <c r="C19" s="3"/>
      <c r="D19" s="3"/>
      <c r="E19" s="3"/>
      <c r="F19" s="3"/>
      <c r="G19" s="3"/>
      <c r="H19" s="1055" t="s">
        <v>140</v>
      </c>
      <c r="I19" s="1056"/>
      <c r="J19" s="166">
        <f>SUM(J14:J17)</f>
        <v>0</v>
      </c>
      <c r="K19" s="3" t="s">
        <v>663</v>
      </c>
    </row>
    <row r="20" spans="2:15" s="4" customFormat="1" ht="18.75" customHeight="1" x14ac:dyDescent="0.2">
      <c r="H20" s="263"/>
      <c r="J20" s="172"/>
    </row>
    <row r="21" spans="2:15" s="4" customFormat="1" ht="18.75" customHeight="1" thickBot="1" x14ac:dyDescent="0.25">
      <c r="B21" s="3"/>
      <c r="C21" s="3"/>
      <c r="D21" s="3"/>
      <c r="E21" s="3"/>
      <c r="F21" s="3"/>
      <c r="G21" s="168"/>
      <c r="H21" s="250"/>
      <c r="I21" s="171"/>
      <c r="J21" s="170"/>
      <c r="K21" s="3"/>
    </row>
    <row r="22" spans="2:15" s="4" customFormat="1" ht="18.75" customHeight="1" x14ac:dyDescent="0.2">
      <c r="B22" s="3"/>
      <c r="C22" s="3"/>
      <c r="D22" s="3"/>
      <c r="E22" s="3"/>
      <c r="F22" s="3"/>
      <c r="G22" s="168"/>
      <c r="H22" s="1031" t="s">
        <v>673</v>
      </c>
      <c r="I22" s="1032"/>
      <c r="J22" s="167"/>
      <c r="K22" s="3"/>
    </row>
    <row r="23" spans="2:15" ht="18.75" customHeight="1" thickBot="1" x14ac:dyDescent="0.25">
      <c r="H23" s="1057" t="s">
        <v>220</v>
      </c>
      <c r="I23" s="1058"/>
      <c r="J23" s="166">
        <f>SUM(J7,J19)</f>
        <v>0</v>
      </c>
      <c r="K23" s="3" t="s">
        <v>83</v>
      </c>
    </row>
    <row r="24" spans="2:15" ht="18.75" customHeight="1" x14ac:dyDescent="0.2">
      <c r="J24" s="172"/>
    </row>
  </sheetData>
  <mergeCells count="14">
    <mergeCell ref="A1:B1"/>
    <mergeCell ref="C1:E1"/>
    <mergeCell ref="I1:K1"/>
    <mergeCell ref="B5:E7"/>
    <mergeCell ref="B12:C12"/>
    <mergeCell ref="D12:E12"/>
    <mergeCell ref="H22:I22"/>
    <mergeCell ref="H23:I23"/>
    <mergeCell ref="D14:E14"/>
    <mergeCell ref="D15:E15"/>
    <mergeCell ref="D16:E16"/>
    <mergeCell ref="D17:E17"/>
    <mergeCell ref="H18:I18"/>
    <mergeCell ref="H19:I1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231"/>
  <sheetViews>
    <sheetView view="pageBreakPreview" topLeftCell="A154" zoomScaleNormal="100" zoomScaleSheetLayoutView="100" workbookViewId="0">
      <selection activeCell="A134" sqref="A134:L143"/>
    </sheetView>
  </sheetViews>
  <sheetFormatPr defaultColWidth="9" defaultRowHeight="18.75" customHeight="1" x14ac:dyDescent="0.2"/>
  <cols>
    <col min="1" max="2" width="3.77734375" style="2" customWidth="1"/>
    <col min="3" max="3" width="7.44140625" style="2" bestFit="1" customWidth="1"/>
    <col min="4" max="4" width="3" style="2" bestFit="1" customWidth="1"/>
    <col min="5" max="5" width="12" style="2" customWidth="1"/>
    <col min="6" max="6" width="11.88671875" style="2" customWidth="1"/>
    <col min="7" max="7" width="3" style="2" customWidth="1"/>
    <col min="8" max="8" width="11.88671875" style="355" customWidth="1"/>
    <col min="9" max="9" width="2.21875" style="2" bestFit="1" customWidth="1"/>
    <col min="10" max="10" width="11.88671875" style="2" customWidth="1"/>
    <col min="11" max="11" width="3.33203125" style="2" customWidth="1"/>
    <col min="12" max="16384" width="9" style="2"/>
  </cols>
  <sheetData>
    <row r="1" spans="1:14" ht="18.75" customHeight="1" x14ac:dyDescent="0.2">
      <c r="A1" s="1052" t="s">
        <v>180</v>
      </c>
      <c r="B1" s="1053"/>
      <c r="C1" s="1052" t="s">
        <v>113</v>
      </c>
      <c r="D1" s="1054"/>
      <c r="E1" s="1053"/>
      <c r="H1" s="649" t="s">
        <v>179</v>
      </c>
      <c r="I1" s="1059">
        <f>●総括表!H4</f>
        <v>0</v>
      </c>
      <c r="J1" s="1059"/>
      <c r="K1" s="1059"/>
    </row>
    <row r="2" spans="1:14" ht="15" customHeight="1" x14ac:dyDescent="0.2">
      <c r="J2" s="813"/>
    </row>
    <row r="3" spans="1:14" ht="18.75" customHeight="1" x14ac:dyDescent="0.2">
      <c r="A3" s="177" t="s">
        <v>665</v>
      </c>
      <c r="B3" s="4" t="s">
        <v>236</v>
      </c>
    </row>
    <row r="4" spans="1:14" ht="6.75" customHeight="1" x14ac:dyDescent="0.2">
      <c r="A4" s="182"/>
    </row>
    <row r="5" spans="1:14" ht="15" customHeight="1" x14ac:dyDescent="0.2">
      <c r="A5" s="182"/>
      <c r="B5" s="1063" t="s">
        <v>2337</v>
      </c>
      <c r="C5" s="1063"/>
      <c r="D5" s="1063"/>
      <c r="E5" s="1063"/>
    </row>
    <row r="6" spans="1:14" ht="15" customHeight="1" x14ac:dyDescent="0.2">
      <c r="A6" s="182"/>
      <c r="B6" s="1063"/>
      <c r="C6" s="1063"/>
      <c r="D6" s="1063"/>
      <c r="E6" s="1063"/>
    </row>
    <row r="7" spans="1:14" s="4" customFormat="1" ht="15" customHeight="1" thickBot="1" x14ac:dyDescent="0.25">
      <c r="A7" s="177"/>
      <c r="B7" s="1063"/>
      <c r="C7" s="1063"/>
      <c r="D7" s="1063"/>
      <c r="E7" s="1063"/>
      <c r="F7" s="814"/>
      <c r="H7" s="650" t="s">
        <v>185</v>
      </c>
    </row>
    <row r="8" spans="1:14" s="4" customFormat="1" ht="18.75" customHeight="1" thickBot="1" x14ac:dyDescent="0.25">
      <c r="A8" s="177"/>
      <c r="B8" s="1063"/>
      <c r="C8" s="1063"/>
      <c r="D8" s="1063"/>
      <c r="E8" s="1063"/>
      <c r="F8" s="181"/>
      <c r="G8" s="179" t="s">
        <v>604</v>
      </c>
      <c r="H8" s="564">
        <v>0.5</v>
      </c>
      <c r="I8" s="179" t="s">
        <v>608</v>
      </c>
      <c r="J8" s="178">
        <f>ROUND(F8*H8,0)</f>
        <v>0</v>
      </c>
      <c r="K8" s="3" t="s">
        <v>591</v>
      </c>
      <c r="L8" s="4" t="s">
        <v>604</v>
      </c>
    </row>
    <row r="9" spans="1:14" ht="15" customHeight="1" x14ac:dyDescent="0.2">
      <c r="A9" s="182"/>
      <c r="F9" s="165"/>
      <c r="J9" s="172" t="s">
        <v>207</v>
      </c>
    </row>
    <row r="10" spans="1:14" ht="11.25" customHeight="1" x14ac:dyDescent="0.2">
      <c r="A10" s="182"/>
      <c r="F10" s="165"/>
      <c r="J10" s="165"/>
    </row>
    <row r="11" spans="1:14" ht="18.75" customHeight="1" x14ac:dyDescent="0.2">
      <c r="A11" s="177" t="s">
        <v>664</v>
      </c>
      <c r="B11" s="4" t="s">
        <v>235</v>
      </c>
      <c r="F11" s="165"/>
      <c r="J11" s="165"/>
    </row>
    <row r="12" spans="1:14" ht="18.75" customHeight="1" x14ac:dyDescent="0.2">
      <c r="A12" s="177"/>
      <c r="B12" s="4" t="s">
        <v>2400</v>
      </c>
      <c r="F12" s="165"/>
      <c r="J12" s="165"/>
    </row>
    <row r="13" spans="1:14" ht="11.25" customHeight="1" x14ac:dyDescent="0.2">
      <c r="A13" s="182"/>
      <c r="F13" s="165"/>
      <c r="J13" s="165"/>
    </row>
    <row r="14" spans="1:14" ht="14.25" customHeight="1" x14ac:dyDescent="0.2">
      <c r="A14" s="182"/>
      <c r="B14" s="1050" t="s">
        <v>212</v>
      </c>
      <c r="C14" s="1051"/>
      <c r="D14" s="1050" t="s">
        <v>161</v>
      </c>
      <c r="E14" s="1051"/>
      <c r="F14" s="205" t="s">
        <v>211</v>
      </c>
      <c r="G14" s="187"/>
      <c r="H14" s="356" t="s">
        <v>159</v>
      </c>
      <c r="I14" s="187"/>
      <c r="J14" s="205" t="s">
        <v>110</v>
      </c>
      <c r="K14" s="3"/>
      <c r="N14" s="3"/>
    </row>
    <row r="15" spans="1:14" ht="14.25" customHeight="1" x14ac:dyDescent="0.2">
      <c r="A15" s="182"/>
      <c r="B15" s="760"/>
      <c r="C15" s="203"/>
      <c r="D15" s="766"/>
      <c r="E15" s="767"/>
      <c r="F15" s="769"/>
      <c r="G15" s="200"/>
      <c r="H15" s="357"/>
      <c r="I15" s="200"/>
      <c r="J15" s="199" t="s">
        <v>610</v>
      </c>
      <c r="K15" s="3"/>
      <c r="N15" s="3"/>
    </row>
    <row r="16" spans="1:14" s="4" customFormat="1" ht="15" customHeight="1" x14ac:dyDescent="0.2">
      <c r="B16" s="761">
        <v>1</v>
      </c>
      <c r="C16" s="195" t="s">
        <v>150</v>
      </c>
      <c r="D16" s="1037"/>
      <c r="E16" s="1038"/>
      <c r="F16" s="189"/>
      <c r="G16" s="188" t="s">
        <v>604</v>
      </c>
      <c r="H16" s="346">
        <v>0.317</v>
      </c>
      <c r="I16" s="188" t="s">
        <v>608</v>
      </c>
      <c r="J16" s="194">
        <f t="shared" ref="J16:J22" si="0">ROUND(F16*H16,0)</f>
        <v>0</v>
      </c>
      <c r="K16" s="3" t="s">
        <v>609</v>
      </c>
      <c r="N16" s="3"/>
    </row>
    <row r="17" spans="1:15" s="4" customFormat="1" ht="15" customHeight="1" x14ac:dyDescent="0.2">
      <c r="B17" s="761">
        <v>2</v>
      </c>
      <c r="C17" s="195" t="s">
        <v>149</v>
      </c>
      <c r="D17" s="1037"/>
      <c r="E17" s="1038"/>
      <c r="F17" s="189"/>
      <c r="G17" s="188" t="s">
        <v>604</v>
      </c>
      <c r="H17" s="346">
        <v>0.34300000000000003</v>
      </c>
      <c r="I17" s="188" t="s">
        <v>608</v>
      </c>
      <c r="J17" s="194">
        <f t="shared" si="0"/>
        <v>0</v>
      </c>
      <c r="K17" s="3" t="s">
        <v>607</v>
      </c>
      <c r="N17" s="3"/>
    </row>
    <row r="18" spans="1:15" s="4" customFormat="1" ht="15" customHeight="1" x14ac:dyDescent="0.2">
      <c r="B18" s="761">
        <v>3</v>
      </c>
      <c r="C18" s="195" t="s">
        <v>148</v>
      </c>
      <c r="D18" s="1037"/>
      <c r="E18" s="1038"/>
      <c r="F18" s="189"/>
      <c r="G18" s="188" t="s">
        <v>604</v>
      </c>
      <c r="H18" s="346">
        <v>0.313</v>
      </c>
      <c r="I18" s="188" t="s">
        <v>608</v>
      </c>
      <c r="J18" s="194">
        <f t="shared" si="0"/>
        <v>0</v>
      </c>
      <c r="K18" s="3" t="s">
        <v>615</v>
      </c>
      <c r="N18" s="3"/>
      <c r="O18" s="3"/>
    </row>
    <row r="19" spans="1:15" s="4" customFormat="1" ht="15" customHeight="1" x14ac:dyDescent="0.2">
      <c r="B19" s="761">
        <v>4</v>
      </c>
      <c r="C19" s="195" t="s">
        <v>147</v>
      </c>
      <c r="D19" s="1037"/>
      <c r="E19" s="1038"/>
      <c r="F19" s="189"/>
      <c r="G19" s="188" t="s">
        <v>604</v>
      </c>
      <c r="H19" s="346">
        <v>0.34100000000000003</v>
      </c>
      <c r="I19" s="188" t="s">
        <v>608</v>
      </c>
      <c r="J19" s="194">
        <f t="shared" si="0"/>
        <v>0</v>
      </c>
      <c r="K19" s="3" t="s">
        <v>613</v>
      </c>
      <c r="N19" s="3"/>
      <c r="O19" s="3"/>
    </row>
    <row r="20" spans="1:15" s="4" customFormat="1" ht="15" customHeight="1" x14ac:dyDescent="0.2">
      <c r="B20" s="761">
        <v>5</v>
      </c>
      <c r="C20" s="195" t="s">
        <v>146</v>
      </c>
      <c r="D20" s="191"/>
      <c r="E20" s="190" t="s">
        <v>681</v>
      </c>
      <c r="F20" s="189"/>
      <c r="G20" s="188" t="s">
        <v>604</v>
      </c>
      <c r="H20" s="346">
        <v>0.32100000000000001</v>
      </c>
      <c r="I20" s="188" t="s">
        <v>608</v>
      </c>
      <c r="J20" s="194">
        <f t="shared" si="0"/>
        <v>0</v>
      </c>
      <c r="K20" s="3" t="s">
        <v>635</v>
      </c>
      <c r="N20" s="3"/>
      <c r="O20" s="3"/>
    </row>
    <row r="21" spans="1:15" s="4" customFormat="1" ht="15" customHeight="1" x14ac:dyDescent="0.2">
      <c r="B21" s="761">
        <v>6</v>
      </c>
      <c r="C21" s="195" t="s">
        <v>145</v>
      </c>
      <c r="D21" s="191" t="s">
        <v>616</v>
      </c>
      <c r="E21" s="190" t="s">
        <v>165</v>
      </c>
      <c r="F21" s="189"/>
      <c r="G21" s="188" t="s">
        <v>604</v>
      </c>
      <c r="H21" s="346">
        <v>0.36499999999999999</v>
      </c>
      <c r="I21" s="188" t="s">
        <v>608</v>
      </c>
      <c r="J21" s="194">
        <f t="shared" si="0"/>
        <v>0</v>
      </c>
      <c r="K21" s="3" t="s">
        <v>634</v>
      </c>
      <c r="N21" s="3"/>
      <c r="O21" s="3"/>
    </row>
    <row r="22" spans="1:15" s="4" customFormat="1" ht="15" customHeight="1" thickBot="1" x14ac:dyDescent="0.25">
      <c r="B22" s="212"/>
      <c r="C22" s="765" t="s">
        <v>681</v>
      </c>
      <c r="D22" s="191" t="s">
        <v>614</v>
      </c>
      <c r="E22" s="190" t="s">
        <v>164</v>
      </c>
      <c r="F22" s="189"/>
      <c r="G22" s="188" t="s">
        <v>604</v>
      </c>
      <c r="H22" s="347">
        <v>0.32600000000000001</v>
      </c>
      <c r="I22" s="187" t="s">
        <v>608</v>
      </c>
      <c r="J22" s="186">
        <f t="shared" si="0"/>
        <v>0</v>
      </c>
      <c r="K22" s="3" t="s">
        <v>633</v>
      </c>
    </row>
    <row r="23" spans="1:15" s="4" customFormat="1" ht="15" customHeight="1" x14ac:dyDescent="0.2">
      <c r="B23" s="184"/>
      <c r="C23" s="185"/>
      <c r="D23" s="184"/>
      <c r="E23" s="184"/>
      <c r="F23" s="328"/>
      <c r="G23" s="171"/>
      <c r="H23" s="1031" t="s">
        <v>685</v>
      </c>
      <c r="I23" s="1032"/>
      <c r="J23" s="167"/>
      <c r="K23" s="3"/>
    </row>
    <row r="24" spans="1:15" s="4" customFormat="1" ht="15" customHeight="1" thickBot="1" x14ac:dyDescent="0.25">
      <c r="B24" s="3"/>
      <c r="C24" s="3"/>
      <c r="D24" s="3"/>
      <c r="E24" s="3"/>
      <c r="F24" s="169"/>
      <c r="G24" s="3"/>
      <c r="H24" s="1055" t="s">
        <v>140</v>
      </c>
      <c r="I24" s="1056"/>
      <c r="J24" s="166">
        <f>SUM(J16:J22)</f>
        <v>0</v>
      </c>
      <c r="K24" s="3" t="s">
        <v>663</v>
      </c>
      <c r="L24" s="4" t="s">
        <v>604</v>
      </c>
    </row>
    <row r="25" spans="1:15" s="4" customFormat="1" ht="12" customHeight="1" x14ac:dyDescent="0.2">
      <c r="F25" s="183"/>
      <c r="H25" s="650"/>
      <c r="J25" s="172"/>
    </row>
    <row r="26" spans="1:15" ht="13.5" customHeight="1" x14ac:dyDescent="0.2">
      <c r="A26" s="182"/>
      <c r="B26" s="1050" t="s">
        <v>189</v>
      </c>
      <c r="C26" s="1051"/>
      <c r="D26" s="1050" t="s">
        <v>161</v>
      </c>
      <c r="E26" s="1051"/>
      <c r="F26" s="205" t="s">
        <v>160</v>
      </c>
      <c r="G26" s="187"/>
      <c r="H26" s="356" t="s">
        <v>234</v>
      </c>
      <c r="I26" s="187"/>
      <c r="J26" s="205" t="s">
        <v>232</v>
      </c>
      <c r="K26" s="3"/>
      <c r="N26" s="3"/>
    </row>
    <row r="27" spans="1:15" ht="13.5" customHeight="1" x14ac:dyDescent="0.2">
      <c r="A27" s="182"/>
      <c r="B27" s="760"/>
      <c r="C27" s="203"/>
      <c r="D27" s="766"/>
      <c r="E27" s="767"/>
      <c r="F27" s="769"/>
      <c r="G27" s="200"/>
      <c r="H27" s="357"/>
      <c r="I27" s="200"/>
      <c r="J27" s="199" t="s">
        <v>610</v>
      </c>
      <c r="K27" s="3"/>
      <c r="N27" s="3"/>
    </row>
    <row r="28" spans="1:15" s="4" customFormat="1" ht="15" customHeight="1" x14ac:dyDescent="0.2">
      <c r="B28" s="761">
        <v>7</v>
      </c>
      <c r="C28" s="195" t="s">
        <v>144</v>
      </c>
      <c r="D28" s="191" t="s">
        <v>616</v>
      </c>
      <c r="E28" s="190" t="s">
        <v>165</v>
      </c>
      <c r="F28" s="189"/>
      <c r="G28" s="188" t="s">
        <v>604</v>
      </c>
      <c r="H28" s="349">
        <v>0.84099999999999997</v>
      </c>
      <c r="I28" s="188" t="s">
        <v>608</v>
      </c>
      <c r="J28" s="194">
        <f t="shared" ref="J28:J39" si="1">ROUND(F28*H28,0)</f>
        <v>0</v>
      </c>
      <c r="K28" s="3" t="s">
        <v>632</v>
      </c>
    </row>
    <row r="29" spans="1:15" s="4" customFormat="1" ht="15" customHeight="1" x14ac:dyDescent="0.2">
      <c r="B29" s="212"/>
      <c r="C29" s="767"/>
      <c r="D29" s="191" t="s">
        <v>614</v>
      </c>
      <c r="E29" s="190" t="s">
        <v>164</v>
      </c>
      <c r="F29" s="189"/>
      <c r="G29" s="188" t="s">
        <v>604</v>
      </c>
      <c r="H29" s="349">
        <v>0.76</v>
      </c>
      <c r="I29" s="188" t="s">
        <v>608</v>
      </c>
      <c r="J29" s="194">
        <f t="shared" si="1"/>
        <v>0</v>
      </c>
      <c r="K29" s="3" t="s">
        <v>631</v>
      </c>
    </row>
    <row r="30" spans="1:15" s="4" customFormat="1" ht="15" customHeight="1" x14ac:dyDescent="0.2">
      <c r="B30" s="761">
        <v>8</v>
      </c>
      <c r="C30" s="195" t="s">
        <v>143</v>
      </c>
      <c r="D30" s="191" t="s">
        <v>616</v>
      </c>
      <c r="E30" s="190" t="s">
        <v>165</v>
      </c>
      <c r="F30" s="189"/>
      <c r="G30" s="188" t="s">
        <v>604</v>
      </c>
      <c r="H30" s="349">
        <v>0.873</v>
      </c>
      <c r="I30" s="188" t="s">
        <v>608</v>
      </c>
      <c r="J30" s="194">
        <f t="shared" si="1"/>
        <v>0</v>
      </c>
      <c r="K30" s="3" t="s">
        <v>592</v>
      </c>
    </row>
    <row r="31" spans="1:15" s="4" customFormat="1" ht="15" customHeight="1" x14ac:dyDescent="0.2">
      <c r="B31" s="212"/>
      <c r="C31" s="767"/>
      <c r="D31" s="191" t="s">
        <v>614</v>
      </c>
      <c r="E31" s="190" t="s">
        <v>164</v>
      </c>
      <c r="F31" s="189"/>
      <c r="G31" s="188" t="s">
        <v>604</v>
      </c>
      <c r="H31" s="349">
        <v>0.79800000000000004</v>
      </c>
      <c r="I31" s="188" t="s">
        <v>608</v>
      </c>
      <c r="J31" s="194">
        <f t="shared" si="1"/>
        <v>0</v>
      </c>
      <c r="K31" s="3" t="s">
        <v>630</v>
      </c>
    </row>
    <row r="32" spans="1:15" s="4" customFormat="1" ht="15" customHeight="1" x14ac:dyDescent="0.2">
      <c r="B32" s="761">
        <v>9</v>
      </c>
      <c r="C32" s="195" t="s">
        <v>142</v>
      </c>
      <c r="D32" s="191" t="s">
        <v>616</v>
      </c>
      <c r="E32" s="190" t="s">
        <v>165</v>
      </c>
      <c r="F32" s="189"/>
      <c r="G32" s="188" t="s">
        <v>604</v>
      </c>
      <c r="H32" s="349">
        <v>0.90200000000000002</v>
      </c>
      <c r="I32" s="188" t="s">
        <v>608</v>
      </c>
      <c r="J32" s="194">
        <f t="shared" si="1"/>
        <v>0</v>
      </c>
      <c r="K32" s="3" t="s">
        <v>629</v>
      </c>
    </row>
    <row r="33" spans="2:11" s="4" customFormat="1" ht="15" customHeight="1" x14ac:dyDescent="0.2">
      <c r="B33" s="212"/>
      <c r="C33" s="767"/>
      <c r="D33" s="191" t="s">
        <v>614</v>
      </c>
      <c r="E33" s="190" t="s">
        <v>164</v>
      </c>
      <c r="F33" s="189"/>
      <c r="G33" s="188" t="s">
        <v>604</v>
      </c>
      <c r="H33" s="349">
        <v>0.82899999999999996</v>
      </c>
      <c r="I33" s="188" t="s">
        <v>608</v>
      </c>
      <c r="J33" s="194">
        <f t="shared" si="1"/>
        <v>0</v>
      </c>
      <c r="K33" s="3" t="s">
        <v>628</v>
      </c>
    </row>
    <row r="34" spans="2:11" s="4" customFormat="1" ht="15" customHeight="1" x14ac:dyDescent="0.2">
      <c r="B34" s="348">
        <v>10</v>
      </c>
      <c r="C34" s="195" t="s">
        <v>537</v>
      </c>
      <c r="D34" s="191" t="s">
        <v>616</v>
      </c>
      <c r="E34" s="190" t="s">
        <v>165</v>
      </c>
      <c r="F34" s="189"/>
      <c r="G34" s="188" t="s">
        <v>604</v>
      </c>
      <c r="H34" s="349">
        <v>0.94099999999999995</v>
      </c>
      <c r="I34" s="188" t="s">
        <v>608</v>
      </c>
      <c r="J34" s="194">
        <f t="shared" si="1"/>
        <v>0</v>
      </c>
      <c r="K34" s="3" t="s">
        <v>649</v>
      </c>
    </row>
    <row r="35" spans="2:11" s="4" customFormat="1" ht="15" customHeight="1" x14ac:dyDescent="0.2">
      <c r="B35" s="354"/>
      <c r="C35" s="767"/>
      <c r="D35" s="191" t="s">
        <v>614</v>
      </c>
      <c r="E35" s="190" t="s">
        <v>164</v>
      </c>
      <c r="F35" s="189"/>
      <c r="G35" s="188" t="s">
        <v>604</v>
      </c>
      <c r="H35" s="349">
        <v>0.92600000000000005</v>
      </c>
      <c r="I35" s="188" t="s">
        <v>608</v>
      </c>
      <c r="J35" s="194">
        <f t="shared" si="1"/>
        <v>0</v>
      </c>
      <c r="K35" s="3" t="s">
        <v>648</v>
      </c>
    </row>
    <row r="36" spans="2:11" s="4" customFormat="1" ht="15" customHeight="1" x14ac:dyDescent="0.2">
      <c r="B36" s="348">
        <v>11</v>
      </c>
      <c r="C36" s="195" t="s">
        <v>575</v>
      </c>
      <c r="D36" s="191" t="s">
        <v>597</v>
      </c>
      <c r="E36" s="190" t="s">
        <v>165</v>
      </c>
      <c r="F36" s="189"/>
      <c r="G36" s="188" t="s">
        <v>139</v>
      </c>
      <c r="H36" s="349">
        <v>0.97499999999999998</v>
      </c>
      <c r="I36" s="188" t="s">
        <v>141</v>
      </c>
      <c r="J36" s="194">
        <f>ROUND(F36*H36,0)</f>
        <v>0</v>
      </c>
      <c r="K36" s="3" t="s">
        <v>647</v>
      </c>
    </row>
    <row r="37" spans="2:11" s="4" customFormat="1" ht="15" customHeight="1" x14ac:dyDescent="0.2">
      <c r="B37" s="212"/>
      <c r="C37" s="767"/>
      <c r="D37" s="191" t="s">
        <v>593</v>
      </c>
      <c r="E37" s="190" t="s">
        <v>164</v>
      </c>
      <c r="F37" s="189"/>
      <c r="G37" s="188" t="s">
        <v>139</v>
      </c>
      <c r="H37" s="349">
        <v>0.96499999999999997</v>
      </c>
      <c r="I37" s="188" t="s">
        <v>141</v>
      </c>
      <c r="J37" s="194">
        <f>ROUND(F37*H37,0)</f>
        <v>0</v>
      </c>
      <c r="K37" s="3" t="s">
        <v>646</v>
      </c>
    </row>
    <row r="38" spans="2:11" s="4" customFormat="1" ht="15" customHeight="1" x14ac:dyDescent="0.2">
      <c r="B38" s="348">
        <v>12</v>
      </c>
      <c r="C38" s="195" t="s">
        <v>721</v>
      </c>
      <c r="D38" s="191" t="s">
        <v>616</v>
      </c>
      <c r="E38" s="190" t="s">
        <v>165</v>
      </c>
      <c r="F38" s="189"/>
      <c r="G38" s="188" t="s">
        <v>604</v>
      </c>
      <c r="H38" s="349">
        <v>0.98699999999999999</v>
      </c>
      <c r="I38" s="188" t="s">
        <v>608</v>
      </c>
      <c r="J38" s="194">
        <f t="shared" si="1"/>
        <v>0</v>
      </c>
      <c r="K38" s="3" t="s">
        <v>645</v>
      </c>
    </row>
    <row r="39" spans="2:11" s="4" customFormat="1" ht="15" customHeight="1" x14ac:dyDescent="0.2">
      <c r="B39" s="212"/>
      <c r="C39" s="767"/>
      <c r="D39" s="191" t="s">
        <v>614</v>
      </c>
      <c r="E39" s="190" t="s">
        <v>164</v>
      </c>
      <c r="F39" s="189"/>
      <c r="G39" s="188" t="s">
        <v>604</v>
      </c>
      <c r="H39" s="349">
        <v>0.98199999999999998</v>
      </c>
      <c r="I39" s="188" t="s">
        <v>608</v>
      </c>
      <c r="J39" s="194">
        <f t="shared" si="1"/>
        <v>0</v>
      </c>
      <c r="K39" s="3" t="s">
        <v>644</v>
      </c>
    </row>
    <row r="40" spans="2:11" s="4" customFormat="1" ht="15" customHeight="1" x14ac:dyDescent="0.2">
      <c r="B40" s="348">
        <v>13</v>
      </c>
      <c r="C40" s="195" t="s">
        <v>1002</v>
      </c>
      <c r="D40" s="191" t="s">
        <v>597</v>
      </c>
      <c r="E40" s="190" t="s">
        <v>165</v>
      </c>
      <c r="F40" s="189"/>
      <c r="G40" s="188" t="s">
        <v>139</v>
      </c>
      <c r="H40" s="349">
        <v>1</v>
      </c>
      <c r="I40" s="188" t="s">
        <v>141</v>
      </c>
      <c r="J40" s="194">
        <f t="shared" ref="J40:J47" si="2">ROUND(F40*H40,0)</f>
        <v>0</v>
      </c>
      <c r="K40" s="3" t="s">
        <v>643</v>
      </c>
    </row>
    <row r="41" spans="2:11" s="4" customFormat="1" ht="15" customHeight="1" x14ac:dyDescent="0.2">
      <c r="B41" s="212"/>
      <c r="C41" s="767"/>
      <c r="D41" s="191" t="s">
        <v>593</v>
      </c>
      <c r="E41" s="190" t="s">
        <v>164</v>
      </c>
      <c r="F41" s="189"/>
      <c r="G41" s="188" t="s">
        <v>139</v>
      </c>
      <c r="H41" s="349">
        <v>1</v>
      </c>
      <c r="I41" s="188" t="s">
        <v>141</v>
      </c>
      <c r="J41" s="194">
        <f t="shared" si="2"/>
        <v>0</v>
      </c>
      <c r="K41" s="3" t="s">
        <v>642</v>
      </c>
    </row>
    <row r="42" spans="2:11" s="4" customFormat="1" ht="15" customHeight="1" x14ac:dyDescent="0.2">
      <c r="B42" s="348">
        <v>14</v>
      </c>
      <c r="C42" s="195" t="s">
        <v>1116</v>
      </c>
      <c r="D42" s="191" t="s">
        <v>597</v>
      </c>
      <c r="E42" s="190" t="s">
        <v>165</v>
      </c>
      <c r="F42" s="189"/>
      <c r="G42" s="188" t="s">
        <v>139</v>
      </c>
      <c r="H42" s="349">
        <v>1</v>
      </c>
      <c r="I42" s="188" t="s">
        <v>141</v>
      </c>
      <c r="J42" s="194">
        <f t="shared" si="2"/>
        <v>0</v>
      </c>
      <c r="K42" s="3" t="s">
        <v>1172</v>
      </c>
    </row>
    <row r="43" spans="2:11" s="4" customFormat="1" ht="15" customHeight="1" x14ac:dyDescent="0.2">
      <c r="B43" s="212"/>
      <c r="C43" s="767"/>
      <c r="D43" s="191" t="s">
        <v>593</v>
      </c>
      <c r="E43" s="190" t="s">
        <v>164</v>
      </c>
      <c r="F43" s="189"/>
      <c r="G43" s="188" t="s">
        <v>139</v>
      </c>
      <c r="H43" s="349">
        <v>1</v>
      </c>
      <c r="I43" s="188" t="s">
        <v>141</v>
      </c>
      <c r="J43" s="194">
        <f t="shared" si="2"/>
        <v>0</v>
      </c>
      <c r="K43" s="3" t="s">
        <v>1173</v>
      </c>
    </row>
    <row r="44" spans="2:11" s="4" customFormat="1" ht="15" customHeight="1" x14ac:dyDescent="0.2">
      <c r="B44" s="348">
        <v>15</v>
      </c>
      <c r="C44" s="195" t="s">
        <v>1395</v>
      </c>
      <c r="D44" s="191" t="s">
        <v>597</v>
      </c>
      <c r="E44" s="190" t="s">
        <v>165</v>
      </c>
      <c r="F44" s="189"/>
      <c r="G44" s="188" t="s">
        <v>139</v>
      </c>
      <c r="H44" s="349">
        <v>1</v>
      </c>
      <c r="I44" s="188" t="s">
        <v>141</v>
      </c>
      <c r="J44" s="194">
        <f t="shared" ref="J44:J45" si="3">ROUND(F44*H44,0)</f>
        <v>0</v>
      </c>
      <c r="K44" s="3" t="s">
        <v>639</v>
      </c>
    </row>
    <row r="45" spans="2:11" s="4" customFormat="1" ht="15" customHeight="1" x14ac:dyDescent="0.2">
      <c r="B45" s="212"/>
      <c r="C45" s="767"/>
      <c r="D45" s="191" t="s">
        <v>593</v>
      </c>
      <c r="E45" s="190" t="s">
        <v>164</v>
      </c>
      <c r="F45" s="189"/>
      <c r="G45" s="188" t="s">
        <v>139</v>
      </c>
      <c r="H45" s="349">
        <v>1</v>
      </c>
      <c r="I45" s="188" t="s">
        <v>141</v>
      </c>
      <c r="J45" s="194">
        <f t="shared" si="3"/>
        <v>0</v>
      </c>
      <c r="K45" s="3" t="s">
        <v>661</v>
      </c>
    </row>
    <row r="46" spans="2:11" s="4" customFormat="1" ht="15" customHeight="1" x14ac:dyDescent="0.2">
      <c r="B46" s="348">
        <v>16</v>
      </c>
      <c r="C46" s="195" t="s">
        <v>1639</v>
      </c>
      <c r="D46" s="191" t="s">
        <v>597</v>
      </c>
      <c r="E46" s="190" t="s">
        <v>165</v>
      </c>
      <c r="F46" s="189"/>
      <c r="G46" s="188" t="s">
        <v>139</v>
      </c>
      <c r="H46" s="349">
        <v>1</v>
      </c>
      <c r="I46" s="188" t="s">
        <v>141</v>
      </c>
      <c r="J46" s="194">
        <f t="shared" si="2"/>
        <v>0</v>
      </c>
      <c r="K46" s="3" t="s">
        <v>1659</v>
      </c>
    </row>
    <row r="47" spans="2:11" s="4" customFormat="1" ht="15" customHeight="1" x14ac:dyDescent="0.2">
      <c r="B47" s="212"/>
      <c r="C47" s="767"/>
      <c r="D47" s="191" t="s">
        <v>593</v>
      </c>
      <c r="E47" s="190" t="s">
        <v>164</v>
      </c>
      <c r="F47" s="189"/>
      <c r="G47" s="188" t="s">
        <v>139</v>
      </c>
      <c r="H47" s="349">
        <v>1</v>
      </c>
      <c r="I47" s="188" t="s">
        <v>141</v>
      </c>
      <c r="J47" s="194">
        <f t="shared" si="2"/>
        <v>0</v>
      </c>
      <c r="K47" s="3" t="s">
        <v>1660</v>
      </c>
    </row>
    <row r="48" spans="2:11" s="4" customFormat="1" ht="15" customHeight="1" x14ac:dyDescent="0.2">
      <c r="B48" s="1045" t="s">
        <v>168</v>
      </c>
      <c r="C48" s="1046"/>
      <c r="D48" s="1037"/>
      <c r="E48" s="1038"/>
      <c r="F48" s="225"/>
      <c r="G48" s="224"/>
      <c r="H48" s="350"/>
      <c r="I48" s="224"/>
      <c r="J48" s="194">
        <f>SUM(J28:J47)</f>
        <v>0</v>
      </c>
      <c r="K48" s="3" t="s">
        <v>1661</v>
      </c>
    </row>
    <row r="49" spans="1:14" s="4" customFormat="1" ht="9" customHeight="1" x14ac:dyDescent="0.2">
      <c r="B49" s="815"/>
      <c r="C49" s="185"/>
      <c r="D49" s="185"/>
      <c r="E49" s="185"/>
      <c r="F49" s="168"/>
      <c r="G49" s="185"/>
      <c r="H49" s="816"/>
      <c r="I49" s="185"/>
      <c r="J49" s="168"/>
      <c r="K49" s="3"/>
      <c r="N49" s="3"/>
    </row>
    <row r="50" spans="1:14" s="4" customFormat="1" ht="9" customHeight="1" x14ac:dyDescent="0.2">
      <c r="B50" s="815"/>
      <c r="C50" s="185"/>
      <c r="D50" s="185"/>
      <c r="E50" s="185"/>
      <c r="F50" s="168"/>
      <c r="G50" s="185"/>
      <c r="H50" s="816"/>
      <c r="I50" s="185"/>
      <c r="J50" s="168"/>
      <c r="K50" s="3"/>
      <c r="N50" s="3"/>
    </row>
    <row r="51" spans="1:14" s="4" customFormat="1" ht="9" customHeight="1" x14ac:dyDescent="0.2">
      <c r="B51" s="815"/>
      <c r="C51" s="185"/>
      <c r="D51" s="185"/>
      <c r="E51" s="185"/>
      <c r="F51" s="168"/>
      <c r="G51" s="185"/>
      <c r="H51" s="816"/>
      <c r="I51" s="185"/>
      <c r="J51" s="168"/>
      <c r="K51" s="3"/>
      <c r="N51" s="3"/>
    </row>
    <row r="52" spans="1:14" s="903" customFormat="1" ht="18.75" customHeight="1" x14ac:dyDescent="0.2">
      <c r="A52" s="902"/>
      <c r="B52" s="4" t="s">
        <v>2390</v>
      </c>
      <c r="C52" s="2"/>
      <c r="D52" s="2"/>
      <c r="E52" s="2"/>
      <c r="F52" s="165"/>
      <c r="G52" s="2"/>
      <c r="H52" s="355"/>
      <c r="I52" s="2"/>
      <c r="J52" s="165"/>
      <c r="K52" s="2"/>
      <c r="L52" s="2"/>
    </row>
    <row r="53" spans="1:14" s="903" customFormat="1" ht="13.5" customHeight="1" x14ac:dyDescent="0.2">
      <c r="A53" s="904"/>
      <c r="B53" s="1050" t="s">
        <v>189</v>
      </c>
      <c r="C53" s="1051"/>
      <c r="D53" s="1050" t="s">
        <v>161</v>
      </c>
      <c r="E53" s="1051"/>
      <c r="F53" s="205" t="s">
        <v>160</v>
      </c>
      <c r="G53" s="187"/>
      <c r="H53" s="916" t="s">
        <v>234</v>
      </c>
      <c r="I53" s="187"/>
      <c r="J53" s="205" t="s">
        <v>232</v>
      </c>
      <c r="K53" s="3"/>
      <c r="L53" s="2"/>
      <c r="N53" s="519"/>
    </row>
    <row r="54" spans="1:14" s="903" customFormat="1" ht="13.5" customHeight="1" x14ac:dyDescent="0.2">
      <c r="A54" s="904"/>
      <c r="B54" s="921"/>
      <c r="C54" s="203"/>
      <c r="D54" s="918"/>
      <c r="E54" s="919"/>
      <c r="F54" s="927"/>
      <c r="G54" s="920"/>
      <c r="H54" s="917"/>
      <c r="I54" s="920"/>
      <c r="J54" s="199" t="s">
        <v>610</v>
      </c>
      <c r="K54" s="3"/>
      <c r="L54" s="2"/>
      <c r="N54" s="519"/>
    </row>
    <row r="55" spans="1:14" s="517" customFormat="1" ht="15" customHeight="1" x14ac:dyDescent="0.2">
      <c r="B55" s="922">
        <v>1</v>
      </c>
      <c r="C55" s="195" t="s">
        <v>1639</v>
      </c>
      <c r="D55" s="191" t="s">
        <v>597</v>
      </c>
      <c r="E55" s="190" t="s">
        <v>165</v>
      </c>
      <c r="F55" s="189"/>
      <c r="G55" s="188" t="s">
        <v>596</v>
      </c>
      <c r="H55" s="349">
        <v>1</v>
      </c>
      <c r="I55" s="188" t="s">
        <v>595</v>
      </c>
      <c r="J55" s="194">
        <f t="shared" ref="J55:J56" si="4">ROUND(F55*H55,0)</f>
        <v>0</v>
      </c>
      <c r="K55" s="3" t="s">
        <v>2391</v>
      </c>
      <c r="L55" s="4"/>
    </row>
    <row r="56" spans="1:14" s="517" customFormat="1" ht="15" customHeight="1" x14ac:dyDescent="0.2">
      <c r="B56" s="212"/>
      <c r="C56" s="919"/>
      <c r="D56" s="191" t="s">
        <v>593</v>
      </c>
      <c r="E56" s="190" t="s">
        <v>164</v>
      </c>
      <c r="F56" s="189"/>
      <c r="G56" s="188" t="s">
        <v>596</v>
      </c>
      <c r="H56" s="349">
        <v>1</v>
      </c>
      <c r="I56" s="188" t="s">
        <v>595</v>
      </c>
      <c r="J56" s="194">
        <f t="shared" si="4"/>
        <v>0</v>
      </c>
      <c r="K56" s="3" t="s">
        <v>2392</v>
      </c>
      <c r="L56" s="4"/>
    </row>
    <row r="57" spans="1:14" s="517" customFormat="1" ht="15" customHeight="1" x14ac:dyDescent="0.2">
      <c r="B57" s="1045" t="s">
        <v>168</v>
      </c>
      <c r="C57" s="1046"/>
      <c r="D57" s="1037"/>
      <c r="E57" s="1038"/>
      <c r="F57" s="225"/>
      <c r="G57" s="224"/>
      <c r="H57" s="350"/>
      <c r="I57" s="224"/>
      <c r="J57" s="194">
        <f>SUM(J55:J56)</f>
        <v>0</v>
      </c>
      <c r="K57" s="3" t="s">
        <v>2394</v>
      </c>
      <c r="L57" s="4"/>
    </row>
    <row r="58" spans="1:14" s="4" customFormat="1" ht="9" customHeight="1" x14ac:dyDescent="0.2">
      <c r="B58" s="815"/>
      <c r="C58" s="185"/>
      <c r="D58" s="185"/>
      <c r="E58" s="185"/>
      <c r="F58" s="168"/>
      <c r="G58" s="185"/>
      <c r="H58" s="816"/>
      <c r="I58" s="185"/>
      <c r="J58" s="168"/>
      <c r="K58" s="3"/>
      <c r="N58" s="3"/>
    </row>
    <row r="59" spans="1:14" s="4" customFormat="1" ht="9" customHeight="1" x14ac:dyDescent="0.2">
      <c r="B59" s="815"/>
      <c r="C59" s="185"/>
      <c r="D59" s="185"/>
      <c r="E59" s="185"/>
      <c r="F59" s="168"/>
      <c r="G59" s="185"/>
      <c r="H59" s="816"/>
      <c r="I59" s="185"/>
      <c r="J59" s="168"/>
      <c r="K59" s="3"/>
      <c r="N59" s="3"/>
    </row>
    <row r="60" spans="1:14" s="4" customFormat="1" ht="15" customHeight="1" x14ac:dyDescent="0.2">
      <c r="B60" s="817"/>
      <c r="C60" s="817"/>
      <c r="D60" s="817"/>
      <c r="E60" s="817"/>
      <c r="F60" s="168"/>
      <c r="G60" s="185"/>
      <c r="H60" s="928" t="s">
        <v>2395</v>
      </c>
      <c r="I60" s="185"/>
      <c r="J60" s="818">
        <f>J48+J57</f>
        <v>0</v>
      </c>
      <c r="K60" s="3" t="s">
        <v>2393</v>
      </c>
      <c r="N60" s="3"/>
    </row>
    <row r="61" spans="1:14" s="4" customFormat="1" ht="9" customHeight="1" x14ac:dyDescent="0.2">
      <c r="B61" s="815"/>
      <c r="C61" s="185"/>
      <c r="D61" s="185"/>
      <c r="E61" s="185"/>
      <c r="F61" s="168"/>
      <c r="G61" s="185"/>
      <c r="H61" s="816"/>
      <c r="I61" s="185"/>
      <c r="J61" s="168"/>
      <c r="K61" s="3"/>
      <c r="N61" s="3"/>
    </row>
    <row r="62" spans="1:14" s="4" customFormat="1" ht="9" customHeight="1" x14ac:dyDescent="0.2">
      <c r="B62" s="815"/>
      <c r="C62" s="185"/>
      <c r="D62" s="185"/>
      <c r="E62" s="185"/>
      <c r="F62" s="168"/>
      <c r="G62" s="185"/>
      <c r="H62" s="816"/>
      <c r="I62" s="185"/>
      <c r="J62" s="168"/>
      <c r="K62" s="3"/>
      <c r="N62" s="3"/>
    </row>
    <row r="63" spans="1:14" s="4" customFormat="1" ht="15" customHeight="1" x14ac:dyDescent="0.2">
      <c r="B63" s="817" t="s">
        <v>233</v>
      </c>
      <c r="C63" s="817"/>
      <c r="D63" s="817"/>
      <c r="E63" s="817"/>
      <c r="F63" s="168"/>
      <c r="G63" s="185"/>
      <c r="H63" s="816"/>
      <c r="I63" s="185"/>
      <c r="J63" s="818">
        <f>●下水道費附表!G25</f>
        <v>0</v>
      </c>
      <c r="K63" s="3"/>
      <c r="N63" s="3"/>
    </row>
    <row r="64" spans="1:14" s="4" customFormat="1" ht="15" customHeight="1" x14ac:dyDescent="0.2">
      <c r="B64" s="815"/>
      <c r="C64" s="185"/>
      <c r="D64" s="185"/>
      <c r="E64" s="185"/>
      <c r="F64" s="168"/>
      <c r="G64" s="185"/>
      <c r="H64" s="816"/>
      <c r="I64" s="185"/>
      <c r="J64" s="168"/>
      <c r="K64" s="3"/>
    </row>
    <row r="65" spans="1:13" s="4" customFormat="1" ht="13.5" customHeight="1" x14ac:dyDescent="0.2">
      <c r="B65" s="1050" t="s">
        <v>232</v>
      </c>
      <c r="C65" s="1051"/>
      <c r="D65" s="819"/>
      <c r="E65" s="1050" t="s">
        <v>231</v>
      </c>
      <c r="F65" s="1051"/>
      <c r="G65" s="187"/>
      <c r="H65" s="1064" t="s">
        <v>185</v>
      </c>
      <c r="I65" s="187"/>
      <c r="J65" s="187" t="s">
        <v>110</v>
      </c>
      <c r="K65" s="3"/>
    </row>
    <row r="66" spans="1:13" s="4" customFormat="1" ht="13.5" customHeight="1" thickBot="1" x14ac:dyDescent="0.25">
      <c r="B66" s="1066"/>
      <c r="C66" s="1067"/>
      <c r="D66" s="200"/>
      <c r="E66" s="1066" t="s">
        <v>230</v>
      </c>
      <c r="F66" s="1067"/>
      <c r="G66" s="200"/>
      <c r="H66" s="1065"/>
      <c r="I66" s="200"/>
      <c r="J66" s="630" t="s">
        <v>610</v>
      </c>
      <c r="K66" s="3"/>
    </row>
    <row r="67" spans="1:13" ht="15" customHeight="1" x14ac:dyDescent="0.2">
      <c r="B67" s="351" t="s">
        <v>2408</v>
      </c>
      <c r="C67" s="924"/>
      <c r="D67" s="819"/>
      <c r="E67" s="1050" t="s">
        <v>229</v>
      </c>
      <c r="F67" s="1051"/>
      <c r="G67" s="187"/>
      <c r="H67" s="820"/>
      <c r="I67" s="755"/>
      <c r="J67" s="821"/>
    </row>
    <row r="68" spans="1:13" ht="15" customHeight="1" thickBot="1" x14ac:dyDescent="0.25">
      <c r="B68" s="1069">
        <f>J60</f>
        <v>0</v>
      </c>
      <c r="C68" s="1070"/>
      <c r="D68" s="200" t="s">
        <v>604</v>
      </c>
      <c r="E68" s="1071">
        <f>●下水道費附表!G32</f>
        <v>0</v>
      </c>
      <c r="F68" s="1072"/>
      <c r="G68" s="200" t="s">
        <v>604</v>
      </c>
      <c r="H68" s="822">
        <v>0.37</v>
      </c>
      <c r="I68" s="766" t="s">
        <v>608</v>
      </c>
      <c r="J68" s="823">
        <f>ROUND(B68*E68*H68,0)</f>
        <v>0</v>
      </c>
      <c r="K68" s="3" t="s">
        <v>662</v>
      </c>
      <c r="L68" s="4" t="s">
        <v>604</v>
      </c>
      <c r="M68" s="3"/>
    </row>
    <row r="69" spans="1:13" ht="14.4" x14ac:dyDescent="0.2">
      <c r="B69" s="352" t="s">
        <v>2408</v>
      </c>
      <c r="C69" s="353"/>
      <c r="D69" s="819"/>
      <c r="E69" s="351"/>
      <c r="F69" s="824"/>
      <c r="G69" s="187"/>
      <c r="H69" s="825"/>
      <c r="I69" s="755"/>
      <c r="J69" s="259"/>
    </row>
    <row r="70" spans="1:13" ht="15" customHeight="1" thickBot="1" x14ac:dyDescent="0.25">
      <c r="B70" s="1069">
        <f>J60</f>
        <v>0</v>
      </c>
      <c r="C70" s="1070"/>
      <c r="D70" s="200" t="s">
        <v>684</v>
      </c>
      <c r="E70" s="826" t="s">
        <v>683</v>
      </c>
      <c r="F70" s="827">
        <f>E68</f>
        <v>0</v>
      </c>
      <c r="G70" s="200" t="s">
        <v>682</v>
      </c>
      <c r="H70" s="828">
        <f>IF(J63&gt;=100,0.16,IF(J63&gt;=75,0.23,IF(J63&gt;=50,0.3,IF(J63&gt;=25,0.37,0.44))))</f>
        <v>0.44</v>
      </c>
      <c r="I70" s="766" t="s">
        <v>608</v>
      </c>
      <c r="J70" s="823">
        <f>ROUND(B70*(1-F70)*H70,0)</f>
        <v>0</v>
      </c>
      <c r="K70" s="3" t="s">
        <v>653</v>
      </c>
      <c r="L70" s="4" t="s">
        <v>604</v>
      </c>
    </row>
    <row r="71" spans="1:13" ht="7.5" customHeight="1" x14ac:dyDescent="0.2">
      <c r="J71" s="257"/>
    </row>
    <row r="72" spans="1:13" ht="18.75" customHeight="1" x14ac:dyDescent="0.2">
      <c r="A72" s="177" t="s">
        <v>650</v>
      </c>
      <c r="B72" s="4" t="s">
        <v>227</v>
      </c>
      <c r="J72" s="257"/>
    </row>
    <row r="73" spans="1:13" ht="3.75" customHeight="1" x14ac:dyDescent="0.2">
      <c r="A73" s="182"/>
      <c r="J73" s="257"/>
    </row>
    <row r="74" spans="1:13" ht="12.75" customHeight="1" x14ac:dyDescent="0.2">
      <c r="A74" s="182"/>
      <c r="B74" s="1068" t="s">
        <v>2338</v>
      </c>
      <c r="C74" s="1068"/>
      <c r="D74" s="1068"/>
      <c r="E74" s="1068"/>
      <c r="J74" s="257"/>
    </row>
    <row r="75" spans="1:13" ht="9" customHeight="1" x14ac:dyDescent="0.2">
      <c r="A75" s="182"/>
      <c r="B75" s="1068"/>
      <c r="C75" s="1068"/>
      <c r="D75" s="1068"/>
      <c r="E75" s="1068"/>
      <c r="J75" s="257"/>
    </row>
    <row r="76" spans="1:13" s="4" customFormat="1" ht="15" customHeight="1" thickBot="1" x14ac:dyDescent="0.25">
      <c r="A76" s="177"/>
      <c r="B76" s="1068"/>
      <c r="C76" s="1068"/>
      <c r="D76" s="1068"/>
      <c r="E76" s="1068"/>
      <c r="F76" s="814"/>
      <c r="H76" s="650" t="s">
        <v>185</v>
      </c>
      <c r="J76" s="262"/>
    </row>
    <row r="77" spans="1:13" s="4" customFormat="1" ht="18.75" customHeight="1" thickBot="1" x14ac:dyDescent="0.25">
      <c r="A77" s="177"/>
      <c r="B77" s="1068"/>
      <c r="C77" s="1068"/>
      <c r="D77" s="1068"/>
      <c r="E77" s="1068"/>
      <c r="F77" s="181"/>
      <c r="G77" s="179" t="s">
        <v>604</v>
      </c>
      <c r="H77" s="564">
        <v>0.5</v>
      </c>
      <c r="I77" s="179" t="s">
        <v>608</v>
      </c>
      <c r="J77" s="270">
        <f>ROUND(F77*H77,0)</f>
        <v>0</v>
      </c>
      <c r="K77" s="3" t="s">
        <v>651</v>
      </c>
      <c r="L77" s="4" t="s">
        <v>604</v>
      </c>
    </row>
    <row r="78" spans="1:13" ht="7.5" customHeight="1" x14ac:dyDescent="0.2">
      <c r="A78" s="182"/>
      <c r="J78" s="829" t="s">
        <v>207</v>
      </c>
    </row>
    <row r="79" spans="1:13" ht="18.75" customHeight="1" x14ac:dyDescent="0.2">
      <c r="A79" s="177" t="s">
        <v>636</v>
      </c>
      <c r="B79" s="4" t="s">
        <v>228</v>
      </c>
      <c r="J79" s="257"/>
    </row>
    <row r="80" spans="1:13" ht="5.25" customHeight="1" x14ac:dyDescent="0.2">
      <c r="A80" s="182"/>
      <c r="J80" s="257"/>
    </row>
    <row r="81" spans="1:12" ht="15" customHeight="1" x14ac:dyDescent="0.2">
      <c r="A81" s="182"/>
      <c r="B81" s="1068" t="s">
        <v>2339</v>
      </c>
      <c r="C81" s="1068"/>
      <c r="D81" s="1068"/>
      <c r="E81" s="1068"/>
      <c r="J81" s="257"/>
    </row>
    <row r="82" spans="1:12" s="4" customFormat="1" ht="15" customHeight="1" thickBot="1" x14ac:dyDescent="0.25">
      <c r="A82" s="177"/>
      <c r="B82" s="1068"/>
      <c r="C82" s="1068"/>
      <c r="D82" s="1068"/>
      <c r="E82" s="1068"/>
      <c r="F82" s="814"/>
      <c r="H82" s="650" t="s">
        <v>185</v>
      </c>
      <c r="J82" s="262"/>
    </row>
    <row r="83" spans="1:12" s="4" customFormat="1" ht="18.75" customHeight="1" thickBot="1" x14ac:dyDescent="0.25">
      <c r="A83" s="177"/>
      <c r="B83" s="1068"/>
      <c r="C83" s="1068"/>
      <c r="D83" s="1068"/>
      <c r="E83" s="1068"/>
      <c r="F83" s="181"/>
      <c r="G83" s="179" t="s">
        <v>604</v>
      </c>
      <c r="H83" s="564">
        <v>0.55000000000000004</v>
      </c>
      <c r="I83" s="179" t="s">
        <v>608</v>
      </c>
      <c r="J83" s="270">
        <f>ROUND(F83*H83,0)</f>
        <v>0</v>
      </c>
      <c r="K83" s="3" t="s">
        <v>637</v>
      </c>
      <c r="L83" s="4" t="s">
        <v>604</v>
      </c>
    </row>
    <row r="84" spans="1:12" ht="7.5" customHeight="1" x14ac:dyDescent="0.2">
      <c r="A84" s="182"/>
      <c r="F84" s="165"/>
      <c r="J84" s="829" t="s">
        <v>207</v>
      </c>
    </row>
    <row r="85" spans="1:12" ht="4.5" customHeight="1" x14ac:dyDescent="0.2">
      <c r="A85" s="182"/>
      <c r="F85" s="165"/>
      <c r="J85" s="257"/>
    </row>
    <row r="86" spans="1:12" ht="18.75" customHeight="1" x14ac:dyDescent="0.2">
      <c r="A86" s="830" t="s">
        <v>1181</v>
      </c>
      <c r="B86" s="4" t="s">
        <v>1024</v>
      </c>
      <c r="F86" s="165"/>
      <c r="J86" s="257"/>
    </row>
    <row r="87" spans="1:12" ht="5.25" customHeight="1" x14ac:dyDescent="0.2">
      <c r="A87" s="182"/>
      <c r="F87" s="165"/>
      <c r="J87" s="257"/>
    </row>
    <row r="88" spans="1:12" ht="15" customHeight="1" x14ac:dyDescent="0.2">
      <c r="A88" s="182"/>
      <c r="B88" s="1068" t="s">
        <v>2340</v>
      </c>
      <c r="C88" s="1068"/>
      <c r="D88" s="1068"/>
      <c r="E88" s="1068"/>
      <c r="F88" s="165"/>
      <c r="J88" s="257"/>
    </row>
    <row r="89" spans="1:12" s="4" customFormat="1" ht="15" customHeight="1" thickBot="1" x14ac:dyDescent="0.25">
      <c r="A89" s="177"/>
      <c r="B89" s="1068"/>
      <c r="C89" s="1068"/>
      <c r="D89" s="1068"/>
      <c r="E89" s="1068"/>
      <c r="F89" s="831"/>
      <c r="H89" s="650" t="s">
        <v>185</v>
      </c>
      <c r="J89" s="262"/>
    </row>
    <row r="90" spans="1:12" s="4" customFormat="1" ht="18.75" customHeight="1" thickBot="1" x14ac:dyDescent="0.25">
      <c r="A90" s="177"/>
      <c r="B90" s="1068"/>
      <c r="C90" s="1068"/>
      <c r="D90" s="1068"/>
      <c r="E90" s="1068"/>
      <c r="F90" s="181"/>
      <c r="G90" s="179" t="s">
        <v>139</v>
      </c>
      <c r="H90" s="564">
        <v>1</v>
      </c>
      <c r="I90" s="179" t="s">
        <v>141</v>
      </c>
      <c r="J90" s="270">
        <f>ROUND(F90*H90,0)</f>
        <v>0</v>
      </c>
      <c r="K90" s="832" t="s">
        <v>1025</v>
      </c>
      <c r="L90" s="4" t="s">
        <v>139</v>
      </c>
    </row>
    <row r="91" spans="1:12" ht="7.5" customHeight="1" x14ac:dyDescent="0.2">
      <c r="A91" s="182"/>
      <c r="F91" s="165"/>
      <c r="J91" s="829" t="s">
        <v>207</v>
      </c>
    </row>
    <row r="92" spans="1:12" ht="3.75" customHeight="1" x14ac:dyDescent="0.2">
      <c r="A92" s="182"/>
      <c r="F92" s="165"/>
      <c r="J92" s="257"/>
    </row>
    <row r="93" spans="1:12" ht="18.75" customHeight="1" x14ac:dyDescent="0.2">
      <c r="A93" s="177" t="s">
        <v>907</v>
      </c>
      <c r="B93" s="4" t="s">
        <v>225</v>
      </c>
      <c r="F93" s="165"/>
      <c r="J93" s="257"/>
    </row>
    <row r="94" spans="1:12" ht="5.25" customHeight="1" x14ac:dyDescent="0.2">
      <c r="A94" s="182"/>
      <c r="F94" s="165"/>
      <c r="J94" s="257"/>
    </row>
    <row r="95" spans="1:12" ht="15" customHeight="1" x14ac:dyDescent="0.2">
      <c r="A95" s="182"/>
      <c r="B95" s="1068" t="s">
        <v>2341</v>
      </c>
      <c r="C95" s="1068"/>
      <c r="D95" s="1068"/>
      <c r="E95" s="1068"/>
      <c r="F95" s="165"/>
      <c r="J95" s="257"/>
    </row>
    <row r="96" spans="1:12" s="4" customFormat="1" ht="15" customHeight="1" thickBot="1" x14ac:dyDescent="0.25">
      <c r="A96" s="177"/>
      <c r="B96" s="1068"/>
      <c r="C96" s="1068"/>
      <c r="D96" s="1068"/>
      <c r="E96" s="1068"/>
      <c r="F96" s="831"/>
      <c r="H96" s="650" t="s">
        <v>185</v>
      </c>
      <c r="J96" s="262"/>
    </row>
    <row r="97" spans="1:15" s="4" customFormat="1" ht="18.75" customHeight="1" thickBot="1" x14ac:dyDescent="0.25">
      <c r="A97" s="177"/>
      <c r="B97" s="1068"/>
      <c r="C97" s="1068"/>
      <c r="D97" s="1068"/>
      <c r="E97" s="1068"/>
      <c r="F97" s="181"/>
      <c r="G97" s="179" t="s">
        <v>604</v>
      </c>
      <c r="H97" s="564">
        <v>1</v>
      </c>
      <c r="I97" s="179" t="s">
        <v>608</v>
      </c>
      <c r="J97" s="270">
        <f>ROUND(F97*H97,0)</f>
        <v>0</v>
      </c>
      <c r="K97" s="3" t="s">
        <v>627</v>
      </c>
      <c r="L97" s="4" t="s">
        <v>604</v>
      </c>
    </row>
    <row r="98" spans="1:15" ht="7.5" customHeight="1" x14ac:dyDescent="0.2">
      <c r="A98" s="182"/>
      <c r="F98" s="165"/>
      <c r="J98" s="829" t="s">
        <v>207</v>
      </c>
    </row>
    <row r="99" spans="1:15" ht="3.75" customHeight="1" x14ac:dyDescent="0.2">
      <c r="A99" s="182"/>
      <c r="F99" s="165"/>
      <c r="J99" s="257"/>
    </row>
    <row r="100" spans="1:15" ht="18.75" customHeight="1" x14ac:dyDescent="0.2">
      <c r="A100" s="177" t="s">
        <v>70</v>
      </c>
      <c r="B100" s="4" t="s">
        <v>227</v>
      </c>
      <c r="F100" s="165"/>
      <c r="J100" s="257"/>
    </row>
    <row r="101" spans="1:15" ht="5.25" customHeight="1" x14ac:dyDescent="0.2">
      <c r="A101" s="182"/>
      <c r="F101" s="165"/>
      <c r="J101" s="257"/>
    </row>
    <row r="102" spans="1:15" ht="18.75" customHeight="1" x14ac:dyDescent="0.2">
      <c r="A102" s="182"/>
      <c r="B102" s="1050" t="s">
        <v>189</v>
      </c>
      <c r="C102" s="1051"/>
      <c r="D102" s="1050" t="s">
        <v>161</v>
      </c>
      <c r="E102" s="1051"/>
      <c r="F102" s="205" t="s">
        <v>160</v>
      </c>
      <c r="G102" s="187"/>
      <c r="H102" s="356" t="s">
        <v>159</v>
      </c>
      <c r="I102" s="187"/>
      <c r="J102" s="269" t="s">
        <v>110</v>
      </c>
      <c r="K102" s="3"/>
      <c r="N102" s="3"/>
    </row>
    <row r="103" spans="1:15" ht="15" customHeight="1" x14ac:dyDescent="0.2">
      <c r="A103" s="182"/>
      <c r="B103" s="760"/>
      <c r="C103" s="203"/>
      <c r="D103" s="766"/>
      <c r="E103" s="767"/>
      <c r="F103" s="769"/>
      <c r="G103" s="200"/>
      <c r="H103" s="357"/>
      <c r="I103" s="200"/>
      <c r="J103" s="267" t="s">
        <v>610</v>
      </c>
      <c r="K103" s="3"/>
      <c r="N103" s="3"/>
    </row>
    <row r="104" spans="1:15" s="4" customFormat="1" ht="15" customHeight="1" x14ac:dyDescent="0.2">
      <c r="B104" s="761">
        <v>1</v>
      </c>
      <c r="C104" s="195" t="s">
        <v>150</v>
      </c>
      <c r="D104" s="1037"/>
      <c r="E104" s="1038"/>
      <c r="F104" s="189"/>
      <c r="G104" s="188" t="s">
        <v>604</v>
      </c>
      <c r="H104" s="346">
        <v>0.317</v>
      </c>
      <c r="I104" s="188" t="s">
        <v>608</v>
      </c>
      <c r="J104" s="266">
        <f t="shared" ref="J104:J122" si="5">ROUND(F104*H104,0)</f>
        <v>0</v>
      </c>
      <c r="K104" s="3" t="s">
        <v>609</v>
      </c>
      <c r="N104" s="3"/>
    </row>
    <row r="105" spans="1:15" s="4" customFormat="1" ht="15" customHeight="1" x14ac:dyDescent="0.2">
      <c r="B105" s="761">
        <v>2</v>
      </c>
      <c r="C105" s="195" t="s">
        <v>149</v>
      </c>
      <c r="D105" s="1037"/>
      <c r="E105" s="1038"/>
      <c r="F105" s="189"/>
      <c r="G105" s="188" t="s">
        <v>604</v>
      </c>
      <c r="H105" s="346">
        <v>0.34300000000000003</v>
      </c>
      <c r="I105" s="188" t="s">
        <v>608</v>
      </c>
      <c r="J105" s="266">
        <f t="shared" si="5"/>
        <v>0</v>
      </c>
      <c r="K105" s="3" t="s">
        <v>607</v>
      </c>
      <c r="N105" s="3"/>
    </row>
    <row r="106" spans="1:15" s="4" customFormat="1" ht="15" customHeight="1" x14ac:dyDescent="0.2">
      <c r="B106" s="761">
        <v>3</v>
      </c>
      <c r="C106" s="195" t="s">
        <v>148</v>
      </c>
      <c r="D106" s="1037"/>
      <c r="E106" s="1038"/>
      <c r="F106" s="189"/>
      <c r="G106" s="188" t="s">
        <v>604</v>
      </c>
      <c r="H106" s="346">
        <v>0.313</v>
      </c>
      <c r="I106" s="188" t="s">
        <v>608</v>
      </c>
      <c r="J106" s="266">
        <f t="shared" si="5"/>
        <v>0</v>
      </c>
      <c r="K106" s="3" t="s">
        <v>615</v>
      </c>
      <c r="N106" s="3"/>
      <c r="O106" s="3"/>
    </row>
    <row r="107" spans="1:15" s="4" customFormat="1" ht="15" customHeight="1" x14ac:dyDescent="0.2">
      <c r="B107" s="761">
        <v>4</v>
      </c>
      <c r="C107" s="195" t="s">
        <v>147</v>
      </c>
      <c r="D107" s="1037"/>
      <c r="E107" s="1038"/>
      <c r="F107" s="189"/>
      <c r="G107" s="188" t="s">
        <v>604</v>
      </c>
      <c r="H107" s="346">
        <v>0.34100000000000003</v>
      </c>
      <c r="I107" s="188" t="s">
        <v>608</v>
      </c>
      <c r="J107" s="266">
        <f t="shared" si="5"/>
        <v>0</v>
      </c>
      <c r="K107" s="3" t="s">
        <v>613</v>
      </c>
      <c r="N107" s="3"/>
      <c r="O107" s="3"/>
    </row>
    <row r="108" spans="1:15" s="4" customFormat="1" ht="15" customHeight="1" x14ac:dyDescent="0.2">
      <c r="B108" s="761">
        <v>5</v>
      </c>
      <c r="C108" s="195" t="s">
        <v>146</v>
      </c>
      <c r="D108" s="191"/>
      <c r="E108" s="190" t="s">
        <v>681</v>
      </c>
      <c r="F108" s="189"/>
      <c r="G108" s="188" t="s">
        <v>604</v>
      </c>
      <c r="H108" s="346">
        <v>0.32100000000000001</v>
      </c>
      <c r="I108" s="188" t="s">
        <v>608</v>
      </c>
      <c r="J108" s="266">
        <f t="shared" si="5"/>
        <v>0</v>
      </c>
      <c r="K108" s="3" t="s">
        <v>635</v>
      </c>
      <c r="N108" s="3"/>
      <c r="O108" s="3"/>
    </row>
    <row r="109" spans="1:15" s="4" customFormat="1" ht="15" customHeight="1" x14ac:dyDescent="0.2">
      <c r="B109" s="761">
        <v>6</v>
      </c>
      <c r="C109" s="195" t="s">
        <v>145</v>
      </c>
      <c r="D109" s="191" t="s">
        <v>616</v>
      </c>
      <c r="E109" s="190" t="s">
        <v>165</v>
      </c>
      <c r="F109" s="189"/>
      <c r="G109" s="188" t="s">
        <v>604</v>
      </c>
      <c r="H109" s="346">
        <v>0.36499999999999999</v>
      </c>
      <c r="I109" s="188" t="s">
        <v>608</v>
      </c>
      <c r="J109" s="266">
        <f t="shared" si="5"/>
        <v>0</v>
      </c>
      <c r="K109" s="3" t="s">
        <v>634</v>
      </c>
      <c r="N109" s="3"/>
      <c r="O109" s="3"/>
    </row>
    <row r="110" spans="1:15" s="4" customFormat="1" ht="15" customHeight="1" x14ac:dyDescent="0.2">
      <c r="B110" s="212"/>
      <c r="C110" s="765" t="s">
        <v>681</v>
      </c>
      <c r="D110" s="191" t="s">
        <v>614</v>
      </c>
      <c r="E110" s="190" t="s">
        <v>164</v>
      </c>
      <c r="F110" s="189"/>
      <c r="G110" s="188" t="s">
        <v>604</v>
      </c>
      <c r="H110" s="347">
        <v>0.32600000000000001</v>
      </c>
      <c r="I110" s="187" t="s">
        <v>608</v>
      </c>
      <c r="J110" s="264">
        <f t="shared" si="5"/>
        <v>0</v>
      </c>
      <c r="K110" s="3" t="s">
        <v>633</v>
      </c>
    </row>
    <row r="111" spans="1:15" s="4" customFormat="1" ht="15" customHeight="1" x14ac:dyDescent="0.2">
      <c r="B111" s="761">
        <v>7</v>
      </c>
      <c r="C111" s="195" t="s">
        <v>144</v>
      </c>
      <c r="D111" s="191" t="s">
        <v>616</v>
      </c>
      <c r="E111" s="190" t="s">
        <v>165</v>
      </c>
      <c r="F111" s="189"/>
      <c r="G111" s="188" t="s">
        <v>604</v>
      </c>
      <c r="H111" s="346">
        <v>0.37</v>
      </c>
      <c r="I111" s="188" t="s">
        <v>608</v>
      </c>
      <c r="J111" s="266">
        <f t="shared" si="5"/>
        <v>0</v>
      </c>
      <c r="K111" s="3" t="s">
        <v>632</v>
      </c>
      <c r="N111" s="3"/>
      <c r="O111" s="3"/>
    </row>
    <row r="112" spans="1:15" s="4" customFormat="1" ht="15" customHeight="1" x14ac:dyDescent="0.2">
      <c r="B112" s="212"/>
      <c r="C112" s="765"/>
      <c r="D112" s="191" t="s">
        <v>614</v>
      </c>
      <c r="E112" s="190" t="s">
        <v>164</v>
      </c>
      <c r="F112" s="189"/>
      <c r="G112" s="188" t="s">
        <v>604</v>
      </c>
      <c r="H112" s="347">
        <v>0.33400000000000002</v>
      </c>
      <c r="I112" s="187" t="s">
        <v>608</v>
      </c>
      <c r="J112" s="264">
        <f t="shared" si="5"/>
        <v>0</v>
      </c>
      <c r="K112" s="3" t="s">
        <v>631</v>
      </c>
    </row>
    <row r="113" spans="2:15" s="4" customFormat="1" ht="15" customHeight="1" x14ac:dyDescent="0.2">
      <c r="B113" s="761">
        <v>8</v>
      </c>
      <c r="C113" s="195" t="s">
        <v>143</v>
      </c>
      <c r="D113" s="191" t="s">
        <v>616</v>
      </c>
      <c r="E113" s="190" t="s">
        <v>165</v>
      </c>
      <c r="F113" s="189"/>
      <c r="G113" s="188" t="s">
        <v>604</v>
      </c>
      <c r="H113" s="346">
        <v>0.38400000000000001</v>
      </c>
      <c r="I113" s="188" t="s">
        <v>608</v>
      </c>
      <c r="J113" s="266">
        <f t="shared" si="5"/>
        <v>0</v>
      </c>
      <c r="K113" s="3" t="s">
        <v>592</v>
      </c>
      <c r="N113" s="3"/>
      <c r="O113" s="3"/>
    </row>
    <row r="114" spans="2:15" s="4" customFormat="1" ht="15" customHeight="1" x14ac:dyDescent="0.2">
      <c r="B114" s="212"/>
      <c r="C114" s="765"/>
      <c r="D114" s="191" t="s">
        <v>614</v>
      </c>
      <c r="E114" s="190" t="s">
        <v>164</v>
      </c>
      <c r="F114" s="189"/>
      <c r="G114" s="188" t="s">
        <v>604</v>
      </c>
      <c r="H114" s="347">
        <v>0.35099999999999998</v>
      </c>
      <c r="I114" s="187" t="s">
        <v>608</v>
      </c>
      <c r="J114" s="264">
        <f t="shared" si="5"/>
        <v>0</v>
      </c>
      <c r="K114" s="3" t="s">
        <v>630</v>
      </c>
    </row>
    <row r="115" spans="2:15" s="4" customFormat="1" ht="15" customHeight="1" x14ac:dyDescent="0.2">
      <c r="B115" s="761">
        <v>9</v>
      </c>
      <c r="C115" s="195" t="s">
        <v>142</v>
      </c>
      <c r="D115" s="191" t="s">
        <v>616</v>
      </c>
      <c r="E115" s="190" t="s">
        <v>165</v>
      </c>
      <c r="F115" s="189"/>
      <c r="G115" s="188" t="s">
        <v>604</v>
      </c>
      <c r="H115" s="346">
        <v>0.39700000000000002</v>
      </c>
      <c r="I115" s="188" t="s">
        <v>608</v>
      </c>
      <c r="J115" s="266">
        <f t="shared" si="5"/>
        <v>0</v>
      </c>
      <c r="K115" s="3" t="s">
        <v>629</v>
      </c>
    </row>
    <row r="116" spans="2:15" s="4" customFormat="1" ht="15" customHeight="1" x14ac:dyDescent="0.2">
      <c r="B116" s="212"/>
      <c r="C116" s="765"/>
      <c r="D116" s="191" t="s">
        <v>614</v>
      </c>
      <c r="E116" s="190" t="s">
        <v>164</v>
      </c>
      <c r="F116" s="189"/>
      <c r="G116" s="188" t="s">
        <v>604</v>
      </c>
      <c r="H116" s="347">
        <v>0.38700000000000001</v>
      </c>
      <c r="I116" s="187" t="s">
        <v>608</v>
      </c>
      <c r="J116" s="264">
        <f t="shared" si="5"/>
        <v>0</v>
      </c>
      <c r="K116" s="3" t="s">
        <v>628</v>
      </c>
    </row>
    <row r="117" spans="2:15" s="4" customFormat="1" ht="15" customHeight="1" x14ac:dyDescent="0.2">
      <c r="B117" s="348">
        <v>10</v>
      </c>
      <c r="C117" s="195" t="s">
        <v>537</v>
      </c>
      <c r="D117" s="191" t="s">
        <v>616</v>
      </c>
      <c r="E117" s="190" t="s">
        <v>165</v>
      </c>
      <c r="F117" s="189"/>
      <c r="G117" s="188" t="s">
        <v>604</v>
      </c>
      <c r="H117" s="346">
        <v>0.41399999999999998</v>
      </c>
      <c r="I117" s="188" t="s">
        <v>608</v>
      </c>
      <c r="J117" s="266">
        <f t="shared" si="5"/>
        <v>0</v>
      </c>
      <c r="K117" s="3" t="s">
        <v>649</v>
      </c>
    </row>
    <row r="118" spans="2:15" s="4" customFormat="1" ht="15" customHeight="1" x14ac:dyDescent="0.2">
      <c r="B118" s="354"/>
      <c r="C118" s="765"/>
      <c r="D118" s="191" t="s">
        <v>614</v>
      </c>
      <c r="E118" s="190" t="s">
        <v>164</v>
      </c>
      <c r="F118" s="189"/>
      <c r="G118" s="188" t="s">
        <v>604</v>
      </c>
      <c r="H118" s="347">
        <v>0.40699999999999997</v>
      </c>
      <c r="I118" s="187" t="s">
        <v>608</v>
      </c>
      <c r="J118" s="264">
        <f t="shared" si="5"/>
        <v>0</v>
      </c>
      <c r="K118" s="3" t="s">
        <v>648</v>
      </c>
    </row>
    <row r="119" spans="2:15" s="4" customFormat="1" ht="15" customHeight="1" x14ac:dyDescent="0.2">
      <c r="B119" s="348">
        <v>11</v>
      </c>
      <c r="C119" s="195" t="s">
        <v>575</v>
      </c>
      <c r="D119" s="191" t="s">
        <v>597</v>
      </c>
      <c r="E119" s="190" t="s">
        <v>165</v>
      </c>
      <c r="F119" s="189"/>
      <c r="G119" s="188" t="s">
        <v>139</v>
      </c>
      <c r="H119" s="346">
        <v>0.42899999999999999</v>
      </c>
      <c r="I119" s="188" t="s">
        <v>141</v>
      </c>
      <c r="J119" s="266">
        <f>ROUND(F119*H119,0)</f>
        <v>0</v>
      </c>
      <c r="K119" s="3" t="s">
        <v>647</v>
      </c>
    </row>
    <row r="120" spans="2:15" s="4" customFormat="1" ht="15" customHeight="1" x14ac:dyDescent="0.2">
      <c r="B120" s="212"/>
      <c r="C120" s="765"/>
      <c r="D120" s="191" t="s">
        <v>593</v>
      </c>
      <c r="E120" s="190" t="s">
        <v>164</v>
      </c>
      <c r="F120" s="189"/>
      <c r="G120" s="188" t="s">
        <v>139</v>
      </c>
      <c r="H120" s="347">
        <v>0.42499999999999999</v>
      </c>
      <c r="I120" s="187" t="s">
        <v>141</v>
      </c>
      <c r="J120" s="264">
        <f>ROUND(F120*H120,0)</f>
        <v>0</v>
      </c>
      <c r="K120" s="3" t="s">
        <v>646</v>
      </c>
    </row>
    <row r="121" spans="2:15" s="4" customFormat="1" ht="15" customHeight="1" x14ac:dyDescent="0.2">
      <c r="B121" s="348">
        <v>12</v>
      </c>
      <c r="C121" s="195" t="s">
        <v>721</v>
      </c>
      <c r="D121" s="191" t="s">
        <v>616</v>
      </c>
      <c r="E121" s="190" t="s">
        <v>165</v>
      </c>
      <c r="F121" s="189"/>
      <c r="G121" s="188" t="s">
        <v>604</v>
      </c>
      <c r="H121" s="346">
        <v>0.434</v>
      </c>
      <c r="I121" s="188" t="s">
        <v>608</v>
      </c>
      <c r="J121" s="266">
        <f t="shared" si="5"/>
        <v>0</v>
      </c>
      <c r="K121" s="3" t="s">
        <v>645</v>
      </c>
    </row>
    <row r="122" spans="2:15" s="4" customFormat="1" ht="15" customHeight="1" x14ac:dyDescent="0.2">
      <c r="B122" s="212"/>
      <c r="C122" s="765"/>
      <c r="D122" s="191" t="s">
        <v>614</v>
      </c>
      <c r="E122" s="190" t="s">
        <v>164</v>
      </c>
      <c r="F122" s="189"/>
      <c r="G122" s="188" t="s">
        <v>604</v>
      </c>
      <c r="H122" s="347">
        <v>0.432</v>
      </c>
      <c r="I122" s="187" t="s">
        <v>608</v>
      </c>
      <c r="J122" s="264">
        <f t="shared" si="5"/>
        <v>0</v>
      </c>
      <c r="K122" s="3" t="s">
        <v>644</v>
      </c>
    </row>
    <row r="123" spans="2:15" s="4" customFormat="1" ht="15" customHeight="1" x14ac:dyDescent="0.2">
      <c r="B123" s="348">
        <v>13</v>
      </c>
      <c r="C123" s="195" t="s">
        <v>1002</v>
      </c>
      <c r="D123" s="191" t="s">
        <v>597</v>
      </c>
      <c r="E123" s="190" t="s">
        <v>165</v>
      </c>
      <c r="F123" s="189"/>
      <c r="G123" s="188" t="s">
        <v>139</v>
      </c>
      <c r="H123" s="346">
        <v>0.44</v>
      </c>
      <c r="I123" s="188" t="s">
        <v>141</v>
      </c>
      <c r="J123" s="266">
        <f t="shared" ref="J123:J130" si="6">ROUND(F123*H123,0)</f>
        <v>0</v>
      </c>
      <c r="K123" s="3" t="s">
        <v>643</v>
      </c>
    </row>
    <row r="124" spans="2:15" s="4" customFormat="1" ht="15" customHeight="1" x14ac:dyDescent="0.2">
      <c r="B124" s="212"/>
      <c r="C124" s="765"/>
      <c r="D124" s="191" t="s">
        <v>593</v>
      </c>
      <c r="E124" s="190" t="s">
        <v>164</v>
      </c>
      <c r="F124" s="189"/>
      <c r="G124" s="188" t="s">
        <v>139</v>
      </c>
      <c r="H124" s="347">
        <v>0.44</v>
      </c>
      <c r="I124" s="187" t="s">
        <v>141</v>
      </c>
      <c r="J124" s="264">
        <f t="shared" si="6"/>
        <v>0</v>
      </c>
      <c r="K124" s="3" t="s">
        <v>642</v>
      </c>
    </row>
    <row r="125" spans="2:15" s="4" customFormat="1" ht="15" customHeight="1" x14ac:dyDescent="0.2">
      <c r="B125" s="348">
        <v>14</v>
      </c>
      <c r="C125" s="195" t="s">
        <v>1116</v>
      </c>
      <c r="D125" s="191" t="s">
        <v>597</v>
      </c>
      <c r="E125" s="190" t="s">
        <v>165</v>
      </c>
      <c r="F125" s="189"/>
      <c r="G125" s="188" t="s">
        <v>139</v>
      </c>
      <c r="H125" s="346">
        <v>0.44</v>
      </c>
      <c r="I125" s="188" t="s">
        <v>141</v>
      </c>
      <c r="J125" s="266">
        <f t="shared" si="6"/>
        <v>0</v>
      </c>
      <c r="K125" s="3" t="s">
        <v>1172</v>
      </c>
    </row>
    <row r="126" spans="2:15" s="4" customFormat="1" ht="15" customHeight="1" x14ac:dyDescent="0.2">
      <c r="B126" s="212"/>
      <c r="C126" s="765"/>
      <c r="D126" s="191" t="s">
        <v>593</v>
      </c>
      <c r="E126" s="190" t="s">
        <v>164</v>
      </c>
      <c r="F126" s="189"/>
      <c r="G126" s="188" t="s">
        <v>139</v>
      </c>
      <c r="H126" s="347">
        <v>0.44</v>
      </c>
      <c r="I126" s="187" t="s">
        <v>141</v>
      </c>
      <c r="J126" s="264">
        <f t="shared" si="6"/>
        <v>0</v>
      </c>
      <c r="K126" s="3" t="s">
        <v>1173</v>
      </c>
    </row>
    <row r="127" spans="2:15" s="4" customFormat="1" ht="15" customHeight="1" x14ac:dyDescent="0.2">
      <c r="B127" s="348">
        <v>15</v>
      </c>
      <c r="C127" s="195" t="s">
        <v>1395</v>
      </c>
      <c r="D127" s="191" t="s">
        <v>597</v>
      </c>
      <c r="E127" s="190" t="s">
        <v>165</v>
      </c>
      <c r="F127" s="189"/>
      <c r="G127" s="188" t="s">
        <v>139</v>
      </c>
      <c r="H127" s="346">
        <v>0.44</v>
      </c>
      <c r="I127" s="188" t="s">
        <v>141</v>
      </c>
      <c r="J127" s="266">
        <f t="shared" ref="J127:J128" si="7">ROUND(F127*H127,0)</f>
        <v>0</v>
      </c>
      <c r="K127" s="3" t="s">
        <v>639</v>
      </c>
    </row>
    <row r="128" spans="2:15" s="4" customFormat="1" ht="15" customHeight="1" x14ac:dyDescent="0.2">
      <c r="B128" s="212"/>
      <c r="C128" s="765"/>
      <c r="D128" s="191" t="s">
        <v>593</v>
      </c>
      <c r="E128" s="190" t="s">
        <v>164</v>
      </c>
      <c r="F128" s="189"/>
      <c r="G128" s="188" t="s">
        <v>139</v>
      </c>
      <c r="H128" s="347">
        <v>0.44</v>
      </c>
      <c r="I128" s="187" t="s">
        <v>141</v>
      </c>
      <c r="J128" s="264">
        <f t="shared" si="7"/>
        <v>0</v>
      </c>
      <c r="K128" s="3" t="s">
        <v>661</v>
      </c>
    </row>
    <row r="129" spans="1:14" s="4" customFormat="1" ht="15" customHeight="1" x14ac:dyDescent="0.2">
      <c r="B129" s="348">
        <v>16</v>
      </c>
      <c r="C129" s="195" t="s">
        <v>1639</v>
      </c>
      <c r="D129" s="191" t="s">
        <v>597</v>
      </c>
      <c r="E129" s="190" t="s">
        <v>165</v>
      </c>
      <c r="F129" s="189"/>
      <c r="G129" s="188" t="s">
        <v>139</v>
      </c>
      <c r="H129" s="346">
        <v>0.44</v>
      </c>
      <c r="I129" s="188" t="s">
        <v>141</v>
      </c>
      <c r="J129" s="266">
        <f t="shared" si="6"/>
        <v>0</v>
      </c>
      <c r="K129" s="3" t="s">
        <v>1659</v>
      </c>
    </row>
    <row r="130" spans="1:14" s="4" customFormat="1" ht="15" customHeight="1" thickBot="1" x14ac:dyDescent="0.25">
      <c r="B130" s="212"/>
      <c r="C130" s="765"/>
      <c r="D130" s="191" t="s">
        <v>593</v>
      </c>
      <c r="E130" s="190" t="s">
        <v>164</v>
      </c>
      <c r="F130" s="189"/>
      <c r="G130" s="188" t="s">
        <v>139</v>
      </c>
      <c r="H130" s="347">
        <v>0.44</v>
      </c>
      <c r="I130" s="187" t="s">
        <v>141</v>
      </c>
      <c r="J130" s="264">
        <f t="shared" si="6"/>
        <v>0</v>
      </c>
      <c r="K130" s="3" t="s">
        <v>1660</v>
      </c>
    </row>
    <row r="131" spans="1:14" s="4" customFormat="1" ht="15" customHeight="1" x14ac:dyDescent="0.2">
      <c r="B131" s="184"/>
      <c r="C131" s="185"/>
      <c r="D131" s="184"/>
      <c r="E131" s="184"/>
      <c r="F131" s="170"/>
      <c r="G131" s="171"/>
      <c r="H131" s="1031" t="s">
        <v>2342</v>
      </c>
      <c r="I131" s="1032"/>
      <c r="J131" s="259"/>
      <c r="K131" s="3"/>
    </row>
    <row r="132" spans="1:14" s="4" customFormat="1" ht="15" customHeight="1" thickBot="1" x14ac:dyDescent="0.25">
      <c r="B132" s="3"/>
      <c r="C132" s="3"/>
      <c r="D132" s="3"/>
      <c r="E132" s="3"/>
      <c r="F132" s="169"/>
      <c r="G132" s="3"/>
      <c r="H132" s="1055" t="s">
        <v>140</v>
      </c>
      <c r="I132" s="1056"/>
      <c r="J132" s="258">
        <f>SUM(J104:J130)</f>
        <v>0</v>
      </c>
      <c r="K132" s="3" t="s">
        <v>2397</v>
      </c>
    </row>
    <row r="133" spans="1:14" ht="9.75" customHeight="1" x14ac:dyDescent="0.2">
      <c r="F133" s="165"/>
      <c r="J133" s="257"/>
    </row>
    <row r="134" spans="1:14" s="903" customFormat="1" ht="18.75" customHeight="1" x14ac:dyDescent="0.2">
      <c r="A134" s="177"/>
      <c r="B134" s="4" t="s">
        <v>2390</v>
      </c>
      <c r="C134" s="2"/>
      <c r="D134" s="2"/>
      <c r="E134" s="2"/>
      <c r="F134" s="165"/>
      <c r="G134" s="2"/>
      <c r="H134" s="355"/>
      <c r="I134" s="2"/>
      <c r="J134" s="257"/>
      <c r="K134" s="2"/>
      <c r="L134" s="2"/>
    </row>
    <row r="135" spans="1:14" s="903" customFormat="1" ht="18.75" customHeight="1" x14ac:dyDescent="0.2">
      <c r="A135" s="182"/>
      <c r="B135" s="1050" t="s">
        <v>189</v>
      </c>
      <c r="C135" s="1051"/>
      <c r="D135" s="1050" t="s">
        <v>161</v>
      </c>
      <c r="E135" s="1051"/>
      <c r="F135" s="205" t="s">
        <v>160</v>
      </c>
      <c r="G135" s="187"/>
      <c r="H135" s="916" t="s">
        <v>159</v>
      </c>
      <c r="I135" s="187"/>
      <c r="J135" s="269" t="s">
        <v>110</v>
      </c>
      <c r="K135" s="3"/>
      <c r="L135" s="2"/>
      <c r="N135" s="519"/>
    </row>
    <row r="136" spans="1:14" s="903" customFormat="1" ht="15" customHeight="1" x14ac:dyDescent="0.2">
      <c r="A136" s="182"/>
      <c r="B136" s="921"/>
      <c r="C136" s="203"/>
      <c r="D136" s="918"/>
      <c r="E136" s="919"/>
      <c r="F136" s="927"/>
      <c r="G136" s="920"/>
      <c r="H136" s="917"/>
      <c r="I136" s="920"/>
      <c r="J136" s="267" t="s">
        <v>610</v>
      </c>
      <c r="K136" s="3"/>
      <c r="L136" s="2"/>
      <c r="N136" s="519"/>
    </row>
    <row r="137" spans="1:14" s="517" customFormat="1" ht="15" customHeight="1" x14ac:dyDescent="0.2">
      <c r="A137" s="4"/>
      <c r="B137" s="348">
        <v>1</v>
      </c>
      <c r="C137" s="195" t="s">
        <v>1639</v>
      </c>
      <c r="D137" s="191" t="s">
        <v>597</v>
      </c>
      <c r="E137" s="190" t="s">
        <v>165</v>
      </c>
      <c r="F137" s="189"/>
      <c r="G137" s="188" t="s">
        <v>139</v>
      </c>
      <c r="H137" s="346">
        <v>0.44</v>
      </c>
      <c r="I137" s="188" t="s">
        <v>141</v>
      </c>
      <c r="J137" s="266">
        <f t="shared" ref="J137:J138" si="8">ROUND(F137*H137,0)</f>
        <v>0</v>
      </c>
      <c r="K137" s="3" t="s">
        <v>2392</v>
      </c>
      <c r="L137" s="4"/>
    </row>
    <row r="138" spans="1:14" s="517" customFormat="1" ht="15" customHeight="1" thickBot="1" x14ac:dyDescent="0.25">
      <c r="A138" s="4"/>
      <c r="B138" s="212"/>
      <c r="C138" s="925"/>
      <c r="D138" s="191" t="s">
        <v>593</v>
      </c>
      <c r="E138" s="190" t="s">
        <v>164</v>
      </c>
      <c r="F138" s="189"/>
      <c r="G138" s="188" t="s">
        <v>139</v>
      </c>
      <c r="H138" s="347">
        <v>0.44</v>
      </c>
      <c r="I138" s="187" t="s">
        <v>141</v>
      </c>
      <c r="J138" s="264">
        <f t="shared" si="8"/>
        <v>0</v>
      </c>
      <c r="K138" s="3" t="s">
        <v>2394</v>
      </c>
      <c r="L138" s="4"/>
    </row>
    <row r="139" spans="1:14" s="517" customFormat="1" ht="15" customHeight="1" x14ac:dyDescent="0.2">
      <c r="A139" s="4"/>
      <c r="B139" s="184"/>
      <c r="C139" s="185"/>
      <c r="D139" s="184"/>
      <c r="E139" s="184"/>
      <c r="F139" s="170"/>
      <c r="G139" s="171"/>
      <c r="H139" s="1031" t="s">
        <v>2398</v>
      </c>
      <c r="I139" s="1032"/>
      <c r="J139" s="259"/>
      <c r="K139" s="3"/>
      <c r="L139" s="4"/>
    </row>
    <row r="140" spans="1:14" s="517" customFormat="1" ht="15" customHeight="1" thickBot="1" x14ac:dyDescent="0.25">
      <c r="A140" s="4"/>
      <c r="B140" s="3"/>
      <c r="C140" s="3"/>
      <c r="D140" s="3"/>
      <c r="E140" s="3"/>
      <c r="F140" s="169"/>
      <c r="G140" s="3"/>
      <c r="H140" s="1055" t="s">
        <v>140</v>
      </c>
      <c r="I140" s="1056"/>
      <c r="J140" s="258">
        <f>SUM(J137:J138)</f>
        <v>0</v>
      </c>
      <c r="K140" s="3" t="s">
        <v>2393</v>
      </c>
      <c r="L140" s="4"/>
    </row>
    <row r="141" spans="1:14" s="517" customFormat="1" ht="15" customHeight="1" x14ac:dyDescent="0.2">
      <c r="A141" s="4"/>
      <c r="B141" s="3"/>
      <c r="C141" s="3"/>
      <c r="D141" s="3"/>
      <c r="E141" s="3"/>
      <c r="F141" s="169"/>
      <c r="G141" s="3"/>
      <c r="H141" s="171"/>
      <c r="I141" s="171"/>
      <c r="J141" s="261"/>
      <c r="K141" s="3"/>
      <c r="L141" s="4"/>
    </row>
    <row r="142" spans="1:14" s="517" customFormat="1" ht="15" customHeight="1" x14ac:dyDescent="0.2">
      <c r="A142" s="4"/>
      <c r="B142" s="817"/>
      <c r="C142" s="817"/>
      <c r="D142" s="817"/>
      <c r="E142" s="817"/>
      <c r="F142" s="168"/>
      <c r="G142" s="185"/>
      <c r="H142" s="928" t="s">
        <v>2399</v>
      </c>
      <c r="I142" s="185"/>
      <c r="J142" s="818">
        <f>J132+J140</f>
        <v>0</v>
      </c>
      <c r="K142" s="3" t="s">
        <v>2396</v>
      </c>
      <c r="L142" s="4" t="s">
        <v>596</v>
      </c>
      <c r="N142" s="519"/>
    </row>
    <row r="143" spans="1:14" ht="18.75" customHeight="1" x14ac:dyDescent="0.2">
      <c r="A143" s="177" t="s">
        <v>71</v>
      </c>
      <c r="B143" s="4" t="s">
        <v>226</v>
      </c>
      <c r="F143" s="165"/>
      <c r="J143" s="257"/>
    </row>
    <row r="144" spans="1:14" ht="11.25" customHeight="1" x14ac:dyDescent="0.2">
      <c r="A144" s="182"/>
      <c r="F144" s="165"/>
      <c r="J144" s="257"/>
    </row>
    <row r="145" spans="1:15" ht="18.75" customHeight="1" x14ac:dyDescent="0.2">
      <c r="A145" s="182"/>
      <c r="B145" s="1050" t="s">
        <v>212</v>
      </c>
      <c r="C145" s="1051"/>
      <c r="D145" s="1050" t="s">
        <v>161</v>
      </c>
      <c r="E145" s="1051"/>
      <c r="F145" s="205" t="s">
        <v>211</v>
      </c>
      <c r="G145" s="187"/>
      <c r="H145" s="356" t="s">
        <v>159</v>
      </c>
      <c r="I145" s="187"/>
      <c r="J145" s="269" t="s">
        <v>110</v>
      </c>
      <c r="K145" s="3"/>
      <c r="N145" s="3"/>
    </row>
    <row r="146" spans="1:15" ht="15" customHeight="1" x14ac:dyDescent="0.2">
      <c r="A146" s="182"/>
      <c r="B146" s="760"/>
      <c r="C146" s="203"/>
      <c r="D146" s="766"/>
      <c r="E146" s="767"/>
      <c r="F146" s="769"/>
      <c r="G146" s="200"/>
      <c r="H146" s="357"/>
      <c r="I146" s="200"/>
      <c r="J146" s="267" t="s">
        <v>610</v>
      </c>
      <c r="K146" s="3"/>
      <c r="N146" s="3"/>
    </row>
    <row r="147" spans="1:15" s="4" customFormat="1" ht="15" customHeight="1" x14ac:dyDescent="0.2">
      <c r="B147" s="761">
        <v>1</v>
      </c>
      <c r="C147" s="195" t="s">
        <v>150</v>
      </c>
      <c r="D147" s="1037"/>
      <c r="E147" s="1038"/>
      <c r="F147" s="189"/>
      <c r="G147" s="188" t="s">
        <v>604</v>
      </c>
      <c r="H147" s="346">
        <v>0.34799999999999998</v>
      </c>
      <c r="I147" s="188" t="s">
        <v>608</v>
      </c>
      <c r="J147" s="266">
        <f>ROUND(F147*H147,0)</f>
        <v>0</v>
      </c>
      <c r="K147" s="3" t="s">
        <v>609</v>
      </c>
      <c r="N147" s="3"/>
    </row>
    <row r="148" spans="1:15" s="4" customFormat="1" ht="15" customHeight="1" x14ac:dyDescent="0.2">
      <c r="B148" s="761">
        <v>2</v>
      </c>
      <c r="C148" s="195" t="s">
        <v>149</v>
      </c>
      <c r="D148" s="1037"/>
      <c r="E148" s="1038"/>
      <c r="F148" s="189"/>
      <c r="G148" s="188" t="s">
        <v>604</v>
      </c>
      <c r="H148" s="346">
        <v>0.376</v>
      </c>
      <c r="I148" s="188" t="s">
        <v>608</v>
      </c>
      <c r="J148" s="266">
        <f>ROUND(F148*H148,0)</f>
        <v>0</v>
      </c>
      <c r="K148" s="3" t="s">
        <v>607</v>
      </c>
      <c r="N148" s="3"/>
    </row>
    <row r="149" spans="1:15" s="4" customFormat="1" ht="15" customHeight="1" thickBot="1" x14ac:dyDescent="0.25">
      <c r="B149" s="198">
        <v>3</v>
      </c>
      <c r="C149" s="190" t="s">
        <v>148</v>
      </c>
      <c r="D149" s="1037"/>
      <c r="E149" s="1038"/>
      <c r="F149" s="189"/>
      <c r="G149" s="188" t="s">
        <v>604</v>
      </c>
      <c r="H149" s="346">
        <v>0.38100000000000001</v>
      </c>
      <c r="I149" s="188" t="s">
        <v>608</v>
      </c>
      <c r="J149" s="266">
        <f>ROUND(F149*H149,0)</f>
        <v>0</v>
      </c>
      <c r="K149" s="3" t="s">
        <v>615</v>
      </c>
      <c r="N149" s="3"/>
      <c r="O149" s="3"/>
    </row>
    <row r="150" spans="1:15" s="4" customFormat="1" ht="15" customHeight="1" x14ac:dyDescent="0.2">
      <c r="B150" s="184"/>
      <c r="C150" s="185"/>
      <c r="D150" s="184"/>
      <c r="E150" s="184"/>
      <c r="F150" s="170"/>
      <c r="G150" s="171"/>
      <c r="H150" s="1031" t="s">
        <v>679</v>
      </c>
      <c r="I150" s="1032"/>
      <c r="J150" s="259"/>
      <c r="K150" s="3"/>
    </row>
    <row r="151" spans="1:15" s="4" customFormat="1" ht="15" customHeight="1" thickBot="1" x14ac:dyDescent="0.25">
      <c r="B151" s="3"/>
      <c r="C151" s="3"/>
      <c r="D151" s="3"/>
      <c r="E151" s="3"/>
      <c r="F151" s="169"/>
      <c r="G151" s="3"/>
      <c r="H151" s="1055" t="s">
        <v>140</v>
      </c>
      <c r="I151" s="1056"/>
      <c r="J151" s="258">
        <f>SUM(J147:J149)</f>
        <v>0</v>
      </c>
      <c r="K151" s="3" t="s">
        <v>909</v>
      </c>
      <c r="L151" s="4" t="s">
        <v>604</v>
      </c>
    </row>
    <row r="152" spans="1:15" s="4" customFormat="1" ht="2.25" customHeight="1" x14ac:dyDescent="0.2">
      <c r="F152" s="183"/>
      <c r="H152" s="650"/>
      <c r="J152" s="829"/>
    </row>
    <row r="153" spans="1:15" s="4" customFormat="1" ht="3" customHeight="1" x14ac:dyDescent="0.2">
      <c r="F153" s="183"/>
      <c r="H153" s="650"/>
      <c r="J153" s="829"/>
    </row>
    <row r="154" spans="1:15" ht="18.75" customHeight="1" x14ac:dyDescent="0.2">
      <c r="A154" s="177" t="s">
        <v>72</v>
      </c>
      <c r="B154" s="4" t="s">
        <v>225</v>
      </c>
      <c r="F154" s="165"/>
      <c r="J154" s="257"/>
    </row>
    <row r="155" spans="1:15" ht="11.25" customHeight="1" x14ac:dyDescent="0.2">
      <c r="A155" s="182"/>
      <c r="F155" s="165"/>
      <c r="J155" s="257"/>
    </row>
    <row r="156" spans="1:15" ht="18.75" customHeight="1" x14ac:dyDescent="0.2">
      <c r="A156" s="182"/>
      <c r="B156" s="1050" t="s">
        <v>189</v>
      </c>
      <c r="C156" s="1051"/>
      <c r="D156" s="1050" t="s">
        <v>161</v>
      </c>
      <c r="E156" s="1051"/>
      <c r="F156" s="205" t="s">
        <v>160</v>
      </c>
      <c r="G156" s="187"/>
      <c r="H156" s="356" t="s">
        <v>159</v>
      </c>
      <c r="I156" s="187"/>
      <c r="J156" s="269" t="s">
        <v>110</v>
      </c>
      <c r="K156" s="3"/>
      <c r="N156" s="3"/>
    </row>
    <row r="157" spans="1:15" ht="15" customHeight="1" x14ac:dyDescent="0.2">
      <c r="A157" s="182"/>
      <c r="B157" s="760"/>
      <c r="C157" s="203"/>
      <c r="D157" s="766"/>
      <c r="E157" s="767"/>
      <c r="F157" s="769"/>
      <c r="G157" s="200"/>
      <c r="H157" s="357"/>
      <c r="I157" s="200"/>
      <c r="J157" s="267" t="s">
        <v>610</v>
      </c>
      <c r="K157" s="3"/>
      <c r="N157" s="3"/>
    </row>
    <row r="158" spans="1:15" s="4" customFormat="1" ht="15" customHeight="1" x14ac:dyDescent="0.2">
      <c r="B158" s="761">
        <v>1</v>
      </c>
      <c r="C158" s="195" t="s">
        <v>150</v>
      </c>
      <c r="D158" s="1037"/>
      <c r="E158" s="1038"/>
      <c r="F158" s="189"/>
      <c r="G158" s="188" t="s">
        <v>604</v>
      </c>
      <c r="H158" s="346">
        <v>0.63300000000000001</v>
      </c>
      <c r="I158" s="188" t="s">
        <v>608</v>
      </c>
      <c r="J158" s="266">
        <f t="shared" ref="J158:J176" si="9">ROUND(F158*H158,0)</f>
        <v>0</v>
      </c>
      <c r="K158" s="3" t="s">
        <v>609</v>
      </c>
      <c r="N158" s="3"/>
    </row>
    <row r="159" spans="1:15" s="4" customFormat="1" ht="15" customHeight="1" x14ac:dyDescent="0.2">
      <c r="B159" s="761">
        <v>2</v>
      </c>
      <c r="C159" s="195" t="s">
        <v>149</v>
      </c>
      <c r="D159" s="1037"/>
      <c r="E159" s="1038"/>
      <c r="F159" s="189"/>
      <c r="G159" s="188" t="s">
        <v>604</v>
      </c>
      <c r="H159" s="346">
        <v>0.68600000000000005</v>
      </c>
      <c r="I159" s="188" t="s">
        <v>608</v>
      </c>
      <c r="J159" s="266">
        <f t="shared" si="9"/>
        <v>0</v>
      </c>
      <c r="K159" s="3" t="s">
        <v>607</v>
      </c>
      <c r="N159" s="3"/>
    </row>
    <row r="160" spans="1:15" s="4" customFormat="1" ht="15" customHeight="1" x14ac:dyDescent="0.2">
      <c r="B160" s="761">
        <v>3</v>
      </c>
      <c r="C160" s="195" t="s">
        <v>148</v>
      </c>
      <c r="D160" s="1037"/>
      <c r="E160" s="1038"/>
      <c r="F160" s="189"/>
      <c r="G160" s="188" t="s">
        <v>604</v>
      </c>
      <c r="H160" s="346">
        <v>0.69399999999999995</v>
      </c>
      <c r="I160" s="188" t="s">
        <v>608</v>
      </c>
      <c r="J160" s="266">
        <f t="shared" si="9"/>
        <v>0</v>
      </c>
      <c r="K160" s="3" t="s">
        <v>615</v>
      </c>
      <c r="N160" s="3"/>
      <c r="O160" s="3"/>
    </row>
    <row r="161" spans="2:15" s="4" customFormat="1" ht="15" customHeight="1" x14ac:dyDescent="0.2">
      <c r="B161" s="761">
        <v>4</v>
      </c>
      <c r="C161" s="195" t="s">
        <v>147</v>
      </c>
      <c r="D161" s="1037"/>
      <c r="E161" s="1038"/>
      <c r="F161" s="189"/>
      <c r="G161" s="188" t="s">
        <v>604</v>
      </c>
      <c r="H161" s="346">
        <v>0.75900000000000001</v>
      </c>
      <c r="I161" s="188" t="s">
        <v>608</v>
      </c>
      <c r="J161" s="266">
        <f t="shared" si="9"/>
        <v>0</v>
      </c>
      <c r="K161" s="3" t="s">
        <v>613</v>
      </c>
      <c r="N161" s="3"/>
      <c r="O161" s="3"/>
    </row>
    <row r="162" spans="2:15" s="4" customFormat="1" ht="15" customHeight="1" x14ac:dyDescent="0.2">
      <c r="B162" s="761">
        <v>5</v>
      </c>
      <c r="C162" s="195" t="s">
        <v>146</v>
      </c>
      <c r="D162" s="1037"/>
      <c r="E162" s="1038"/>
      <c r="F162" s="189"/>
      <c r="G162" s="188" t="s">
        <v>604</v>
      </c>
      <c r="H162" s="346">
        <v>0.71199999999999997</v>
      </c>
      <c r="I162" s="188" t="s">
        <v>608</v>
      </c>
      <c r="J162" s="266">
        <f t="shared" si="9"/>
        <v>0</v>
      </c>
      <c r="K162" s="3" t="s">
        <v>635</v>
      </c>
      <c r="N162" s="3"/>
      <c r="O162" s="3"/>
    </row>
    <row r="163" spans="2:15" s="4" customFormat="1" ht="15" customHeight="1" x14ac:dyDescent="0.2">
      <c r="B163" s="761">
        <v>6</v>
      </c>
      <c r="C163" s="195" t="s">
        <v>145</v>
      </c>
      <c r="D163" s="191" t="s">
        <v>616</v>
      </c>
      <c r="E163" s="190" t="s">
        <v>165</v>
      </c>
      <c r="F163" s="189"/>
      <c r="G163" s="188" t="s">
        <v>604</v>
      </c>
      <c r="H163" s="346">
        <v>0.81</v>
      </c>
      <c r="I163" s="188" t="s">
        <v>608</v>
      </c>
      <c r="J163" s="266">
        <f t="shared" si="9"/>
        <v>0</v>
      </c>
      <c r="K163" s="3" t="s">
        <v>634</v>
      </c>
      <c r="N163" s="3"/>
      <c r="O163" s="3"/>
    </row>
    <row r="164" spans="2:15" s="4" customFormat="1" ht="15" customHeight="1" x14ac:dyDescent="0.2">
      <c r="B164" s="212"/>
      <c r="C164" s="765"/>
      <c r="D164" s="191" t="s">
        <v>614</v>
      </c>
      <c r="E164" s="190" t="s">
        <v>164</v>
      </c>
      <c r="F164" s="189"/>
      <c r="G164" s="188" t="s">
        <v>604</v>
      </c>
      <c r="H164" s="347">
        <v>0.72499999999999998</v>
      </c>
      <c r="I164" s="187" t="s">
        <v>608</v>
      </c>
      <c r="J164" s="264">
        <f t="shared" si="9"/>
        <v>0</v>
      </c>
      <c r="K164" s="3" t="s">
        <v>633</v>
      </c>
    </row>
    <row r="165" spans="2:15" s="4" customFormat="1" ht="15" customHeight="1" x14ac:dyDescent="0.2">
      <c r="B165" s="761">
        <v>7</v>
      </c>
      <c r="C165" s="195" t="s">
        <v>144</v>
      </c>
      <c r="D165" s="191" t="s">
        <v>616</v>
      </c>
      <c r="E165" s="190" t="s">
        <v>165</v>
      </c>
      <c r="F165" s="189"/>
      <c r="G165" s="188" t="s">
        <v>604</v>
      </c>
      <c r="H165" s="346">
        <v>0.84099999999999997</v>
      </c>
      <c r="I165" s="188" t="s">
        <v>608</v>
      </c>
      <c r="J165" s="266">
        <f t="shared" si="9"/>
        <v>0</v>
      </c>
      <c r="K165" s="3" t="s">
        <v>632</v>
      </c>
      <c r="N165" s="3"/>
      <c r="O165" s="3"/>
    </row>
    <row r="166" spans="2:15" s="4" customFormat="1" ht="15" customHeight="1" x14ac:dyDescent="0.2">
      <c r="B166" s="212"/>
      <c r="C166" s="765"/>
      <c r="D166" s="191" t="s">
        <v>614</v>
      </c>
      <c r="E166" s="190" t="s">
        <v>164</v>
      </c>
      <c r="F166" s="189"/>
      <c r="G166" s="188" t="s">
        <v>604</v>
      </c>
      <c r="H166" s="347">
        <v>0.76</v>
      </c>
      <c r="I166" s="187" t="s">
        <v>608</v>
      </c>
      <c r="J166" s="264">
        <f t="shared" si="9"/>
        <v>0</v>
      </c>
      <c r="K166" s="3" t="s">
        <v>631</v>
      </c>
    </row>
    <row r="167" spans="2:15" s="4" customFormat="1" ht="15" customHeight="1" x14ac:dyDescent="0.2">
      <c r="B167" s="761">
        <v>8</v>
      </c>
      <c r="C167" s="195" t="s">
        <v>143</v>
      </c>
      <c r="D167" s="191" t="s">
        <v>616</v>
      </c>
      <c r="E167" s="190" t="s">
        <v>165</v>
      </c>
      <c r="F167" s="189"/>
      <c r="G167" s="188" t="s">
        <v>604</v>
      </c>
      <c r="H167" s="346">
        <v>0.873</v>
      </c>
      <c r="I167" s="188" t="s">
        <v>608</v>
      </c>
      <c r="J167" s="266">
        <f t="shared" si="9"/>
        <v>0</v>
      </c>
      <c r="K167" s="3" t="s">
        <v>592</v>
      </c>
      <c r="N167" s="3"/>
      <c r="O167" s="3"/>
    </row>
    <row r="168" spans="2:15" s="4" customFormat="1" ht="15" customHeight="1" x14ac:dyDescent="0.2">
      <c r="B168" s="212"/>
      <c r="C168" s="765"/>
      <c r="D168" s="191" t="s">
        <v>614</v>
      </c>
      <c r="E168" s="190" t="s">
        <v>164</v>
      </c>
      <c r="F168" s="189"/>
      <c r="G168" s="188" t="s">
        <v>604</v>
      </c>
      <c r="H168" s="347">
        <v>0.79800000000000004</v>
      </c>
      <c r="I168" s="187" t="s">
        <v>608</v>
      </c>
      <c r="J168" s="264">
        <f t="shared" si="9"/>
        <v>0</v>
      </c>
      <c r="K168" s="3" t="s">
        <v>630</v>
      </c>
    </row>
    <row r="169" spans="2:15" s="4" customFormat="1" ht="15" customHeight="1" x14ac:dyDescent="0.2">
      <c r="B169" s="761">
        <v>9</v>
      </c>
      <c r="C169" s="195" t="s">
        <v>142</v>
      </c>
      <c r="D169" s="191" t="s">
        <v>616</v>
      </c>
      <c r="E169" s="190" t="s">
        <v>165</v>
      </c>
      <c r="F169" s="189"/>
      <c r="G169" s="188" t="s">
        <v>604</v>
      </c>
      <c r="H169" s="346">
        <v>0.90200000000000002</v>
      </c>
      <c r="I169" s="188" t="s">
        <v>608</v>
      </c>
      <c r="J169" s="266">
        <f t="shared" si="9"/>
        <v>0</v>
      </c>
      <c r="K169" s="3" t="s">
        <v>629</v>
      </c>
    </row>
    <row r="170" spans="2:15" s="4" customFormat="1" ht="15" customHeight="1" x14ac:dyDescent="0.2">
      <c r="B170" s="212"/>
      <c r="C170" s="765"/>
      <c r="D170" s="191" t="s">
        <v>614</v>
      </c>
      <c r="E170" s="190" t="s">
        <v>164</v>
      </c>
      <c r="F170" s="189"/>
      <c r="G170" s="188" t="s">
        <v>604</v>
      </c>
      <c r="H170" s="347">
        <v>0.879</v>
      </c>
      <c r="I170" s="187" t="s">
        <v>608</v>
      </c>
      <c r="J170" s="264">
        <f t="shared" si="9"/>
        <v>0</v>
      </c>
      <c r="K170" s="3" t="s">
        <v>628</v>
      </c>
    </row>
    <row r="171" spans="2:15" s="4" customFormat="1" ht="15" customHeight="1" x14ac:dyDescent="0.2">
      <c r="B171" s="348">
        <v>10</v>
      </c>
      <c r="C171" s="195" t="s">
        <v>537</v>
      </c>
      <c r="D171" s="191" t="s">
        <v>616</v>
      </c>
      <c r="E171" s="190" t="s">
        <v>165</v>
      </c>
      <c r="F171" s="189"/>
      <c r="G171" s="188" t="s">
        <v>604</v>
      </c>
      <c r="H171" s="346">
        <v>0.94099999999999995</v>
      </c>
      <c r="I171" s="188" t="s">
        <v>608</v>
      </c>
      <c r="J171" s="266">
        <f t="shared" si="9"/>
        <v>0</v>
      </c>
      <c r="K171" s="3" t="s">
        <v>649</v>
      </c>
    </row>
    <row r="172" spans="2:15" s="4" customFormat="1" ht="15" customHeight="1" x14ac:dyDescent="0.2">
      <c r="B172" s="354"/>
      <c r="C172" s="765"/>
      <c r="D172" s="191" t="s">
        <v>614</v>
      </c>
      <c r="E172" s="190" t="s">
        <v>164</v>
      </c>
      <c r="F172" s="189"/>
      <c r="G172" s="188" t="s">
        <v>604</v>
      </c>
      <c r="H172" s="347">
        <v>0.92600000000000005</v>
      </c>
      <c r="I172" s="187" t="s">
        <v>608</v>
      </c>
      <c r="J172" s="264">
        <f t="shared" si="9"/>
        <v>0</v>
      </c>
      <c r="K172" s="3" t="s">
        <v>648</v>
      </c>
    </row>
    <row r="173" spans="2:15" s="4" customFormat="1" ht="15" customHeight="1" x14ac:dyDescent="0.2">
      <c r="B173" s="348">
        <v>11</v>
      </c>
      <c r="C173" s="195" t="s">
        <v>575</v>
      </c>
      <c r="D173" s="191" t="s">
        <v>597</v>
      </c>
      <c r="E173" s="190" t="s">
        <v>165</v>
      </c>
      <c r="F173" s="189"/>
      <c r="G173" s="188" t="s">
        <v>139</v>
      </c>
      <c r="H173" s="346">
        <v>0.97499999999999998</v>
      </c>
      <c r="I173" s="188" t="s">
        <v>141</v>
      </c>
      <c r="J173" s="266">
        <f>ROUND(F173*H173,0)</f>
        <v>0</v>
      </c>
      <c r="K173" s="3" t="s">
        <v>647</v>
      </c>
    </row>
    <row r="174" spans="2:15" s="4" customFormat="1" ht="15" customHeight="1" x14ac:dyDescent="0.2">
      <c r="B174" s="212"/>
      <c r="C174" s="765"/>
      <c r="D174" s="191" t="s">
        <v>593</v>
      </c>
      <c r="E174" s="190" t="s">
        <v>164</v>
      </c>
      <c r="F174" s="189"/>
      <c r="G174" s="188" t="s">
        <v>139</v>
      </c>
      <c r="H174" s="347">
        <v>0.96499999999999997</v>
      </c>
      <c r="I174" s="187" t="s">
        <v>141</v>
      </c>
      <c r="J174" s="264">
        <f>ROUND(F174*H174,0)</f>
        <v>0</v>
      </c>
      <c r="K174" s="3" t="s">
        <v>646</v>
      </c>
    </row>
    <row r="175" spans="2:15" s="4" customFormat="1" ht="15" customHeight="1" x14ac:dyDescent="0.2">
      <c r="B175" s="348">
        <v>12</v>
      </c>
      <c r="C175" s="195" t="s">
        <v>721</v>
      </c>
      <c r="D175" s="191" t="s">
        <v>616</v>
      </c>
      <c r="E175" s="190" t="s">
        <v>165</v>
      </c>
      <c r="F175" s="189"/>
      <c r="G175" s="188" t="s">
        <v>604</v>
      </c>
      <c r="H175" s="346">
        <v>0.98699999999999999</v>
      </c>
      <c r="I175" s="188" t="s">
        <v>608</v>
      </c>
      <c r="J175" s="266">
        <f t="shared" si="9"/>
        <v>0</v>
      </c>
      <c r="K175" s="3" t="s">
        <v>645</v>
      </c>
    </row>
    <row r="176" spans="2:15" s="4" customFormat="1" ht="15" customHeight="1" x14ac:dyDescent="0.2">
      <c r="B176" s="212"/>
      <c r="C176" s="765"/>
      <c r="D176" s="191" t="s">
        <v>614</v>
      </c>
      <c r="E176" s="190" t="s">
        <v>164</v>
      </c>
      <c r="F176" s="189"/>
      <c r="G176" s="188" t="s">
        <v>604</v>
      </c>
      <c r="H176" s="347">
        <v>0.98199999999999998</v>
      </c>
      <c r="I176" s="187" t="s">
        <v>608</v>
      </c>
      <c r="J176" s="264">
        <f t="shared" si="9"/>
        <v>0</v>
      </c>
      <c r="K176" s="3" t="s">
        <v>644</v>
      </c>
    </row>
    <row r="177" spans="1:14" s="4" customFormat="1" ht="15" customHeight="1" x14ac:dyDescent="0.2">
      <c r="B177" s="348">
        <v>13</v>
      </c>
      <c r="C177" s="195" t="s">
        <v>1002</v>
      </c>
      <c r="D177" s="191" t="s">
        <v>597</v>
      </c>
      <c r="E177" s="190" t="s">
        <v>165</v>
      </c>
      <c r="F177" s="189"/>
      <c r="G177" s="188" t="s">
        <v>139</v>
      </c>
      <c r="H177" s="346">
        <v>1</v>
      </c>
      <c r="I177" s="188" t="s">
        <v>141</v>
      </c>
      <c r="J177" s="266">
        <f t="shared" ref="J177:J184" si="10">ROUND(F177*H177,0)</f>
        <v>0</v>
      </c>
      <c r="K177" s="3" t="s">
        <v>643</v>
      </c>
    </row>
    <row r="178" spans="1:14" s="4" customFormat="1" ht="15" customHeight="1" x14ac:dyDescent="0.2">
      <c r="B178" s="212"/>
      <c r="C178" s="765"/>
      <c r="D178" s="191" t="s">
        <v>593</v>
      </c>
      <c r="E178" s="190" t="s">
        <v>164</v>
      </c>
      <c r="F178" s="189"/>
      <c r="G178" s="188" t="s">
        <v>139</v>
      </c>
      <c r="H178" s="347">
        <v>1</v>
      </c>
      <c r="I178" s="187" t="s">
        <v>141</v>
      </c>
      <c r="J178" s="264">
        <f t="shared" si="10"/>
        <v>0</v>
      </c>
      <c r="K178" s="3" t="s">
        <v>642</v>
      </c>
    </row>
    <row r="179" spans="1:14" s="4" customFormat="1" ht="15" customHeight="1" x14ac:dyDescent="0.2">
      <c r="B179" s="348">
        <v>14</v>
      </c>
      <c r="C179" s="195" t="s">
        <v>1116</v>
      </c>
      <c r="D179" s="191" t="s">
        <v>597</v>
      </c>
      <c r="E179" s="190" t="s">
        <v>165</v>
      </c>
      <c r="F179" s="189"/>
      <c r="G179" s="188" t="s">
        <v>139</v>
      </c>
      <c r="H179" s="346">
        <v>1</v>
      </c>
      <c r="I179" s="188" t="s">
        <v>141</v>
      </c>
      <c r="J179" s="266">
        <f t="shared" si="10"/>
        <v>0</v>
      </c>
      <c r="K179" s="3" t="s">
        <v>641</v>
      </c>
    </row>
    <row r="180" spans="1:14" s="4" customFormat="1" ht="15" customHeight="1" x14ac:dyDescent="0.2">
      <c r="B180" s="212"/>
      <c r="C180" s="765"/>
      <c r="D180" s="191" t="s">
        <v>593</v>
      </c>
      <c r="E180" s="190" t="s">
        <v>164</v>
      </c>
      <c r="F180" s="189"/>
      <c r="G180" s="188" t="s">
        <v>139</v>
      </c>
      <c r="H180" s="347">
        <v>1</v>
      </c>
      <c r="I180" s="187" t="s">
        <v>141</v>
      </c>
      <c r="J180" s="264">
        <f t="shared" si="10"/>
        <v>0</v>
      </c>
      <c r="K180" s="3" t="s">
        <v>640</v>
      </c>
    </row>
    <row r="181" spans="1:14" s="4" customFormat="1" ht="15" customHeight="1" x14ac:dyDescent="0.2">
      <c r="B181" s="348">
        <v>15</v>
      </c>
      <c r="C181" s="195" t="s">
        <v>1395</v>
      </c>
      <c r="D181" s="191" t="s">
        <v>597</v>
      </c>
      <c r="E181" s="190" t="s">
        <v>165</v>
      </c>
      <c r="F181" s="189"/>
      <c r="G181" s="188" t="s">
        <v>139</v>
      </c>
      <c r="H181" s="346">
        <v>1</v>
      </c>
      <c r="I181" s="188" t="s">
        <v>141</v>
      </c>
      <c r="J181" s="266">
        <f t="shared" ref="J181:J182" si="11">ROUND(F181*H181,0)</f>
        <v>0</v>
      </c>
      <c r="K181" s="3" t="s">
        <v>639</v>
      </c>
    </row>
    <row r="182" spans="1:14" s="4" customFormat="1" ht="15" customHeight="1" x14ac:dyDescent="0.2">
      <c r="B182" s="212"/>
      <c r="C182" s="765"/>
      <c r="D182" s="191" t="s">
        <v>593</v>
      </c>
      <c r="E182" s="190" t="s">
        <v>164</v>
      </c>
      <c r="F182" s="189"/>
      <c r="G182" s="188" t="s">
        <v>139</v>
      </c>
      <c r="H182" s="347">
        <v>1</v>
      </c>
      <c r="I182" s="187" t="s">
        <v>141</v>
      </c>
      <c r="J182" s="264">
        <f t="shared" si="11"/>
        <v>0</v>
      </c>
      <c r="K182" s="3" t="s">
        <v>661</v>
      </c>
    </row>
    <row r="183" spans="1:14" s="4" customFormat="1" ht="15" customHeight="1" x14ac:dyDescent="0.2">
      <c r="B183" s="348">
        <v>16</v>
      </c>
      <c r="C183" s="195" t="s">
        <v>1639</v>
      </c>
      <c r="D183" s="191" t="s">
        <v>597</v>
      </c>
      <c r="E183" s="190" t="s">
        <v>165</v>
      </c>
      <c r="F183" s="189"/>
      <c r="G183" s="188" t="s">
        <v>139</v>
      </c>
      <c r="H183" s="346">
        <v>1</v>
      </c>
      <c r="I183" s="188" t="s">
        <v>141</v>
      </c>
      <c r="J183" s="266">
        <f t="shared" si="10"/>
        <v>0</v>
      </c>
      <c r="K183" s="3" t="s">
        <v>1659</v>
      </c>
    </row>
    <row r="184" spans="1:14" s="4" customFormat="1" ht="15" customHeight="1" thickBot="1" x14ac:dyDescent="0.25">
      <c r="B184" s="212"/>
      <c r="C184" s="765"/>
      <c r="D184" s="191" t="s">
        <v>593</v>
      </c>
      <c r="E184" s="190" t="s">
        <v>164</v>
      </c>
      <c r="F184" s="189"/>
      <c r="G184" s="188" t="s">
        <v>139</v>
      </c>
      <c r="H184" s="347">
        <v>1</v>
      </c>
      <c r="I184" s="187" t="s">
        <v>141</v>
      </c>
      <c r="J184" s="264">
        <f t="shared" si="10"/>
        <v>0</v>
      </c>
      <c r="K184" s="3" t="s">
        <v>1660</v>
      </c>
    </row>
    <row r="185" spans="1:14" s="4" customFormat="1" ht="15" customHeight="1" x14ac:dyDescent="0.2">
      <c r="B185" s="184"/>
      <c r="C185" s="185"/>
      <c r="D185" s="184"/>
      <c r="E185" s="184"/>
      <c r="F185" s="170"/>
      <c r="G185" s="171"/>
      <c r="H185" s="1031" t="s">
        <v>2342</v>
      </c>
      <c r="I185" s="1032"/>
      <c r="J185" s="259"/>
      <c r="K185" s="3"/>
    </row>
    <row r="186" spans="1:14" s="4" customFormat="1" ht="15" customHeight="1" thickBot="1" x14ac:dyDescent="0.25">
      <c r="B186" s="3"/>
      <c r="C186" s="3"/>
      <c r="D186" s="3"/>
      <c r="E186" s="3"/>
      <c r="F186" s="169"/>
      <c r="G186" s="3"/>
      <c r="H186" s="1055" t="s">
        <v>140</v>
      </c>
      <c r="I186" s="1056"/>
      <c r="J186" s="258">
        <f>SUM(J158:J184)</f>
        <v>0</v>
      </c>
      <c r="K186" s="3" t="s">
        <v>910</v>
      </c>
      <c r="L186" s="4" t="s">
        <v>604</v>
      </c>
    </row>
    <row r="187" spans="1:14" s="4" customFormat="1" ht="11.25" customHeight="1" x14ac:dyDescent="0.2">
      <c r="F187" s="183"/>
      <c r="H187" s="650"/>
      <c r="J187" s="829"/>
    </row>
    <row r="188" spans="1:14" ht="18.75" customHeight="1" x14ac:dyDescent="0.2">
      <c r="A188" s="177" t="s">
        <v>908</v>
      </c>
      <c r="B188" s="4" t="s">
        <v>224</v>
      </c>
      <c r="F188" s="165"/>
      <c r="J188" s="257"/>
    </row>
    <row r="189" spans="1:14" ht="11.25" customHeight="1" x14ac:dyDescent="0.2">
      <c r="A189" s="182"/>
      <c r="F189" s="165"/>
      <c r="J189" s="257"/>
    </row>
    <row r="190" spans="1:14" ht="18.75" customHeight="1" x14ac:dyDescent="0.2">
      <c r="A190" s="182"/>
      <c r="B190" s="1050" t="s">
        <v>189</v>
      </c>
      <c r="C190" s="1051"/>
      <c r="D190" s="1050" t="s">
        <v>161</v>
      </c>
      <c r="E190" s="1051"/>
      <c r="F190" s="205" t="s">
        <v>160</v>
      </c>
      <c r="G190" s="187"/>
      <c r="H190" s="356" t="s">
        <v>159</v>
      </c>
      <c r="I190" s="187"/>
      <c r="J190" s="269" t="s">
        <v>110</v>
      </c>
      <c r="K190" s="3"/>
      <c r="N190" s="3"/>
    </row>
    <row r="191" spans="1:14" ht="15" customHeight="1" x14ac:dyDescent="0.2">
      <c r="A191" s="182"/>
      <c r="B191" s="760"/>
      <c r="C191" s="203"/>
      <c r="D191" s="766"/>
      <c r="E191" s="767"/>
      <c r="F191" s="769"/>
      <c r="G191" s="200"/>
      <c r="H191" s="357"/>
      <c r="I191" s="200"/>
      <c r="J191" s="267" t="s">
        <v>610</v>
      </c>
      <c r="K191" s="3"/>
      <c r="N191" s="3"/>
    </row>
    <row r="192" spans="1:14" s="4" customFormat="1" ht="15" customHeight="1" x14ac:dyDescent="0.2">
      <c r="B192" s="761">
        <v>1</v>
      </c>
      <c r="C192" s="195" t="s">
        <v>150</v>
      </c>
      <c r="D192" s="1037"/>
      <c r="E192" s="1038"/>
      <c r="F192" s="189"/>
      <c r="G192" s="188" t="s">
        <v>604</v>
      </c>
      <c r="H192" s="346">
        <v>0.35</v>
      </c>
      <c r="I192" s="188" t="s">
        <v>608</v>
      </c>
      <c r="J192" s="266">
        <f t="shared" ref="J192:J210" si="12">ROUND(F192*H192,0)</f>
        <v>0</v>
      </c>
      <c r="K192" s="3" t="s">
        <v>609</v>
      </c>
      <c r="N192" s="3"/>
    </row>
    <row r="193" spans="2:15" s="4" customFormat="1" ht="15" customHeight="1" x14ac:dyDescent="0.2">
      <c r="B193" s="761">
        <v>2</v>
      </c>
      <c r="C193" s="195" t="s">
        <v>149</v>
      </c>
      <c r="D193" s="1037"/>
      <c r="E193" s="1038"/>
      <c r="F193" s="189"/>
      <c r="G193" s="188" t="s">
        <v>604</v>
      </c>
      <c r="H193" s="346">
        <v>0.377</v>
      </c>
      <c r="I193" s="188" t="s">
        <v>608</v>
      </c>
      <c r="J193" s="266">
        <f t="shared" si="12"/>
        <v>0</v>
      </c>
      <c r="K193" s="3" t="s">
        <v>607</v>
      </c>
      <c r="N193" s="3"/>
    </row>
    <row r="194" spans="2:15" s="4" customFormat="1" ht="15" customHeight="1" x14ac:dyDescent="0.2">
      <c r="B194" s="761">
        <v>3</v>
      </c>
      <c r="C194" s="195" t="s">
        <v>148</v>
      </c>
      <c r="D194" s="1037"/>
      <c r="E194" s="1038"/>
      <c r="F194" s="189"/>
      <c r="G194" s="188" t="s">
        <v>604</v>
      </c>
      <c r="H194" s="346">
        <v>0.34799999999999998</v>
      </c>
      <c r="I194" s="188" t="s">
        <v>608</v>
      </c>
      <c r="J194" s="266">
        <f t="shared" si="12"/>
        <v>0</v>
      </c>
      <c r="K194" s="3" t="s">
        <v>615</v>
      </c>
      <c r="N194" s="3"/>
      <c r="O194" s="3"/>
    </row>
    <row r="195" spans="2:15" s="4" customFormat="1" ht="15" customHeight="1" x14ac:dyDescent="0.2">
      <c r="B195" s="761">
        <v>4</v>
      </c>
      <c r="C195" s="195" t="s">
        <v>147</v>
      </c>
      <c r="D195" s="1037"/>
      <c r="E195" s="1038"/>
      <c r="F195" s="189"/>
      <c r="G195" s="188" t="s">
        <v>604</v>
      </c>
      <c r="H195" s="346">
        <v>0.379</v>
      </c>
      <c r="I195" s="188" t="s">
        <v>608</v>
      </c>
      <c r="J195" s="266">
        <f t="shared" si="12"/>
        <v>0</v>
      </c>
      <c r="K195" s="3" t="s">
        <v>613</v>
      </c>
      <c r="N195" s="3"/>
      <c r="O195" s="3"/>
    </row>
    <row r="196" spans="2:15" s="4" customFormat="1" ht="15" customHeight="1" x14ac:dyDescent="0.2">
      <c r="B196" s="761">
        <v>5</v>
      </c>
      <c r="C196" s="195" t="s">
        <v>146</v>
      </c>
      <c r="D196" s="1037"/>
      <c r="E196" s="1038"/>
      <c r="F196" s="189"/>
      <c r="G196" s="188" t="s">
        <v>604</v>
      </c>
      <c r="H196" s="346">
        <v>0.35599999999999998</v>
      </c>
      <c r="I196" s="188" t="s">
        <v>608</v>
      </c>
      <c r="J196" s="266">
        <f t="shared" si="12"/>
        <v>0</v>
      </c>
      <c r="K196" s="3" t="s">
        <v>635</v>
      </c>
      <c r="N196" s="3"/>
      <c r="O196" s="3"/>
    </row>
    <row r="197" spans="2:15" s="4" customFormat="1" ht="15" customHeight="1" x14ac:dyDescent="0.2">
      <c r="B197" s="761">
        <v>6</v>
      </c>
      <c r="C197" s="195" t="s">
        <v>145</v>
      </c>
      <c r="D197" s="191" t="s">
        <v>616</v>
      </c>
      <c r="E197" s="190" t="s">
        <v>165</v>
      </c>
      <c r="F197" s="189"/>
      <c r="G197" s="188" t="s">
        <v>604</v>
      </c>
      <c r="H197" s="346">
        <v>0.40500000000000003</v>
      </c>
      <c r="I197" s="188" t="s">
        <v>608</v>
      </c>
      <c r="J197" s="266">
        <f t="shared" si="12"/>
        <v>0</v>
      </c>
      <c r="K197" s="3" t="s">
        <v>634</v>
      </c>
      <c r="N197" s="3"/>
      <c r="O197" s="3"/>
    </row>
    <row r="198" spans="2:15" s="4" customFormat="1" ht="15" customHeight="1" x14ac:dyDescent="0.2">
      <c r="B198" s="212"/>
      <c r="C198" s="765"/>
      <c r="D198" s="191" t="s">
        <v>614</v>
      </c>
      <c r="E198" s="190" t="s">
        <v>164</v>
      </c>
      <c r="F198" s="189"/>
      <c r="G198" s="188" t="s">
        <v>604</v>
      </c>
      <c r="H198" s="347">
        <v>0.36299999999999999</v>
      </c>
      <c r="I198" s="187" t="s">
        <v>608</v>
      </c>
      <c r="J198" s="264">
        <f t="shared" si="12"/>
        <v>0</v>
      </c>
      <c r="K198" s="3" t="s">
        <v>633</v>
      </c>
    </row>
    <row r="199" spans="2:15" s="4" customFormat="1" ht="15" customHeight="1" x14ac:dyDescent="0.2">
      <c r="B199" s="761">
        <v>7</v>
      </c>
      <c r="C199" s="195" t="s">
        <v>144</v>
      </c>
      <c r="D199" s="191" t="s">
        <v>616</v>
      </c>
      <c r="E199" s="190" t="s">
        <v>165</v>
      </c>
      <c r="F199" s="189"/>
      <c r="G199" s="188" t="s">
        <v>604</v>
      </c>
      <c r="H199" s="346">
        <v>0.42</v>
      </c>
      <c r="I199" s="188" t="s">
        <v>608</v>
      </c>
      <c r="J199" s="266">
        <f t="shared" si="12"/>
        <v>0</v>
      </c>
      <c r="K199" s="3" t="s">
        <v>632</v>
      </c>
      <c r="N199" s="3"/>
      <c r="O199" s="3"/>
    </row>
    <row r="200" spans="2:15" s="4" customFormat="1" ht="15" customHeight="1" x14ac:dyDescent="0.2">
      <c r="B200" s="212"/>
      <c r="C200" s="765"/>
      <c r="D200" s="191" t="s">
        <v>614</v>
      </c>
      <c r="E200" s="190" t="s">
        <v>164</v>
      </c>
      <c r="F200" s="189"/>
      <c r="G200" s="188" t="s">
        <v>604</v>
      </c>
      <c r="H200" s="347">
        <v>0.38</v>
      </c>
      <c r="I200" s="187" t="s">
        <v>608</v>
      </c>
      <c r="J200" s="264">
        <f t="shared" si="12"/>
        <v>0</v>
      </c>
      <c r="K200" s="3" t="s">
        <v>631</v>
      </c>
    </row>
    <row r="201" spans="2:15" s="4" customFormat="1" ht="15" customHeight="1" x14ac:dyDescent="0.2">
      <c r="B201" s="761">
        <v>8</v>
      </c>
      <c r="C201" s="195" t="s">
        <v>143</v>
      </c>
      <c r="D201" s="191" t="s">
        <v>616</v>
      </c>
      <c r="E201" s="190" t="s">
        <v>165</v>
      </c>
      <c r="F201" s="189"/>
      <c r="G201" s="188" t="s">
        <v>604</v>
      </c>
      <c r="H201" s="346">
        <v>0.437</v>
      </c>
      <c r="I201" s="188" t="s">
        <v>608</v>
      </c>
      <c r="J201" s="266">
        <f t="shared" si="12"/>
        <v>0</v>
      </c>
      <c r="K201" s="3" t="s">
        <v>592</v>
      </c>
      <c r="N201" s="3"/>
      <c r="O201" s="3"/>
    </row>
    <row r="202" spans="2:15" s="4" customFormat="1" ht="15" customHeight="1" x14ac:dyDescent="0.2">
      <c r="B202" s="212"/>
      <c r="C202" s="765"/>
      <c r="D202" s="191" t="s">
        <v>614</v>
      </c>
      <c r="E202" s="190" t="s">
        <v>164</v>
      </c>
      <c r="F202" s="189"/>
      <c r="G202" s="188" t="s">
        <v>604</v>
      </c>
      <c r="H202" s="347">
        <v>0.39900000000000002</v>
      </c>
      <c r="I202" s="187" t="s">
        <v>608</v>
      </c>
      <c r="J202" s="264">
        <f t="shared" si="12"/>
        <v>0</v>
      </c>
      <c r="K202" s="3" t="s">
        <v>630</v>
      </c>
    </row>
    <row r="203" spans="2:15" s="4" customFormat="1" ht="15" customHeight="1" x14ac:dyDescent="0.2">
      <c r="B203" s="761">
        <v>9</v>
      </c>
      <c r="C203" s="195" t="s">
        <v>142</v>
      </c>
      <c r="D203" s="191" t="s">
        <v>616</v>
      </c>
      <c r="E203" s="190" t="s">
        <v>165</v>
      </c>
      <c r="F203" s="189"/>
      <c r="G203" s="188" t="s">
        <v>604</v>
      </c>
      <c r="H203" s="346">
        <v>0.45100000000000001</v>
      </c>
      <c r="I203" s="188" t="s">
        <v>608</v>
      </c>
      <c r="J203" s="266">
        <f t="shared" si="12"/>
        <v>0</v>
      </c>
      <c r="K203" s="3" t="s">
        <v>629</v>
      </c>
    </row>
    <row r="204" spans="2:15" s="4" customFormat="1" ht="15" customHeight="1" x14ac:dyDescent="0.2">
      <c r="B204" s="354"/>
      <c r="C204" s="765"/>
      <c r="D204" s="191" t="s">
        <v>614</v>
      </c>
      <c r="E204" s="190" t="s">
        <v>164</v>
      </c>
      <c r="F204" s="189"/>
      <c r="G204" s="188" t="s">
        <v>604</v>
      </c>
      <c r="H204" s="347">
        <v>0.439</v>
      </c>
      <c r="I204" s="187" t="s">
        <v>608</v>
      </c>
      <c r="J204" s="264">
        <f t="shared" si="12"/>
        <v>0</v>
      </c>
      <c r="K204" s="3" t="s">
        <v>628</v>
      </c>
    </row>
    <row r="205" spans="2:15" s="4" customFormat="1" ht="15" customHeight="1" x14ac:dyDescent="0.2">
      <c r="B205" s="348">
        <v>10</v>
      </c>
      <c r="C205" s="195" t="s">
        <v>537</v>
      </c>
      <c r="D205" s="191" t="s">
        <v>616</v>
      </c>
      <c r="E205" s="190" t="s">
        <v>165</v>
      </c>
      <c r="F205" s="189"/>
      <c r="G205" s="188" t="s">
        <v>604</v>
      </c>
      <c r="H205" s="346">
        <v>0.47099999999999997</v>
      </c>
      <c r="I205" s="188" t="s">
        <v>608</v>
      </c>
      <c r="J205" s="266">
        <f t="shared" si="12"/>
        <v>0</v>
      </c>
      <c r="K205" s="3" t="s">
        <v>649</v>
      </c>
    </row>
    <row r="206" spans="2:15" s="4" customFormat="1" ht="15" customHeight="1" x14ac:dyDescent="0.2">
      <c r="B206" s="354"/>
      <c r="C206" s="765"/>
      <c r="D206" s="191" t="s">
        <v>614</v>
      </c>
      <c r="E206" s="190" t="s">
        <v>164</v>
      </c>
      <c r="F206" s="189"/>
      <c r="G206" s="188" t="s">
        <v>604</v>
      </c>
      <c r="H206" s="347">
        <v>0.46300000000000002</v>
      </c>
      <c r="I206" s="187" t="s">
        <v>608</v>
      </c>
      <c r="J206" s="264">
        <f t="shared" si="12"/>
        <v>0</v>
      </c>
      <c r="K206" s="3" t="s">
        <v>648</v>
      </c>
    </row>
    <row r="207" spans="2:15" s="4" customFormat="1" ht="15" customHeight="1" x14ac:dyDescent="0.2">
      <c r="B207" s="348">
        <v>11</v>
      </c>
      <c r="C207" s="195" t="s">
        <v>575</v>
      </c>
      <c r="D207" s="191" t="s">
        <v>597</v>
      </c>
      <c r="E207" s="190" t="s">
        <v>165</v>
      </c>
      <c r="F207" s="189"/>
      <c r="G207" s="188" t="s">
        <v>139</v>
      </c>
      <c r="H207" s="346">
        <v>0.48799999999999999</v>
      </c>
      <c r="I207" s="188" t="s">
        <v>141</v>
      </c>
      <c r="J207" s="266">
        <f>ROUND(F207*H207,0)</f>
        <v>0</v>
      </c>
      <c r="K207" s="3" t="s">
        <v>647</v>
      </c>
    </row>
    <row r="208" spans="2:15" s="4" customFormat="1" ht="15" customHeight="1" x14ac:dyDescent="0.2">
      <c r="B208" s="212"/>
      <c r="C208" s="765"/>
      <c r="D208" s="191" t="s">
        <v>593</v>
      </c>
      <c r="E208" s="190" t="s">
        <v>164</v>
      </c>
      <c r="F208" s="189"/>
      <c r="G208" s="188" t="s">
        <v>139</v>
      </c>
      <c r="H208" s="347">
        <v>0.48299999999999998</v>
      </c>
      <c r="I208" s="187" t="s">
        <v>141</v>
      </c>
      <c r="J208" s="264">
        <f>ROUND(F208*H208,0)</f>
        <v>0</v>
      </c>
      <c r="K208" s="3" t="s">
        <v>646</v>
      </c>
    </row>
    <row r="209" spans="1:14" s="4" customFormat="1" ht="15" customHeight="1" x14ac:dyDescent="0.2">
      <c r="B209" s="348">
        <v>12</v>
      </c>
      <c r="C209" s="195" t="s">
        <v>721</v>
      </c>
      <c r="D209" s="191" t="s">
        <v>616</v>
      </c>
      <c r="E209" s="190" t="s">
        <v>165</v>
      </c>
      <c r="F209" s="189"/>
      <c r="G209" s="188" t="s">
        <v>604</v>
      </c>
      <c r="H209" s="346">
        <v>0.49399999999999999</v>
      </c>
      <c r="I209" s="188" t="s">
        <v>608</v>
      </c>
      <c r="J209" s="266">
        <f t="shared" si="12"/>
        <v>0</v>
      </c>
      <c r="K209" s="3" t="s">
        <v>645</v>
      </c>
    </row>
    <row r="210" spans="1:14" s="4" customFormat="1" ht="15" customHeight="1" x14ac:dyDescent="0.2">
      <c r="B210" s="212"/>
      <c r="C210" s="765"/>
      <c r="D210" s="191" t="s">
        <v>614</v>
      </c>
      <c r="E210" s="190" t="s">
        <v>164</v>
      </c>
      <c r="F210" s="189"/>
      <c r="G210" s="188" t="s">
        <v>604</v>
      </c>
      <c r="H210" s="347">
        <v>0.49099999999999999</v>
      </c>
      <c r="I210" s="187" t="s">
        <v>608</v>
      </c>
      <c r="J210" s="264">
        <f t="shared" si="12"/>
        <v>0</v>
      </c>
      <c r="K210" s="3" t="s">
        <v>644</v>
      </c>
    </row>
    <row r="211" spans="1:14" s="4" customFormat="1" ht="15" customHeight="1" x14ac:dyDescent="0.2">
      <c r="B211" s="348">
        <v>13</v>
      </c>
      <c r="C211" s="195" t="s">
        <v>1002</v>
      </c>
      <c r="D211" s="191" t="s">
        <v>597</v>
      </c>
      <c r="E211" s="190" t="s">
        <v>165</v>
      </c>
      <c r="F211" s="189"/>
      <c r="G211" s="188" t="s">
        <v>139</v>
      </c>
      <c r="H211" s="346">
        <v>0.5</v>
      </c>
      <c r="I211" s="188" t="s">
        <v>141</v>
      </c>
      <c r="J211" s="266">
        <f t="shared" ref="J211:J218" si="13">ROUND(F211*H211,0)</f>
        <v>0</v>
      </c>
      <c r="K211" s="3" t="s">
        <v>643</v>
      </c>
    </row>
    <row r="212" spans="1:14" s="4" customFormat="1" ht="15" customHeight="1" x14ac:dyDescent="0.2">
      <c r="B212" s="212"/>
      <c r="C212" s="765"/>
      <c r="D212" s="191" t="s">
        <v>593</v>
      </c>
      <c r="E212" s="190" t="s">
        <v>164</v>
      </c>
      <c r="F212" s="189"/>
      <c r="G212" s="188" t="s">
        <v>139</v>
      </c>
      <c r="H212" s="347">
        <v>0.5</v>
      </c>
      <c r="I212" s="187" t="s">
        <v>141</v>
      </c>
      <c r="J212" s="264">
        <f t="shared" si="13"/>
        <v>0</v>
      </c>
      <c r="K212" s="3" t="s">
        <v>642</v>
      </c>
    </row>
    <row r="213" spans="1:14" s="4" customFormat="1" ht="15" customHeight="1" x14ac:dyDescent="0.2">
      <c r="B213" s="348">
        <v>14</v>
      </c>
      <c r="C213" s="195" t="s">
        <v>1116</v>
      </c>
      <c r="D213" s="191" t="s">
        <v>597</v>
      </c>
      <c r="E213" s="190" t="s">
        <v>165</v>
      </c>
      <c r="F213" s="189"/>
      <c r="G213" s="188" t="s">
        <v>139</v>
      </c>
      <c r="H213" s="346">
        <v>0.5</v>
      </c>
      <c r="I213" s="188" t="s">
        <v>141</v>
      </c>
      <c r="J213" s="266">
        <f t="shared" si="13"/>
        <v>0</v>
      </c>
      <c r="K213" s="3" t="s">
        <v>641</v>
      </c>
    </row>
    <row r="214" spans="1:14" s="4" customFormat="1" ht="15" customHeight="1" x14ac:dyDescent="0.2">
      <c r="B214" s="212"/>
      <c r="C214" s="765"/>
      <c r="D214" s="191" t="s">
        <v>593</v>
      </c>
      <c r="E214" s="190" t="s">
        <v>164</v>
      </c>
      <c r="F214" s="189"/>
      <c r="G214" s="188" t="s">
        <v>139</v>
      </c>
      <c r="H214" s="347">
        <v>0.5</v>
      </c>
      <c r="I214" s="187" t="s">
        <v>141</v>
      </c>
      <c r="J214" s="264">
        <f t="shared" si="13"/>
        <v>0</v>
      </c>
      <c r="K214" s="3" t="s">
        <v>640</v>
      </c>
    </row>
    <row r="215" spans="1:14" s="4" customFormat="1" ht="15" customHeight="1" x14ac:dyDescent="0.2">
      <c r="B215" s="348">
        <v>15</v>
      </c>
      <c r="C215" s="195" t="s">
        <v>1395</v>
      </c>
      <c r="D215" s="191" t="s">
        <v>597</v>
      </c>
      <c r="E215" s="190" t="s">
        <v>165</v>
      </c>
      <c r="F215" s="189"/>
      <c r="G215" s="188" t="s">
        <v>139</v>
      </c>
      <c r="H215" s="346">
        <v>0.5</v>
      </c>
      <c r="I215" s="188" t="s">
        <v>141</v>
      </c>
      <c r="J215" s="266">
        <f t="shared" ref="J215:J216" si="14">ROUND(F215*H215,0)</f>
        <v>0</v>
      </c>
      <c r="K215" s="3" t="s">
        <v>639</v>
      </c>
    </row>
    <row r="216" spans="1:14" s="4" customFormat="1" ht="15" customHeight="1" x14ac:dyDescent="0.2">
      <c r="B216" s="212"/>
      <c r="C216" s="765"/>
      <c r="D216" s="191" t="s">
        <v>593</v>
      </c>
      <c r="E216" s="190" t="s">
        <v>164</v>
      </c>
      <c r="F216" s="189"/>
      <c r="G216" s="188" t="s">
        <v>139</v>
      </c>
      <c r="H216" s="347">
        <v>0.5</v>
      </c>
      <c r="I216" s="187" t="s">
        <v>141</v>
      </c>
      <c r="J216" s="264">
        <f t="shared" si="14"/>
        <v>0</v>
      </c>
      <c r="K216" s="3" t="s">
        <v>661</v>
      </c>
    </row>
    <row r="217" spans="1:14" s="4" customFormat="1" ht="15" customHeight="1" x14ac:dyDescent="0.2">
      <c r="B217" s="348">
        <v>16</v>
      </c>
      <c r="C217" s="195" t="s">
        <v>1639</v>
      </c>
      <c r="D217" s="191" t="s">
        <v>597</v>
      </c>
      <c r="E217" s="190" t="s">
        <v>165</v>
      </c>
      <c r="F217" s="189"/>
      <c r="G217" s="188" t="s">
        <v>139</v>
      </c>
      <c r="H217" s="346">
        <v>0.5</v>
      </c>
      <c r="I217" s="188" t="s">
        <v>141</v>
      </c>
      <c r="J217" s="266">
        <f t="shared" si="13"/>
        <v>0</v>
      </c>
      <c r="K217" s="3" t="s">
        <v>1659</v>
      </c>
    </row>
    <row r="218" spans="1:14" s="4" customFormat="1" ht="15" customHeight="1" thickBot="1" x14ac:dyDescent="0.25">
      <c r="B218" s="212"/>
      <c r="C218" s="765"/>
      <c r="D218" s="191" t="s">
        <v>593</v>
      </c>
      <c r="E218" s="190" t="s">
        <v>164</v>
      </c>
      <c r="F218" s="189"/>
      <c r="G218" s="188" t="s">
        <v>139</v>
      </c>
      <c r="H218" s="347">
        <v>0.5</v>
      </c>
      <c r="I218" s="187" t="s">
        <v>141</v>
      </c>
      <c r="J218" s="264">
        <f t="shared" si="13"/>
        <v>0</v>
      </c>
      <c r="K218" s="3" t="s">
        <v>1660</v>
      </c>
    </row>
    <row r="219" spans="1:14" s="4" customFormat="1" ht="15" customHeight="1" x14ac:dyDescent="0.2">
      <c r="B219" s="184"/>
      <c r="C219" s="185"/>
      <c r="D219" s="184"/>
      <c r="E219" s="184"/>
      <c r="F219" s="170"/>
      <c r="G219" s="171"/>
      <c r="H219" s="1031" t="s">
        <v>2342</v>
      </c>
      <c r="I219" s="1032"/>
      <c r="J219" s="259"/>
      <c r="K219" s="3"/>
    </row>
    <row r="220" spans="1:14" s="4" customFormat="1" ht="15" customHeight="1" thickBot="1" x14ac:dyDescent="0.25">
      <c r="B220" s="3"/>
      <c r="C220" s="3"/>
      <c r="D220" s="3"/>
      <c r="E220" s="3"/>
      <c r="F220" s="169"/>
      <c r="G220" s="3"/>
      <c r="H220" s="1055" t="s">
        <v>140</v>
      </c>
      <c r="I220" s="1056"/>
      <c r="J220" s="258">
        <f>SUM(J192:J218)</f>
        <v>0</v>
      </c>
      <c r="K220" s="3" t="s">
        <v>911</v>
      </c>
      <c r="L220" s="4" t="s">
        <v>604</v>
      </c>
    </row>
    <row r="221" spans="1:14" s="4" customFormat="1" ht="11.25" customHeight="1" x14ac:dyDescent="0.2">
      <c r="F221" s="183"/>
      <c r="H221" s="650"/>
      <c r="J221" s="829"/>
    </row>
    <row r="222" spans="1:14" ht="18.75" customHeight="1" x14ac:dyDescent="0.2">
      <c r="A222" s="177">
        <v>10</v>
      </c>
      <c r="B222" s="4" t="s">
        <v>223</v>
      </c>
      <c r="F222" s="165"/>
      <c r="J222" s="257"/>
    </row>
    <row r="223" spans="1:14" ht="11.25" customHeight="1" x14ac:dyDescent="0.2">
      <c r="A223" s="182"/>
      <c r="F223" s="165"/>
      <c r="J223" s="257"/>
    </row>
    <row r="224" spans="1:14" ht="18.75" customHeight="1" x14ac:dyDescent="0.2">
      <c r="A224" s="182"/>
      <c r="B224" s="1050" t="s">
        <v>189</v>
      </c>
      <c r="C224" s="1051"/>
      <c r="D224" s="1050" t="s">
        <v>161</v>
      </c>
      <c r="E224" s="1051"/>
      <c r="F224" s="205" t="s">
        <v>160</v>
      </c>
      <c r="G224" s="187"/>
      <c r="H224" s="356" t="s">
        <v>159</v>
      </c>
      <c r="I224" s="187"/>
      <c r="J224" s="269" t="s">
        <v>110</v>
      </c>
      <c r="K224" s="3"/>
      <c r="N224" s="3"/>
    </row>
    <row r="225" spans="1:15" ht="15" customHeight="1" x14ac:dyDescent="0.2">
      <c r="A225" s="182"/>
      <c r="B225" s="760"/>
      <c r="C225" s="203"/>
      <c r="D225" s="766"/>
      <c r="E225" s="767"/>
      <c r="F225" s="769"/>
      <c r="G225" s="200"/>
      <c r="H225" s="357"/>
      <c r="I225" s="200"/>
      <c r="J225" s="267" t="s">
        <v>610</v>
      </c>
      <c r="K225" s="3"/>
      <c r="N225" s="3"/>
    </row>
    <row r="226" spans="1:15" s="4" customFormat="1" ht="15" customHeight="1" x14ac:dyDescent="0.2">
      <c r="B226" s="761">
        <v>1</v>
      </c>
      <c r="C226" s="195" t="s">
        <v>146</v>
      </c>
      <c r="D226" s="1037"/>
      <c r="E226" s="1038"/>
      <c r="F226" s="189"/>
      <c r="G226" s="188" t="s">
        <v>604</v>
      </c>
      <c r="H226" s="346">
        <v>0.14299999999999999</v>
      </c>
      <c r="I226" s="188" t="s">
        <v>608</v>
      </c>
      <c r="J226" s="266">
        <f>ROUND(F226*H226,0)</f>
        <v>0</v>
      </c>
      <c r="K226" s="3" t="s">
        <v>609</v>
      </c>
      <c r="N226" s="3"/>
      <c r="O226" s="3"/>
    </row>
    <row r="227" spans="1:15" s="4" customFormat="1" ht="15" customHeight="1" x14ac:dyDescent="0.2">
      <c r="B227" s="761">
        <v>2</v>
      </c>
      <c r="C227" s="195" t="s">
        <v>145</v>
      </c>
      <c r="D227" s="191" t="s">
        <v>616</v>
      </c>
      <c r="E227" s="190" t="s">
        <v>165</v>
      </c>
      <c r="F227" s="189"/>
      <c r="G227" s="188" t="s">
        <v>604</v>
      </c>
      <c r="H227" s="346">
        <v>0.16200000000000001</v>
      </c>
      <c r="I227" s="188" t="s">
        <v>608</v>
      </c>
      <c r="J227" s="266">
        <f>ROUND(F227*H227,0)</f>
        <v>0</v>
      </c>
      <c r="K227" s="3" t="s">
        <v>607</v>
      </c>
      <c r="N227" s="3"/>
      <c r="O227" s="3"/>
    </row>
    <row r="228" spans="1:15" s="4" customFormat="1" ht="15" customHeight="1" thickBot="1" x14ac:dyDescent="0.25">
      <c r="B228" s="212"/>
      <c r="C228" s="765"/>
      <c r="D228" s="191" t="s">
        <v>614</v>
      </c>
      <c r="E228" s="190" t="s">
        <v>164</v>
      </c>
      <c r="F228" s="189"/>
      <c r="G228" s="188" t="s">
        <v>604</v>
      </c>
      <c r="H228" s="347">
        <v>0.14499999999999999</v>
      </c>
      <c r="I228" s="187" t="s">
        <v>608</v>
      </c>
      <c r="J228" s="264">
        <f>ROUND(F228*H228,0)</f>
        <v>0</v>
      </c>
      <c r="K228" s="3" t="s">
        <v>615</v>
      </c>
    </row>
    <row r="229" spans="1:15" s="4" customFormat="1" ht="15" customHeight="1" x14ac:dyDescent="0.2">
      <c r="B229" s="184"/>
      <c r="C229" s="185"/>
      <c r="D229" s="184"/>
      <c r="E229" s="184"/>
      <c r="F229" s="170"/>
      <c r="G229" s="171"/>
      <c r="H229" s="1031" t="s">
        <v>679</v>
      </c>
      <c r="I229" s="1032"/>
      <c r="J229" s="259"/>
      <c r="K229" s="3"/>
    </row>
    <row r="230" spans="1:15" s="4" customFormat="1" ht="15" customHeight="1" thickBot="1" x14ac:dyDescent="0.25">
      <c r="B230" s="3"/>
      <c r="C230" s="3"/>
      <c r="D230" s="3"/>
      <c r="E230" s="3"/>
      <c r="F230" s="169"/>
      <c r="G230" s="3"/>
      <c r="H230" s="1055" t="s">
        <v>140</v>
      </c>
      <c r="I230" s="1056"/>
      <c r="J230" s="258">
        <f>SUM(J226:J228)</f>
        <v>0</v>
      </c>
      <c r="K230" s="3" t="s">
        <v>612</v>
      </c>
      <c r="L230" s="4" t="s">
        <v>604</v>
      </c>
    </row>
    <row r="231" spans="1:15" ht="18.75" customHeight="1" x14ac:dyDescent="0.2">
      <c r="J231" s="165"/>
    </row>
  </sheetData>
  <mergeCells count="74">
    <mergeCell ref="H185:I185"/>
    <mergeCell ref="H186:I186"/>
    <mergeCell ref="H229:I229"/>
    <mergeCell ref="H230:I230"/>
    <mergeCell ref="B224:C224"/>
    <mergeCell ref="D224:E224"/>
    <mergeCell ref="D192:E192"/>
    <mergeCell ref="D193:E193"/>
    <mergeCell ref="D194:E194"/>
    <mergeCell ref="D195:E195"/>
    <mergeCell ref="H219:I219"/>
    <mergeCell ref="H220:I220"/>
    <mergeCell ref="D226:E226"/>
    <mergeCell ref="D196:E196"/>
    <mergeCell ref="B190:C190"/>
    <mergeCell ref="D190:E190"/>
    <mergeCell ref="D162:E162"/>
    <mergeCell ref="D105:E105"/>
    <mergeCell ref="D106:E106"/>
    <mergeCell ref="D107:E107"/>
    <mergeCell ref="D145:E145"/>
    <mergeCell ref="D147:E147"/>
    <mergeCell ref="D156:E156"/>
    <mergeCell ref="D158:E158"/>
    <mergeCell ref="D159:E159"/>
    <mergeCell ref="D160:E160"/>
    <mergeCell ref="D135:E135"/>
    <mergeCell ref="B95:E97"/>
    <mergeCell ref="B102:C102"/>
    <mergeCell ref="D102:E102"/>
    <mergeCell ref="B145:C145"/>
    <mergeCell ref="D161:E161"/>
    <mergeCell ref="B156:C156"/>
    <mergeCell ref="B135:C135"/>
    <mergeCell ref="H151:I151"/>
    <mergeCell ref="H131:I131"/>
    <mergeCell ref="H132:I132"/>
    <mergeCell ref="H150:I150"/>
    <mergeCell ref="D104:E104"/>
    <mergeCell ref="D148:E148"/>
    <mergeCell ref="D149:E149"/>
    <mergeCell ref="H139:I139"/>
    <mergeCell ref="H140:I140"/>
    <mergeCell ref="D17:E17"/>
    <mergeCell ref="D18:E18"/>
    <mergeCell ref="D19:E19"/>
    <mergeCell ref="B26:C26"/>
    <mergeCell ref="D26:E26"/>
    <mergeCell ref="B48:C48"/>
    <mergeCell ref="D48:E48"/>
    <mergeCell ref="B88:E90"/>
    <mergeCell ref="B65:C66"/>
    <mergeCell ref="B81:E83"/>
    <mergeCell ref="B68:C68"/>
    <mergeCell ref="E68:F68"/>
    <mergeCell ref="B70:C70"/>
    <mergeCell ref="B74:E77"/>
    <mergeCell ref="B53:C53"/>
    <mergeCell ref="D53:E53"/>
    <mergeCell ref="B57:C57"/>
    <mergeCell ref="H23:I23"/>
    <mergeCell ref="H24:I24"/>
    <mergeCell ref="H65:H66"/>
    <mergeCell ref="E66:F66"/>
    <mergeCell ref="E67:F67"/>
    <mergeCell ref="E65:F65"/>
    <mergeCell ref="D57:E57"/>
    <mergeCell ref="D16:E16"/>
    <mergeCell ref="A1:B1"/>
    <mergeCell ref="C1:E1"/>
    <mergeCell ref="I1:K1"/>
    <mergeCell ref="B5:E8"/>
    <mergeCell ref="B14:C14"/>
    <mergeCell ref="D14:E14"/>
  </mergeCells>
  <phoneticPr fontId="2"/>
  <pageMargins left="0.78740157480314965" right="0.78740157480314965" top="0.98425196850393704" bottom="0.74803149606299213" header="0.51181102362204722" footer="0.51181102362204722"/>
  <pageSetup paperSize="9" fitToHeight="0" orientation="portrait" r:id="rId1"/>
  <headerFooter alignWithMargins="0"/>
  <rowBreaks count="4" manualBreakCount="4">
    <brk id="51" max="10" man="1"/>
    <brk id="99" max="10" man="1"/>
    <brk id="142" max="10" man="1"/>
    <brk id="18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26</vt:i4>
      </vt:variant>
    </vt:vector>
  </HeadingPairs>
  <TitlesOfParts>
    <vt:vector size="65" baseType="lpstr">
      <vt:lpstr>●総括表</vt:lpstr>
      <vt:lpstr>●財政力附表</vt:lpstr>
      <vt:lpstr>●消防費</vt:lpstr>
      <vt:lpstr>●道路橋りょう費</vt:lpstr>
      <vt:lpstr>●港湾費（港湾）</vt:lpstr>
      <vt:lpstr>●港湾費（漁港） </vt:lpstr>
      <vt:lpstr>●都市計画費</vt:lpstr>
      <vt:lpstr>●公園費</vt:lpstr>
      <vt:lpstr>●下水道費</vt:lpstr>
      <vt:lpstr>●下水道費２</vt:lpstr>
      <vt:lpstr>●下水道費附表</vt:lpstr>
      <vt:lpstr>●その他の土木費</vt:lpstr>
      <vt:lpstr>●附表１（財政力補正係数）</vt:lpstr>
      <vt:lpstr>●小学校費</vt:lpstr>
      <vt:lpstr>●中学校費</vt:lpstr>
      <vt:lpstr>●高等学校費</vt:lpstr>
      <vt:lpstr>●その他教育費</vt:lpstr>
      <vt:lpstr>●社会福祉費</vt:lpstr>
      <vt:lpstr>●保健衛生費 </vt:lpstr>
      <vt:lpstr>●保健衛生費附表 </vt:lpstr>
      <vt:lpstr>●注 </vt:lpstr>
      <vt:lpstr>●高齢者保健福祉費</vt:lpstr>
      <vt:lpstr>●清掃費</vt:lpstr>
      <vt:lpstr>●農業行政費(1)</vt:lpstr>
      <vt:lpstr>●農業行政費(2)</vt:lpstr>
      <vt:lpstr>●林野水産行政費</vt:lpstr>
      <vt:lpstr>●地域振興費・市（人口）その１</vt:lpstr>
      <vt:lpstr>●地域振興費（人口）その２</vt:lpstr>
      <vt:lpstr>●地域振興費・面積</vt:lpstr>
      <vt:lpstr>●災害復旧費</vt:lpstr>
      <vt:lpstr>●補正（10以前）</vt:lpstr>
      <vt:lpstr>●補正（11以降）</vt:lpstr>
      <vt:lpstr>●減収補填債</vt:lpstr>
      <vt:lpstr>●臨時財政特例</vt:lpstr>
      <vt:lpstr>●財源対策債</vt:lpstr>
      <vt:lpstr>●減税補填債</vt:lpstr>
      <vt:lpstr>●臨時税収補補填・臨時財政対策</vt:lpstr>
      <vt:lpstr>●緊防債</vt:lpstr>
      <vt:lpstr>●その他公債費</vt:lpstr>
      <vt:lpstr>●その他の土木費!Print_Area</vt:lpstr>
      <vt:lpstr>●下水道費!Print_Area</vt:lpstr>
      <vt:lpstr>●下水道費２!Print_Area</vt:lpstr>
      <vt:lpstr>●下水道費附表!Print_Area</vt:lpstr>
      <vt:lpstr>●公園費!Print_Area</vt:lpstr>
      <vt:lpstr>'●港湾費（漁港） '!Print_Area</vt:lpstr>
      <vt:lpstr>'●港湾費（港湾）'!Print_Area</vt:lpstr>
      <vt:lpstr>●災害復旧費!Print_Area</vt:lpstr>
      <vt:lpstr>●財源対策債!Print_Area</vt:lpstr>
      <vt:lpstr>●財政力附表!Print_Area</vt:lpstr>
      <vt:lpstr>●小学校費!Print_Area</vt:lpstr>
      <vt:lpstr>●消防費!Print_Area</vt:lpstr>
      <vt:lpstr>●清掃費!Print_Area</vt:lpstr>
      <vt:lpstr>●総括表!Print_Area</vt:lpstr>
      <vt:lpstr>'●地域振興費（人口）その２'!Print_Area</vt:lpstr>
      <vt:lpstr>'●地域振興費・市（人口）その１'!Print_Area</vt:lpstr>
      <vt:lpstr>●地域振興費・面積!Print_Area</vt:lpstr>
      <vt:lpstr>●中学校費!Print_Area</vt:lpstr>
      <vt:lpstr>'●注 '!Print_Area</vt:lpstr>
      <vt:lpstr>●都市計画費!Print_Area</vt:lpstr>
      <vt:lpstr>●道路橋りょう費!Print_Area</vt:lpstr>
      <vt:lpstr>'●農業行政費(1)'!Print_Area</vt:lpstr>
      <vt:lpstr>'●農業行政費(2)'!Print_Area</vt:lpstr>
      <vt:lpstr>'●附表１（財政力補正係数）'!Print_Area</vt:lpstr>
      <vt:lpstr>'●保健衛生費 '!Print_Area</vt:lpstr>
      <vt:lpstr>●林野水産行政費!Print_Area</vt:lpstr>
    </vt:vector>
  </TitlesOfParts>
  <Company>武井</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総務省</cp:lastModifiedBy>
  <cp:lastPrinted>2016-05-21T08:44:21Z</cp:lastPrinted>
  <dcterms:created xsi:type="dcterms:W3CDTF">2006-04-22T12:59:30Z</dcterms:created>
  <dcterms:modified xsi:type="dcterms:W3CDTF">2016-11-28T02:09:22Z</dcterms:modified>
</cp:coreProperties>
</file>