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3040" windowHeight="9405" tabRatio="874"/>
  </bookViews>
  <sheets>
    <sheet name="総括表" sheetId="1" r:id="rId1"/>
    <sheet name="財政力附表" sheetId="91" r:id="rId2"/>
    <sheet name="道路橋りょう費" sheetId="41" r:id="rId3"/>
    <sheet name="河川費" sheetId="84" r:id="rId4"/>
    <sheet name="港湾費（港湾）" sheetId="65" r:id="rId5"/>
    <sheet name="港湾費（漁港）" sheetId="66" r:id="rId6"/>
    <sheet name="高等学校費" sheetId="43" r:id="rId7"/>
    <sheet name="衛生費" sheetId="102" r:id="rId8"/>
    <sheet name="附表" sheetId="103" r:id="rId9"/>
    <sheet name="注" sheetId="104" r:id="rId10"/>
    <sheet name="高齢者保健福祉費" sheetId="90" r:id="rId11"/>
    <sheet name="農業行政費(1)" sheetId="45" r:id="rId12"/>
    <sheet name="農業行政費(2)" sheetId="46" r:id="rId13"/>
    <sheet name="林野行政費" sheetId="89" r:id="rId14"/>
    <sheet name="地域振興費・その１" sheetId="106" r:id="rId15"/>
    <sheet name="地域振興費・その２ " sheetId="107" r:id="rId16"/>
    <sheet name="地域振興費・その３" sheetId="108" r:id="rId17"/>
    <sheet name="附表１（財政力補正係数）" sheetId="109" r:id="rId18"/>
    <sheet name="附表２（新幹線割増）" sheetId="110" r:id="rId19"/>
    <sheet name="附表３（財政力係数）" sheetId="111" r:id="rId20"/>
    <sheet name="標準財政規模" sheetId="80" r:id="rId21"/>
    <sheet name="災害復旧費" sheetId="92" r:id="rId22"/>
    <sheet name="補正（10以前）" sheetId="93" r:id="rId23"/>
    <sheet name="補正（11以降）" sheetId="94" r:id="rId24"/>
    <sheet name="減収補填債" sheetId="95" r:id="rId25"/>
    <sheet name="臨時財政特例" sheetId="96" state="hidden" r:id="rId26"/>
    <sheet name="財源対策債" sheetId="97" r:id="rId27"/>
    <sheet name="減税補填債" sheetId="98" r:id="rId28"/>
    <sheet name="臨時税収補填・臨時財政対策" sheetId="99" r:id="rId29"/>
    <sheet name="緊防債" sheetId="100" r:id="rId30"/>
    <sheet name="その他公債費" sheetId="101" r:id="rId31"/>
  </sheets>
  <externalReferences>
    <externalReference r:id="rId32"/>
    <externalReference r:id="rId33"/>
  </externalReferences>
  <definedNames>
    <definedName name="_xlnm.Print_Area" localSheetId="7">衛生費!$A$1:$L$242</definedName>
    <definedName name="_xlnm.Print_Area" localSheetId="3">河川費!$A$1:$K$117</definedName>
    <definedName name="_xlnm.Print_Area" localSheetId="5">'[1]その３（旧〃その土）'!#REF!</definedName>
    <definedName name="_xlnm.Print_Area" localSheetId="10">高齢者保健福祉費!$A$1:$L$22</definedName>
    <definedName name="_xlnm.Print_Area" localSheetId="21">災害復旧費!$A$1:$AN$51</definedName>
    <definedName name="_xlnm.Print_Area" localSheetId="1">財政力附表!$A$1:$AM$74</definedName>
    <definedName name="_xlnm.Print_Area" localSheetId="0">総括表!$A$1:$O$41</definedName>
    <definedName name="_xlnm.Print_Area" localSheetId="14">地域振興費・その１!$A$1:$K$175</definedName>
    <definedName name="_xlnm.Print_Area" localSheetId="15">'地域振興費・その２ '!$A$1:$K$263</definedName>
    <definedName name="_xlnm.Print_Area" localSheetId="16">地域振興費・その３!$A$1:$K$561</definedName>
    <definedName name="_xlnm.Print_Area" localSheetId="9">注!$A$1:$I$33</definedName>
    <definedName name="_xlnm.Print_Area" localSheetId="2">道路橋りょう費!$A$1:$K$242</definedName>
    <definedName name="_xlnm.Print_Area" localSheetId="11">'農業行政費(1)'!$A$1:$M$101</definedName>
    <definedName name="_xlnm.Print_Area" localSheetId="12">'農業行政費(2)'!$A$1:$L$153</definedName>
    <definedName name="_xlnm.Print_Area" localSheetId="20">標準財政規模!$B$1:$D$54</definedName>
    <definedName name="_xlnm.Print_Area" localSheetId="17">'附表１（財政力補正係数）'!$A$1:$AK$41</definedName>
    <definedName name="_xlnm.Print_Area" localSheetId="18">'附表２（新幹線割増）'!$A$1:$AK$41</definedName>
    <definedName name="_xlnm.Print_Area" localSheetId="19">'附表３（財政力係数）'!$A$1:$AM$43</definedName>
    <definedName name="_xlnm.Print_Area" localSheetId="13">林野行政費!$A$1:$L$74</definedName>
    <definedName name="_xlnm.Print_Area">'[1]その３（旧〃その土）'!#REF!</definedName>
    <definedName name="_xlnm.Print_Titles" localSheetId="20">標準財政規模!$B:$B</definedName>
    <definedName name="Z_091C5B97_CD32_4120_8AA6_C8A4EB877CC4_.wvu.PrintArea" localSheetId="3" hidden="1">河川費!$A$1:$K$117</definedName>
    <definedName name="Z_091C5B97_CD32_4120_8AA6_C8A4EB877CC4_.wvu.PrintArea" localSheetId="10" hidden="1">高齢者保健福祉費!$A$1:$L$49</definedName>
    <definedName name="Z_091C5B97_CD32_4120_8AA6_C8A4EB877CC4_.wvu.PrintArea" localSheetId="21" hidden="1">災害復旧費!$A$1:$AN$45</definedName>
    <definedName name="Z_091C5B97_CD32_4120_8AA6_C8A4EB877CC4_.wvu.PrintArea" localSheetId="1" hidden="1">財政力附表!$A$1:$AM$70</definedName>
    <definedName name="Z_091C5B97_CD32_4120_8AA6_C8A4EB877CC4_.wvu.PrintArea" localSheetId="0" hidden="1">総括表!$A$1:$O$41</definedName>
    <definedName name="Z_091C5B97_CD32_4120_8AA6_C8A4EB877CC4_.wvu.PrintArea" localSheetId="2" hidden="1">道路橋りょう費!$A$1:$K$242</definedName>
    <definedName name="Z_091C5B97_CD32_4120_8AA6_C8A4EB877CC4_.wvu.PrintArea" localSheetId="13" hidden="1">林野行政費!$A$1:$L$74</definedName>
    <definedName name="Z_186D98DC_D35D_4B9E_8825_364C651E4C67_.wvu.PrintArea" localSheetId="7" hidden="1">衛生費!$A$1:$L$244</definedName>
    <definedName name="Z_186D98DC_D35D_4B9E_8825_364C651E4C67_.wvu.PrintArea" localSheetId="10" hidden="1">高齢者保健福祉費!$A$1:$L$49</definedName>
    <definedName name="Z_186D98DC_D35D_4B9E_8825_364C651E4C67_.wvu.PrintArea" localSheetId="21" hidden="1">災害復旧費!$A$1:$AN$45</definedName>
    <definedName name="Z_186D98DC_D35D_4B9E_8825_364C651E4C67_.wvu.PrintArea" localSheetId="1" hidden="1">財政力附表!$A$1:$AM$70</definedName>
    <definedName name="Z_186D98DC_D35D_4B9E_8825_364C651E4C67_.wvu.PrintArea" localSheetId="0" hidden="1">総括表!$A$1:$O$41</definedName>
    <definedName name="Z_186D98DC_D35D_4B9E_8825_364C651E4C67_.wvu.PrintArea" localSheetId="9" hidden="1">注!$A$1:$I$33</definedName>
    <definedName name="Z_186D98DC_D35D_4B9E_8825_364C651E4C67_.wvu.PrintArea" localSheetId="2" hidden="1">道路橋りょう費!$A$1:$K$242</definedName>
    <definedName name="Z_186D98DC_D35D_4B9E_8825_364C651E4C67_.wvu.PrintArea" localSheetId="13" hidden="1">林野行政費!$A$1:$L$74</definedName>
    <definedName name="Z_403A6C52_29D5_4466_8489_E1D5664E8917_.wvu.PrintArea" localSheetId="7" hidden="1">衛生費!$A$1:$L$244</definedName>
    <definedName name="Z_403A6C52_29D5_4466_8489_E1D5664E8917_.wvu.PrintArea" localSheetId="9" hidden="1">注!$A$1:$I$33</definedName>
    <definedName name="Z_67DAEC92_6E56_40F2_8420_1A0C9C11A227_.wvu.PrintArea" localSheetId="7" hidden="1">衛生費!$A$1:$L$244</definedName>
    <definedName name="Z_67DAEC92_6E56_40F2_8420_1A0C9C11A227_.wvu.PrintArea" localSheetId="10" hidden="1">高齢者保健福祉費!$A$1:$L$51</definedName>
    <definedName name="Z_67DAEC92_6E56_40F2_8420_1A0C9C11A227_.wvu.PrintArea" localSheetId="21" hidden="1">災害復旧費!$A$1:$AN$45</definedName>
    <definedName name="Z_67DAEC92_6E56_40F2_8420_1A0C9C11A227_.wvu.PrintArea" localSheetId="1" hidden="1">財政力附表!$A$1:$AM$70</definedName>
    <definedName name="Z_67DAEC92_6E56_40F2_8420_1A0C9C11A227_.wvu.PrintArea" localSheetId="0" hidden="1">総括表!$A$1:$O$41</definedName>
    <definedName name="Z_67DAEC92_6E56_40F2_8420_1A0C9C11A227_.wvu.PrintArea" localSheetId="9" hidden="1">注!$A$1:$I$33</definedName>
    <definedName name="Z_67DAEC92_6E56_40F2_8420_1A0C9C11A227_.wvu.PrintArea" localSheetId="2" hidden="1">道路橋りょう費!$A$1:$K$242</definedName>
    <definedName name="Z_67DAEC92_6E56_40F2_8420_1A0C9C11A227_.wvu.PrintArea" localSheetId="13" hidden="1">林野行政費!$A$1:$L$74</definedName>
    <definedName name="Z_7259DF33_5DAD_405F_8EF3_BB0E22930747_.wvu.PrintArea" localSheetId="3" hidden="1">河川費!$A$1:$K$117</definedName>
    <definedName name="Z_85D9440D_E941_4118_8A88_6E3224C6294C_.wvu.PrintArea" localSheetId="7" hidden="1">衛生費!$A$1:$L$244</definedName>
    <definedName name="Z_85D9440D_E941_4118_8A88_6E3224C6294C_.wvu.PrintArea" localSheetId="3" hidden="1">河川費!$A$1:$K$117</definedName>
    <definedName name="Z_85D9440D_E941_4118_8A88_6E3224C6294C_.wvu.PrintArea" localSheetId="10" hidden="1">高齢者保健福祉費!$A$1:$L$49</definedName>
    <definedName name="Z_85D9440D_E941_4118_8A88_6E3224C6294C_.wvu.PrintArea" localSheetId="21" hidden="1">災害復旧費!$A$1:$AN$45</definedName>
    <definedName name="Z_85D9440D_E941_4118_8A88_6E3224C6294C_.wvu.PrintArea" localSheetId="1" hidden="1">財政力附表!$A$1:$AM$70</definedName>
    <definedName name="Z_85D9440D_E941_4118_8A88_6E3224C6294C_.wvu.PrintArea" localSheetId="0" hidden="1">総括表!$A$1:$O$41</definedName>
    <definedName name="Z_85D9440D_E941_4118_8A88_6E3224C6294C_.wvu.PrintArea" localSheetId="9" hidden="1">注!$A$1:$I$33</definedName>
    <definedName name="Z_85D9440D_E941_4118_8A88_6E3224C6294C_.wvu.PrintArea" localSheetId="2" hidden="1">道路橋りょう費!$A$1:$K$242</definedName>
    <definedName name="Z_85D9440D_E941_4118_8A88_6E3224C6294C_.wvu.PrintArea" localSheetId="13" hidden="1">林野行政費!$A$1:$L$74</definedName>
    <definedName name="Z_89E62CC9_A737_4EBB_ACF7_9982F7D0A89E_.wvu.PrintArea" localSheetId="7" hidden="1">衛生費!$A$1:$L$244</definedName>
    <definedName name="Z_89E62CC9_A737_4EBB_ACF7_9982F7D0A89E_.wvu.PrintArea" localSheetId="9" hidden="1">注!$A$1:$I$33</definedName>
    <definedName name="Z_9ECE7ECB_A6AB_4CE1_B785_06EDCCF0D87B_.wvu.PrintArea" localSheetId="7" hidden="1">衛生費!$A$1:$L$244</definedName>
    <definedName name="Z_9ECE7ECB_A6AB_4CE1_B785_06EDCCF0D87B_.wvu.PrintArea" localSheetId="10" hidden="1">高齢者保健福祉費!$A$1:$L$51</definedName>
    <definedName name="Z_9ECE7ECB_A6AB_4CE1_B785_06EDCCF0D87B_.wvu.PrintArea" localSheetId="21" hidden="1">災害復旧費!$A$1:$AN$45</definedName>
    <definedName name="Z_9ECE7ECB_A6AB_4CE1_B785_06EDCCF0D87B_.wvu.PrintArea" localSheetId="1" hidden="1">財政力附表!$A$1:$AM$70</definedName>
    <definedName name="Z_9ECE7ECB_A6AB_4CE1_B785_06EDCCF0D87B_.wvu.PrintArea" localSheetId="0" hidden="1">総括表!$A$1:$O$41</definedName>
    <definedName name="Z_9ECE7ECB_A6AB_4CE1_B785_06EDCCF0D87B_.wvu.PrintArea" localSheetId="9" hidden="1">注!$A$1:$I$33</definedName>
    <definedName name="Z_9ECE7ECB_A6AB_4CE1_B785_06EDCCF0D87B_.wvu.PrintArea" localSheetId="2" hidden="1">道路橋りょう費!$A$1:$K$242</definedName>
    <definedName name="Z_9ECE7ECB_A6AB_4CE1_B785_06EDCCF0D87B_.wvu.PrintArea" localSheetId="13" hidden="1">林野行政費!$A$1:$L$74</definedName>
    <definedName name="Z_B561B137_3699_4FA9_8524_BB68B904777D_.wvu.PrintArea" localSheetId="7" hidden="1">衛生費!$A$1:$L$244</definedName>
    <definedName name="Z_B561B137_3699_4FA9_8524_BB68B904777D_.wvu.PrintArea" localSheetId="10" hidden="1">高齢者保健福祉費!$A$1:$L$51</definedName>
    <definedName name="Z_B561B137_3699_4FA9_8524_BB68B904777D_.wvu.PrintArea" localSheetId="21" hidden="1">災害復旧費!$A$1:$AN$45</definedName>
    <definedName name="Z_B561B137_3699_4FA9_8524_BB68B904777D_.wvu.PrintArea" localSheetId="1" hidden="1">財政力附表!$A$1:$AM$70</definedName>
    <definedName name="Z_B561B137_3699_4FA9_8524_BB68B904777D_.wvu.PrintArea" localSheetId="0" hidden="1">総括表!$A$1:$O$41</definedName>
    <definedName name="Z_B561B137_3699_4FA9_8524_BB68B904777D_.wvu.PrintArea" localSheetId="9" hidden="1">注!$A$1:$I$33</definedName>
    <definedName name="Z_B561B137_3699_4FA9_8524_BB68B904777D_.wvu.PrintArea" localSheetId="2" hidden="1">道路橋りょう費!$A$1:$K$242</definedName>
    <definedName name="Z_B561B137_3699_4FA9_8524_BB68B904777D_.wvu.PrintArea" localSheetId="13" hidden="1">林野行政費!$A$1:$L$74</definedName>
    <definedName name="Z_E5AAB5D4_866A_40A4_BD2A_91E3D1522FB7_.wvu.PrintArea" localSheetId="7" hidden="1">衛生費!$A$1:$L$244</definedName>
    <definedName name="Z_E5AAB5D4_866A_40A4_BD2A_91E3D1522FB7_.wvu.PrintArea" localSheetId="10" hidden="1">高齢者保健福祉費!$A$1:$L$51</definedName>
    <definedName name="Z_E5AAB5D4_866A_40A4_BD2A_91E3D1522FB7_.wvu.PrintArea" localSheetId="21" hidden="1">災害復旧費!$A$1:$AN$45</definedName>
    <definedName name="Z_E5AAB5D4_866A_40A4_BD2A_91E3D1522FB7_.wvu.PrintArea" localSheetId="1" hidden="1">財政力附表!$A$1:$AM$70</definedName>
    <definedName name="Z_E5AAB5D4_866A_40A4_BD2A_91E3D1522FB7_.wvu.PrintArea" localSheetId="0" hidden="1">総括表!$A$1:$O$41</definedName>
    <definedName name="Z_E5AAB5D4_866A_40A4_BD2A_91E3D1522FB7_.wvu.PrintArea" localSheetId="9" hidden="1">注!$A$1:$I$33</definedName>
    <definedName name="Z_E5AAB5D4_866A_40A4_BD2A_91E3D1522FB7_.wvu.PrintArea" localSheetId="2" hidden="1">道路橋りょう費!$A$1:$K$242</definedName>
    <definedName name="Z_E5AAB5D4_866A_40A4_BD2A_91E3D1522FB7_.wvu.PrintArea" localSheetId="13" hidden="1">林野行政費!$A$1:$L$74</definedName>
    <definedName name="Z_E8C7F1C9_9D7F_4A64_A2AD_2F44BD3A3BD2_.wvu.PrintArea" localSheetId="3" hidden="1">河川費!$A$1:$K$117</definedName>
    <definedName name="Z_E8C7F1C9_9D7F_4A64_A2AD_2F44BD3A3BD2_.wvu.PrintArea" localSheetId="10" hidden="1">高齢者保健福祉費!$A$1:$L$49</definedName>
    <definedName name="Z_E8C7F1C9_9D7F_4A64_A2AD_2F44BD3A3BD2_.wvu.PrintArea" localSheetId="21" hidden="1">災害復旧費!$A$1:$AN$45</definedName>
    <definedName name="Z_E8C7F1C9_9D7F_4A64_A2AD_2F44BD3A3BD2_.wvu.PrintArea" localSheetId="1" hidden="1">財政力附表!$A$1:$AM$70</definedName>
    <definedName name="Z_E8C7F1C9_9D7F_4A64_A2AD_2F44BD3A3BD2_.wvu.PrintArea" localSheetId="0" hidden="1">総括表!$A$1:$O$41</definedName>
    <definedName name="Z_E8C7F1C9_9D7F_4A64_A2AD_2F44BD3A3BD2_.wvu.PrintArea" localSheetId="2" hidden="1">道路橋りょう費!$A$1:$K$242</definedName>
    <definedName name="Z_E8C7F1C9_9D7F_4A64_A2AD_2F44BD3A3BD2_.wvu.PrintArea" localSheetId="13" hidden="1">林野行政費!$A$1:$L$74</definedName>
    <definedName name="一枚目" localSheetId="17">'附表１（財政力補正係数）'!#REF!</definedName>
    <definedName name="一枚目" localSheetId="18">'附表２（新幹線割増）'!#REF!</definedName>
    <definedName name="一枚目" localSheetId="19">'附表３（財政力係数）'!#REF!</definedName>
    <definedName name="三枚目" localSheetId="7">'[1]その３（旧〃その土）'!#REF!</definedName>
    <definedName name="三枚目" localSheetId="3">'[1]その３（旧〃その土）'!#REF!</definedName>
    <definedName name="三枚目" localSheetId="5">'[1]その３（旧〃その土）'!#REF!</definedName>
    <definedName name="三枚目" localSheetId="10">'[1]その３（旧〃その土）'!#REF!</definedName>
    <definedName name="三枚目" localSheetId="1">'[1]その３（旧〃その土）'!#REF!</definedName>
    <definedName name="三枚目" localSheetId="14">'[1]その３（旧〃その土）'!#REF!</definedName>
    <definedName name="三枚目" localSheetId="15">'[1]その３（旧〃その土）'!#REF!</definedName>
    <definedName name="三枚目" localSheetId="9">'[1]その３（旧〃その土）'!#REF!</definedName>
    <definedName name="三枚目" localSheetId="2">'[2]その３（旧〃その土）'!#REF!</definedName>
    <definedName name="三枚目" localSheetId="8">'[1]その３（旧〃その土）'!#REF!</definedName>
    <definedName name="三枚目" localSheetId="17">'附表１（財政力補正係数）'!$B$2:$AJ$4</definedName>
    <definedName name="三枚目" localSheetId="18">'附表２（新幹線割増）'!$C$2:$AI$39</definedName>
    <definedName name="三枚目" localSheetId="19">'附表３（財政力係数）'!$B$2:$AL$4</definedName>
    <definedName name="三枚目" localSheetId="13">'[1]その３（旧〃その土）'!#REF!</definedName>
    <definedName name="三枚目">'[1]その３（旧〃その土）'!#REF!</definedName>
    <definedName name="二枚名" localSheetId="7">'[1]その３（旧〃その土）'!#REF!</definedName>
    <definedName name="二枚名" localSheetId="3">'[1]その３（旧〃その土）'!#REF!</definedName>
    <definedName name="二枚名" localSheetId="5">'[1]その３（旧〃その土）'!#REF!</definedName>
    <definedName name="二枚名" localSheetId="1">'[1]その３（旧〃その土）'!#REF!</definedName>
    <definedName name="二枚名" localSheetId="14">'[1]その３（旧〃その土）'!#REF!</definedName>
    <definedName name="二枚名" localSheetId="15">'[1]その３（旧〃その土）'!#REF!</definedName>
    <definedName name="二枚名" localSheetId="9">'[1]その３（旧〃その土）'!#REF!</definedName>
    <definedName name="二枚名" localSheetId="2">'[2]その３（旧〃その土）'!#REF!</definedName>
    <definedName name="二枚名" localSheetId="8">'[1]その３（旧〃その土）'!#REF!</definedName>
    <definedName name="二枚名" localSheetId="17">'附表１（財政力補正係数）'!#REF!</definedName>
    <definedName name="二枚名" localSheetId="18">'附表２（新幹線割増）'!#REF!</definedName>
    <definedName name="二枚名" localSheetId="19">'附表３（財政力係数）'!#REF!</definedName>
    <definedName name="二枚名" localSheetId="13">'[1]その３（旧〃その土）'!#REF!</definedName>
    <definedName name="二枚名">'[1]その３（旧〃その土）'!#REF!</definedName>
  </definedNames>
  <calcPr calcId="145621"/>
  <customWorkbookViews>
    <customWorkbookView name="交付税課 - 個人用ビュー" guid="{E8C7F1C9-9D7F-4A64-A2AD-2F44BD3A3BD2}" mergeInterval="0" personalView="1" maximized="1" xWindow="1" yWindow="1" windowWidth="1436" windowHeight="674" tabRatio="874" activeSheetId="2"/>
    <customWorkbookView name="010347 - 個人用ビュー" guid="{186D98DC-D35D-4B9E-8825-364C651E4C67}" mergeInterval="0" personalView="1" maximized="1" xWindow="1" yWindow="1" windowWidth="1396" windowHeight="824" tabRatio="874" activeSheetId="11"/>
    <customWorkbookView name="010937 - 個人用ビュー" guid="{B561B137-3699-4FA9-8524-BB68B904777D}" mergeInterval="0" personalView="1" maximized="1" xWindow="1" yWindow="1" windowWidth="1396" windowHeight="824" tabRatio="874" activeSheetId="1"/>
    <customWorkbookView name="和田克彦 - 個人用ビュー" guid="{67DAEC92-6E56-40F2-8420-1A0C9C11A227}" mergeInterval="0" personalView="1" maximized="1" xWindow="1" yWindow="1" windowWidth="1042" windowHeight="530" tabRatio="874" activeSheetId="14"/>
    <customWorkbookView name="010348 - 個人用ビュー" guid="{E5AAB5D4-866A-40A4-BD2A-91E3D1522FB7}" mergeInterval="0" personalView="1" maximized="1" xWindow="1" yWindow="1" windowWidth="1396" windowHeight="824" tabRatio="874" activeSheetId="12"/>
    <customWorkbookView name="007169 - 個人用ビュー" guid="{9ECE7ECB-A6AB-4CE1-B785-06EDCCF0D87B}" mergeInterval="0" personalView="1" maximized="1" xWindow="1" yWindow="1" windowWidth="1396" windowHeight="824" tabRatio="874" activeSheetId="3"/>
    <customWorkbookView name="905543 - 個人用ビュー" guid="{85D9440D-E941-4118-8A88-6E3224C6294C}" mergeInterval="0" personalView="1" maximized="1" xWindow="1" yWindow="1" windowWidth="1396" windowHeight="811" tabRatio="874" activeSheetId="1"/>
    <customWorkbookView name="906013 - 個人用ビュー" guid="{091C5B97-CD32-4120-8AA6-C8A4EB877CC4}" mergeInterval="0" personalView="1" maximized="1" xWindow="1" yWindow="1" windowWidth="1396" windowHeight="824" tabRatio="874" activeSheetId="14"/>
  </customWorkbookViews>
</workbook>
</file>

<file path=xl/calcChain.xml><?xml version="1.0" encoding="utf-8"?>
<calcChain xmlns="http://schemas.openxmlformats.org/spreadsheetml/2006/main">
  <c r="J8" i="93" l="1"/>
  <c r="J7" i="93"/>
  <c r="J178" i="41" l="1"/>
  <c r="J192" i="41"/>
  <c r="J203" i="41"/>
  <c r="J214" i="41" l="1"/>
  <c r="J228" i="41"/>
  <c r="J239" i="41"/>
  <c r="J154" i="41" l="1"/>
  <c r="J156" i="41"/>
  <c r="J148" i="41"/>
  <c r="J137" i="41"/>
  <c r="J117" i="41"/>
  <c r="J99" i="41"/>
  <c r="J84" i="41"/>
  <c r="J68" i="41"/>
  <c r="H36" i="41"/>
  <c r="K41" i="1" l="1"/>
  <c r="O73" i="91"/>
  <c r="E49" i="91" l="1"/>
  <c r="E38" i="91"/>
  <c r="J28" i="89" l="1"/>
  <c r="J36" i="43"/>
  <c r="J32" i="43"/>
  <c r="J14" i="43"/>
  <c r="J74" i="89"/>
  <c r="J70" i="89"/>
  <c r="J61" i="89"/>
  <c r="J51" i="89"/>
  <c r="K33" i="1" l="1"/>
  <c r="K31" i="1"/>
  <c r="K30" i="1"/>
  <c r="K26" i="1"/>
  <c r="K18" i="1" l="1"/>
  <c r="J560" i="108"/>
  <c r="K22" i="92" l="1"/>
  <c r="H66" i="106"/>
  <c r="I1" i="89" l="1"/>
  <c r="I1" i="106"/>
  <c r="H14" i="89"/>
  <c r="J68" i="89"/>
  <c r="J67" i="89"/>
  <c r="J66" i="89"/>
  <c r="J59" i="89"/>
  <c r="J58" i="89"/>
  <c r="J57" i="89"/>
  <c r="J49" i="89"/>
  <c r="J48" i="89"/>
  <c r="J47" i="89"/>
  <c r="J46" i="89"/>
  <c r="J45" i="89"/>
  <c r="J44" i="89"/>
  <c r="J43" i="89"/>
  <c r="J42" i="89"/>
  <c r="J41" i="89"/>
  <c r="J40" i="89"/>
  <c r="J39" i="89"/>
  <c r="J38" i="89"/>
  <c r="J37" i="89"/>
  <c r="J36" i="89"/>
  <c r="J35" i="89"/>
  <c r="J26" i="89"/>
  <c r="J25" i="89"/>
  <c r="J24" i="89"/>
  <c r="J23" i="89"/>
  <c r="J22" i="89"/>
  <c r="J21" i="89"/>
  <c r="J20" i="89"/>
  <c r="J19" i="89"/>
  <c r="J18" i="89"/>
  <c r="J17" i="89"/>
  <c r="J16" i="89"/>
  <c r="J11" i="89"/>
  <c r="J10" i="89"/>
  <c r="J9" i="89"/>
  <c r="J8" i="89"/>
  <c r="J12" i="89" s="1"/>
  <c r="F14" i="89" s="1"/>
  <c r="J14" i="89" s="1"/>
  <c r="K17" i="1" l="1"/>
  <c r="I1" i="101"/>
  <c r="I1" i="100"/>
  <c r="I1" i="99"/>
  <c r="I1" i="98"/>
  <c r="I1" i="97"/>
  <c r="I1" i="95"/>
  <c r="I1" i="94"/>
  <c r="I1" i="93"/>
  <c r="AA1" i="92"/>
  <c r="I1" i="108"/>
  <c r="I1" i="107"/>
  <c r="AE2" i="91"/>
  <c r="I1" i="43"/>
  <c r="I1" i="41"/>
  <c r="K11" i="1"/>
  <c r="K12" i="1"/>
  <c r="K15" i="1"/>
  <c r="K16" i="1"/>
  <c r="K27" i="1"/>
  <c r="K32" i="1"/>
  <c r="K35" i="1"/>
  <c r="K36" i="1"/>
  <c r="K38" i="1"/>
  <c r="K39" i="1"/>
  <c r="K40" i="1"/>
  <c r="AB71" i="91"/>
  <c r="E60" i="91"/>
  <c r="R5" i="91"/>
  <c r="AB56" i="91"/>
  <c r="AB45" i="91"/>
  <c r="R11" i="91"/>
  <c r="AC8" i="91"/>
  <c r="C18" i="91" s="1"/>
  <c r="R8" i="91"/>
  <c r="J35" i="101"/>
  <c r="J29" i="101"/>
  <c r="J23" i="101"/>
  <c r="J17" i="101"/>
  <c r="K37" i="1" s="1"/>
  <c r="J11" i="101"/>
  <c r="J5" i="101"/>
  <c r="J18" i="100"/>
  <c r="J17" i="100"/>
  <c r="J16" i="100"/>
  <c r="J15" i="100"/>
  <c r="J14" i="100"/>
  <c r="J13" i="100"/>
  <c r="J12" i="100"/>
  <c r="J11" i="100"/>
  <c r="J10" i="100"/>
  <c r="J9" i="100"/>
  <c r="J8" i="100"/>
  <c r="J7" i="100"/>
  <c r="J36" i="99"/>
  <c r="J34" i="99"/>
  <c r="J33" i="99"/>
  <c r="J32" i="99"/>
  <c r="J31" i="99"/>
  <c r="J30" i="99"/>
  <c r="J29" i="99"/>
  <c r="J28" i="99"/>
  <c r="J27" i="99"/>
  <c r="J26" i="99"/>
  <c r="J25" i="99"/>
  <c r="J24" i="99"/>
  <c r="J23" i="99"/>
  <c r="J22" i="99"/>
  <c r="J21" i="99"/>
  <c r="J20" i="99"/>
  <c r="J19" i="99"/>
  <c r="J18" i="99"/>
  <c r="J10" i="99"/>
  <c r="J8" i="99"/>
  <c r="J7" i="99"/>
  <c r="J18" i="98"/>
  <c r="J17" i="98"/>
  <c r="J16" i="98"/>
  <c r="J15" i="98"/>
  <c r="J14" i="98"/>
  <c r="J13" i="98"/>
  <c r="J12" i="98"/>
  <c r="J11" i="98"/>
  <c r="J10" i="98"/>
  <c r="J9" i="98"/>
  <c r="J8" i="98"/>
  <c r="J7" i="98"/>
  <c r="J20" i="98" s="1"/>
  <c r="J30" i="97"/>
  <c r="J29" i="97"/>
  <c r="J28" i="97"/>
  <c r="J27" i="97"/>
  <c r="J26" i="97"/>
  <c r="J25" i="97"/>
  <c r="J24" i="97"/>
  <c r="J23" i="97"/>
  <c r="J22" i="97"/>
  <c r="J21" i="97"/>
  <c r="J20" i="97"/>
  <c r="J19" i="97"/>
  <c r="J18" i="97"/>
  <c r="J17" i="97"/>
  <c r="J16" i="97"/>
  <c r="J15" i="97"/>
  <c r="J14" i="97"/>
  <c r="J13" i="97"/>
  <c r="J12" i="97"/>
  <c r="J11" i="97"/>
  <c r="J10" i="97"/>
  <c r="J9" i="97"/>
  <c r="J8" i="97"/>
  <c r="J7" i="97"/>
  <c r="J32" i="97" s="1"/>
  <c r="J28" i="95"/>
  <c r="J27" i="95"/>
  <c r="J26" i="95"/>
  <c r="J25" i="95"/>
  <c r="J24" i="95"/>
  <c r="J23" i="95"/>
  <c r="J22" i="95"/>
  <c r="J21" i="95"/>
  <c r="J20" i="95"/>
  <c r="J19" i="95"/>
  <c r="J18" i="95"/>
  <c r="J17" i="95"/>
  <c r="J16" i="95"/>
  <c r="J15" i="95"/>
  <c r="J14" i="95"/>
  <c r="J13" i="95"/>
  <c r="J12" i="95"/>
  <c r="J11" i="95"/>
  <c r="J10" i="95"/>
  <c r="J9" i="95"/>
  <c r="J8" i="95"/>
  <c r="J7" i="95"/>
  <c r="J30" i="95" s="1"/>
  <c r="J44" i="94"/>
  <c r="J43" i="94"/>
  <c r="J42" i="94"/>
  <c r="J41" i="94"/>
  <c r="J40" i="94"/>
  <c r="J39" i="94"/>
  <c r="J38" i="94"/>
  <c r="J37" i="94"/>
  <c r="J36" i="94"/>
  <c r="J35" i="94"/>
  <c r="J34" i="94"/>
  <c r="J33" i="94"/>
  <c r="J32" i="94"/>
  <c r="J31" i="94"/>
  <c r="J30" i="94"/>
  <c r="J29" i="94"/>
  <c r="J28" i="94"/>
  <c r="J27" i="94"/>
  <c r="J26" i="94"/>
  <c r="J25" i="94"/>
  <c r="J24" i="94"/>
  <c r="J23" i="94"/>
  <c r="J22" i="94"/>
  <c r="J21" i="94"/>
  <c r="J20" i="94"/>
  <c r="J19" i="94"/>
  <c r="J18" i="94"/>
  <c r="J17" i="94"/>
  <c r="J16" i="94"/>
  <c r="J15" i="94"/>
  <c r="J14" i="94"/>
  <c r="J13" i="94"/>
  <c r="J12" i="94"/>
  <c r="J11" i="94"/>
  <c r="J10" i="94"/>
  <c r="J9" i="94"/>
  <c r="J8" i="94"/>
  <c r="J7" i="94"/>
  <c r="J46" i="94" s="1"/>
  <c r="J14" i="93"/>
  <c r="J13" i="93"/>
  <c r="J12" i="93"/>
  <c r="J11" i="93"/>
  <c r="J10" i="93"/>
  <c r="J9" i="93"/>
  <c r="Q44" i="92"/>
  <c r="X44" i="92" s="1"/>
  <c r="AC44" i="92" s="1"/>
  <c r="Q43" i="92"/>
  <c r="X43" i="92" s="1"/>
  <c r="AC43" i="92" s="1"/>
  <c r="Q42" i="92"/>
  <c r="X42" i="92" s="1"/>
  <c r="AC42" i="92" s="1"/>
  <c r="X41" i="92"/>
  <c r="AC41" i="92" s="1"/>
  <c r="Q41" i="92"/>
  <c r="Q40" i="92"/>
  <c r="X40" i="92" s="1"/>
  <c r="AC40" i="92" s="1"/>
  <c r="Q39" i="92"/>
  <c r="X39" i="92" s="1"/>
  <c r="AC39" i="92" s="1"/>
  <c r="Q38" i="92"/>
  <c r="X38" i="92" s="1"/>
  <c r="AC38" i="92" s="1"/>
  <c r="X37" i="92"/>
  <c r="AC37" i="92" s="1"/>
  <c r="Q37" i="92"/>
  <c r="Q36" i="92"/>
  <c r="X36" i="92" s="1"/>
  <c r="AC36" i="92" s="1"/>
  <c r="Q35" i="92"/>
  <c r="X35" i="92" s="1"/>
  <c r="AC35" i="92" s="1"/>
  <c r="Q34" i="92"/>
  <c r="X34" i="92" s="1"/>
  <c r="AC34" i="92" s="1"/>
  <c r="X33" i="92"/>
  <c r="AC33" i="92" s="1"/>
  <c r="Q33" i="92"/>
  <c r="Q32" i="92"/>
  <c r="X32" i="92" s="1"/>
  <c r="AC32" i="92" s="1"/>
  <c r="Q31" i="92"/>
  <c r="X31" i="92" s="1"/>
  <c r="AC31" i="92" s="1"/>
  <c r="W21" i="92"/>
  <c r="D49" i="92" s="1"/>
  <c r="AC13" i="92"/>
  <c r="AC12" i="92"/>
  <c r="AC11" i="92"/>
  <c r="AC10" i="92"/>
  <c r="AC9" i="92"/>
  <c r="AC6" i="92"/>
  <c r="J20" i="100" l="1"/>
  <c r="K34" i="1" s="1"/>
  <c r="J16" i="93"/>
  <c r="K25" i="1" s="1"/>
  <c r="H18" i="91"/>
  <c r="R18" i="91" s="1"/>
  <c r="R24" i="91" s="1"/>
  <c r="S28" i="91" s="1"/>
  <c r="M18" i="91"/>
  <c r="H50" i="92"/>
  <c r="R49" i="92"/>
  <c r="Q7" i="92" s="1"/>
  <c r="M49" i="92"/>
  <c r="I49" i="92"/>
  <c r="G39" i="103"/>
  <c r="G38" i="103"/>
  <c r="G40" i="103" s="1"/>
  <c r="G234" i="102" s="1"/>
  <c r="K234" i="102" s="1"/>
  <c r="G29" i="103"/>
  <c r="G28" i="103"/>
  <c r="E20" i="103"/>
  <c r="E11" i="103"/>
  <c r="G6" i="102" s="1"/>
  <c r="K6" i="102" s="1"/>
  <c r="F2" i="103"/>
  <c r="K238" i="102"/>
  <c r="K224" i="102"/>
  <c r="K223" i="102"/>
  <c r="K222" i="102"/>
  <c r="K221" i="102"/>
  <c r="K220" i="102"/>
  <c r="K219" i="102"/>
  <c r="K218" i="102"/>
  <c r="K217" i="102"/>
  <c r="K216" i="102"/>
  <c r="K215" i="102"/>
  <c r="K214" i="102"/>
  <c r="K213" i="102"/>
  <c r="K212" i="102"/>
  <c r="K211" i="102"/>
  <c r="K210" i="102"/>
  <c r="K209" i="102"/>
  <c r="K225" i="102" s="1"/>
  <c r="K208" i="102"/>
  <c r="K207" i="102"/>
  <c r="K206" i="102"/>
  <c r="L197" i="102"/>
  <c r="K197" i="102"/>
  <c r="L196" i="102"/>
  <c r="K196" i="102"/>
  <c r="L195" i="102"/>
  <c r="K195" i="102"/>
  <c r="L194" i="102"/>
  <c r="K194" i="102"/>
  <c r="L193" i="102"/>
  <c r="K193" i="102"/>
  <c r="L192" i="102"/>
  <c r="K192" i="102"/>
  <c r="L191" i="102"/>
  <c r="K191" i="102"/>
  <c r="L190" i="102"/>
  <c r="K190" i="102"/>
  <c r="L189" i="102"/>
  <c r="K189" i="102"/>
  <c r="L188" i="102"/>
  <c r="K188" i="102"/>
  <c r="L187" i="102"/>
  <c r="K187" i="102"/>
  <c r="L186" i="102"/>
  <c r="K186" i="102"/>
  <c r="L185" i="102"/>
  <c r="K185" i="102"/>
  <c r="L184" i="102"/>
  <c r="K184" i="102"/>
  <c r="K199" i="102" s="1"/>
  <c r="L183" i="102"/>
  <c r="K183" i="102"/>
  <c r="L177" i="102"/>
  <c r="K177" i="102"/>
  <c r="L176" i="102"/>
  <c r="K176" i="102"/>
  <c r="L175" i="102"/>
  <c r="K175" i="102"/>
  <c r="L174" i="102"/>
  <c r="K174" i="102"/>
  <c r="L173" i="102"/>
  <c r="K173" i="102"/>
  <c r="L172" i="102"/>
  <c r="K172" i="102"/>
  <c r="L171" i="102"/>
  <c r="K171" i="102"/>
  <c r="L170" i="102"/>
  <c r="K170" i="102"/>
  <c r="L169" i="102"/>
  <c r="K169" i="102"/>
  <c r="L168" i="102"/>
  <c r="K168" i="102"/>
  <c r="L167" i="102"/>
  <c r="K167" i="102"/>
  <c r="L166" i="102"/>
  <c r="K166" i="102"/>
  <c r="L165" i="102"/>
  <c r="K165" i="102"/>
  <c r="L164" i="102"/>
  <c r="K164" i="102"/>
  <c r="L163" i="102"/>
  <c r="K163" i="102"/>
  <c r="L162" i="102"/>
  <c r="K162" i="102"/>
  <c r="L161" i="102"/>
  <c r="K161" i="102"/>
  <c r="L160" i="102"/>
  <c r="K160" i="102"/>
  <c r="L159" i="102"/>
  <c r="K159" i="102"/>
  <c r="L158" i="102"/>
  <c r="K158" i="102"/>
  <c r="L157" i="102"/>
  <c r="K157" i="102"/>
  <c r="L156" i="102"/>
  <c r="K156" i="102"/>
  <c r="L155" i="102"/>
  <c r="K155" i="102"/>
  <c r="L154" i="102"/>
  <c r="K154" i="102"/>
  <c r="L153" i="102"/>
  <c r="K153" i="102"/>
  <c r="L152" i="102"/>
  <c r="K152" i="102"/>
  <c r="L151" i="102"/>
  <c r="K151" i="102"/>
  <c r="L150" i="102"/>
  <c r="K150" i="102"/>
  <c r="L149" i="102"/>
  <c r="K149" i="102"/>
  <c r="L148" i="102"/>
  <c r="K148" i="102"/>
  <c r="L147" i="102"/>
  <c r="K147" i="102"/>
  <c r="L146" i="102"/>
  <c r="K146" i="102"/>
  <c r="L145" i="102"/>
  <c r="K145" i="102"/>
  <c r="L144" i="102"/>
  <c r="K144" i="102"/>
  <c r="L143" i="102"/>
  <c r="K143" i="102"/>
  <c r="L142" i="102"/>
  <c r="K142" i="102"/>
  <c r="L141" i="102"/>
  <c r="K141" i="102"/>
  <c r="L140" i="102"/>
  <c r="K140" i="102"/>
  <c r="L139" i="102"/>
  <c r="K139" i="102"/>
  <c r="L138" i="102"/>
  <c r="K138" i="102"/>
  <c r="K179" i="102" s="1"/>
  <c r="K131" i="102"/>
  <c r="L124" i="102"/>
  <c r="K124" i="102"/>
  <c r="L123" i="102"/>
  <c r="K123" i="102"/>
  <c r="L122" i="102"/>
  <c r="K122" i="102"/>
  <c r="L121" i="102"/>
  <c r="K121" i="102"/>
  <c r="L120" i="102"/>
  <c r="K120" i="102"/>
  <c r="L119" i="102"/>
  <c r="K119" i="102"/>
  <c r="L118" i="102"/>
  <c r="K118" i="102"/>
  <c r="L117" i="102"/>
  <c r="K117" i="102"/>
  <c r="L116" i="102"/>
  <c r="K116" i="102"/>
  <c r="L115" i="102"/>
  <c r="K115" i="102"/>
  <c r="L114" i="102"/>
  <c r="K114" i="102"/>
  <c r="L113" i="102"/>
  <c r="K113" i="102"/>
  <c r="L112" i="102"/>
  <c r="K112" i="102"/>
  <c r="L111" i="102"/>
  <c r="K111" i="102"/>
  <c r="L110" i="102"/>
  <c r="K110" i="102"/>
  <c r="L109" i="102"/>
  <c r="K109" i="102"/>
  <c r="L108" i="102"/>
  <c r="K108" i="102"/>
  <c r="L107" i="102"/>
  <c r="K107" i="102"/>
  <c r="L106" i="102"/>
  <c r="K106" i="102"/>
  <c r="L105" i="102"/>
  <c r="K105" i="102"/>
  <c r="L104" i="102"/>
  <c r="K104" i="102"/>
  <c r="L103" i="102"/>
  <c r="K103" i="102"/>
  <c r="L102" i="102"/>
  <c r="K102" i="102"/>
  <c r="L101" i="102"/>
  <c r="K101" i="102"/>
  <c r="L100" i="102"/>
  <c r="K100" i="102"/>
  <c r="L99" i="102"/>
  <c r="K99" i="102"/>
  <c r="L98" i="102"/>
  <c r="K98" i="102"/>
  <c r="L97" i="102"/>
  <c r="K97" i="102"/>
  <c r="L96" i="102"/>
  <c r="K96" i="102"/>
  <c r="L95" i="102"/>
  <c r="K95" i="102"/>
  <c r="L94" i="102"/>
  <c r="K94" i="102"/>
  <c r="L93" i="102"/>
  <c r="K93" i="102"/>
  <c r="L92" i="102"/>
  <c r="K92" i="102"/>
  <c r="L91" i="102"/>
  <c r="K91" i="102"/>
  <c r="L90" i="102"/>
  <c r="K90" i="102"/>
  <c r="L89" i="102"/>
  <c r="K89" i="102"/>
  <c r="L88" i="102"/>
  <c r="K88" i="102"/>
  <c r="L87" i="102"/>
  <c r="K87" i="102"/>
  <c r="L86" i="102"/>
  <c r="K86" i="102"/>
  <c r="L85" i="102"/>
  <c r="K85" i="102"/>
  <c r="L84" i="102"/>
  <c r="K84" i="102"/>
  <c r="L83" i="102"/>
  <c r="K83" i="102"/>
  <c r="L82" i="102"/>
  <c r="K82" i="102"/>
  <c r="L81" i="102"/>
  <c r="K81" i="102"/>
  <c r="L80" i="102"/>
  <c r="K80" i="102"/>
  <c r="L79" i="102"/>
  <c r="K79" i="102"/>
  <c r="L78" i="102"/>
  <c r="K78" i="102"/>
  <c r="L77" i="102"/>
  <c r="K77" i="102"/>
  <c r="L76" i="102"/>
  <c r="K76" i="102"/>
  <c r="L75" i="102"/>
  <c r="K75" i="102"/>
  <c r="L74" i="102"/>
  <c r="K74" i="102"/>
  <c r="L73" i="102"/>
  <c r="K73" i="102"/>
  <c r="L72" i="102"/>
  <c r="K72" i="102"/>
  <c r="L71" i="102"/>
  <c r="K71" i="102"/>
  <c r="L70" i="102"/>
  <c r="K70" i="102"/>
  <c r="L69" i="102"/>
  <c r="K69" i="102"/>
  <c r="L68" i="102"/>
  <c r="K68" i="102"/>
  <c r="L67" i="102"/>
  <c r="K67" i="102"/>
  <c r="L66" i="102"/>
  <c r="K66" i="102"/>
  <c r="L65" i="102"/>
  <c r="K65" i="102"/>
  <c r="L64" i="102"/>
  <c r="K64" i="102"/>
  <c r="L63" i="102"/>
  <c r="K63" i="102"/>
  <c r="L62" i="102"/>
  <c r="K62" i="102"/>
  <c r="L59" i="102"/>
  <c r="K59" i="102"/>
  <c r="L58" i="102"/>
  <c r="K58" i="102"/>
  <c r="L57" i="102"/>
  <c r="K57" i="102"/>
  <c r="L56" i="102"/>
  <c r="K56" i="102"/>
  <c r="L55" i="102"/>
  <c r="K55" i="102"/>
  <c r="L54" i="102"/>
  <c r="K54" i="102"/>
  <c r="L53" i="102"/>
  <c r="K53" i="102"/>
  <c r="L52" i="102"/>
  <c r="K52" i="102"/>
  <c r="L51" i="102"/>
  <c r="K51" i="102"/>
  <c r="L50" i="102"/>
  <c r="K50" i="102"/>
  <c r="L49" i="102"/>
  <c r="K49" i="102"/>
  <c r="L48" i="102"/>
  <c r="K48" i="102"/>
  <c r="L47" i="102"/>
  <c r="K47" i="102"/>
  <c r="L46" i="102"/>
  <c r="K46" i="102"/>
  <c r="L45" i="102"/>
  <c r="K45" i="102"/>
  <c r="L44" i="102"/>
  <c r="K44" i="102"/>
  <c r="L43" i="102"/>
  <c r="K43" i="102"/>
  <c r="L42" i="102"/>
  <c r="K42" i="102"/>
  <c r="L41" i="102"/>
  <c r="K41" i="102"/>
  <c r="L40" i="102"/>
  <c r="K40" i="102"/>
  <c r="L39" i="102"/>
  <c r="K39" i="102"/>
  <c r="L38" i="102"/>
  <c r="K38" i="102"/>
  <c r="L37" i="102"/>
  <c r="K37" i="102"/>
  <c r="L36" i="102"/>
  <c r="K36" i="102"/>
  <c r="L35" i="102"/>
  <c r="K35" i="102"/>
  <c r="L34" i="102"/>
  <c r="K34" i="102"/>
  <c r="L33" i="102"/>
  <c r="K33" i="102"/>
  <c r="L32" i="102"/>
  <c r="K32" i="102"/>
  <c r="L31" i="102"/>
  <c r="K31" i="102"/>
  <c r="L30" i="102"/>
  <c r="K30" i="102"/>
  <c r="L29" i="102"/>
  <c r="K29" i="102"/>
  <c r="L28" i="102"/>
  <c r="K28" i="102"/>
  <c r="L27" i="102"/>
  <c r="K27" i="102"/>
  <c r="L26" i="102"/>
  <c r="K26" i="102"/>
  <c r="L25" i="102"/>
  <c r="K25" i="102"/>
  <c r="L24" i="102"/>
  <c r="K24" i="102"/>
  <c r="L23" i="102"/>
  <c r="K23" i="102"/>
  <c r="L22" i="102"/>
  <c r="K22" i="102"/>
  <c r="L21" i="102"/>
  <c r="K21" i="102"/>
  <c r="L20" i="102"/>
  <c r="K20" i="102"/>
  <c r="L19" i="102"/>
  <c r="K19" i="102"/>
  <c r="L18" i="102"/>
  <c r="K18" i="102"/>
  <c r="L17" i="102"/>
  <c r="K17" i="102"/>
  <c r="G9" i="102"/>
  <c r="K9" i="102" s="1"/>
  <c r="J1" i="102"/>
  <c r="G30" i="103" l="1"/>
  <c r="G230" i="102" s="1"/>
  <c r="K230" i="102" s="1"/>
  <c r="K126" i="102"/>
  <c r="K242" i="102" s="1"/>
  <c r="K14" i="1" s="1"/>
  <c r="Q8" i="92"/>
  <c r="AC8" i="92" s="1"/>
  <c r="AC7" i="92"/>
  <c r="AC15" i="92" s="1"/>
  <c r="K24" i="1" s="1"/>
  <c r="K19" i="1" s="1"/>
  <c r="J237" i="41"/>
  <c r="J236" i="41"/>
  <c r="J235" i="41"/>
  <c r="J234" i="41"/>
  <c r="J226" i="41"/>
  <c r="J225" i="41"/>
  <c r="J224" i="41"/>
  <c r="J223" i="41"/>
  <c r="J222" i="41"/>
  <c r="J221" i="41"/>
  <c r="J220" i="41"/>
  <c r="J212" i="41"/>
  <c r="J211" i="41"/>
  <c r="J210" i="41"/>
  <c r="J209" i="41"/>
  <c r="J201" i="41"/>
  <c r="J200" i="41"/>
  <c r="J199" i="41"/>
  <c r="J198" i="41"/>
  <c r="J190" i="41"/>
  <c r="J189" i="41"/>
  <c r="J188" i="41"/>
  <c r="J187" i="41"/>
  <c r="J186" i="41"/>
  <c r="J185" i="41"/>
  <c r="J184" i="41"/>
  <c r="J176" i="41"/>
  <c r="J175" i="41"/>
  <c r="J174" i="41"/>
  <c r="J173" i="41"/>
  <c r="J172" i="41"/>
  <c r="J171" i="41"/>
  <c r="J170" i="41"/>
  <c r="J162" i="41"/>
  <c r="J164" i="41" s="1"/>
  <c r="J146" i="41"/>
  <c r="J145" i="41"/>
  <c r="J144" i="41"/>
  <c r="J143" i="41"/>
  <c r="J135" i="41"/>
  <c r="J134" i="41"/>
  <c r="J133" i="41"/>
  <c r="J132" i="41"/>
  <c r="J124" i="41"/>
  <c r="J123" i="41"/>
  <c r="J115" i="41"/>
  <c r="J114" i="41"/>
  <c r="J106" i="41"/>
  <c r="J105" i="41"/>
  <c r="J97" i="41"/>
  <c r="J96" i="41"/>
  <c r="J95" i="41"/>
  <c r="J94" i="41"/>
  <c r="J93" i="41"/>
  <c r="J92" i="41"/>
  <c r="J91" i="41"/>
  <c r="J90" i="41"/>
  <c r="J82" i="41"/>
  <c r="J81" i="41"/>
  <c r="J80" i="41"/>
  <c r="J79" i="41"/>
  <c r="J78" i="41"/>
  <c r="J77" i="41"/>
  <c r="J76" i="41"/>
  <c r="J75" i="41"/>
  <c r="J74" i="41"/>
  <c r="J66" i="41"/>
  <c r="J65" i="41"/>
  <c r="J64" i="41"/>
  <c r="J63" i="41"/>
  <c r="J62" i="41"/>
  <c r="J61" i="41"/>
  <c r="J60" i="41"/>
  <c r="J59" i="41"/>
  <c r="J58" i="41"/>
  <c r="J57" i="41"/>
  <c r="J56" i="41"/>
  <c r="B56" i="41"/>
  <c r="B58" i="41" s="1"/>
  <c r="B59" i="41" s="1"/>
  <c r="B60" i="41" s="1"/>
  <c r="B61" i="41" s="1"/>
  <c r="B62" i="41" s="1"/>
  <c r="B63" i="41" s="1"/>
  <c r="B64" i="41" s="1"/>
  <c r="B65" i="41" s="1"/>
  <c r="B66" i="41" s="1"/>
  <c r="J55" i="41"/>
  <c r="J54" i="41"/>
  <c r="J44" i="41"/>
  <c r="J43" i="41"/>
  <c r="J42" i="41"/>
  <c r="J41" i="41"/>
  <c r="J40" i="41"/>
  <c r="J39" i="41"/>
  <c r="J38" i="41"/>
  <c r="J33" i="41"/>
  <c r="J32" i="41"/>
  <c r="J31" i="41"/>
  <c r="J30" i="41"/>
  <c r="B30" i="41"/>
  <c r="B32" i="41" s="1"/>
  <c r="B33" i="41" s="1"/>
  <c r="B38" i="41" s="1"/>
  <c r="B39" i="41" s="1"/>
  <c r="B40" i="41" s="1"/>
  <c r="B41" i="41" s="1"/>
  <c r="B42" i="41" s="1"/>
  <c r="B43" i="41" s="1"/>
  <c r="B44" i="41" s="1"/>
  <c r="J29" i="41"/>
  <c r="J28" i="41"/>
  <c r="J19" i="41"/>
  <c r="J18" i="41"/>
  <c r="J17" i="41"/>
  <c r="J16" i="41"/>
  <c r="J15" i="41"/>
  <c r="J14" i="41"/>
  <c r="J13" i="41"/>
  <c r="J12" i="41"/>
  <c r="J11" i="41"/>
  <c r="J10" i="41"/>
  <c r="J9" i="41"/>
  <c r="B9" i="41"/>
  <c r="B11" i="41" s="1"/>
  <c r="B12" i="41" s="1"/>
  <c r="B13" i="41" s="1"/>
  <c r="B14" i="41" s="1"/>
  <c r="B15" i="41" s="1"/>
  <c r="B16" i="41" s="1"/>
  <c r="B17" i="41" s="1"/>
  <c r="B18" i="41" s="1"/>
  <c r="B19" i="41" s="1"/>
  <c r="J8" i="41"/>
  <c r="J7" i="41"/>
  <c r="J21" i="41" s="1"/>
  <c r="J34" i="41" l="1"/>
  <c r="F36" i="41" s="1"/>
  <c r="J36" i="41" s="1"/>
  <c r="J108" i="41"/>
  <c r="J45" i="41"/>
  <c r="J126" i="41"/>
  <c r="J30" i="43"/>
  <c r="J29" i="43"/>
  <c r="J28" i="43"/>
  <c r="J27" i="43"/>
  <c r="J26" i="43"/>
  <c r="J25" i="43"/>
  <c r="J24" i="43"/>
  <c r="J23" i="43"/>
  <c r="J22" i="43"/>
  <c r="J21" i="43"/>
  <c r="J20" i="43"/>
  <c r="J12" i="43"/>
  <c r="J11" i="43"/>
  <c r="J10" i="43"/>
  <c r="J9" i="43"/>
  <c r="J8" i="43"/>
  <c r="J7" i="43"/>
  <c r="J47" i="41" l="1"/>
  <c r="J242" i="41" s="1"/>
  <c r="K9" i="1" s="1"/>
  <c r="K20" i="1" s="1"/>
  <c r="K13" i="1"/>
  <c r="AB43" i="111" l="1"/>
  <c r="AA30" i="111"/>
  <c r="AH30" i="111" s="1"/>
  <c r="R30" i="111"/>
  <c r="R29" i="111"/>
  <c r="AA29" i="111" s="1"/>
  <c r="AH29" i="111" s="1"/>
  <c r="AA28" i="111"/>
  <c r="AH28" i="111" s="1"/>
  <c r="R28" i="111"/>
  <c r="R27" i="111"/>
  <c r="AA27" i="111" s="1"/>
  <c r="AH27" i="111" s="1"/>
  <c r="AA26" i="111"/>
  <c r="AH26" i="111" s="1"/>
  <c r="R26" i="111"/>
  <c r="R25" i="111"/>
  <c r="AA25" i="111" s="1"/>
  <c r="AH25" i="111" s="1"/>
  <c r="AA24" i="111"/>
  <c r="AH24" i="111" s="1"/>
  <c r="R24" i="111"/>
  <c r="R23" i="111"/>
  <c r="AA23" i="111" s="1"/>
  <c r="AH23" i="111" s="1"/>
  <c r="AA22" i="111"/>
  <c r="AH22" i="111" s="1"/>
  <c r="R22" i="111"/>
  <c r="R21" i="111"/>
  <c r="AA21" i="111" s="1"/>
  <c r="AH21" i="111" s="1"/>
  <c r="AA20" i="111"/>
  <c r="AH20" i="111" s="1"/>
  <c r="R20" i="111"/>
  <c r="R19" i="111"/>
  <c r="AA19" i="111" s="1"/>
  <c r="AH19" i="111" s="1"/>
  <c r="AA18" i="111"/>
  <c r="AH18" i="111" s="1"/>
  <c r="R18" i="111"/>
  <c r="R17" i="111"/>
  <c r="AA17" i="111" s="1"/>
  <c r="AH17" i="111" s="1"/>
  <c r="H11" i="111"/>
  <c r="V10" i="111"/>
  <c r="F47" i="111" s="1"/>
  <c r="H10" i="111"/>
  <c r="M32" i="110"/>
  <c r="M33" i="110" s="1"/>
  <c r="Z27" i="110"/>
  <c r="Z26" i="110"/>
  <c r="Z25" i="110"/>
  <c r="Z24" i="110"/>
  <c r="Z23" i="110"/>
  <c r="Z22" i="110"/>
  <c r="Z21" i="110"/>
  <c r="Z20" i="110"/>
  <c r="Z19" i="110"/>
  <c r="Z18" i="110"/>
  <c r="Z17" i="110"/>
  <c r="Z16" i="110"/>
  <c r="Z15" i="110"/>
  <c r="Z14" i="110"/>
  <c r="Z13" i="110"/>
  <c r="Z12" i="110"/>
  <c r="Z11" i="110"/>
  <c r="Z10" i="110"/>
  <c r="Z9" i="110"/>
  <c r="Z8" i="110"/>
  <c r="Z7" i="110"/>
  <c r="Z6" i="110"/>
  <c r="Z28" i="110" s="1"/>
  <c r="M30" i="110" s="1"/>
  <c r="J552" i="108"/>
  <c r="B552" i="108"/>
  <c r="J551" i="108"/>
  <c r="J550" i="108"/>
  <c r="J549" i="108"/>
  <c r="J554" i="108" s="1"/>
  <c r="J541" i="108"/>
  <c r="B541" i="108"/>
  <c r="J540" i="108"/>
  <c r="J539" i="108"/>
  <c r="J543" i="108" s="1"/>
  <c r="J538" i="108"/>
  <c r="J537" i="108"/>
  <c r="J536" i="108"/>
  <c r="J528" i="108"/>
  <c r="J527" i="108"/>
  <c r="J526" i="108"/>
  <c r="J525" i="108"/>
  <c r="J524" i="108"/>
  <c r="J523" i="108"/>
  <c r="J522" i="108"/>
  <c r="J521" i="108"/>
  <c r="J520" i="108"/>
  <c r="J519" i="108"/>
  <c r="J518" i="108"/>
  <c r="J517" i="108"/>
  <c r="J516" i="108"/>
  <c r="J515" i="108"/>
  <c r="J514" i="108"/>
  <c r="J513" i="108"/>
  <c r="J512" i="108"/>
  <c r="J511" i="108"/>
  <c r="J510" i="108"/>
  <c r="J509" i="108"/>
  <c r="J508" i="108"/>
  <c r="J507" i="108"/>
  <c r="J506" i="108"/>
  <c r="J505" i="108"/>
  <c r="J504" i="108"/>
  <c r="J503" i="108"/>
  <c r="J502" i="108"/>
  <c r="J501" i="108"/>
  <c r="J500" i="108"/>
  <c r="J499" i="108"/>
  <c r="J498" i="108"/>
  <c r="J497" i="108"/>
  <c r="J496" i="108"/>
  <c r="J495" i="108"/>
  <c r="J494" i="108"/>
  <c r="J493" i="108"/>
  <c r="J492" i="108"/>
  <c r="J530" i="108" s="1"/>
  <c r="J484" i="108"/>
  <c r="B484" i="108"/>
  <c r="J483" i="108"/>
  <c r="J482" i="108"/>
  <c r="J486" i="108" s="1"/>
  <c r="J481" i="108"/>
  <c r="J480" i="108"/>
  <c r="J479" i="108"/>
  <c r="J471" i="108"/>
  <c r="J470" i="108"/>
  <c r="J469" i="108"/>
  <c r="J468" i="108"/>
  <c r="J467" i="108"/>
  <c r="J466" i="108"/>
  <c r="J465" i="108"/>
  <c r="J464" i="108"/>
  <c r="J463" i="108"/>
  <c r="J462" i="108"/>
  <c r="J461" i="108"/>
  <c r="J460" i="108"/>
  <c r="J459" i="108"/>
  <c r="J458" i="108"/>
  <c r="J457" i="108"/>
  <c r="J456" i="108"/>
  <c r="J455" i="108"/>
  <c r="J454" i="108"/>
  <c r="J453" i="108"/>
  <c r="J452" i="108"/>
  <c r="J451" i="108"/>
  <c r="J450" i="108"/>
  <c r="J449" i="108"/>
  <c r="J448" i="108"/>
  <c r="J447" i="108"/>
  <c r="J446" i="108"/>
  <c r="J445" i="108"/>
  <c r="J444" i="108"/>
  <c r="J443" i="108"/>
  <c r="J442" i="108"/>
  <c r="J473" i="108" s="1"/>
  <c r="J434" i="108"/>
  <c r="J436" i="108" s="1"/>
  <c r="J427" i="108"/>
  <c r="J425" i="108"/>
  <c r="J416" i="108"/>
  <c r="J418" i="108" s="1"/>
  <c r="J407" i="108"/>
  <c r="B407" i="108"/>
  <c r="J406" i="108"/>
  <c r="J405" i="108"/>
  <c r="J404" i="108"/>
  <c r="J403" i="108"/>
  <c r="J402" i="108"/>
  <c r="J401" i="108"/>
  <c r="J400" i="108"/>
  <c r="J399" i="108"/>
  <c r="J409" i="108" s="1"/>
  <c r="J398" i="108"/>
  <c r="J390" i="108"/>
  <c r="B390" i="108"/>
  <c r="J389" i="108"/>
  <c r="J388" i="108"/>
  <c r="J387" i="108"/>
  <c r="J386" i="108"/>
  <c r="J385" i="108"/>
  <c r="J384" i="108"/>
  <c r="J383" i="108"/>
  <c r="J382" i="108"/>
  <c r="J381" i="108"/>
  <c r="J380" i="108"/>
  <c r="J379" i="108"/>
  <c r="J392" i="108" s="1"/>
  <c r="J371" i="108"/>
  <c r="J370" i="108"/>
  <c r="J369" i="108"/>
  <c r="J368" i="108"/>
  <c r="J367" i="108"/>
  <c r="J366" i="108"/>
  <c r="J373" i="108" s="1"/>
  <c r="J358" i="108"/>
  <c r="J357" i="108"/>
  <c r="J360" i="108" s="1"/>
  <c r="J356" i="108"/>
  <c r="J348" i="108"/>
  <c r="B348" i="108"/>
  <c r="J347" i="108"/>
  <c r="J346" i="108"/>
  <c r="J345" i="108"/>
  <c r="J344" i="108"/>
  <c r="J343" i="108"/>
  <c r="J342" i="108"/>
  <c r="J341" i="108"/>
  <c r="J340" i="108"/>
  <c r="J339" i="108"/>
  <c r="J338" i="108"/>
  <c r="J337" i="108"/>
  <c r="J336" i="108"/>
  <c r="J335" i="108"/>
  <c r="J334" i="108"/>
  <c r="J333" i="108"/>
  <c r="J332" i="108"/>
  <c r="J331" i="108"/>
  <c r="J330" i="108"/>
  <c r="F350" i="108" s="1"/>
  <c r="J350" i="108" s="1"/>
  <c r="J329" i="108"/>
  <c r="J328" i="108"/>
  <c r="J327" i="108"/>
  <c r="J319" i="108"/>
  <c r="B319" i="108"/>
  <c r="J318" i="108"/>
  <c r="J317" i="108"/>
  <c r="J316" i="108"/>
  <c r="J315" i="108"/>
  <c r="J314" i="108"/>
  <c r="J313" i="108"/>
  <c r="J312" i="108"/>
  <c r="J311" i="108"/>
  <c r="J310" i="108"/>
  <c r="J309" i="108"/>
  <c r="J308" i="108"/>
  <c r="J307" i="108"/>
  <c r="J306" i="108"/>
  <c r="J305" i="108"/>
  <c r="J304" i="108"/>
  <c r="J303" i="108"/>
  <c r="J302" i="108"/>
  <c r="J301" i="108"/>
  <c r="J321" i="108" s="1"/>
  <c r="J293" i="108"/>
  <c r="J292" i="108"/>
  <c r="J291" i="108"/>
  <c r="J290" i="108"/>
  <c r="J289" i="108"/>
  <c r="J288" i="108"/>
  <c r="J287" i="108"/>
  <c r="J295" i="108" s="1"/>
  <c r="J281" i="108"/>
  <c r="J279" i="108"/>
  <c r="J278" i="108"/>
  <c r="J277" i="108"/>
  <c r="J270" i="108"/>
  <c r="J264" i="108"/>
  <c r="J255" i="108"/>
  <c r="J254" i="108"/>
  <c r="J253" i="108"/>
  <c r="J252" i="108"/>
  <c r="J251" i="108"/>
  <c r="J257" i="108" s="1"/>
  <c r="J244" i="108"/>
  <c r="J236" i="108"/>
  <c r="J235" i="108"/>
  <c r="J238" i="108" s="1"/>
  <c r="J234" i="108"/>
  <c r="J227" i="108"/>
  <c r="J219" i="108"/>
  <c r="J218" i="108"/>
  <c r="J217" i="108"/>
  <c r="J221" i="108" s="1"/>
  <c r="J210" i="108"/>
  <c r="J204" i="108"/>
  <c r="J202" i="108"/>
  <c r="J201" i="108"/>
  <c r="J200" i="108"/>
  <c r="J193" i="108"/>
  <c r="J186" i="108"/>
  <c r="A183" i="108"/>
  <c r="A189" i="108" s="1"/>
  <c r="A196" i="108" s="1"/>
  <c r="A206" i="108" s="1"/>
  <c r="A213" i="108" s="1"/>
  <c r="A223" i="108" s="1"/>
  <c r="A230" i="108" s="1"/>
  <c r="A240" i="108" s="1"/>
  <c r="A247" i="108" s="1"/>
  <c r="A259" i="108" s="1"/>
  <c r="A267" i="108" s="1"/>
  <c r="A273" i="108" s="1"/>
  <c r="A283" i="108" s="1"/>
  <c r="A297" i="108" s="1"/>
  <c r="A323" i="108" s="1"/>
  <c r="A352" i="108" s="1"/>
  <c r="A362" i="108" s="1"/>
  <c r="A375" i="108" s="1"/>
  <c r="A394" i="108" s="1"/>
  <c r="A411" i="108" s="1"/>
  <c r="A420" i="108" s="1"/>
  <c r="A429" i="108" s="1"/>
  <c r="A438" i="108" s="1"/>
  <c r="A475" i="108" s="1"/>
  <c r="A488" i="108" s="1"/>
  <c r="A532" i="108" s="1"/>
  <c r="A545" i="108" s="1"/>
  <c r="J179" i="108"/>
  <c r="B179" i="108"/>
  <c r="J178" i="108"/>
  <c r="J177" i="108"/>
  <c r="J176" i="108"/>
  <c r="J175" i="108"/>
  <c r="J174" i="108"/>
  <c r="J173" i="108"/>
  <c r="J172" i="108"/>
  <c r="J171" i="108"/>
  <c r="J170" i="108"/>
  <c r="J169" i="108"/>
  <c r="J168" i="108"/>
  <c r="J167" i="108"/>
  <c r="J166" i="108"/>
  <c r="J165" i="108"/>
  <c r="J164" i="108"/>
  <c r="J163" i="108"/>
  <c r="J162" i="108"/>
  <c r="J181" i="108" s="1"/>
  <c r="A158" i="108"/>
  <c r="J155" i="108"/>
  <c r="J149" i="108"/>
  <c r="B149" i="108"/>
  <c r="J148" i="108"/>
  <c r="J147" i="108"/>
  <c r="J151" i="108" s="1"/>
  <c r="J140" i="108"/>
  <c r="J134" i="108"/>
  <c r="J128" i="108"/>
  <c r="J121" i="108"/>
  <c r="B121" i="108"/>
  <c r="J120" i="108"/>
  <c r="J119" i="108"/>
  <c r="J118" i="108"/>
  <c r="J117" i="108"/>
  <c r="J116" i="108"/>
  <c r="J115" i="108"/>
  <c r="J114" i="108"/>
  <c r="J113" i="108"/>
  <c r="J112" i="108"/>
  <c r="J111" i="108"/>
  <c r="J110" i="108"/>
  <c r="J109" i="108"/>
  <c r="J108" i="108"/>
  <c r="J107" i="108"/>
  <c r="J106" i="108"/>
  <c r="J105" i="108"/>
  <c r="J123" i="108" s="1"/>
  <c r="J98" i="108"/>
  <c r="J90" i="108"/>
  <c r="B90" i="108"/>
  <c r="J89" i="108"/>
  <c r="J88" i="108"/>
  <c r="J87" i="108"/>
  <c r="J86" i="108"/>
  <c r="J85" i="108"/>
  <c r="J84" i="108"/>
  <c r="J83" i="108"/>
  <c r="J82" i="108"/>
  <c r="J81" i="108"/>
  <c r="J80" i="108"/>
  <c r="J79" i="108"/>
  <c r="J78" i="108"/>
  <c r="J77" i="108"/>
  <c r="J92" i="108" s="1"/>
  <c r="J69" i="108"/>
  <c r="B69" i="108"/>
  <c r="J68" i="108"/>
  <c r="J67" i="108"/>
  <c r="J66" i="108"/>
  <c r="J65" i="108"/>
  <c r="J64" i="108"/>
  <c r="J63" i="108"/>
  <c r="J62" i="108"/>
  <c r="J61" i="108"/>
  <c r="J60" i="108"/>
  <c r="J59" i="108"/>
  <c r="J58" i="108"/>
  <c r="J57" i="108"/>
  <c r="J56" i="108"/>
  <c r="J55" i="108"/>
  <c r="J54" i="108"/>
  <c r="J53" i="108"/>
  <c r="J52" i="108"/>
  <c r="J71" i="108" s="1"/>
  <c r="J43" i="108"/>
  <c r="B43" i="108"/>
  <c r="J42" i="108"/>
  <c r="J41" i="108"/>
  <c r="J45" i="108" s="1"/>
  <c r="J34" i="108"/>
  <c r="B34" i="108"/>
  <c r="J33" i="108"/>
  <c r="J32" i="108"/>
  <c r="J31" i="108"/>
  <c r="J30" i="108"/>
  <c r="J29" i="108"/>
  <c r="J28" i="108"/>
  <c r="J27" i="108"/>
  <c r="J26" i="108"/>
  <c r="J25" i="108"/>
  <c r="J24" i="108"/>
  <c r="J23" i="108"/>
  <c r="J22" i="108"/>
  <c r="J21" i="108"/>
  <c r="J20" i="108"/>
  <c r="J19" i="108"/>
  <c r="J18" i="108"/>
  <c r="J17" i="108"/>
  <c r="J16" i="108"/>
  <c r="J15" i="108"/>
  <c r="J14" i="108"/>
  <c r="J36" i="108" s="1"/>
  <c r="J47" i="108" s="1"/>
  <c r="J7" i="108"/>
  <c r="J557" i="108" s="1"/>
  <c r="J256" i="107"/>
  <c r="J241" i="107"/>
  <c r="J239" i="107"/>
  <c r="B239" i="107"/>
  <c r="J238" i="107"/>
  <c r="J230" i="107"/>
  <c r="J232" i="107" s="1"/>
  <c r="J224" i="107"/>
  <c r="J222" i="107"/>
  <c r="A218" i="107"/>
  <c r="A226" i="107" s="1"/>
  <c r="A234" i="107" s="1"/>
  <c r="A243" i="107" s="1"/>
  <c r="A255" i="107" s="1"/>
  <c r="J214" i="107"/>
  <c r="J213" i="107"/>
  <c r="J216" i="107" s="1"/>
  <c r="J205" i="107"/>
  <c r="B205" i="107"/>
  <c r="J204" i="107"/>
  <c r="J203" i="107"/>
  <c r="J207" i="107" s="1"/>
  <c r="J202" i="107"/>
  <c r="J196" i="107"/>
  <c r="J194" i="107"/>
  <c r="J193" i="107"/>
  <c r="J192" i="107"/>
  <c r="J184" i="107"/>
  <c r="J183" i="107"/>
  <c r="J182" i="107"/>
  <c r="J181" i="107"/>
  <c r="J186" i="107" s="1"/>
  <c r="J180" i="107"/>
  <c r="J179" i="107"/>
  <c r="J164" i="107"/>
  <c r="J163" i="107"/>
  <c r="J162" i="107"/>
  <c r="J166" i="107" s="1"/>
  <c r="J154" i="107"/>
  <c r="J153" i="107"/>
  <c r="J156" i="107" s="1"/>
  <c r="J145" i="107"/>
  <c r="J144" i="107"/>
  <c r="J147" i="107" s="1"/>
  <c r="J143" i="107"/>
  <c r="J135" i="107"/>
  <c r="J134" i="107"/>
  <c r="J133" i="107"/>
  <c r="J132" i="107"/>
  <c r="J131" i="107"/>
  <c r="J130" i="107"/>
  <c r="J129" i="107"/>
  <c r="J128" i="107"/>
  <c r="J127" i="107"/>
  <c r="J126" i="107"/>
  <c r="J137" i="107" s="1"/>
  <c r="J125" i="107"/>
  <c r="J118" i="107"/>
  <c r="J110" i="107"/>
  <c r="J109" i="107"/>
  <c r="J108" i="107"/>
  <c r="J107" i="107"/>
  <c r="J106" i="107"/>
  <c r="J105" i="107"/>
  <c r="J104" i="107"/>
  <c r="J103" i="107"/>
  <c r="J112" i="107" s="1"/>
  <c r="J95" i="107"/>
  <c r="J94" i="107"/>
  <c r="J93" i="107"/>
  <c r="J92" i="107"/>
  <c r="J97" i="107" s="1"/>
  <c r="J84" i="107"/>
  <c r="B84" i="107"/>
  <c r="J83" i="107"/>
  <c r="B83" i="107"/>
  <c r="J82" i="107"/>
  <c r="J81" i="107"/>
  <c r="J80" i="107"/>
  <c r="J79" i="107"/>
  <c r="J78" i="107"/>
  <c r="J77" i="107"/>
  <c r="J76" i="107"/>
  <c r="J75" i="107"/>
  <c r="J74" i="107"/>
  <c r="J73" i="107"/>
  <c r="J72" i="107"/>
  <c r="J71" i="107"/>
  <c r="J70" i="107"/>
  <c r="J69" i="107"/>
  <c r="J68" i="107"/>
  <c r="J67" i="107"/>
  <c r="J66" i="107"/>
  <c r="J65" i="107"/>
  <c r="J64" i="107"/>
  <c r="J63" i="107"/>
  <c r="J62" i="107"/>
  <c r="J61" i="107"/>
  <c r="J60" i="107"/>
  <c r="J86" i="107" s="1"/>
  <c r="J52" i="107"/>
  <c r="B52" i="107"/>
  <c r="J51" i="107"/>
  <c r="J50" i="107"/>
  <c r="J49" i="107"/>
  <c r="J48" i="107"/>
  <c r="J47" i="107"/>
  <c r="J46" i="107"/>
  <c r="J45" i="107"/>
  <c r="J44" i="107"/>
  <c r="J43" i="107"/>
  <c r="J42" i="107"/>
  <c r="J41" i="107"/>
  <c r="J40" i="107"/>
  <c r="J54" i="107" s="1"/>
  <c r="J32" i="107"/>
  <c r="B32" i="107"/>
  <c r="J31" i="107"/>
  <c r="J30" i="107"/>
  <c r="J29" i="107"/>
  <c r="J28" i="107"/>
  <c r="J27" i="107"/>
  <c r="J26" i="107"/>
  <c r="J25" i="107"/>
  <c r="J24" i="107"/>
  <c r="J23" i="107"/>
  <c r="J22" i="107"/>
  <c r="J21" i="107"/>
  <c r="J20" i="107"/>
  <c r="J19" i="107"/>
  <c r="J18" i="107"/>
  <c r="J34" i="107" s="1"/>
  <c r="J17" i="107"/>
  <c r="J9" i="107"/>
  <c r="J8" i="107"/>
  <c r="J11" i="107" s="1"/>
  <c r="J7" i="107"/>
  <c r="J169" i="106"/>
  <c r="B169" i="106"/>
  <c r="J168" i="106"/>
  <c r="J167" i="106"/>
  <c r="J166" i="106"/>
  <c r="J165" i="106"/>
  <c r="J164" i="106"/>
  <c r="J163" i="106"/>
  <c r="J162" i="106"/>
  <c r="J161" i="106"/>
  <c r="J160" i="106"/>
  <c r="J159" i="106"/>
  <c r="J158" i="106"/>
  <c r="J171" i="106" s="1"/>
  <c r="J150" i="106"/>
  <c r="B150" i="106"/>
  <c r="J149" i="106"/>
  <c r="J148" i="106"/>
  <c r="J147" i="106"/>
  <c r="J146" i="106"/>
  <c r="J145" i="106"/>
  <c r="J144" i="106"/>
  <c r="J143" i="106"/>
  <c r="J142" i="106"/>
  <c r="J141" i="106"/>
  <c r="J140" i="106"/>
  <c r="J139" i="106"/>
  <c r="J138" i="106"/>
  <c r="J137" i="106"/>
  <c r="J136" i="106"/>
  <c r="J135" i="106"/>
  <c r="J152" i="106" s="1"/>
  <c r="J127" i="106"/>
  <c r="J126" i="106"/>
  <c r="J125" i="106"/>
  <c r="J129" i="106" s="1"/>
  <c r="J117" i="106"/>
  <c r="B117" i="106"/>
  <c r="J116" i="106"/>
  <c r="J115" i="106"/>
  <c r="J114" i="106"/>
  <c r="J113" i="106"/>
  <c r="J112" i="106"/>
  <c r="J111" i="106"/>
  <c r="J110" i="106"/>
  <c r="J109" i="106"/>
  <c r="J108" i="106"/>
  <c r="J107" i="106"/>
  <c r="J106" i="106"/>
  <c r="J105" i="106"/>
  <c r="J104" i="106"/>
  <c r="J103" i="106"/>
  <c r="J102" i="106"/>
  <c r="J119" i="106" s="1"/>
  <c r="J95" i="106"/>
  <c r="J96" i="106" s="1"/>
  <c r="J88" i="106"/>
  <c r="J89" i="106" s="1"/>
  <c r="J80" i="106"/>
  <c r="J79" i="106"/>
  <c r="J78" i="106"/>
  <c r="J77" i="106"/>
  <c r="J76" i="106"/>
  <c r="J75" i="106"/>
  <c r="J74" i="106"/>
  <c r="J73" i="106"/>
  <c r="J72" i="106"/>
  <c r="J82" i="106" s="1"/>
  <c r="J63" i="106"/>
  <c r="J62" i="106"/>
  <c r="J61" i="106"/>
  <c r="J60" i="106"/>
  <c r="J59" i="106"/>
  <c r="J58" i="106"/>
  <c r="J57" i="106"/>
  <c r="J56" i="106"/>
  <c r="J64" i="106" s="1"/>
  <c r="F66" i="106" s="1"/>
  <c r="J66" i="106" s="1"/>
  <c r="J55" i="106"/>
  <c r="J47" i="106"/>
  <c r="B47" i="106"/>
  <c r="J46" i="106"/>
  <c r="J45" i="106"/>
  <c r="J44" i="106"/>
  <c r="J43" i="106"/>
  <c r="J42" i="106"/>
  <c r="J41" i="106"/>
  <c r="J40" i="106"/>
  <c r="J39" i="106"/>
  <c r="J38" i="106"/>
  <c r="J37" i="106"/>
  <c r="J36" i="106"/>
  <c r="J35" i="106"/>
  <c r="J34" i="106"/>
  <c r="J33" i="106"/>
  <c r="J32" i="106"/>
  <c r="J49" i="106" s="1"/>
  <c r="J24" i="106"/>
  <c r="B24" i="106"/>
  <c r="J23" i="106"/>
  <c r="J22" i="106"/>
  <c r="J21" i="106"/>
  <c r="J20" i="106"/>
  <c r="J19" i="106"/>
  <c r="J18" i="106"/>
  <c r="J17" i="106"/>
  <c r="J16" i="106"/>
  <c r="J15" i="106"/>
  <c r="J14" i="106"/>
  <c r="J13" i="106"/>
  <c r="J12" i="106"/>
  <c r="J11" i="106"/>
  <c r="J10" i="106"/>
  <c r="J26" i="106" s="1"/>
  <c r="J174" i="106" s="1"/>
  <c r="J9" i="106"/>
  <c r="J8" i="106"/>
  <c r="J38" i="110" l="1"/>
  <c r="P38" i="110" s="1"/>
  <c r="V38" i="110" s="1"/>
  <c r="J39" i="110"/>
  <c r="J37" i="110"/>
  <c r="J48" i="111"/>
  <c r="T47" i="111"/>
  <c r="H245" i="107" s="1"/>
  <c r="J247" i="107" s="1"/>
  <c r="J262" i="107" s="1"/>
  <c r="O47" i="111"/>
  <c r="K47" i="111"/>
  <c r="F63" i="84" l="1"/>
  <c r="H63" i="84"/>
  <c r="J63" i="84"/>
  <c r="J71" i="84" s="1"/>
  <c r="J69" i="84"/>
  <c r="J61" i="84"/>
  <c r="J89" i="84"/>
  <c r="J103" i="84"/>
  <c r="J114" i="84"/>
  <c r="J7" i="84"/>
  <c r="J32" i="84"/>
  <c r="B32" i="66" l="1"/>
  <c r="B33" i="66"/>
  <c r="J32" i="66"/>
  <c r="B32" i="65"/>
  <c r="B33" i="65"/>
  <c r="J32" i="65"/>
  <c r="J19" i="90" l="1"/>
  <c r="J18" i="90" l="1"/>
  <c r="I1" i="96" l="1"/>
  <c r="H114" i="46" l="1"/>
  <c r="J7" i="96" l="1"/>
  <c r="J9" i="96" s="1"/>
  <c r="C54" i="80" l="1"/>
  <c r="J33" i="84" l="1"/>
  <c r="J33" i="66" l="1"/>
  <c r="J33" i="65"/>
  <c r="J5" i="46" l="1"/>
  <c r="I1" i="90" l="1"/>
  <c r="J30" i="84" l="1"/>
  <c r="J17" i="90" l="1"/>
  <c r="J16" i="90"/>
  <c r="J15" i="90"/>
  <c r="J14" i="90"/>
  <c r="J13" i="90"/>
  <c r="J12" i="90"/>
  <c r="J11" i="90"/>
  <c r="J10" i="90"/>
  <c r="J9" i="90"/>
  <c r="J8" i="90"/>
  <c r="J21" i="90" l="1"/>
  <c r="J31" i="66" l="1"/>
  <c r="J30" i="65" l="1"/>
  <c r="J31" i="65"/>
  <c r="J30" i="66" l="1"/>
  <c r="J29" i="66"/>
  <c r="J29" i="65"/>
  <c r="J29" i="84"/>
  <c r="J92" i="46"/>
  <c r="J91" i="46"/>
  <c r="J75" i="46"/>
  <c r="J53" i="46"/>
  <c r="J36" i="46"/>
  <c r="J14" i="46"/>
  <c r="I1" i="84"/>
  <c r="K82" i="45"/>
  <c r="G79" i="45" s="1"/>
  <c r="K79" i="45" s="1"/>
  <c r="K91" i="45"/>
  <c r="G88" i="45" s="1"/>
  <c r="K88" i="45" s="1"/>
  <c r="K99" i="45"/>
  <c r="G96" i="45" s="1"/>
  <c r="K96" i="45" s="1"/>
  <c r="J112" i="84"/>
  <c r="J111" i="84"/>
  <c r="J110" i="84"/>
  <c r="J109" i="84"/>
  <c r="J101" i="84"/>
  <c r="J100" i="84"/>
  <c r="J99" i="84"/>
  <c r="J98" i="84"/>
  <c r="J97" i="84"/>
  <c r="J96" i="84"/>
  <c r="J95" i="84"/>
  <c r="J87" i="84"/>
  <c r="J86" i="84"/>
  <c r="J85" i="84"/>
  <c r="J84" i="84"/>
  <c r="J83" i="84"/>
  <c r="J82" i="84"/>
  <c r="J81" i="84"/>
  <c r="J80" i="84"/>
  <c r="J79" i="84"/>
  <c r="J78" i="84"/>
  <c r="J68" i="84"/>
  <c r="J67" i="84"/>
  <c r="J66" i="84"/>
  <c r="J65" i="84"/>
  <c r="J60" i="84"/>
  <c r="J59" i="84"/>
  <c r="J58" i="84"/>
  <c r="J57" i="84"/>
  <c r="J56" i="84"/>
  <c r="J55" i="84"/>
  <c r="J48" i="84"/>
  <c r="J47" i="84"/>
  <c r="J46" i="84"/>
  <c r="J45" i="84"/>
  <c r="J44" i="84"/>
  <c r="J43" i="84"/>
  <c r="J42" i="84"/>
  <c r="J41" i="84"/>
  <c r="J31" i="84"/>
  <c r="J28" i="84"/>
  <c r="J27" i="84"/>
  <c r="J26" i="84"/>
  <c r="J25" i="84"/>
  <c r="J24" i="84"/>
  <c r="J23" i="84"/>
  <c r="J22" i="84"/>
  <c r="J21" i="84"/>
  <c r="J20" i="84"/>
  <c r="J19" i="84"/>
  <c r="J18" i="84"/>
  <c r="J17" i="84"/>
  <c r="J16" i="84"/>
  <c r="J15" i="84"/>
  <c r="J14" i="84"/>
  <c r="J148" i="46"/>
  <c r="J147" i="46"/>
  <c r="J146" i="46"/>
  <c r="J145" i="46"/>
  <c r="J144" i="46"/>
  <c r="J143" i="46"/>
  <c r="J142" i="46"/>
  <c r="J141" i="46"/>
  <c r="J140" i="46"/>
  <c r="J139" i="46"/>
  <c r="J138" i="46"/>
  <c r="J137" i="46"/>
  <c r="J136" i="46"/>
  <c r="J135" i="46"/>
  <c r="J134" i="46"/>
  <c r="J126" i="46"/>
  <c r="J125" i="46"/>
  <c r="J124" i="46"/>
  <c r="J123" i="46"/>
  <c r="J122" i="46"/>
  <c r="J121" i="46"/>
  <c r="J120" i="46"/>
  <c r="J119" i="46"/>
  <c r="J118" i="46"/>
  <c r="J117" i="46"/>
  <c r="J116" i="46"/>
  <c r="J90" i="46"/>
  <c r="J89" i="46"/>
  <c r="J88" i="46"/>
  <c r="J87" i="46"/>
  <c r="J86" i="46"/>
  <c r="J85" i="46"/>
  <c r="J84" i="46"/>
  <c r="J83" i="46"/>
  <c r="J74" i="46"/>
  <c r="J73" i="46"/>
  <c r="J72" i="46"/>
  <c r="J71" i="46"/>
  <c r="J70" i="46"/>
  <c r="J69" i="46"/>
  <c r="J68" i="46"/>
  <c r="J67" i="46"/>
  <c r="J66" i="46"/>
  <c r="J65" i="46"/>
  <c r="J64" i="46"/>
  <c r="J63" i="46"/>
  <c r="J62" i="46"/>
  <c r="J61" i="46"/>
  <c r="J52" i="46"/>
  <c r="J51" i="46"/>
  <c r="J50" i="46"/>
  <c r="J49" i="46"/>
  <c r="J48" i="46"/>
  <c r="J47" i="46"/>
  <c r="J46" i="46"/>
  <c r="J45" i="46"/>
  <c r="J44" i="46"/>
  <c r="J35" i="46"/>
  <c r="J34" i="46"/>
  <c r="J33" i="46"/>
  <c r="J32" i="46"/>
  <c r="J31" i="46"/>
  <c r="J30" i="46"/>
  <c r="J29" i="46"/>
  <c r="J28" i="46"/>
  <c r="J27" i="46"/>
  <c r="J26" i="46"/>
  <c r="J25" i="46"/>
  <c r="J24" i="46"/>
  <c r="J23" i="46"/>
  <c r="J22" i="46"/>
  <c r="J13" i="46"/>
  <c r="J12" i="46"/>
  <c r="J11" i="46"/>
  <c r="J10" i="46"/>
  <c r="J9" i="46"/>
  <c r="J8" i="46"/>
  <c r="J7" i="46"/>
  <c r="J6" i="46"/>
  <c r="K72" i="45"/>
  <c r="G69" i="45" s="1"/>
  <c r="K69" i="45" s="1"/>
  <c r="K64" i="45"/>
  <c r="G61" i="45" s="1"/>
  <c r="K61" i="45" s="1"/>
  <c r="K56" i="45"/>
  <c r="G53" i="45" s="1"/>
  <c r="K53" i="45" s="1"/>
  <c r="K46" i="45"/>
  <c r="G43" i="45" s="1"/>
  <c r="K43" i="45" s="1"/>
  <c r="K38" i="45"/>
  <c r="G35" i="45"/>
  <c r="K35" i="45" s="1"/>
  <c r="K28" i="45"/>
  <c r="G25" i="45" s="1"/>
  <c r="K25" i="45" s="1"/>
  <c r="K20" i="45"/>
  <c r="G17" i="45" s="1"/>
  <c r="K17" i="45" s="1"/>
  <c r="K12" i="45"/>
  <c r="G9" i="45" s="1"/>
  <c r="K9" i="45" s="1"/>
  <c r="J28" i="66"/>
  <c r="J28" i="65"/>
  <c r="J27" i="66"/>
  <c r="B27" i="66"/>
  <c r="B28" i="66" s="1"/>
  <c r="B29" i="66" s="1"/>
  <c r="B30" i="66" s="1"/>
  <c r="J26" i="66"/>
  <c r="J25" i="66"/>
  <c r="J24" i="66"/>
  <c r="J23" i="66"/>
  <c r="J22" i="66"/>
  <c r="J21" i="66"/>
  <c r="J20" i="66"/>
  <c r="J19" i="66"/>
  <c r="J18" i="66"/>
  <c r="J17" i="66"/>
  <c r="J16" i="66"/>
  <c r="J15" i="66"/>
  <c r="J14" i="66"/>
  <c r="J7" i="66"/>
  <c r="J27" i="65"/>
  <c r="B27" i="65"/>
  <c r="B28" i="65" s="1"/>
  <c r="B29" i="65" s="1"/>
  <c r="B30" i="65" s="1"/>
  <c r="J26" i="65"/>
  <c r="J25" i="65"/>
  <c r="J24" i="65"/>
  <c r="J23" i="65"/>
  <c r="J22" i="65"/>
  <c r="J21" i="65"/>
  <c r="J20" i="65"/>
  <c r="J19" i="65"/>
  <c r="J18" i="65"/>
  <c r="J17" i="65"/>
  <c r="J16" i="65"/>
  <c r="J15" i="65"/>
  <c r="J14" i="65"/>
  <c r="J7" i="65"/>
  <c r="J1" i="45"/>
  <c r="I1" i="66"/>
  <c r="I1" i="65"/>
  <c r="J109" i="46"/>
  <c r="J110" i="46"/>
  <c r="J111" i="46"/>
  <c r="J35" i="84" l="1"/>
  <c r="J117" i="84" s="1"/>
  <c r="K10" i="1" s="1"/>
  <c r="J50" i="84"/>
  <c r="J38" i="46"/>
  <c r="B31" i="66"/>
  <c r="B31" i="65"/>
  <c r="J35" i="65"/>
  <c r="J39" i="65" s="1"/>
  <c r="J35" i="66"/>
  <c r="J39" i="66" s="1"/>
  <c r="J16" i="46"/>
  <c r="J150" i="46"/>
  <c r="J77" i="46"/>
  <c r="J94" i="46"/>
  <c r="J55" i="46"/>
  <c r="J108" i="46" l="1"/>
  <c r="J112" i="46"/>
  <c r="F114" i="46" s="1"/>
  <c r="J114" i="46" s="1"/>
  <c r="J128" i="46" s="1"/>
  <c r="J153" i="46" s="1"/>
</calcChain>
</file>

<file path=xl/sharedStrings.xml><?xml version="1.0" encoding="utf-8"?>
<sst xmlns="http://schemas.openxmlformats.org/spreadsheetml/2006/main" count="7501" uniqueCount="1770">
  <si>
    <t>都道府県名</t>
    <rPh sb="0" eb="4">
      <t>トドウフケン</t>
    </rPh>
    <rPh sb="4" eb="5">
      <t>メイ</t>
    </rPh>
    <phoneticPr fontId="4"/>
  </si>
  <si>
    <t>１</t>
    <phoneticPr fontId="4"/>
  </si>
  <si>
    <t>災害復旧費</t>
    <rPh sb="0" eb="2">
      <t>サイガイ</t>
    </rPh>
    <rPh sb="2" eb="5">
      <t>フッキュウヒ</t>
    </rPh>
    <phoneticPr fontId="4"/>
  </si>
  <si>
    <t>算入見込額</t>
    <rPh sb="0" eb="2">
      <t>サンニュウ</t>
    </rPh>
    <rPh sb="2" eb="5">
      <t>ミコミガク</t>
    </rPh>
    <phoneticPr fontId="4"/>
  </si>
  <si>
    <t>(AA)</t>
    <phoneticPr fontId="4"/>
  </si>
  <si>
    <t>(AB)</t>
    <phoneticPr fontId="4"/>
  </si>
  <si>
    <t>(AC)</t>
    <phoneticPr fontId="4"/>
  </si>
  <si>
    <t>(AD)</t>
    <phoneticPr fontId="4"/>
  </si>
  <si>
    <t>地域財政特例対策債償還費</t>
    <rPh sb="0" eb="2">
      <t>チイキ</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</si>
  <si>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</si>
  <si>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</si>
  <si>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港湾費（港湾）</t>
    <rPh sb="0" eb="2">
      <t>コウワン</t>
    </rPh>
    <rPh sb="2" eb="3">
      <t>ヒ</t>
    </rPh>
    <rPh sb="4" eb="6">
      <t>コウワン</t>
    </rPh>
    <phoneticPr fontId="4"/>
  </si>
  <si>
    <t>２</t>
    <phoneticPr fontId="4"/>
  </si>
  <si>
    <t>(C)</t>
    <phoneticPr fontId="4"/>
  </si>
  <si>
    <t>港湾費（漁港）</t>
    <rPh sb="0" eb="2">
      <t>コウワン</t>
    </rPh>
    <rPh sb="2" eb="3">
      <t>ヒ</t>
    </rPh>
    <rPh sb="4" eb="6">
      <t>ギョコウ</t>
    </rPh>
    <phoneticPr fontId="4"/>
  </si>
  <si>
    <t>(D)</t>
    <phoneticPr fontId="4"/>
  </si>
  <si>
    <t>河川費</t>
    <rPh sb="0" eb="2">
      <t>カセン</t>
    </rPh>
    <rPh sb="2" eb="3">
      <t>ヒ</t>
    </rPh>
    <phoneticPr fontId="4"/>
  </si>
  <si>
    <t>３</t>
    <phoneticPr fontId="4"/>
  </si>
  <si>
    <t>４</t>
    <phoneticPr fontId="4"/>
  </si>
  <si>
    <t>５</t>
    <phoneticPr fontId="4"/>
  </si>
  <si>
    <t>７</t>
    <phoneticPr fontId="4"/>
  </si>
  <si>
    <t>(B)</t>
    <phoneticPr fontId="4"/>
  </si>
  <si>
    <t>農業行政費</t>
    <rPh sb="0" eb="2">
      <t>ノウギョウ</t>
    </rPh>
    <rPh sb="2" eb="5">
      <t>ギョウセイヒ</t>
    </rPh>
    <phoneticPr fontId="4"/>
  </si>
  <si>
    <t>６</t>
    <phoneticPr fontId="4"/>
  </si>
  <si>
    <t>８</t>
    <phoneticPr fontId="4"/>
  </si>
  <si>
    <t>９</t>
    <phoneticPr fontId="4"/>
  </si>
  <si>
    <t>(H)</t>
    <phoneticPr fontId="4"/>
  </si>
  <si>
    <t>林野行政費</t>
    <rPh sb="0" eb="2">
      <t>リンヤ</t>
    </rPh>
    <rPh sb="2" eb="5">
      <t>ギョウセイヒ</t>
    </rPh>
    <phoneticPr fontId="4"/>
  </si>
  <si>
    <t>(I)</t>
    <phoneticPr fontId="4"/>
  </si>
  <si>
    <t>(G)</t>
    <phoneticPr fontId="4"/>
  </si>
  <si>
    <t>(J)</t>
    <phoneticPr fontId="4"/>
  </si>
  <si>
    <t>道路橋りょう費</t>
    <rPh sb="0" eb="2">
      <t>ドウロ</t>
    </rPh>
    <rPh sb="2" eb="3">
      <t>キョウ</t>
    </rPh>
    <rPh sb="6" eb="7">
      <t>ヒ</t>
    </rPh>
    <phoneticPr fontId="4"/>
  </si>
  <si>
    <t>(A)</t>
    <phoneticPr fontId="4"/>
  </si>
  <si>
    <t>地方公共団体コード</t>
    <rPh sb="0" eb="2">
      <t>チホウ</t>
    </rPh>
    <rPh sb="2" eb="4">
      <t>コウキョウ</t>
    </rPh>
    <rPh sb="4" eb="6">
      <t>ダンタイ</t>
    </rPh>
    <phoneticPr fontId="4"/>
  </si>
  <si>
    <t>担当課名</t>
    <rPh sb="0" eb="2">
      <t>タントウ</t>
    </rPh>
    <rPh sb="2" eb="3">
      <t>カ</t>
    </rPh>
    <rPh sb="3" eb="4">
      <t>メイ</t>
    </rPh>
    <phoneticPr fontId="4"/>
  </si>
  <si>
    <t>担当者名</t>
    <rPh sb="0" eb="3">
      <t>タントウシャ</t>
    </rPh>
    <rPh sb="3" eb="4">
      <t>メイ</t>
    </rPh>
    <phoneticPr fontId="4"/>
  </si>
  <si>
    <t>連絡先</t>
    <rPh sb="0" eb="3">
      <t>レンラクサキ</t>
    </rPh>
    <phoneticPr fontId="4"/>
  </si>
  <si>
    <t>（単位：千円）</t>
    <rPh sb="1" eb="3">
      <t>タンイ</t>
    </rPh>
    <rPh sb="4" eb="6">
      <t>センエン</t>
    </rPh>
    <phoneticPr fontId="4"/>
  </si>
  <si>
    <t>費　　目</t>
    <rPh sb="0" eb="1">
      <t>ヒ</t>
    </rPh>
    <rPh sb="3" eb="4">
      <t>メ</t>
    </rPh>
    <phoneticPr fontId="4"/>
  </si>
  <si>
    <t>測定単位</t>
    <rPh sb="0" eb="2">
      <t>ソクテイ</t>
    </rPh>
    <rPh sb="2" eb="4">
      <t>タンイ</t>
    </rPh>
    <phoneticPr fontId="4"/>
  </si>
  <si>
    <t>道路の延長</t>
    <rPh sb="0" eb="2">
      <t>ドウロ</t>
    </rPh>
    <rPh sb="3" eb="5">
      <t>エンチョウ</t>
    </rPh>
    <phoneticPr fontId="4"/>
  </si>
  <si>
    <t>河川の延長</t>
    <rPh sb="0" eb="2">
      <t>カセン</t>
    </rPh>
    <rPh sb="3" eb="5">
      <t>エンチョウ</t>
    </rPh>
    <phoneticPr fontId="4"/>
  </si>
  <si>
    <t>外郭施設の延長</t>
    <rPh sb="0" eb="2">
      <t>ガイカク</t>
    </rPh>
    <rPh sb="2" eb="4">
      <t>シセツ</t>
    </rPh>
    <rPh sb="5" eb="7">
      <t>エンチョウ</t>
    </rPh>
    <phoneticPr fontId="4"/>
  </si>
  <si>
    <t>高等学校費</t>
    <rPh sb="0" eb="2">
      <t>コウトウ</t>
    </rPh>
    <rPh sb="2" eb="4">
      <t>ガッコウ</t>
    </rPh>
    <rPh sb="4" eb="5">
      <t>ヒ</t>
    </rPh>
    <phoneticPr fontId="4"/>
  </si>
  <si>
    <t>生徒数</t>
    <rPh sb="0" eb="3">
      <t>セイトスウ</t>
    </rPh>
    <phoneticPr fontId="4"/>
  </si>
  <si>
    <t>(E)</t>
    <phoneticPr fontId="4"/>
  </si>
  <si>
    <t>衛生費</t>
    <rPh sb="0" eb="3">
      <t>エイセイヒ</t>
    </rPh>
    <phoneticPr fontId="4"/>
  </si>
  <si>
    <t>人口</t>
    <rPh sb="0" eb="2">
      <t>ジンコウ</t>
    </rPh>
    <phoneticPr fontId="4"/>
  </si>
  <si>
    <t>(F)</t>
    <phoneticPr fontId="4"/>
  </si>
  <si>
    <t>高齢者保健福祉費</t>
    <rPh sb="0" eb="3">
      <t>コウレイシャ</t>
    </rPh>
    <rPh sb="3" eb="5">
      <t>ホケン</t>
    </rPh>
    <rPh sb="5" eb="8">
      <t>フクシヒ</t>
    </rPh>
    <phoneticPr fontId="4"/>
  </si>
  <si>
    <t>65歳以上人口</t>
    <rPh sb="2" eb="3">
      <t>サイ</t>
    </rPh>
    <rPh sb="3" eb="5">
      <t>イジョウ</t>
    </rPh>
    <rPh sb="5" eb="7">
      <t>ジンコウ</t>
    </rPh>
    <phoneticPr fontId="4"/>
  </si>
  <si>
    <t>農家数</t>
    <rPh sb="0" eb="2">
      <t>ノウカ</t>
    </rPh>
    <rPh sb="2" eb="3">
      <t>スウ</t>
    </rPh>
    <phoneticPr fontId="4"/>
  </si>
  <si>
    <t>公有以外の林野の面積</t>
    <rPh sb="0" eb="2">
      <t>コウユウ</t>
    </rPh>
    <rPh sb="2" eb="4">
      <t>イガイ</t>
    </rPh>
    <rPh sb="5" eb="7">
      <t>リンヤ</t>
    </rPh>
    <rPh sb="8" eb="10">
      <t>メンセキ</t>
    </rPh>
    <phoneticPr fontId="4"/>
  </si>
  <si>
    <t>地域振興費</t>
    <rPh sb="0" eb="2">
      <t>チイキ</t>
    </rPh>
    <rPh sb="2" eb="5">
      <t>シンコウヒ</t>
    </rPh>
    <phoneticPr fontId="4"/>
  </si>
  <si>
    <t>10</t>
    <phoneticPr fontId="4"/>
  </si>
  <si>
    <t>公債費</t>
    <rPh sb="0" eb="3">
      <t>コウサイヒ</t>
    </rPh>
    <phoneticPr fontId="4"/>
  </si>
  <si>
    <t>(K)</t>
    <phoneticPr fontId="4"/>
  </si>
  <si>
    <t>合計</t>
    <rPh sb="0" eb="2">
      <t>ゴウケイ</t>
    </rPh>
    <phoneticPr fontId="4"/>
  </si>
  <si>
    <t>（公債費内訳）</t>
    <rPh sb="1" eb="4">
      <t>コウサイヒ</t>
    </rPh>
    <rPh sb="4" eb="6">
      <t>ウチワケ</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</si>
  <si>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</si>
  <si>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補正予算債償還費（平成11年度以降同意(許可)債に係るもの）</t>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</si>
  <si>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</si>
  <si>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</si>
  <si>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</si>
  <si>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</si>
  <si>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</si>
  <si>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被災者生活再建債償還費</t>
    <rPh sb="0" eb="3">
      <t>ヒサイシャ</t>
    </rPh>
    <rPh sb="3" eb="5">
      <t>セイカツ</t>
    </rPh>
    <rPh sb="5" eb="7">
      <t>サイケン</t>
    </rPh>
    <rPh sb="7" eb="8">
      <t>サイ</t>
    </rPh>
    <rPh sb="8" eb="11">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</si>
  <si>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</si>
  <si>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</si>
  <si>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</si>
  <si>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</si>
  <si>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</si>
  <si>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税源移譲相当額×0.25</t>
    <rPh sb="0" eb="2">
      <t>ゼイゲン</t>
    </rPh>
    <rPh sb="2" eb="4">
      <t>イジョウ</t>
    </rPh>
    <rPh sb="4" eb="7">
      <t>ソウトウガク</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</si>
  <si>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</si>
  <si>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</si>
  <si>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</si>
  <si>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</si>
  <si>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</si>
  <si>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</si>
  <si>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</si>
  <si>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</si>
  <si>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</si>
  <si>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</si>
  <si>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</si>
  <si>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</si>
  <si>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</si>
  <si>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</si>
  <si>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</si>
  <si>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</si>
  <si>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</si>
  <si>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都道府県名</t>
    <rPh sb="0" eb="4">
      <t>トドウフケン</t>
    </rPh>
    <rPh sb="4" eb="5">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</si>
  <si>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</si>
  <si>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</si>
  <si>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</si>
  <si>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</si>
  <si>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(ｶ)</t>
    <phoneticPr fontId="4"/>
  </si>
  <si>
    <t>=</t>
    <phoneticPr fontId="4"/>
  </si>
  <si>
    <t>20年度</t>
    <rPh sb="2" eb="4">
      <t>ネンド</t>
    </rPh>
    <phoneticPr fontId="4"/>
  </si>
  <si>
    <t>(ｵ)</t>
    <phoneticPr fontId="4"/>
  </si>
  <si>
    <t>19年度</t>
    <rPh sb="2" eb="4">
      <t>ネンド</t>
    </rPh>
    <phoneticPr fontId="4"/>
  </si>
  <si>
    <t>(ｴ)</t>
    <phoneticPr fontId="4"/>
  </si>
  <si>
    <t>18年度</t>
    <rPh sb="2" eb="4">
      <t>ネンド</t>
    </rPh>
    <phoneticPr fontId="4"/>
  </si>
  <si>
    <t>(ｳ)</t>
    <phoneticPr fontId="4"/>
  </si>
  <si>
    <t>17年度</t>
    <rPh sb="2" eb="4">
      <t>ネンド</t>
    </rPh>
    <phoneticPr fontId="4"/>
  </si>
  <si>
    <t>(ｲ)</t>
    <phoneticPr fontId="4"/>
  </si>
  <si>
    <t>16年度</t>
    <rPh sb="2" eb="4">
      <t>ネンド</t>
    </rPh>
    <phoneticPr fontId="4"/>
  </si>
  <si>
    <t>(ｱ)</t>
    <phoneticPr fontId="4"/>
  </si>
  <si>
    <t>15年度</t>
    <rPh sb="2" eb="4">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</si>
  <si>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</si>
  <si>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</si>
  <si>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</si>
  <si>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</si>
  <si>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</si>
  <si>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一般公共事業債（直轄高速道路分）</t>
    <rPh sb="0" eb="2">
      <t>イッパン</t>
    </rPh>
    <rPh sb="2" eb="4">
      <t>コウキョウ</t>
    </rPh>
    <rPh sb="4" eb="7">
      <t>ジギョウサイ</t>
    </rPh>
    <rPh sb="8" eb="10">
      <t>チョッカツ</t>
    </rPh>
    <rPh sb="10" eb="12">
      <t>コウソク</t>
    </rPh>
    <rPh sb="12" eb="14">
      <t>ドウロ</t>
    </rPh>
    <rPh sb="14" eb="15">
      <t>ブン</t>
    </rPh>
    <phoneticPr fontId="4"/>
  </si>
  <si>
    <t>(ｹ)</t>
    <phoneticPr fontId="4"/>
  </si>
  <si>
    <t>(ｸ)</t>
    <phoneticPr fontId="4"/>
  </si>
  <si>
    <t>(ｷ)</t>
    <phoneticPr fontId="4"/>
  </si>
  <si>
    <t>14年度</t>
    <rPh sb="2" eb="4">
      <t>ネンド</t>
    </rPh>
    <phoneticPr fontId="4"/>
  </si>
  <si>
    <t>13年度</t>
    <rPh sb="2" eb="4">
      <t>ネンド</t>
    </rPh>
    <phoneticPr fontId="4"/>
  </si>
  <si>
    <t>12年度</t>
    <rPh sb="2" eb="4">
      <t>ネンド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</si>
  <si>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</si>
  <si>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(ｿ)</t>
    <phoneticPr fontId="4"/>
  </si>
  <si>
    <t>(ｾ)</t>
    <phoneticPr fontId="4"/>
  </si>
  <si>
    <t>(ｽ)</t>
    <phoneticPr fontId="4"/>
  </si>
  <si>
    <t>(ｼ)</t>
    <phoneticPr fontId="4"/>
  </si>
  <si>
    <t>(ｻ)</t>
    <phoneticPr fontId="4"/>
  </si>
  <si>
    <t>(ｺ)</t>
    <phoneticPr fontId="4"/>
  </si>
  <si>
    <t>その他</t>
    <rPh sb="2" eb="3">
      <t>タ</t>
    </rPh>
    <phoneticPr fontId="4"/>
  </si>
  <si>
    <t>市場公募</t>
    <rPh sb="0" eb="2">
      <t>シジョウ</t>
    </rPh>
    <rPh sb="2" eb="4">
      <t>コウボ</t>
    </rPh>
    <phoneticPr fontId="4"/>
  </si>
  <si>
    <t>11年度</t>
    <rPh sb="2" eb="4">
      <t>ネンド</t>
    </rPh>
    <phoneticPr fontId="4"/>
  </si>
  <si>
    <t>10年度</t>
    <rPh sb="2" eb="4">
      <t>ネンド</t>
    </rPh>
    <phoneticPr fontId="4"/>
  </si>
  <si>
    <t>９年度</t>
    <rPh sb="1" eb="3">
      <t>ネンド</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</si>
  <si>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</si>
  <si>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</si>
  <si>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</si>
  <si>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財政力附表のα</t>
    <rPh sb="0" eb="3">
      <t>ザイセイリョク</t>
    </rPh>
    <rPh sb="3" eb="5">
      <t>フヒョウ</t>
    </rPh>
    <phoneticPr fontId="4"/>
  </si>
  <si>
    <t>(b)欄の額</t>
    <rPh sb="3" eb="4">
      <t>ラン</t>
    </rPh>
    <rPh sb="5" eb="6">
      <t>ガク</t>
    </rPh>
    <phoneticPr fontId="4"/>
  </si>
  <si>
    <t>７年度</t>
    <rPh sb="1" eb="3">
      <t>ネンド</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</si>
  <si>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</si>
  <si>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</si>
  <si>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</si>
  <si>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</si>
  <si>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(ﾎ)</t>
  </si>
  <si>
    <t>(ﾍ)</t>
  </si>
  <si>
    <t>(ﾌ)</t>
  </si>
  <si>
    <t>(ﾋ)</t>
  </si>
  <si>
    <t>(ﾊ)</t>
  </si>
  <si>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</si>
  <si>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費目</t>
    <rPh sb="0" eb="2">
      <t>ヒモク</t>
    </rPh>
    <phoneticPr fontId="4"/>
  </si>
  <si>
    <t>河川費合計</t>
    <rPh sb="0" eb="2">
      <t>カセン</t>
    </rPh>
    <rPh sb="2" eb="3">
      <t>ヒ</t>
    </rPh>
    <rPh sb="3" eb="5">
      <t>ゴウケイ</t>
    </rPh>
    <phoneticPr fontId="4"/>
  </si>
  <si>
    <t>許可額</t>
    <rPh sb="0" eb="2">
      <t>キョカ</t>
    </rPh>
    <rPh sb="2" eb="3">
      <t>ガク</t>
    </rPh>
    <phoneticPr fontId="4"/>
  </si>
  <si>
    <t>許可年度</t>
    <rPh sb="0" eb="2">
      <t>キョカ</t>
    </rPh>
    <rPh sb="2" eb="3">
      <t>トシ</t>
    </rPh>
    <rPh sb="3" eb="4">
      <t>ド</t>
    </rPh>
    <phoneticPr fontId="4"/>
  </si>
  <si>
    <t>下水等関連特定治水施設整備事業等</t>
    <rPh sb="0" eb="2">
      <t>ゲスイ</t>
    </rPh>
    <rPh sb="2" eb="3">
      <t>トウ</t>
    </rPh>
    <rPh sb="3" eb="5">
      <t>カンレン</t>
    </rPh>
    <rPh sb="5" eb="7">
      <t>トクテイ</t>
    </rPh>
    <rPh sb="7" eb="9">
      <t>チスイ</t>
    </rPh>
    <rPh sb="9" eb="11">
      <t>シセツ</t>
    </rPh>
    <rPh sb="11" eb="13">
      <t>セイビ</t>
    </rPh>
    <rPh sb="13" eb="15">
      <t>ジギョウ</t>
    </rPh>
    <rPh sb="15" eb="16">
      <t>ナド</t>
    </rPh>
    <phoneticPr fontId="4"/>
  </si>
  <si>
    <t>河川等関連公共施設整備促進事業</t>
    <rPh sb="0" eb="2">
      <t>カセン</t>
    </rPh>
    <rPh sb="2" eb="3">
      <t>トウ</t>
    </rPh>
    <rPh sb="3" eb="5">
      <t>カンレン</t>
    </rPh>
    <rPh sb="5" eb="7">
      <t>コウキョウ</t>
    </rPh>
    <rPh sb="7" eb="9">
      <t>シセツ</t>
    </rPh>
    <rPh sb="9" eb="11">
      <t>セイビ</t>
    </rPh>
    <rPh sb="11" eb="13">
      <t>ソクシン</t>
    </rPh>
    <rPh sb="13" eb="15">
      <t>ジギョウ</t>
    </rPh>
    <phoneticPr fontId="4"/>
  </si>
  <si>
    <t>臨時河川等整備事業債（地方特定河川等整備事業分）（財対債分）</t>
    <rPh sb="0" eb="2">
      <t>リンジ</t>
    </rPh>
    <rPh sb="2" eb="4">
      <t>カセン</t>
    </rPh>
    <rPh sb="4" eb="5">
      <t>トウ</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8" eb="29">
      <t>ブン</t>
    </rPh>
    <phoneticPr fontId="4"/>
  </si>
  <si>
    <t>(d)欄の額</t>
    <rPh sb="3" eb="4">
      <t>ラン</t>
    </rPh>
    <rPh sb="5" eb="6">
      <t>ガク</t>
    </rPh>
    <phoneticPr fontId="4"/>
  </si>
  <si>
    <t>臨時河川等整備事業債（地方特定河川等整備事業分）（財対債分以外）</t>
    <rPh sb="0" eb="2">
      <t>リンジ</t>
    </rPh>
    <rPh sb="2" eb="4">
      <t>カセン</t>
    </rPh>
    <rPh sb="4" eb="5">
      <t>ナド</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9" eb="31">
      <t>イガイ</t>
    </rPh>
    <phoneticPr fontId="4"/>
  </si>
  <si>
    <t>(c)</t>
  </si>
  <si>
    <t>臨時河川等整備事業債（一般分）</t>
    <rPh sb="0" eb="2">
      <t>リンジ</t>
    </rPh>
    <rPh sb="2" eb="4">
      <t>カセン</t>
    </rPh>
    <rPh sb="4" eb="5">
      <t>トウ</t>
    </rPh>
    <rPh sb="5" eb="7">
      <t>セイビ</t>
    </rPh>
    <rPh sb="7" eb="9">
      <t>ジギョウ</t>
    </rPh>
    <rPh sb="9" eb="10">
      <t>サイ</t>
    </rPh>
    <rPh sb="11" eb="13">
      <t>イッパン</t>
    </rPh>
    <rPh sb="13" eb="14">
      <t>ブン</t>
    </rPh>
    <phoneticPr fontId="4"/>
  </si>
  <si>
    <t>(千円未満四捨五入）</t>
    <rPh sb="1" eb="3">
      <t>センエン</t>
    </rPh>
    <rPh sb="3" eb="5">
      <t>ミマン</t>
    </rPh>
    <rPh sb="5" eb="9">
      <t>シシャゴニュウ</t>
    </rPh>
    <phoneticPr fontId="4"/>
  </si>
  <si>
    <t>算入率</t>
    <rPh sb="0" eb="2">
      <t>サンニュウ</t>
    </rPh>
    <rPh sb="2" eb="3">
      <t>リツ</t>
    </rPh>
    <phoneticPr fontId="4"/>
  </si>
  <si>
    <t>河川事業及び砂防事業に係る地方債</t>
    <rPh sb="0" eb="2">
      <t>カセン</t>
    </rPh>
    <rPh sb="2" eb="4">
      <t>ジギョウ</t>
    </rPh>
    <rPh sb="4" eb="5">
      <t>オヨ</t>
    </rPh>
    <rPh sb="6" eb="8">
      <t>サボウ</t>
    </rPh>
    <rPh sb="8" eb="10">
      <t>ジギョウ</t>
    </rPh>
    <rPh sb="11" eb="12">
      <t>カカ</t>
    </rPh>
    <rPh sb="13" eb="16">
      <t>チホウサイ</t>
    </rPh>
    <phoneticPr fontId="4"/>
  </si>
  <si>
    <t>港湾費(港湾)合計</t>
    <rPh sb="0" eb="2">
      <t>コウワン</t>
    </rPh>
    <rPh sb="2" eb="3">
      <t>ヒ</t>
    </rPh>
    <rPh sb="4" eb="6">
      <t>コウワン</t>
    </rPh>
    <rPh sb="7" eb="9">
      <t>ゴウケイ</t>
    </rPh>
    <phoneticPr fontId="4"/>
  </si>
  <si>
    <t>(ｹ)</t>
  </si>
  <si>
    <t>(ｸ)</t>
  </si>
  <si>
    <t>(ｷ)</t>
  </si>
  <si>
    <t>(ｶ)</t>
  </si>
  <si>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</si>
  <si>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</si>
  <si>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</si>
  <si>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(ｻ)</t>
  </si>
  <si>
    <t>衛生費計</t>
    <rPh sb="0" eb="3">
      <t>エイセイヒ</t>
    </rPh>
    <rPh sb="3" eb="4">
      <t>ケイ</t>
    </rPh>
    <phoneticPr fontId="4"/>
  </si>
  <si>
    <t>基本設計等着手（通常分）</t>
    <rPh sb="0" eb="2">
      <t>キホン</t>
    </rPh>
    <rPh sb="2" eb="4">
      <t>セッケイ</t>
    </rPh>
    <rPh sb="4" eb="5">
      <t>トウ</t>
    </rPh>
    <rPh sb="5" eb="7">
      <t>チャクシュ</t>
    </rPh>
    <rPh sb="8" eb="10">
      <t>ツウジョウ</t>
    </rPh>
    <rPh sb="10" eb="11">
      <t>ブン</t>
    </rPh>
    <phoneticPr fontId="4"/>
  </si>
  <si>
    <t>基本設計等着手（Ｈ１４年度）</t>
    <rPh sb="0" eb="2">
      <t>キホン</t>
    </rPh>
    <rPh sb="2" eb="4">
      <t>セッケイ</t>
    </rPh>
    <rPh sb="4" eb="5">
      <t>トウ</t>
    </rPh>
    <rPh sb="5" eb="7">
      <t>チャクシュ</t>
    </rPh>
    <rPh sb="11" eb="13">
      <t>ネンド</t>
    </rPh>
    <phoneticPr fontId="4"/>
  </si>
  <si>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</si>
  <si>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</si>
  <si>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医療施設</t>
    <rPh sb="0" eb="2">
      <t>イリョウ</t>
    </rPh>
    <rPh sb="2" eb="4">
      <t>シセツ</t>
    </rPh>
    <phoneticPr fontId="4"/>
  </si>
  <si>
    <t>(ﾉ)</t>
  </si>
  <si>
    <t>(ﾈ)</t>
  </si>
  <si>
    <t>(ﾇ)</t>
  </si>
  <si>
    <t>(ﾆ)</t>
  </si>
  <si>
    <t>(ﾅ)</t>
  </si>
  <si>
    <t>(ﾄ)</t>
  </si>
  <si>
    <t>(ﾃ)</t>
  </si>
  <si>
    <t>(ﾂ)</t>
  </si>
  <si>
    <t>(ﾁ)</t>
  </si>
  <si>
    <t>(ﾀ)</t>
  </si>
  <si>
    <t>(ｿ)</t>
  </si>
  <si>
    <t>(ｾ)</t>
  </si>
  <si>
    <t>(ｽ)</t>
  </si>
  <si>
    <t>(ｼ)</t>
  </si>
  <si>
    <t>(ｺ)</t>
  </si>
  <si>
    <t>(ｵ)</t>
  </si>
  <si>
    <t>(ｴ)</t>
  </si>
  <si>
    <t>(ｳ)</t>
  </si>
  <si>
    <t>(ｲ)</t>
  </si>
  <si>
    <t>(ｱ)</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</si>
  <si>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</si>
  <si>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</si>
  <si>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</si>
  <si>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</si>
  <si>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</si>
  <si>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</si>
  <si>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</si>
  <si>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公立病院地方債（災害拠点上乗せ分を含む）（つづき）</t>
    <rPh sb="0" eb="2">
      <t>コウリツ</t>
    </rPh>
    <rPh sb="2" eb="4">
      <t>ビョウイン</t>
    </rPh>
    <rPh sb="4" eb="7">
      <t>チホウサイ</t>
    </rPh>
    <rPh sb="8" eb="10">
      <t>サイガイ</t>
    </rPh>
    <rPh sb="10" eb="12">
      <t>キョテン</t>
    </rPh>
    <rPh sb="12" eb="14">
      <t>ウワノ</t>
    </rPh>
    <rPh sb="15" eb="16">
      <t>ブン</t>
    </rPh>
    <rPh sb="17" eb="18">
      <t>フク</t>
    </rPh>
    <phoneticPr fontId="2"/>
  </si>
  <si>
    <t>公立病院地方債（災害拠点上乗せ分を含む）</t>
    <rPh sb="0" eb="2">
      <t>コウリツ</t>
    </rPh>
    <rPh sb="2" eb="4">
      <t>ビョウイン</t>
    </rPh>
    <rPh sb="4" eb="7">
      <t>チホウサイ</t>
    </rPh>
    <rPh sb="8" eb="10">
      <t>サイガイ</t>
    </rPh>
    <rPh sb="10" eb="12">
      <t>キョテン</t>
    </rPh>
    <rPh sb="12" eb="14">
      <t>ウワノ</t>
    </rPh>
    <rPh sb="15" eb="16">
      <t>ブン</t>
    </rPh>
    <rPh sb="17" eb="18">
      <t>フク</t>
    </rPh>
    <phoneticPr fontId="2"/>
  </si>
  <si>
    <t>衛生費</t>
    <rPh sb="0" eb="2">
      <t>エイセイ</t>
    </rPh>
    <rPh sb="2" eb="3">
      <t>ヒ</t>
    </rPh>
    <phoneticPr fontId="4"/>
  </si>
  <si>
    <t>建設仮勘定分</t>
  </si>
  <si>
    <t>年度</t>
    <rPh sb="0" eb="2">
      <t>ネンド</t>
    </rPh>
    <phoneticPr fontId="2"/>
  </si>
  <si>
    <t>元金分</t>
    <rPh sb="0" eb="3">
      <t>ガンキンブン</t>
    </rPh>
    <phoneticPr fontId="2"/>
  </si>
  <si>
    <t>事業費</t>
  </si>
  <si>
    <t>同意等額</t>
    <rPh sb="0" eb="2">
      <t>ドウイ</t>
    </rPh>
    <rPh sb="2" eb="3">
      <t>トウ</t>
    </rPh>
    <rPh sb="3" eb="4">
      <t>ガク</t>
    </rPh>
    <phoneticPr fontId="2"/>
  </si>
  <si>
    <t>施行</t>
    <rPh sb="0" eb="2">
      <t>セコウ</t>
    </rPh>
    <phoneticPr fontId="2"/>
  </si>
  <si>
    <t>繰出基準額</t>
    <rPh sb="0" eb="1">
      <t>ク</t>
    </rPh>
    <rPh sb="1" eb="2">
      <t>デ</t>
    </rPh>
    <rPh sb="2" eb="4">
      <t>キジュン</t>
    </rPh>
    <rPh sb="4" eb="5">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</si>
  <si>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</si>
  <si>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</si>
  <si>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</si>
  <si>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事業</t>
    <rPh sb="0" eb="2">
      <t>ジギョウ</t>
    </rPh>
    <phoneticPr fontId="2"/>
  </si>
  <si>
    <t>（単位：千円）</t>
    <rPh sb="1" eb="3">
      <t>タンイ</t>
    </rPh>
    <rPh sb="4" eb="6">
      <t>センエン</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</si>
  <si>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</si>
  <si>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</si>
  <si>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病院事業建設費負担企業債</t>
    <rPh sb="0" eb="2">
      <t>ビョウイン</t>
    </rPh>
    <rPh sb="2" eb="4">
      <t>ジギョウ</t>
    </rPh>
    <rPh sb="4" eb="7">
      <t>ケンセツヒ</t>
    </rPh>
    <rPh sb="7" eb="9">
      <t>フタン</t>
    </rPh>
    <rPh sb="9" eb="12">
      <t>キギョウサイ</t>
    </rPh>
    <phoneticPr fontId="2"/>
  </si>
  <si>
    <t>衛生費附表</t>
    <rPh sb="0" eb="3">
      <t>エイセイヒ</t>
    </rPh>
    <rPh sb="3" eb="5">
      <t>フヒョウ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</si>
  <si>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</si>
  <si>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</si>
  <si>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 xml:space="preserve">  着手した継続事業を除く。）病院事業債について記入すること。</t>
    <rPh sb="11" eb="12">
      <t>ノゾ</t>
    </rPh>
    <phoneticPr fontId="2"/>
  </si>
  <si>
    <t>２　（B）欄は（A）×2/3の算式により算出し記入すること。ただし、災害拠点病院の施設整備事業</t>
    <rPh sb="5" eb="6">
      <t>ラン</t>
    </rPh>
    <rPh sb="15" eb="17">
      <t>サンシキ</t>
    </rPh>
    <rPh sb="20" eb="22">
      <t>サンシュツ</t>
    </rPh>
    <rPh sb="23" eb="25">
      <t>キニュウ</t>
    </rPh>
    <phoneticPr fontId="2"/>
  </si>
  <si>
    <t>（注）</t>
    <rPh sb="1" eb="2">
      <t>チュウ</t>
    </rPh>
    <phoneticPr fontId="2"/>
  </si>
  <si>
    <t>高齢者保健福祉費計</t>
    <rPh sb="0" eb="3">
      <t>コウレイシャ</t>
    </rPh>
    <rPh sb="3" eb="5">
      <t>ホケン</t>
    </rPh>
    <rPh sb="5" eb="8">
      <t>フクシヒ</t>
    </rPh>
    <rPh sb="8" eb="9">
      <t>ケイ</t>
    </rPh>
    <phoneticPr fontId="4"/>
  </si>
  <si>
    <t>高齢者保健福祉費（６５歳以上人口）</t>
    <rPh sb="0" eb="3">
      <t>コウレイシャ</t>
    </rPh>
    <rPh sb="3" eb="5">
      <t>ホケン</t>
    </rPh>
    <rPh sb="5" eb="8">
      <t>フクシヒ</t>
    </rPh>
    <rPh sb="11" eb="12">
      <t>サイ</t>
    </rPh>
    <rPh sb="12" eb="14">
      <t>イジョウ</t>
    </rPh>
    <rPh sb="14" eb="16">
      <t>ジンコウ</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</si>
  <si>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</si>
  <si>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</si>
  <si>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</si>
  <si>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</si>
  <si>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</si>
  <si>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</si>
  <si>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</si>
  <si>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(p)</t>
    <phoneticPr fontId="4"/>
  </si>
  <si>
    <t>(ｺ)欄の額</t>
    <rPh sb="3" eb="4">
      <t>ラン</t>
    </rPh>
    <rPh sb="5" eb="6">
      <t>ガク</t>
    </rPh>
    <phoneticPr fontId="4"/>
  </si>
  <si>
    <t>許可額</t>
    <rPh sb="0" eb="3">
      <t>キョカガク</t>
    </rPh>
    <phoneticPr fontId="4"/>
  </si>
  <si>
    <t>林野行政費合計</t>
    <rPh sb="0" eb="2">
      <t>リンヤ</t>
    </rPh>
    <rPh sb="2" eb="4">
      <t>ギョウセイ</t>
    </rPh>
    <rPh sb="4" eb="5">
      <t>ヒ</t>
    </rPh>
    <rPh sb="5" eb="7">
      <t>ゴウケイ</t>
    </rPh>
    <phoneticPr fontId="4"/>
  </si>
  <si>
    <t>一般単独（一般）事業債（単独林道及びふるさと一般林道分）</t>
    <rPh sb="0" eb="2">
      <t>イッパン</t>
    </rPh>
    <rPh sb="2" eb="4">
      <t>タンドク</t>
    </rPh>
    <rPh sb="5" eb="7">
      <t>イッパン</t>
    </rPh>
    <rPh sb="8" eb="10">
      <t>ジギョウ</t>
    </rPh>
    <rPh sb="10" eb="11">
      <t>サイ</t>
    </rPh>
    <rPh sb="12" eb="14">
      <t>タンドク</t>
    </rPh>
    <rPh sb="14" eb="16">
      <t>リンドウ</t>
    </rPh>
    <rPh sb="16" eb="17">
      <t>オヨ</t>
    </rPh>
    <rPh sb="22" eb="24">
      <t>イッパン</t>
    </rPh>
    <rPh sb="24" eb="26">
      <t>リンドウ</t>
    </rPh>
    <rPh sb="26" eb="27">
      <t>ブン</t>
    </rPh>
    <phoneticPr fontId="4"/>
  </si>
  <si>
    <t>地域振興費･その１合計</t>
    <rPh sb="0" eb="2">
      <t>チイキ</t>
    </rPh>
    <rPh sb="2" eb="4">
      <t>シンコウ</t>
    </rPh>
    <rPh sb="4" eb="5">
      <t>ヒ</t>
    </rPh>
    <rPh sb="9" eb="11">
      <t>ゴウケイ</t>
    </rPh>
    <phoneticPr fontId="4"/>
  </si>
  <si>
    <t>同意等額</t>
    <rPh sb="0" eb="2">
      <t>ドウイ</t>
    </rPh>
    <rPh sb="2" eb="3">
      <t>トウ</t>
    </rPh>
    <rPh sb="3" eb="4">
      <t>ガク</t>
    </rPh>
    <phoneticPr fontId="4"/>
  </si>
  <si>
    <t>同意等年度</t>
    <rPh sb="0" eb="2">
      <t>ドウイ</t>
    </rPh>
    <rPh sb="2" eb="3">
      <t>トウ</t>
    </rPh>
    <rPh sb="3" eb="5">
      <t>ネンド</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</si>
  <si>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</si>
  <si>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</si>
  <si>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許可年度</t>
    <rPh sb="0" eb="2">
      <t>キョカ</t>
    </rPh>
    <rPh sb="2" eb="4">
      <t>ネンド</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</si>
  <si>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2">
      <t>ジギョウ</t>
    </rPh>
    <rPh sb="22" eb="23">
      <t>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</si>
  <si>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2">
      <t>ジギョウ</t>
    </rPh>
    <rPh sb="22" eb="23">
      <t>ブン</t>
    </rPh>
    <phoneticPr fontId="4"/>
  </si>
  <si>
    <t>日本新生緊急基盤整備事業債</t>
    <rPh sb="0" eb="2">
      <t>ニホン</t>
    </rPh>
    <rPh sb="2" eb="4">
      <t>シンセイ</t>
    </rPh>
    <rPh sb="4" eb="6">
      <t>キンキュウ</t>
    </rPh>
    <rPh sb="6" eb="8">
      <t>キバン</t>
    </rPh>
    <rPh sb="8" eb="10">
      <t>セイビ</t>
    </rPh>
    <rPh sb="10" eb="13">
      <t>ジギョウサイ</t>
    </rPh>
    <phoneticPr fontId="4"/>
  </si>
  <si>
    <t>発展基盤緊急整備事業債</t>
    <rPh sb="0" eb="2">
      <t>ハッテン</t>
    </rPh>
    <rPh sb="2" eb="4">
      <t>キバン</t>
    </rPh>
    <rPh sb="4" eb="6">
      <t>キンキュウ</t>
    </rPh>
    <rPh sb="6" eb="8">
      <t>セイビ</t>
    </rPh>
    <rPh sb="8" eb="11">
      <t>ジギョウサイ</t>
    </rPh>
    <phoneticPr fontId="4"/>
  </si>
  <si>
    <t>(旧)地域総合整備事業債（特別分）（財源対策債分）</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phoneticPr fontId="4"/>
  </si>
  <si>
    <t>(旧)地域総合整備事業債（特別分）（財源対策債分以外）</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rPh sb="24" eb="26">
      <t>イガイ</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</si>
  <si>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</si>
  <si>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</si>
  <si>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地域振興費・その１</t>
    <rPh sb="0" eb="2">
      <t>チイキ</t>
    </rPh>
    <rPh sb="2" eb="5">
      <t>シンコウヒ</t>
    </rPh>
    <phoneticPr fontId="4"/>
  </si>
  <si>
    <t>地域振興費･その２合計</t>
    <rPh sb="0" eb="2">
      <t>チイキ</t>
    </rPh>
    <rPh sb="2" eb="4">
      <t>シンコウ</t>
    </rPh>
    <rPh sb="4" eb="5">
      <t>ヒ</t>
    </rPh>
    <rPh sb="9" eb="11">
      <t>ゴウケイ</t>
    </rPh>
    <phoneticPr fontId="4"/>
  </si>
  <si>
    <t>石綿対策事業債</t>
    <rPh sb="0" eb="2">
      <t>イシワタ</t>
    </rPh>
    <rPh sb="2" eb="4">
      <t>タイサク</t>
    </rPh>
    <rPh sb="4" eb="7">
      <t>ジギョウサイ</t>
    </rPh>
    <phoneticPr fontId="4"/>
  </si>
  <si>
    <t>施設整備費相当額</t>
    <rPh sb="0" eb="2">
      <t>シセツ</t>
    </rPh>
    <rPh sb="2" eb="5">
      <t>セイビヒ</t>
    </rPh>
    <rPh sb="5" eb="8">
      <t>ソウトウガク</t>
    </rPh>
    <phoneticPr fontId="4"/>
  </si>
  <si>
    <t>算入年度</t>
    <rPh sb="0" eb="2">
      <t>サンニュウ</t>
    </rPh>
    <rPh sb="2" eb="3">
      <t>トシ</t>
    </rPh>
    <rPh sb="3" eb="4">
      <t>ド</t>
    </rPh>
    <phoneticPr fontId="4"/>
  </si>
  <si>
    <t>ＰＦＩ事業に伴う施設整備費相当額④</t>
    <rPh sb="3" eb="5">
      <t>ジギョウ</t>
    </rPh>
    <rPh sb="6" eb="7">
      <t>トモナ</t>
    </rPh>
    <rPh sb="8" eb="10">
      <t>シセツ</t>
    </rPh>
    <rPh sb="10" eb="12">
      <t>セイビ</t>
    </rPh>
    <rPh sb="12" eb="13">
      <t>ヒ</t>
    </rPh>
    <rPh sb="13" eb="16">
      <t>ソウトウガク</t>
    </rPh>
    <phoneticPr fontId="4"/>
  </si>
  <si>
    <t>ＰＦＩ事業に伴う施設整備費相当額③</t>
    <rPh sb="3" eb="5">
      <t>ジギョウ</t>
    </rPh>
    <rPh sb="6" eb="7">
      <t>トモナ</t>
    </rPh>
    <rPh sb="8" eb="10">
      <t>シセツ</t>
    </rPh>
    <rPh sb="10" eb="12">
      <t>セイビ</t>
    </rPh>
    <rPh sb="12" eb="13">
      <t>ヒ</t>
    </rPh>
    <rPh sb="13" eb="16">
      <t>ソウトウガク</t>
    </rPh>
    <phoneticPr fontId="4"/>
  </si>
  <si>
    <t>ＰＦＩ事業に伴う施設整備費相当額①</t>
    <rPh sb="3" eb="5">
      <t>ジギョウ</t>
    </rPh>
    <rPh sb="6" eb="7">
      <t>トモナ</t>
    </rPh>
    <rPh sb="8" eb="10">
      <t>シセツ</t>
    </rPh>
    <rPh sb="10" eb="12">
      <t>セイビ</t>
    </rPh>
    <rPh sb="12" eb="13">
      <t>ヒ</t>
    </rPh>
    <rPh sb="13" eb="16">
      <t>ソウトウガク</t>
    </rPh>
    <phoneticPr fontId="4"/>
  </si>
  <si>
    <t>水俣病原因企業に対する金融支援事業債</t>
    <rPh sb="0" eb="2">
      <t>ミナマタ</t>
    </rPh>
    <rPh sb="2" eb="3">
      <t>ビョウ</t>
    </rPh>
    <rPh sb="3" eb="5">
      <t>ゲンイン</t>
    </rPh>
    <rPh sb="5" eb="7">
      <t>キギョウ</t>
    </rPh>
    <rPh sb="8" eb="9">
      <t>タイ</t>
    </rPh>
    <rPh sb="11" eb="13">
      <t>キンユウ</t>
    </rPh>
    <rPh sb="13" eb="15">
      <t>シエン</t>
    </rPh>
    <rPh sb="15" eb="18">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</si>
  <si>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</si>
  <si>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緊急防災基盤整備事業債</t>
    <rPh sb="0" eb="2">
      <t>キンキュウ</t>
    </rPh>
    <rPh sb="2" eb="4">
      <t>ボウサイ</t>
    </rPh>
    <rPh sb="4" eb="6">
      <t>キバン</t>
    </rPh>
    <rPh sb="6" eb="8">
      <t>セイビ</t>
    </rPh>
    <rPh sb="8" eb="11">
      <t>ジギョウサイ</t>
    </rPh>
    <phoneticPr fontId="4"/>
  </si>
  <si>
    <t>地域振興費・その２</t>
    <rPh sb="0" eb="2">
      <t>チイキ</t>
    </rPh>
    <rPh sb="2" eb="5">
      <t>シンコウヒ</t>
    </rPh>
    <phoneticPr fontId="4"/>
  </si>
  <si>
    <t>地域振興費合計</t>
    <rPh sb="0" eb="2">
      <t>チイキ</t>
    </rPh>
    <rPh sb="2" eb="4">
      <t>シンコウ</t>
    </rPh>
    <rPh sb="4" eb="5">
      <t>ヒ</t>
    </rPh>
    <rPh sb="5" eb="7">
      <t>ゴウケイ</t>
    </rPh>
    <phoneticPr fontId="4"/>
  </si>
  <si>
    <t>地域振興費･その３合計</t>
    <rPh sb="0" eb="2">
      <t>チイキ</t>
    </rPh>
    <rPh sb="2" eb="4">
      <t>シンコウ</t>
    </rPh>
    <rPh sb="4" eb="5">
      <t>ヒ</t>
    </rPh>
    <rPh sb="9" eb="11">
      <t>ゴウケイ</t>
    </rPh>
    <phoneticPr fontId="4"/>
  </si>
  <si>
    <t>(上記以外分)</t>
    <rPh sb="1" eb="3">
      <t>ジョウキ</t>
    </rPh>
    <rPh sb="3" eb="5">
      <t>イガイ</t>
    </rPh>
    <rPh sb="5" eb="6">
      <t>ブン</t>
    </rPh>
    <phoneticPr fontId="4"/>
  </si>
  <si>
    <t>(13以降採択分)</t>
    <rPh sb="3" eb="5">
      <t>イコウ</t>
    </rPh>
    <rPh sb="5" eb="7">
      <t>サイタク</t>
    </rPh>
    <rPh sb="7" eb="8">
      <t>ブン</t>
    </rPh>
    <phoneticPr fontId="4"/>
  </si>
  <si>
    <t>9年度</t>
    <rPh sb="1" eb="3">
      <t>ネンド</t>
    </rPh>
    <phoneticPr fontId="4"/>
  </si>
  <si>
    <t>8年度</t>
    <rPh sb="1" eb="3">
      <t>ネンド</t>
    </rPh>
    <phoneticPr fontId="4"/>
  </si>
  <si>
    <t>7年度</t>
    <rPh sb="1" eb="3">
      <t>ネンド</t>
    </rPh>
    <phoneticPr fontId="4"/>
  </si>
  <si>
    <t>6年度</t>
    <rPh sb="1" eb="3">
      <t>ネンド</t>
    </rPh>
    <phoneticPr fontId="4"/>
  </si>
  <si>
    <t>4年度</t>
    <rPh sb="1" eb="3">
      <t>ネンド</t>
    </rPh>
    <phoneticPr fontId="4"/>
  </si>
  <si>
    <t>2年度</t>
    <rPh sb="1" eb="3">
      <t>ネンド</t>
    </rPh>
    <phoneticPr fontId="4"/>
  </si>
  <si>
    <t>63年度</t>
    <rPh sb="2" eb="4">
      <t>ネンド</t>
    </rPh>
    <phoneticPr fontId="4"/>
  </si>
  <si>
    <t>第三ｾｸﾀｰ地下鉄･ﾓﾉﾚｰﾙ･ﾆｭｰﾀｳﾝ鉄道等に係る一般会計出資債･補助金債</t>
    <rPh sb="0" eb="1">
      <t>ダイ</t>
    </rPh>
    <rPh sb="1" eb="2">
      <t>3</t>
    </rPh>
    <rPh sb="6" eb="9">
      <t>チカテツ</t>
    </rPh>
    <rPh sb="22" eb="24">
      <t>テツドウ</t>
    </rPh>
    <rPh sb="24" eb="25">
      <t>トウ</t>
    </rPh>
    <rPh sb="26" eb="27">
      <t>カカ</t>
    </rPh>
    <rPh sb="28" eb="30">
      <t>イッパン</t>
    </rPh>
    <rPh sb="30" eb="32">
      <t>カイケイ</t>
    </rPh>
    <rPh sb="32" eb="35">
      <t>シュッシサイ</t>
    </rPh>
    <rPh sb="36" eb="39">
      <t>ホジョキン</t>
    </rPh>
    <rPh sb="39" eb="40">
      <t>サイ</t>
    </rPh>
    <phoneticPr fontId="4"/>
  </si>
  <si>
    <t>地域住宅交付金事業債</t>
    <rPh sb="0" eb="2">
      <t>チイキ</t>
    </rPh>
    <rPh sb="2" eb="4">
      <t>ジュウタク</t>
    </rPh>
    <rPh sb="4" eb="7">
      <t>コウフキン</t>
    </rPh>
    <rPh sb="7" eb="9">
      <t>ジギョウ</t>
    </rPh>
    <rPh sb="9" eb="10">
      <t>サイ</t>
    </rPh>
    <phoneticPr fontId="4"/>
  </si>
  <si>
    <t>臨時経済対策事業債</t>
    <rPh sb="0" eb="2">
      <t>リンジ</t>
    </rPh>
    <rPh sb="2" eb="4">
      <t>ケイザイ</t>
    </rPh>
    <rPh sb="4" eb="6">
      <t>タイサク</t>
    </rPh>
    <rPh sb="6" eb="9">
      <t>ジギョウサイ</t>
    </rPh>
    <phoneticPr fontId="4"/>
  </si>
  <si>
    <t>附表２の⑨</t>
    <rPh sb="0" eb="2">
      <t>フヒョウ</t>
    </rPh>
    <phoneticPr fontId="4"/>
  </si>
  <si>
    <t>新幹線鉄道整備事業債</t>
    <rPh sb="0" eb="3">
      <t>シンカンセン</t>
    </rPh>
    <rPh sb="3" eb="5">
      <t>テツドウ</t>
    </rPh>
    <rPh sb="5" eb="7">
      <t>セイビ</t>
    </rPh>
    <rPh sb="7" eb="9">
      <t>ジギョウ</t>
    </rPh>
    <rPh sb="9" eb="10">
      <t>サイ</t>
    </rPh>
    <phoneticPr fontId="4"/>
  </si>
  <si>
    <t>住宅宅地関連公共施設整備促進事業債及び住宅市街地総合整備促進事業債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7">
      <t>ジギョウサイ</t>
    </rPh>
    <rPh sb="17" eb="18">
      <t>オヨ</t>
    </rPh>
    <rPh sb="19" eb="21">
      <t>ジュウタク</t>
    </rPh>
    <rPh sb="21" eb="24">
      <t>シガイチ</t>
    </rPh>
    <rPh sb="24" eb="26">
      <t>ソウゴウ</t>
    </rPh>
    <rPh sb="26" eb="28">
      <t>セイビ</t>
    </rPh>
    <rPh sb="28" eb="30">
      <t>ソクシン</t>
    </rPh>
    <rPh sb="30" eb="33">
      <t>ジギョウサイ</t>
    </rPh>
    <phoneticPr fontId="4"/>
  </si>
  <si>
    <t>都市生活環境整備特別対策事業債</t>
    <rPh sb="0" eb="2">
      <t>トシ</t>
    </rPh>
    <rPh sb="2" eb="4">
      <t>セイカツ</t>
    </rPh>
    <rPh sb="4" eb="6">
      <t>カンキョウ</t>
    </rPh>
    <rPh sb="6" eb="8">
      <t>セイビ</t>
    </rPh>
    <rPh sb="8" eb="10">
      <t>トクベツ</t>
    </rPh>
    <rPh sb="10" eb="12">
      <t>タイサク</t>
    </rPh>
    <rPh sb="12" eb="15">
      <t>ジギョウサイ</t>
    </rPh>
    <phoneticPr fontId="4"/>
  </si>
  <si>
    <t>産炭地域開発就労事業等に係る地方債元利償還金</t>
    <rPh sb="0" eb="2">
      <t>サンタン</t>
    </rPh>
    <rPh sb="2" eb="4">
      <t>チイキ</t>
    </rPh>
    <rPh sb="4" eb="6">
      <t>カイハツ</t>
    </rPh>
    <rPh sb="6" eb="8">
      <t>シュウロウ</t>
    </rPh>
    <rPh sb="8" eb="10">
      <t>ジギョウ</t>
    </rPh>
    <rPh sb="10" eb="11">
      <t>トウ</t>
    </rPh>
    <rPh sb="12" eb="13">
      <t>カカ</t>
    </rPh>
    <rPh sb="14" eb="16">
      <t>チホウ</t>
    </rPh>
    <rPh sb="16" eb="17">
      <t>サイ</t>
    </rPh>
    <rPh sb="17" eb="19">
      <t>ガンリ</t>
    </rPh>
    <rPh sb="19" eb="22">
      <t>ショウカンキン</t>
    </rPh>
    <phoneticPr fontId="4"/>
  </si>
  <si>
    <t>財政力補正係数</t>
    <rPh sb="0" eb="3">
      <t>ザイセイリョク</t>
    </rPh>
    <rPh sb="3" eb="5">
      <t>ホセイ</t>
    </rPh>
    <rPh sb="5" eb="7">
      <t>ケイスウ</t>
    </rPh>
    <phoneticPr fontId="4"/>
  </si>
  <si>
    <t>自然災害防止事業債</t>
    <rPh sb="0" eb="2">
      <t>シゼン</t>
    </rPh>
    <rPh sb="2" eb="4">
      <t>サイガイ</t>
    </rPh>
    <rPh sb="4" eb="6">
      <t>ボウシ</t>
    </rPh>
    <rPh sb="6" eb="9">
      <t>ジギョウサイ</t>
    </rPh>
    <phoneticPr fontId="4"/>
  </si>
  <si>
    <t>公園緑地事業債</t>
    <rPh sb="0" eb="2">
      <t>コウエン</t>
    </rPh>
    <rPh sb="2" eb="4">
      <t>リョクチ</t>
    </rPh>
    <rPh sb="4" eb="7">
      <t>ジギョウサイ</t>
    </rPh>
    <phoneticPr fontId="4"/>
  </si>
  <si>
    <t>地下鉄緊急整備事業債</t>
    <rPh sb="0" eb="3">
      <t>チカテツ</t>
    </rPh>
    <rPh sb="3" eb="5">
      <t>キンキュウ</t>
    </rPh>
    <rPh sb="5" eb="7">
      <t>セイビ</t>
    </rPh>
    <rPh sb="7" eb="10">
      <t>ジギョウサイ</t>
    </rPh>
    <phoneticPr fontId="4"/>
  </si>
  <si>
    <t>地下鉄事業出資債等</t>
    <rPh sb="0" eb="3">
      <t>チカテツ</t>
    </rPh>
    <rPh sb="3" eb="5">
      <t>ジギョウ</t>
    </rPh>
    <rPh sb="5" eb="8">
      <t>シュッシサイ</t>
    </rPh>
    <rPh sb="8" eb="9">
      <t>トウ</t>
    </rPh>
    <phoneticPr fontId="4"/>
  </si>
  <si>
    <t>地下鉄事業出資債等</t>
    <rPh sb="0" eb="3">
      <t>チカテツ</t>
    </rPh>
    <rPh sb="3" eb="5">
      <t>ジギョウ</t>
    </rPh>
    <rPh sb="5" eb="7">
      <t>シュッシ</t>
    </rPh>
    <rPh sb="7" eb="8">
      <t>サイ</t>
    </rPh>
    <rPh sb="8" eb="9">
      <t>トウ</t>
    </rPh>
    <phoneticPr fontId="4"/>
  </si>
  <si>
    <t>地下鉄事業続特例債</t>
    <rPh sb="0" eb="3">
      <t>チカテツ</t>
    </rPh>
    <rPh sb="3" eb="5">
      <t>ジギョウ</t>
    </rPh>
    <rPh sb="5" eb="6">
      <t>ゾク</t>
    </rPh>
    <rPh sb="6" eb="9">
      <t>トクレイサイ</t>
    </rPh>
    <phoneticPr fontId="4"/>
  </si>
  <si>
    <t>地下鉄事業既特例債・新特例債・新々特例債</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phoneticPr fontId="4"/>
  </si>
  <si>
    <t>下水道資本費平準化債</t>
    <rPh sb="0" eb="3">
      <t>ゲスイドウ</t>
    </rPh>
    <rPh sb="3" eb="6">
      <t>シホンヒ</t>
    </rPh>
    <rPh sb="6" eb="9">
      <t>ヘイジュンカ</t>
    </rPh>
    <rPh sb="9" eb="10">
      <t>サイ</t>
    </rPh>
    <phoneticPr fontId="4"/>
  </si>
  <si>
    <t>更新</t>
    <rPh sb="0" eb="2">
      <t>コウシン</t>
    </rPh>
    <phoneticPr fontId="4"/>
  </si>
  <si>
    <t>新設</t>
    <rPh sb="0" eb="2">
      <t>シンセツ</t>
    </rPh>
    <phoneticPr fontId="4"/>
  </si>
  <si>
    <t>流域下水道事業債(通常分)</t>
    <rPh sb="0" eb="2">
      <t>リュウイキ</t>
    </rPh>
    <rPh sb="2" eb="5">
      <t>ゲスイドウ</t>
    </rPh>
    <rPh sb="5" eb="8">
      <t>ジギョウサイ</t>
    </rPh>
    <rPh sb="9" eb="11">
      <t>ツウジョウ</t>
    </rPh>
    <rPh sb="11" eb="12">
      <t>ブン</t>
    </rPh>
    <phoneticPr fontId="4"/>
  </si>
  <si>
    <t>地域振興費・その３</t>
    <rPh sb="0" eb="2">
      <t>チイキ</t>
    </rPh>
    <rPh sb="2" eb="5">
      <t>シンコウヒ</t>
    </rPh>
    <phoneticPr fontId="4"/>
  </si>
  <si>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</si>
  <si>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</si>
  <si>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</si>
  <si>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</si>
  <si>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</si>
  <si>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</si>
  <si>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</si>
  <si>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</si>
  <si>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</si>
  <si>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</si>
  <si>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</si>
  <si>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</si>
  <si>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</si>
  <si>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</si>
  <si>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</si>
  <si>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</si>
  <si>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</si>
  <si>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</si>
  <si>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</si>
  <si>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</si>
  <si>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</si>
  <si>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</si>
  <si>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</si>
  <si>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</si>
  <si>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</si>
  <si>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</si>
  <si>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</si>
  <si>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</si>
  <si>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</si>
  <si>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</si>
  <si>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</si>
  <si>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</si>
  <si>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</si>
  <si>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</si>
  <si>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</si>
  <si>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</si>
  <si>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</si>
  <si>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財政力補正係数算出表（千円未満四捨五入）</t>
  </si>
  <si>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</si>
  <si>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（注）　⑦欄は掛け放し、⑨欄は小数点以下３位未満を四捨五入すること。</t>
    <rPh sb="1" eb="2">
      <t>チュウ</t>
    </rPh>
    <rPh sb="5" eb="6">
      <t>ラン</t>
    </rPh>
    <rPh sb="7" eb="8">
      <t>カ</t>
    </rPh>
    <rPh sb="9" eb="10">
      <t>ハナ</t>
    </rPh>
    <rPh sb="13" eb="14">
      <t>ラン</t>
    </rPh>
    <rPh sb="15" eb="18">
      <t>ショウスウテン</t>
    </rPh>
    <rPh sb="18" eb="20">
      <t>イカ</t>
    </rPh>
    <rPh sb="21" eb="22">
      <t>イ</t>
    </rPh>
    <rPh sb="22" eb="24">
      <t>ミマン</t>
    </rPh>
    <rPh sb="25" eb="29">
      <t>シシャゴニュウ</t>
    </rPh>
    <phoneticPr fontId="2"/>
  </si>
  <si>
    <t>　　　  1.00以下</t>
    <rPh sb="9" eb="11">
      <t>イカ</t>
    </rPh>
    <phoneticPr fontId="2"/>
  </si>
  <si>
    <t>定数</t>
    <rPh sb="0" eb="2">
      <t>テイスウ</t>
    </rPh>
    <phoneticPr fontId="2"/>
  </si>
  <si>
    <t>乗率</t>
    <rPh sb="0" eb="2">
      <t>ジョウリツ</t>
    </rPh>
    <phoneticPr fontId="2"/>
  </si>
  <si>
    <t>指数</t>
    <rPh sb="0" eb="2">
      <t>シスウ</t>
    </rPh>
    <phoneticPr fontId="2"/>
  </si>
  <si>
    <t>⑤の段階区分</t>
    <rPh sb="2" eb="4">
      <t>ダンカイ</t>
    </rPh>
    <rPh sb="4" eb="6">
      <t>クブン</t>
    </rPh>
    <phoneticPr fontId="2"/>
  </si>
  <si>
    <t>（小数点以下４位未満四捨五入）</t>
    <rPh sb="1" eb="4">
      <t>ショウスウテン</t>
    </rPh>
    <rPh sb="4" eb="6">
      <t>イカ</t>
    </rPh>
    <rPh sb="7" eb="8">
      <t>イ</t>
    </rPh>
    <rPh sb="8" eb="10">
      <t>ミマン</t>
    </rPh>
    <rPh sb="10" eb="14">
      <t>シシャゴニュウ</t>
    </rPh>
    <phoneticPr fontId="2"/>
  </si>
  <si>
    <t>（参考別紙から転記）</t>
    <rPh sb="1" eb="3">
      <t>サンコウ</t>
    </rPh>
    <rPh sb="3" eb="5">
      <t>ベッシ</t>
    </rPh>
    <rPh sb="7" eb="9">
      <t>テンキ</t>
    </rPh>
    <phoneticPr fontId="2"/>
  </si>
  <si>
    <t>　　　　　　計</t>
    <rPh sb="6" eb="7">
      <t>ケイ</t>
    </rPh>
    <phoneticPr fontId="2"/>
  </si>
  <si>
    <t>９</t>
  </si>
  <si>
    <t>８</t>
  </si>
  <si>
    <t>（千円未満四捨五入）</t>
    <rPh sb="1" eb="3">
      <t>センエン</t>
    </rPh>
    <rPh sb="3" eb="5">
      <t>ミマン</t>
    </rPh>
    <rPh sb="5" eb="9">
      <t>シシャゴニュウ</t>
    </rPh>
    <phoneticPr fontId="2"/>
  </si>
  <si>
    <t>乗　率</t>
  </si>
  <si>
    <t>同意等額（千円）</t>
    <rPh sb="0" eb="2">
      <t>ドウイ</t>
    </rPh>
    <rPh sb="2" eb="3">
      <t>トウ</t>
    </rPh>
    <rPh sb="3" eb="4">
      <t>ガク</t>
    </rPh>
    <rPh sb="5" eb="7">
      <t>センエン</t>
    </rPh>
    <phoneticPr fontId="2"/>
  </si>
  <si>
    <t>同意等年度</t>
    <rPh sb="0" eb="2">
      <t>ドウイ</t>
    </rPh>
    <rPh sb="2" eb="3">
      <t>トウ</t>
    </rPh>
    <rPh sb="3" eb="5">
      <t>ネンド</t>
    </rPh>
    <phoneticPr fontId="2"/>
  </si>
  <si>
    <t>新幹線鉄道整備事業に充てた地方債</t>
  </si>
  <si>
    <t>○</t>
  </si>
  <si>
    <t>【附表２】</t>
  </si>
  <si>
    <t>整備新幹線に係る事業費補正割増係数算出表</t>
    <rPh sb="0" eb="2">
      <t>セイビ</t>
    </rPh>
    <rPh sb="2" eb="5">
      <t>シンカンセン</t>
    </rPh>
    <rPh sb="6" eb="7">
      <t>カカ</t>
    </rPh>
    <rPh sb="8" eb="11">
      <t>ジギョウヒ</t>
    </rPh>
    <rPh sb="11" eb="13">
      <t>ホセイ</t>
    </rPh>
    <rPh sb="13" eb="15">
      <t>ワリマシ</t>
    </rPh>
    <rPh sb="15" eb="17">
      <t>ケイスウ</t>
    </rPh>
    <rPh sb="17" eb="19">
      <t>サンシュツ</t>
    </rPh>
    <rPh sb="19" eb="20">
      <t>ヒョウ</t>
    </rPh>
    <phoneticPr fontId="2"/>
  </si>
  <si>
    <t>合　　計</t>
    <rPh sb="0" eb="1">
      <t>ゴウ</t>
    </rPh>
    <rPh sb="3" eb="4">
      <t>ケイ</t>
    </rPh>
    <phoneticPr fontId="2"/>
  </si>
  <si>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</si>
  <si>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</si>
  <si>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</si>
  <si>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</si>
  <si>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</si>
  <si>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</si>
  <si>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</si>
  <si>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</si>
  <si>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</si>
  <si>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</si>
  <si>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</si>
  <si>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</si>
  <si>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</si>
  <si>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</si>
  <si>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</si>
  <si>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</si>
  <si>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</si>
  <si>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</si>
  <si>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</si>
  <si>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</si>
  <si>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</si>
  <si>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</si>
  <si>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</si>
  <si>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</si>
  <si>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</si>
  <si>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</si>
  <si>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</si>
  <si>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</si>
  <si>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</si>
  <si>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</si>
  <si>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</si>
  <si>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</si>
  <si>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</si>
  <si>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</si>
  <si>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</si>
  <si>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</si>
  <si>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</si>
  <si>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</si>
  <si>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</si>
  <si>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</si>
  <si>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</si>
  <si>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</si>
  <si>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</si>
  <si>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</si>
  <si>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</si>
  <si>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</si>
  <si>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</si>
  <si>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rPh sb="1" eb="3">
      <t>センエン</t>
    </rPh>
    <phoneticPr fontId="2"/>
  </si>
  <si>
    <t>標準財政規模</t>
    <rPh sb="0" eb="2">
      <t>ヒョウジュン</t>
    </rPh>
    <rPh sb="2" eb="4">
      <t>ザイセイ</t>
    </rPh>
    <rPh sb="4" eb="6">
      <t>キボ</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</si>
  <si>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</si>
  <si>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</si>
  <si>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</si>
  <si>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</si>
  <si>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</si>
  <si>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</si>
  <si>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</si>
  <si>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</si>
  <si>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</si>
  <si>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</si>
  <si>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</si>
  <si>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</si>
  <si>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</si>
  <si>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</si>
  <si>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</si>
  <si>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</si>
  <si>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</si>
  <si>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</si>
  <si>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</si>
  <si>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</si>
  <si>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</si>
  <si>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</si>
  <si>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</si>
  <si>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</si>
  <si>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</si>
  <si>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1" eb="4">
      <t>ザイセイリョク</t>
    </rPh>
    <rPh sb="4" eb="6">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</si>
  <si>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</si>
  <si>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</si>
  <si>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</si>
  <si>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</si>
  <si>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</si>
  <si>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(ｱ)～(ｸ)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</si>
  <si>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</si>
  <si>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</si>
  <si>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</si>
  <si>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</si>
  <si>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</si>
  <si>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</si>
  <si>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</si>
  <si>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</si>
  <si>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</si>
  <si>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</si>
  <si>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</si>
  <si>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</si>
  <si>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</si>
  <si>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</si>
  <si>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</si>
  <si>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</si>
  <si>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</si>
  <si>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</si>
  <si>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</si>
  <si>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62年度</t>
    <rPh sb="2" eb="4">
      <t>ネンド</t>
    </rPh>
    <phoneticPr fontId="4"/>
  </si>
  <si>
    <t>地方債残高</t>
    <rPh sb="0" eb="3">
      <t>チホウサイ</t>
    </rPh>
    <rPh sb="3" eb="5">
      <t>ザンダカ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</si>
  <si>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</si>
  <si>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</si>
  <si>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臨時財政特例債償還費</t>
    <rPh sb="0" eb="2">
      <t>リンジ</t>
    </rPh>
    <rPh sb="2" eb="4">
      <t>ザイセイ</t>
    </rPh>
    <rPh sb="4" eb="7">
      <t>トクレイサイ</t>
    </rPh>
    <rPh sb="7" eb="10">
      <t>ショウカンヒ</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</si>
  <si>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</si>
  <si>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</si>
  <si>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</si>
  <si>
    <t>減税減収見込額</t>
    <rPh sb="0" eb="2">
      <t>ゲンゼイ</t>
    </rPh>
    <rPh sb="2" eb="4">
      <t>ゲンシュウ</t>
    </rPh>
    <rPh sb="4" eb="6">
      <t>ミコ</t>
    </rPh>
    <rPh sb="6" eb="7">
      <t>ガク</t>
    </rPh>
    <phoneticPr fontId="4"/>
  </si>
  <si>
    <t>発行可能額</t>
    <rPh sb="0" eb="2">
      <t>ハッコウ</t>
    </rPh>
    <rPh sb="2" eb="5">
      <t>カノウガク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</si>
  <si>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</si>
  <si>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</si>
  <si>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起債上限額</t>
    <rPh sb="0" eb="2">
      <t>キサイ</t>
    </rPh>
    <rPh sb="2" eb="4">
      <t>ジョウゲン</t>
    </rPh>
    <rPh sb="4" eb="5">
      <t>ガク</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</si>
  <si>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</si>
  <si>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公債費(被災者生活再建債償還費)</t>
    <rPh sb="0" eb="3">
      <t>コウサイヒ</t>
    </rPh>
    <rPh sb="4" eb="7">
      <t>ヒサイシャ</t>
    </rPh>
    <rPh sb="7" eb="9">
      <t>セイカツ</t>
    </rPh>
    <rPh sb="9" eb="11">
      <t>サイケン</t>
    </rPh>
    <rPh sb="11" eb="12">
      <t>サイ</t>
    </rPh>
    <rPh sb="12" eb="15">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</si>
  <si>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</si>
  <si>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</si>
  <si>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</si>
  <si>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</si>
  <si>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21年度</t>
    <rPh sb="2" eb="4">
      <t>ネンド</t>
    </rPh>
    <phoneticPr fontId="4"/>
  </si>
  <si>
    <t>高等学校費合計</t>
    <rPh sb="0" eb="2">
      <t>コウトウ</t>
    </rPh>
    <rPh sb="2" eb="4">
      <t>ガッコウ</t>
    </rPh>
    <rPh sb="4" eb="5">
      <t>ヒ</t>
    </rPh>
    <rPh sb="5" eb="7">
      <t>ゴウケイ</t>
    </rPh>
    <phoneticPr fontId="4"/>
  </si>
  <si>
    <t>臨時高等学校整備事業債（老朽単独分）</t>
    <rPh sb="0" eb="2">
      <t>リンジ</t>
    </rPh>
    <rPh sb="2" eb="4">
      <t>コウトウ</t>
    </rPh>
    <rPh sb="4" eb="6">
      <t>ガッコウ</t>
    </rPh>
    <rPh sb="6" eb="8">
      <t>セイビ</t>
    </rPh>
    <rPh sb="8" eb="10">
      <t>ジギョウ</t>
    </rPh>
    <rPh sb="10" eb="11">
      <t>サイ</t>
    </rPh>
    <rPh sb="12" eb="14">
      <t>ロウキュウ</t>
    </rPh>
    <rPh sb="14" eb="16">
      <t>タンドク</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</si>
  <si>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</si>
  <si>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</si>
  <si>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区   分</t>
    <rPh sb="0" eb="1">
      <t>ク</t>
    </rPh>
    <rPh sb="4" eb="5">
      <t>ブン</t>
    </rPh>
    <phoneticPr fontId="2"/>
  </si>
  <si>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</si>
  <si>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　　同意等年度</t>
    <rPh sb="2" eb="5">
      <t>ドウイトウ</t>
    </rPh>
    <rPh sb="5" eb="6">
      <t>トシ</t>
    </rPh>
    <rPh sb="6" eb="7">
      <t>ド</t>
    </rPh>
    <phoneticPr fontId="4"/>
  </si>
  <si>
    <t>地方道路等整備事業債（通常事業分）</t>
    <rPh sb="0" eb="2">
      <t>チホウ</t>
    </rPh>
    <rPh sb="2" eb="4">
      <t>ドウロ</t>
    </rPh>
    <rPh sb="4" eb="5">
      <t>トウ</t>
    </rPh>
    <rPh sb="5" eb="7">
      <t>セイビ</t>
    </rPh>
    <rPh sb="7" eb="9">
      <t>ジギョウ</t>
    </rPh>
    <rPh sb="9" eb="10">
      <t>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</si>
  <si>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9">
      <t>ジギョウ</t>
    </rPh>
    <rPh sb="9" eb="10">
      <t>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</si>
  <si>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phoneticPr fontId="4"/>
  </si>
  <si>
    <t>地方道路等整備事業債（臨時事業分（特定事業（財対債分）））</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rPh sb="22" eb="23">
      <t>ザイ</t>
    </rPh>
    <rPh sb="23" eb="24">
      <t>ツイ</t>
    </rPh>
    <rPh sb="24" eb="25">
      <t>サイ</t>
    </rPh>
    <rPh sb="25" eb="26">
      <t>ブン</t>
    </rPh>
    <phoneticPr fontId="4"/>
  </si>
  <si>
    <t>地方道路等整備事業債（臨時事業分（復興特別分））</t>
    <rPh sb="0" eb="2">
      <t>チホウ</t>
    </rPh>
    <rPh sb="2" eb="4">
      <t>ドウロ</t>
    </rPh>
    <rPh sb="4" eb="5">
      <t>トウ</t>
    </rPh>
    <rPh sb="5" eb="7">
      <t>セイビ</t>
    </rPh>
    <rPh sb="7" eb="9">
      <t>ジギョウ</t>
    </rPh>
    <rPh sb="9" eb="10">
      <t>サイ</t>
    </rPh>
    <rPh sb="11" eb="13">
      <t>リンジ</t>
    </rPh>
    <rPh sb="13" eb="16">
      <t>ジギョウブン</t>
    </rPh>
    <rPh sb="17" eb="19">
      <t>フッコウ</t>
    </rPh>
    <rPh sb="19" eb="21">
      <t>トクベツ</t>
    </rPh>
    <rPh sb="21" eb="22">
      <t>ブン</t>
    </rPh>
    <phoneticPr fontId="4"/>
  </si>
  <si>
    <t>20年度</t>
    <rPh sb="2" eb="4">
      <t>ネンド</t>
    </rPh>
    <phoneticPr fontId="2"/>
  </si>
  <si>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</si>
  <si>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</si>
  <si>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地方法人特別譲与税を除く)</t>
    <rPh sb="10" eb="11">
      <t>ノゾ</t>
    </rPh>
    <phoneticPr fontId="2"/>
  </si>
  <si>
    <t>従来分</t>
    <rPh sb="0" eb="2">
      <t>ジュウライ</t>
    </rPh>
    <rPh sb="2" eb="3">
      <t>ブン</t>
    </rPh>
    <phoneticPr fontId="4"/>
  </si>
  <si>
    <t>定住自立圏推進事業分</t>
    <rPh sb="0" eb="2">
      <t>テイジュウ</t>
    </rPh>
    <rPh sb="2" eb="4">
      <t>ジリツ</t>
    </rPh>
    <rPh sb="4" eb="5">
      <t>ケン</t>
    </rPh>
    <rPh sb="5" eb="7">
      <t>スイシン</t>
    </rPh>
    <rPh sb="7" eb="9">
      <t>ジギョウ</t>
    </rPh>
    <rPh sb="9" eb="10">
      <t>ブン</t>
    </rPh>
    <phoneticPr fontId="4"/>
  </si>
  <si>
    <t>IS値0.3未満分</t>
    <rPh sb="2" eb="3">
      <t>チ</t>
    </rPh>
    <rPh sb="6" eb="8">
      <t>ミマン</t>
    </rPh>
    <rPh sb="8" eb="9">
      <t>ブン</t>
    </rPh>
    <phoneticPr fontId="4"/>
  </si>
  <si>
    <t>22年度</t>
    <rPh sb="2" eb="4">
      <t>ネンド</t>
    </rPh>
    <phoneticPr fontId="4"/>
  </si>
  <si>
    <t>(k)</t>
  </si>
  <si>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</si>
  <si>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地震防災対策事業に充てた地方債（従来分）</t>
    <rPh sb="0" eb="2">
      <t>ジシン</t>
    </rPh>
    <rPh sb="2" eb="4">
      <t>ボウサイ</t>
    </rPh>
    <rPh sb="4" eb="6">
      <t>タイサク</t>
    </rPh>
    <rPh sb="6" eb="8">
      <t>ジギョウ</t>
    </rPh>
    <rPh sb="9" eb="10">
      <t>ア</t>
    </rPh>
    <rPh sb="12" eb="15">
      <t>チホウサイ</t>
    </rPh>
    <rPh sb="16" eb="18">
      <t>ジュウライ</t>
    </rPh>
    <rPh sb="18" eb="19">
      <t>ブン</t>
    </rPh>
    <phoneticPr fontId="4"/>
  </si>
  <si>
    <t>地震防災対策事業に充てた地方債（Ｉｓ値０．３未満）</t>
    <rPh sb="0" eb="2">
      <t>ジシン</t>
    </rPh>
    <rPh sb="2" eb="4">
      <t>ボウサイ</t>
    </rPh>
    <rPh sb="4" eb="6">
      <t>タイサク</t>
    </rPh>
    <rPh sb="6" eb="8">
      <t>ジギョウ</t>
    </rPh>
    <rPh sb="9" eb="10">
      <t>ア</t>
    </rPh>
    <rPh sb="12" eb="15">
      <t>チホウサイ</t>
    </rPh>
    <rPh sb="18" eb="19">
      <t>チ</t>
    </rPh>
    <rPh sb="22" eb="24">
      <t>ミマン</t>
    </rPh>
    <phoneticPr fontId="4"/>
  </si>
  <si>
    <t>８．０</t>
  </si>
  <si>
    <t>７００</t>
  </si>
  <si>
    <t>４．０</t>
  </si>
  <si>
    <t>２６０</t>
  </si>
  <si>
    <t>３．０</t>
  </si>
  <si>
    <t>１４０</t>
  </si>
  <si>
    <t>２．５</t>
  </si>
  <si>
    <t>　７５</t>
  </si>
  <si>
    <t>２．０</t>
  </si>
  <si>
    <t>　　０</t>
  </si>
  <si>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</si>
  <si>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</si>
  <si>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公立大学附属病院地方債</t>
    <rPh sb="0" eb="2">
      <t>コウリツ</t>
    </rPh>
    <rPh sb="2" eb="4">
      <t>ダイガク</t>
    </rPh>
    <rPh sb="4" eb="6">
      <t>フゾク</t>
    </rPh>
    <rPh sb="6" eb="8">
      <t>ビョウイン</t>
    </rPh>
    <rPh sb="8" eb="11">
      <t>チホウサイ</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</si>
  <si>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</si>
  <si>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21年度</t>
    <rPh sb="2" eb="4">
      <t>ネンド</t>
    </rPh>
    <phoneticPr fontId="2"/>
  </si>
  <si>
    <t>一般会計出資債（高度浄水施設整備、老朽管更新、上水未普及地域解消事業及び上水安全</t>
    <rPh sb="19" eb="20">
      <t>カン</t>
    </rPh>
    <rPh sb="23" eb="24">
      <t>ウエ</t>
    </rPh>
    <phoneticPr fontId="4"/>
  </si>
  <si>
    <t>*</t>
    <phoneticPr fontId="4"/>
  </si>
  <si>
    <t>(n)</t>
    <phoneticPr fontId="4"/>
  </si>
  <si>
    <t>=</t>
    <phoneticPr fontId="4"/>
  </si>
  <si>
    <t>(千円未満四捨五入）</t>
    <phoneticPr fontId="4"/>
  </si>
  <si>
    <t>(m)</t>
    <phoneticPr fontId="4"/>
  </si>
  <si>
    <t>６</t>
    <phoneticPr fontId="4"/>
  </si>
  <si>
    <t>５</t>
    <phoneticPr fontId="4"/>
  </si>
  <si>
    <t>(ｱ)～(ｹ)</t>
    <phoneticPr fontId="4"/>
  </si>
  <si>
    <t>４</t>
    <phoneticPr fontId="4"/>
  </si>
  <si>
    <t>(ﾁ)</t>
    <phoneticPr fontId="4"/>
  </si>
  <si>
    <t>②</t>
    <phoneticPr fontId="4"/>
  </si>
  <si>
    <t>①</t>
    <phoneticPr fontId="4"/>
  </si>
  <si>
    <t>３</t>
    <phoneticPr fontId="4"/>
  </si>
  <si>
    <t>(ﾃ)</t>
    <phoneticPr fontId="4"/>
  </si>
  <si>
    <t>(c)</t>
    <phoneticPr fontId="4"/>
  </si>
  <si>
    <t>２</t>
    <phoneticPr fontId="4"/>
  </si>
  <si>
    <t>(a)</t>
    <phoneticPr fontId="4"/>
  </si>
  <si>
    <t>１</t>
    <phoneticPr fontId="4"/>
  </si>
  <si>
    <t>＝</t>
    <phoneticPr fontId="4"/>
  </si>
  <si>
    <t>(H)</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</si>
  <si>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</si>
  <si>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</si>
  <si>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</si>
  <si>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t>22年度</t>
    <rPh sb="2" eb="4">
      <t>ネンド</t>
    </rPh>
    <phoneticPr fontId="2"/>
  </si>
  <si>
    <t>　に係る上乗せ措置分については、（A）×1/3の算式により記入すること。</t>
    <rPh sb="24" eb="26">
      <t>サンシキ</t>
    </rPh>
    <rPh sb="29" eb="31">
      <t>キニュウ</t>
    </rPh>
    <phoneticPr fontId="2"/>
  </si>
  <si>
    <r>
      <t>譲与税計</t>
    </r>
    <r>
      <rPr>
        <u/>
        <sz val="11"/>
        <rFont val="ＭＳ Ｐゴシック"/>
        <family val="3"/>
        <charset val="128"/>
      </rPr>
      <t>(航空燃料譲与税、</t>
    </r>
    <rPh sb="0" eb="3">
      <t>ジョウヨゼイ</t>
    </rPh>
    <rPh sb="3" eb="4">
      <t>ケイ</t>
    </rPh>
    <rPh sb="5" eb="7">
      <t>コウクウ</t>
    </rPh>
    <rPh sb="7" eb="9">
      <t>ネンリョウ</t>
    </rPh>
    <rPh sb="9" eb="12">
      <t>ジョウヨゼイ</t>
    </rPh>
    <phoneticPr fontId="2"/>
  </si>
  <si>
    <t>(ｱ)～(ｷ)</t>
    <phoneticPr fontId="4"/>
  </si>
  <si>
    <t>１</t>
    <phoneticPr fontId="4"/>
  </si>
  <si>
    <t>*</t>
    <phoneticPr fontId="4"/>
  </si>
  <si>
    <t>=</t>
    <phoneticPr fontId="4"/>
  </si>
  <si>
    <t>(a)</t>
    <phoneticPr fontId="4"/>
  </si>
  <si>
    <t>２</t>
    <phoneticPr fontId="4"/>
  </si>
  <si>
    <t>(千円未満四捨五入）</t>
    <phoneticPr fontId="4"/>
  </si>
  <si>
    <t>①</t>
    <phoneticPr fontId="4"/>
  </si>
  <si>
    <t>(ｱ)</t>
    <phoneticPr fontId="4"/>
  </si>
  <si>
    <t>②</t>
    <phoneticPr fontId="4"/>
  </si>
  <si>
    <t>(ｲ)</t>
    <phoneticPr fontId="4"/>
  </si>
  <si>
    <t>(ｳ)</t>
    <phoneticPr fontId="4"/>
  </si>
  <si>
    <t>(ｴ)</t>
    <phoneticPr fontId="4"/>
  </si>
  <si>
    <t>(ｵ)</t>
    <phoneticPr fontId="4"/>
  </si>
  <si>
    <t>(ｺ)</t>
    <phoneticPr fontId="4"/>
  </si>
  <si>
    <t>(ｻ)</t>
    <phoneticPr fontId="2"/>
  </si>
  <si>
    <t>(ｼ)</t>
    <phoneticPr fontId="2"/>
  </si>
  <si>
    <t>(ｽ)</t>
    <phoneticPr fontId="2"/>
  </si>
  <si>
    <t>(ｾ)</t>
    <phoneticPr fontId="2"/>
  </si>
  <si>
    <t>(b)</t>
    <phoneticPr fontId="4"/>
  </si>
  <si>
    <t>(a)+(b)</t>
    <phoneticPr fontId="4"/>
  </si>
  <si>
    <t>(C)</t>
    <phoneticPr fontId="4"/>
  </si>
  <si>
    <t>23年度</t>
    <rPh sb="2" eb="4">
      <t>ネンド</t>
    </rPh>
    <phoneticPr fontId="2"/>
  </si>
  <si>
    <t>15年度</t>
    <rPh sb="2" eb="4">
      <t>ネンド</t>
    </rPh>
    <phoneticPr fontId="2"/>
  </si>
  <si>
    <t>16年度</t>
    <rPh sb="2" eb="4">
      <t>ネンド</t>
    </rPh>
    <phoneticPr fontId="2"/>
  </si>
  <si>
    <t>17年度</t>
    <rPh sb="2" eb="4">
      <t>ネンド</t>
    </rPh>
    <phoneticPr fontId="2"/>
  </si>
  <si>
    <t>18年度</t>
    <rPh sb="2" eb="4">
      <t>ネンド</t>
    </rPh>
    <phoneticPr fontId="2"/>
  </si>
  <si>
    <t>19年度</t>
    <rPh sb="2" eb="4">
      <t>ネンド</t>
    </rPh>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</si>
  <si>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</si>
  <si>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</si>
  <si>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</si>
  <si>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(ｱ)～(ｸ)</t>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</si>
  <si>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</si>
  <si>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公共事業等債（直轄高速道路分）</t>
    <rPh sb="0" eb="2">
      <t>コウキョウ</t>
    </rPh>
    <rPh sb="2" eb="4">
      <t>ジギョウ</t>
    </rPh>
    <rPh sb="4" eb="5">
      <t>トウ</t>
    </rPh>
    <rPh sb="5" eb="6">
      <t>サイ</t>
    </rPh>
    <rPh sb="7" eb="9">
      <t>チョッカツ</t>
    </rPh>
    <rPh sb="9" eb="11">
      <t>コウソク</t>
    </rPh>
    <rPh sb="11" eb="13">
      <t>ドウロ</t>
    </rPh>
    <rPh sb="13" eb="14">
      <t>ブン</t>
    </rPh>
    <phoneticPr fontId="4"/>
  </si>
  <si>
    <t>公共事業等債（高規格幹線道路（高速自動車国道を除く）分）</t>
    <rPh sb="0" eb="2">
      <t>コウキョウ</t>
    </rPh>
    <rPh sb="2" eb="4">
      <t>ジギョウ</t>
    </rPh>
    <rPh sb="4" eb="5">
      <t>トウ</t>
    </rPh>
    <rPh sb="5" eb="6">
      <t>サイ</t>
    </rPh>
    <phoneticPr fontId="4"/>
  </si>
  <si>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</si>
  <si>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</si>
  <si>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</si>
  <si>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(r)</t>
    <phoneticPr fontId="4"/>
  </si>
  <si>
    <t>減税補塡債償還費</t>
    <rPh sb="0" eb="2">
      <t>ゲンゼイ</t>
    </rPh>
    <rPh sb="2" eb="3">
      <t>ホ</t>
    </rPh>
    <rPh sb="4" eb="5">
      <t>サイ</t>
    </rPh>
    <rPh sb="5" eb="8">
      <t>ショウカンヒ</t>
    </rPh>
    <phoneticPr fontId="4"/>
  </si>
  <si>
    <t>臨時税収補塡債償還費</t>
    <rPh sb="0" eb="2">
      <t>リンジ</t>
    </rPh>
    <rPh sb="2" eb="4">
      <t>ゼイシュウ</t>
    </rPh>
    <rPh sb="4" eb="5">
      <t>ホ</t>
    </rPh>
    <rPh sb="6" eb="7">
      <t>サイ</t>
    </rPh>
    <rPh sb="7" eb="10">
      <t>ショウカンヒ</t>
    </rPh>
    <phoneticPr fontId="4"/>
  </si>
  <si>
    <t>地方税減収補塡債償還費</t>
    <rPh sb="0" eb="3">
      <t>チホウゼイ</t>
    </rPh>
    <rPh sb="3" eb="5">
      <t>ゲンシュウ</t>
    </rPh>
    <rPh sb="5" eb="6">
      <t>ホ</t>
    </rPh>
    <rPh sb="7" eb="8">
      <t>サイ</t>
    </rPh>
    <rPh sb="8" eb="11">
      <t>ショウカンヒ</t>
    </rPh>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</si>
  <si>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</si>
  <si>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</si>
  <si>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補助・直轄</t>
    <rPh sb="0" eb="2">
      <t>ホジョ</t>
    </rPh>
    <rPh sb="3" eb="5">
      <t>チョッカツ</t>
    </rPh>
    <phoneticPr fontId="4"/>
  </si>
  <si>
    <t>単独</t>
    <rPh sb="0" eb="2">
      <t>タンドク</t>
    </rPh>
    <phoneticPr fontId="4"/>
  </si>
  <si>
    <t>公債費(減税補塡債償還費)</t>
    <rPh sb="0" eb="2">
      <t>コウサイ</t>
    </rPh>
    <rPh sb="2" eb="3">
      <t>ヒ</t>
    </rPh>
    <rPh sb="4" eb="6">
      <t>ゲンゼイ</t>
    </rPh>
    <rPh sb="6" eb="7">
      <t>ホ</t>
    </rPh>
    <rPh sb="8" eb="9">
      <t>サイ</t>
    </rPh>
    <rPh sb="9" eb="12">
      <t>ショウカンヒ</t>
    </rPh>
    <phoneticPr fontId="4"/>
  </si>
  <si>
    <t>公債費(臨時税収補塡債償還費)</t>
    <rPh sb="0" eb="2">
      <t>コウサイ</t>
    </rPh>
    <rPh sb="2" eb="3">
      <t>ヒ</t>
    </rPh>
    <rPh sb="4" eb="6">
      <t>リンジ</t>
    </rPh>
    <rPh sb="6" eb="8">
      <t>ゼイシュウ</t>
    </rPh>
    <rPh sb="8" eb="9">
      <t>ホ</t>
    </rPh>
    <rPh sb="10" eb="11">
      <t>サイ</t>
    </rPh>
    <rPh sb="11" eb="14">
      <t>ショウカンヒ</t>
    </rPh>
    <phoneticPr fontId="4"/>
  </si>
  <si>
    <t>(D)</t>
    <phoneticPr fontId="4"/>
  </si>
  <si>
    <r>
      <t>1</t>
    </r>
    <r>
      <rPr>
        <sz val="9"/>
        <rFont val="ＭＳ ゴシック"/>
        <family val="3"/>
      </rPr>
      <t>5</t>
    </r>
    <r>
      <rPr>
        <sz val="9"/>
        <rFont val="ＭＳ ゴシック"/>
        <family val="3"/>
        <charset val="128"/>
      </rPr>
      <t>年度</t>
    </r>
    <rPh sb="2" eb="4">
      <t>ネンド</t>
    </rPh>
    <phoneticPr fontId="4"/>
  </si>
  <si>
    <t>24年度</t>
    <rPh sb="2" eb="4">
      <t>ネンド</t>
    </rPh>
    <phoneticPr fontId="4"/>
  </si>
  <si>
    <r>
      <t>1</t>
    </r>
    <r>
      <rPr>
        <sz val="9"/>
        <rFont val="ＭＳ ゴシック"/>
        <family val="3"/>
      </rPr>
      <t>9</t>
    </r>
    <r>
      <rPr>
        <sz val="9"/>
        <rFont val="ＭＳ ゴシック"/>
        <family val="3"/>
        <charset val="128"/>
      </rPr>
      <t>年度</t>
    </r>
    <rPh sb="2" eb="4">
      <t>ネンド</t>
    </rPh>
    <phoneticPr fontId="4"/>
  </si>
  <si>
    <r>
      <t>1</t>
    </r>
    <r>
      <rPr>
        <sz val="9"/>
        <rFont val="ＭＳ ゴシック"/>
        <family val="3"/>
      </rPr>
      <t>7</t>
    </r>
    <r>
      <rPr>
        <sz val="9"/>
        <rFont val="ＭＳ ゴシック"/>
        <family val="3"/>
        <charset val="128"/>
      </rPr>
      <t>年度</t>
    </r>
    <rPh sb="2" eb="4">
      <t>ネンド</t>
    </rPh>
    <phoneticPr fontId="4"/>
  </si>
  <si>
    <t>★</t>
    <phoneticPr fontId="2"/>
  </si>
  <si>
    <t>①</t>
    <phoneticPr fontId="2"/>
  </si>
  <si>
    <t>②</t>
    <phoneticPr fontId="2"/>
  </si>
  <si>
    <t>④</t>
    <phoneticPr fontId="2"/>
  </si>
  <si>
    <t>⑤</t>
    <phoneticPr fontId="2"/>
  </si>
  <si>
    <t>一般公共事業債（平成23年度債より公共事業等債）</t>
    <rPh sb="0" eb="2">
      <t>イッパン</t>
    </rPh>
    <rPh sb="2" eb="4">
      <t>コウキョウ</t>
    </rPh>
    <rPh sb="4" eb="6">
      <t>ジギョウ</t>
    </rPh>
    <rPh sb="6" eb="7">
      <t>サイ</t>
    </rPh>
    <rPh sb="8" eb="10">
      <t>ヘイセイ</t>
    </rPh>
    <rPh sb="12" eb="14">
      <t>ネンド</t>
    </rPh>
    <rPh sb="14" eb="15">
      <t>サイ</t>
    </rPh>
    <rPh sb="17" eb="19">
      <t>コウキョウ</t>
    </rPh>
    <rPh sb="19" eb="22">
      <t>ジギョウトウ</t>
    </rPh>
    <rPh sb="22" eb="23">
      <t>サイ</t>
    </rPh>
    <phoneticPr fontId="4"/>
  </si>
  <si>
    <t>1.00超　4.20以下</t>
    <rPh sb="4" eb="5">
      <t>チョウ</t>
    </rPh>
    <rPh sb="10" eb="12">
      <t>イカ</t>
    </rPh>
    <phoneticPr fontId="2"/>
  </si>
  <si>
    <t xml:space="preserve">420超　　　　  </t>
    <rPh sb="3" eb="4">
      <t>チョウ</t>
    </rPh>
    <phoneticPr fontId="2"/>
  </si>
  <si>
    <t>一般公共事業債（都道府県営・農業農村）（平成23年度債より公共事業等債）</t>
    <rPh sb="0" eb="2">
      <t>イッパン</t>
    </rPh>
    <rPh sb="2" eb="4">
      <t>コウキョウ</t>
    </rPh>
    <rPh sb="4" eb="7">
      <t>ジギョウサイ</t>
    </rPh>
    <rPh sb="8" eb="12">
      <t>トドウフケン</t>
    </rPh>
    <rPh sb="12" eb="13">
      <t>エイ</t>
    </rPh>
    <phoneticPr fontId="4"/>
  </si>
  <si>
    <t>一般公共事業債（国営・農業農村）（平成23年度債より公共事業等債）</t>
    <rPh sb="0" eb="2">
      <t>イッパン</t>
    </rPh>
    <rPh sb="2" eb="4">
      <t>コウキョウ</t>
    </rPh>
    <rPh sb="4" eb="7">
      <t>ジギョウサイ</t>
    </rPh>
    <rPh sb="8" eb="10">
      <t>コクエイ</t>
    </rPh>
    <phoneticPr fontId="4"/>
  </si>
  <si>
    <t>(ｴ)</t>
    <phoneticPr fontId="2"/>
  </si>
  <si>
    <t>(ｱ)～(ｴ)</t>
  </si>
  <si>
    <t>(ｿ)</t>
    <phoneticPr fontId="2"/>
  </si>
  <si>
    <t>(ｿ)</t>
    <phoneticPr fontId="2"/>
  </si>
  <si>
    <t>24年度</t>
    <rPh sb="2" eb="4">
      <t>ネンド</t>
    </rPh>
    <phoneticPr fontId="2"/>
  </si>
  <si>
    <t>１</t>
    <phoneticPr fontId="4"/>
  </si>
  <si>
    <t>*</t>
    <phoneticPr fontId="4"/>
  </si>
  <si>
    <t>=</t>
    <phoneticPr fontId="4"/>
  </si>
  <si>
    <t>*</t>
    <phoneticPr fontId="4"/>
  </si>
  <si>
    <t>=</t>
    <phoneticPr fontId="4"/>
  </si>
  <si>
    <r>
      <t>(</t>
    </r>
    <r>
      <rPr>
        <sz val="11"/>
        <color indexed="8"/>
        <rFont val="ＭＳ Ｐゴシック"/>
        <family val="3"/>
        <charset val="128"/>
      </rPr>
      <t>b</t>
    </r>
    <r>
      <rPr>
        <sz val="11"/>
        <color indexed="8"/>
        <rFont val="ＭＳ ゴシック"/>
        <family val="3"/>
        <charset val="128"/>
      </rPr>
      <t>)</t>
    </r>
    <phoneticPr fontId="4"/>
  </si>
  <si>
    <t>＝</t>
    <phoneticPr fontId="4"/>
  </si>
  <si>
    <t>*</t>
    <phoneticPr fontId="4"/>
  </si>
  <si>
    <t>*</t>
    <phoneticPr fontId="4"/>
  </si>
  <si>
    <t>=</t>
    <phoneticPr fontId="4"/>
  </si>
  <si>
    <r>
      <t>(</t>
    </r>
    <r>
      <rPr>
        <sz val="11"/>
        <color indexed="8"/>
        <rFont val="ＭＳ Ｐゴシック"/>
        <family val="3"/>
        <charset val="128"/>
      </rPr>
      <t>c</t>
    </r>
    <r>
      <rPr>
        <sz val="11"/>
        <color indexed="8"/>
        <rFont val="ＭＳ ゴシック"/>
        <family val="3"/>
        <charset val="128"/>
      </rPr>
      <t>)</t>
    </r>
    <phoneticPr fontId="4"/>
  </si>
  <si>
    <t>＝</t>
    <phoneticPr fontId="4"/>
  </si>
  <si>
    <t>*</t>
    <phoneticPr fontId="4"/>
  </si>
  <si>
    <t>*</t>
    <phoneticPr fontId="4"/>
  </si>
  <si>
    <r>
      <t>(</t>
    </r>
    <r>
      <rPr>
        <sz val="11"/>
        <color indexed="8"/>
        <rFont val="ＭＳ Ｐゴシック"/>
        <family val="3"/>
        <charset val="128"/>
      </rPr>
      <t>d</t>
    </r>
    <r>
      <rPr>
        <sz val="11"/>
        <color indexed="8"/>
        <rFont val="ＭＳ ゴシック"/>
        <family val="3"/>
        <charset val="128"/>
      </rPr>
      <t>)</t>
    </r>
    <phoneticPr fontId="4"/>
  </si>
  <si>
    <t>＝</t>
    <phoneticPr fontId="4"/>
  </si>
  <si>
    <t>=</t>
    <phoneticPr fontId="4"/>
  </si>
  <si>
    <r>
      <t>(e</t>
    </r>
    <r>
      <rPr>
        <sz val="11"/>
        <color indexed="8"/>
        <rFont val="ＭＳ ゴシック"/>
        <family val="3"/>
        <charset val="128"/>
      </rPr>
      <t>)</t>
    </r>
    <phoneticPr fontId="4"/>
  </si>
  <si>
    <r>
      <t>(f</t>
    </r>
    <r>
      <rPr>
        <sz val="11"/>
        <color indexed="8"/>
        <rFont val="ＭＳ ゴシック"/>
        <family val="3"/>
        <charset val="128"/>
      </rPr>
      <t>)</t>
    </r>
    <phoneticPr fontId="4"/>
  </si>
  <si>
    <r>
      <t>(g</t>
    </r>
    <r>
      <rPr>
        <sz val="11"/>
        <color indexed="8"/>
        <rFont val="ＭＳ ゴシック"/>
        <family val="3"/>
        <charset val="128"/>
      </rPr>
      <t>)</t>
    </r>
    <phoneticPr fontId="4"/>
  </si>
  <si>
    <r>
      <t>(h</t>
    </r>
    <r>
      <rPr>
        <sz val="11"/>
        <color indexed="8"/>
        <rFont val="ＭＳ ゴシック"/>
        <family val="3"/>
        <charset val="128"/>
      </rPr>
      <t>)</t>
    </r>
    <phoneticPr fontId="4"/>
  </si>
  <si>
    <t>＝</t>
    <phoneticPr fontId="4"/>
  </si>
  <si>
    <t>*</t>
    <phoneticPr fontId="4"/>
  </si>
  <si>
    <t>=</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</si>
  <si>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</si>
  <si>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</si>
  <si>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</si>
  <si>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</si>
  <si>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</si>
  <si>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</si>
  <si>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</si>
  <si>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</si>
  <si>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</si>
  <si>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</si>
  <si>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</si>
  <si>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</si>
  <si>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</si>
  <si>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</si>
  <si>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</si>
  <si>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25年度</t>
    <rPh sb="2" eb="4">
      <t>ネンド</t>
    </rPh>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</si>
  <si>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</si>
  <si>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</si>
  <si>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(AO)</t>
  </si>
  <si>
    <t>(AN)</t>
  </si>
  <si>
    <t>(AM)</t>
  </si>
  <si>
    <t>(AL)</t>
  </si>
  <si>
    <t>(AK)</t>
  </si>
  <si>
    <t>(AJ)</t>
  </si>
  <si>
    <t>(AI)</t>
  </si>
  <si>
    <t>(AH)</t>
  </si>
  <si>
    <t>(AG)</t>
  </si>
  <si>
    <t>(AF)</t>
  </si>
  <si>
    <t>(AE)</t>
  </si>
  <si>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7">
      <t>ジギョウブン</t>
    </rPh>
    <phoneticPr fontId="4"/>
  </si>
  <si>
    <t>全国防災</t>
    <rPh sb="0" eb="2">
      <t>ゼンコク</t>
    </rPh>
    <rPh sb="2" eb="4">
      <t>ボウサイ</t>
    </rPh>
    <phoneticPr fontId="4"/>
  </si>
  <si>
    <t>緊急防災・減災</t>
    <rPh sb="0" eb="2">
      <t>キンキュウ</t>
    </rPh>
    <rPh sb="2" eb="4">
      <t>ボウサイ</t>
    </rPh>
    <rPh sb="5" eb="6">
      <t>ゲン</t>
    </rPh>
    <phoneticPr fontId="4"/>
  </si>
  <si>
    <t>(15)</t>
    <phoneticPr fontId="2"/>
  </si>
  <si>
    <t>25年度</t>
    <rPh sb="2" eb="4">
      <t>ネンド</t>
    </rPh>
    <phoneticPr fontId="2"/>
  </si>
  <si>
    <t>=</t>
    <phoneticPr fontId="2"/>
  </si>
  <si>
    <t>(b)</t>
    <phoneticPr fontId="4"/>
  </si>
  <si>
    <t>*</t>
    <phoneticPr fontId="4"/>
  </si>
  <si>
    <t>３</t>
    <phoneticPr fontId="4"/>
  </si>
  <si>
    <t>(千円未満四捨五入）</t>
    <phoneticPr fontId="4"/>
  </si>
  <si>
    <t>①</t>
    <phoneticPr fontId="4"/>
  </si>
  <si>
    <t>=</t>
    <phoneticPr fontId="4"/>
  </si>
  <si>
    <t>②</t>
    <phoneticPr fontId="4"/>
  </si>
  <si>
    <t>４</t>
    <phoneticPr fontId="4"/>
  </si>
  <si>
    <t>=</t>
    <phoneticPr fontId="4"/>
  </si>
  <si>
    <t>②</t>
    <phoneticPr fontId="4"/>
  </si>
  <si>
    <t>*</t>
    <phoneticPr fontId="4"/>
  </si>
  <si>
    <t>=</t>
    <phoneticPr fontId="4"/>
  </si>
  <si>
    <t>①</t>
    <phoneticPr fontId="4"/>
  </si>
  <si>
    <t>*</t>
    <phoneticPr fontId="4"/>
  </si>
  <si>
    <t>(e)</t>
    <phoneticPr fontId="4"/>
  </si>
  <si>
    <t>=</t>
    <phoneticPr fontId="4"/>
  </si>
  <si>
    <t>*</t>
    <phoneticPr fontId="4"/>
  </si>
  <si>
    <t>(e)+(f)</t>
    <phoneticPr fontId="4"/>
  </si>
  <si>
    <t>(g)</t>
    <phoneticPr fontId="4"/>
  </si>
  <si>
    <t>５</t>
    <phoneticPr fontId="4"/>
  </si>
  <si>
    <t>(h)</t>
    <phoneticPr fontId="4"/>
  </si>
  <si>
    <t>6</t>
    <phoneticPr fontId="4"/>
  </si>
  <si>
    <t>(i)</t>
    <phoneticPr fontId="4"/>
  </si>
  <si>
    <t>７</t>
    <phoneticPr fontId="4"/>
  </si>
  <si>
    <t>(ｱ)</t>
    <phoneticPr fontId="4"/>
  </si>
  <si>
    <t>②</t>
    <phoneticPr fontId="4"/>
  </si>
  <si>
    <t>*</t>
    <phoneticPr fontId="4"/>
  </si>
  <si>
    <t>(ｲ)</t>
    <phoneticPr fontId="4"/>
  </si>
  <si>
    <t>(ｳ)</t>
    <phoneticPr fontId="4"/>
  </si>
  <si>
    <t>(ｴ)</t>
    <phoneticPr fontId="4"/>
  </si>
  <si>
    <t>(ｱ)～(ｴ)</t>
    <phoneticPr fontId="4"/>
  </si>
  <si>
    <t>(j)</t>
    <phoneticPr fontId="4"/>
  </si>
  <si>
    <t>(a)+(b)+(c)+(g)+(h)+(i)+(j)</t>
    <phoneticPr fontId="4"/>
  </si>
  <si>
    <t>(B)</t>
    <phoneticPr fontId="4"/>
  </si>
  <si>
    <t>一般単独(一般）事業債（地域鉄道対策事業分）</t>
    <rPh sb="0" eb="2">
      <t>イッパン</t>
    </rPh>
    <rPh sb="2" eb="4">
      <t>タンドク</t>
    </rPh>
    <rPh sb="5" eb="7">
      <t>イッパン</t>
    </rPh>
    <rPh sb="8" eb="11">
      <t>ジギョウサイ</t>
    </rPh>
    <rPh sb="12" eb="14">
      <t>チイキ</t>
    </rPh>
    <rPh sb="14" eb="16">
      <t>テツドウ</t>
    </rPh>
    <rPh sb="16" eb="18">
      <t>タイサク</t>
    </rPh>
    <rPh sb="18" eb="21">
      <t>ジギョウブン</t>
    </rPh>
    <phoneticPr fontId="4"/>
  </si>
  <si>
    <t>新たな設備投資分</t>
    <rPh sb="0" eb="1">
      <t>アラ</t>
    </rPh>
    <rPh sb="3" eb="5">
      <t>セツビ</t>
    </rPh>
    <rPh sb="5" eb="8">
      <t>トウシブン</t>
    </rPh>
    <phoneticPr fontId="4"/>
  </si>
  <si>
    <t>ＪＲからの譲渡資産分</t>
    <rPh sb="5" eb="7">
      <t>ジョウト</t>
    </rPh>
    <rPh sb="7" eb="9">
      <t>シサン</t>
    </rPh>
    <rPh sb="9" eb="10">
      <t>ブン</t>
    </rPh>
    <phoneticPr fontId="4"/>
  </si>
  <si>
    <t>並行在来線以外</t>
    <rPh sb="0" eb="2">
      <t>ヘイコウ</t>
    </rPh>
    <rPh sb="2" eb="5">
      <t>ザイライセン</t>
    </rPh>
    <rPh sb="5" eb="7">
      <t>イガイ</t>
    </rPh>
    <phoneticPr fontId="4"/>
  </si>
  <si>
    <t>一般単独（一般）事業債（被災施設復旧関連事業分）</t>
    <rPh sb="0" eb="2">
      <t>イッパン</t>
    </rPh>
    <rPh sb="2" eb="4">
      <t>タンドク</t>
    </rPh>
    <rPh sb="5" eb="7">
      <t>イッパン</t>
    </rPh>
    <rPh sb="8" eb="11">
      <t>ジギョウサイ</t>
    </rPh>
    <rPh sb="12" eb="14">
      <t>ヒサイ</t>
    </rPh>
    <rPh sb="14" eb="16">
      <t>シセツ</t>
    </rPh>
    <rPh sb="16" eb="18">
      <t>フッキュウ</t>
    </rPh>
    <rPh sb="18" eb="20">
      <t>カンレン</t>
    </rPh>
    <rPh sb="20" eb="23">
      <t>ジギョウブン</t>
    </rPh>
    <phoneticPr fontId="4"/>
  </si>
  <si>
    <t>(ｳ)</t>
    <phoneticPr fontId="2"/>
  </si>
  <si>
    <t>（３）平成14～22年度償還開始分のうちダム以外に係るもの</t>
    <rPh sb="3" eb="5">
      <t>ヘイセイ</t>
    </rPh>
    <rPh sb="10" eb="12">
      <t>ネンド</t>
    </rPh>
    <rPh sb="12" eb="14">
      <t>ショウカン</t>
    </rPh>
    <rPh sb="14" eb="16">
      <t>カイシ</t>
    </rPh>
    <rPh sb="16" eb="17">
      <t>ブン</t>
    </rPh>
    <rPh sb="22" eb="24">
      <t>イガイ</t>
    </rPh>
    <rPh sb="25" eb="26">
      <t>カカ</t>
    </rPh>
    <phoneticPr fontId="4"/>
  </si>
  <si>
    <t>（４）平成23年度以降償還開始分のうちダム以外に係るもの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</si>
  <si>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</si>
  <si>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</si>
  <si>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14" eb="15">
      <t>ナド</t>
    </rPh>
    <phoneticPr fontId="2"/>
  </si>
  <si>
    <r>
      <t>(i</t>
    </r>
    <r>
      <rPr>
        <sz val="11"/>
        <color indexed="8"/>
        <rFont val="ＭＳ ゴシック"/>
        <family val="3"/>
        <charset val="128"/>
      </rPr>
      <t>)</t>
    </r>
    <phoneticPr fontId="4"/>
  </si>
  <si>
    <r>
      <t>(j</t>
    </r>
    <r>
      <rPr>
        <sz val="11"/>
        <color indexed="8"/>
        <rFont val="ＭＳ ゴシック"/>
        <family val="3"/>
        <charset val="128"/>
      </rPr>
      <t>)</t>
    </r>
    <phoneticPr fontId="4"/>
  </si>
  <si>
    <r>
      <t>(k</t>
    </r>
    <r>
      <rPr>
        <sz val="11"/>
        <color indexed="8"/>
        <rFont val="ＭＳ ゴシック"/>
        <family val="3"/>
        <charset val="128"/>
      </rPr>
      <t>)</t>
    </r>
    <phoneticPr fontId="4"/>
  </si>
  <si>
    <t>(l)</t>
    <phoneticPr fontId="4"/>
  </si>
  <si>
    <t>(m)</t>
    <phoneticPr fontId="4"/>
  </si>
  <si>
    <t>(n)</t>
    <phoneticPr fontId="4"/>
  </si>
  <si>
    <t>(o)</t>
    <phoneticPr fontId="4"/>
  </si>
  <si>
    <t>(p)</t>
    <phoneticPr fontId="4"/>
  </si>
  <si>
    <t>(ｿ)</t>
    <phoneticPr fontId="4"/>
  </si>
  <si>
    <t>26年度</t>
    <rPh sb="2" eb="4">
      <t>ネンド</t>
    </rPh>
    <phoneticPr fontId="4"/>
  </si>
  <si>
    <t>(16)</t>
    <phoneticPr fontId="2"/>
  </si>
  <si>
    <t>26年度</t>
    <rPh sb="2" eb="4">
      <t>ネンド</t>
    </rPh>
    <phoneticPr fontId="2"/>
  </si>
  <si>
    <t>(ｾ)</t>
    <phoneticPr fontId="4"/>
  </si>
  <si>
    <t>(f)</t>
    <phoneticPr fontId="4"/>
  </si>
  <si>
    <t>(ｽ)</t>
    <phoneticPr fontId="4"/>
  </si>
  <si>
    <t>(ﾀ)</t>
    <phoneticPr fontId="4"/>
  </si>
  <si>
    <t>地方消費税に係る</t>
    <rPh sb="0" eb="2">
      <t>チホウ</t>
    </rPh>
    <rPh sb="2" eb="5">
      <t>ショウヒゼイ</t>
    </rPh>
    <rPh sb="6" eb="7">
      <t>カカ</t>
    </rPh>
    <phoneticPr fontId="2"/>
  </si>
  <si>
    <t>税率引上げ分×0.25</t>
    <rPh sb="0" eb="2">
      <t>ゼイリツ</t>
    </rPh>
    <rPh sb="2" eb="4">
      <t>ヒキア</t>
    </rPh>
    <rPh sb="5" eb="6">
      <t>ブン</t>
    </rPh>
    <phoneticPr fontId="2"/>
  </si>
  <si>
    <t>(ﾀ)</t>
    <phoneticPr fontId="2"/>
  </si>
  <si>
    <t>(ﾁ)</t>
    <phoneticPr fontId="2"/>
  </si>
  <si>
    <t>(ﾀ)</t>
    <phoneticPr fontId="2"/>
  </si>
  <si>
    <t>(ﾁ)</t>
    <phoneticPr fontId="2"/>
  </si>
  <si>
    <t>ﾜ</t>
  </si>
  <si>
    <t>ｦ</t>
  </si>
  <si>
    <t>ﾝ</t>
  </si>
  <si>
    <t>ｱ</t>
  </si>
  <si>
    <t>ｲ</t>
  </si>
  <si>
    <t>ｳ</t>
  </si>
  <si>
    <t>ｴ</t>
  </si>
  <si>
    <t>ｶ</t>
  </si>
  <si>
    <t>ｷ</t>
  </si>
  <si>
    <t>ｸ</t>
  </si>
  <si>
    <t>ｹ</t>
  </si>
  <si>
    <t>ｺ</t>
  </si>
  <si>
    <t>ｻ</t>
  </si>
  <si>
    <t>ｼ</t>
  </si>
  <si>
    <t>ﾆ</t>
  </si>
  <si>
    <t>ﾇ</t>
  </si>
  <si>
    <t>ﾈ</t>
  </si>
  <si>
    <t>ﾉ</t>
  </si>
  <si>
    <t>ﾊ</t>
  </si>
  <si>
    <t>ﾋ</t>
  </si>
  <si>
    <t>ﾏ</t>
  </si>
  <si>
    <t>ﾐ</t>
  </si>
  <si>
    <t>ﾑ</t>
  </si>
  <si>
    <t>ﾒ</t>
  </si>
  <si>
    <t>ﾓ</t>
  </si>
  <si>
    <t>ﾔ</t>
  </si>
  <si>
    <t>ﾕ</t>
  </si>
  <si>
    <t>ﾖ</t>
  </si>
  <si>
    <t>ﾗ</t>
  </si>
  <si>
    <t>ﾘ</t>
  </si>
  <si>
    <t>27年度</t>
    <rPh sb="2" eb="4">
      <t>ネンド</t>
    </rPh>
    <phoneticPr fontId="4"/>
  </si>
  <si>
    <t>平成26年度以降は「特に推進すべきもの」及び「浸水想定区域移転事業」以外))</t>
    <rPh sb="0" eb="2">
      <t>ヘイセイ</t>
    </rPh>
    <rPh sb="4" eb="6">
      <t>ネンド</t>
    </rPh>
    <rPh sb="6" eb="8">
      <t>イコウ</t>
    </rPh>
    <rPh sb="10" eb="11">
      <t>トク</t>
    </rPh>
    <rPh sb="12" eb="14">
      <t>スイシン</t>
    </rPh>
    <rPh sb="20" eb="21">
      <t>オヨ</t>
    </rPh>
    <rPh sb="23" eb="25">
      <t>シンスイ</t>
    </rPh>
    <rPh sb="25" eb="27">
      <t>ソウテイ</t>
    </rPh>
    <rPh sb="27" eb="29">
      <t>クイキ</t>
    </rPh>
    <rPh sb="29" eb="31">
      <t>イテン</t>
    </rPh>
    <rPh sb="31" eb="33">
      <t>ジギョウ</t>
    </rPh>
    <rPh sb="34" eb="36">
      <t>イガイ</t>
    </rPh>
    <phoneticPr fontId="2"/>
  </si>
  <si>
    <t>「特に推進すべきもの」及び「浸水想定区域移転事業」))</t>
    <rPh sb="3" eb="5">
      <t>スイシン</t>
    </rPh>
    <rPh sb="11" eb="12">
      <t>オヨ</t>
    </rPh>
    <rPh sb="14" eb="16">
      <t>シンスイ</t>
    </rPh>
    <rPh sb="16" eb="18">
      <t>ソウテイ</t>
    </rPh>
    <rPh sb="18" eb="20">
      <t>クイキ</t>
    </rPh>
    <rPh sb="20" eb="22">
      <t>イテン</t>
    </rPh>
    <rPh sb="22" eb="24">
      <t>ジギョウ</t>
    </rPh>
    <phoneticPr fontId="2"/>
  </si>
  <si>
    <t>ＰＦＩ事業に伴う施設整備費相当額➁</t>
    <rPh sb="3" eb="5">
      <t>ジギョウ</t>
    </rPh>
    <rPh sb="6" eb="7">
      <t>トモナ</t>
    </rPh>
    <rPh sb="8" eb="10">
      <t>シセツ</t>
    </rPh>
    <rPh sb="10" eb="12">
      <t>セイビ</t>
    </rPh>
    <rPh sb="12" eb="13">
      <t>ヒ</t>
    </rPh>
    <rPh sb="13" eb="16">
      <t>ソウトウガク</t>
    </rPh>
    <phoneticPr fontId="4"/>
  </si>
  <si>
    <t>(ｺ)</t>
    <phoneticPr fontId="2"/>
  </si>
  <si>
    <t>(ｱ)～(ｺ)</t>
    <phoneticPr fontId="4"/>
  </si>
  <si>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</si>
  <si>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　同意等年度</t>
    <rPh sb="1" eb="4">
      <t>ドウイトウ</t>
    </rPh>
    <rPh sb="4" eb="5">
      <t>トシ</t>
    </rPh>
    <rPh sb="5" eb="6">
      <t>ド</t>
    </rPh>
    <phoneticPr fontId="4"/>
  </si>
  <si>
    <t>　　　区　分</t>
    <rPh sb="3" eb="4">
      <t>ク</t>
    </rPh>
    <rPh sb="5" eb="6">
      <t>ブン</t>
    </rPh>
    <phoneticPr fontId="4"/>
  </si>
  <si>
    <t>(ﾂ)</t>
    <phoneticPr fontId="2"/>
  </si>
  <si>
    <t>(ﾂ)</t>
    <phoneticPr fontId="2"/>
  </si>
  <si>
    <t>(d)</t>
    <phoneticPr fontId="4"/>
  </si>
  <si>
    <t>(ｱ)～(ｿ)</t>
    <phoneticPr fontId="4"/>
  </si>
  <si>
    <t>(ｱ)</t>
    <phoneticPr fontId="2"/>
  </si>
  <si>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</si>
  <si>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公共施設最適化事業債</t>
    <rPh sb="0" eb="2">
      <t>コウキョウ</t>
    </rPh>
    <rPh sb="2" eb="4">
      <t>シセツ</t>
    </rPh>
    <rPh sb="4" eb="7">
      <t>サイテキカ</t>
    </rPh>
    <rPh sb="7" eb="10">
      <t>ジギョウサイ</t>
    </rPh>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</si>
  <si>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5">
      <t>ジギョウブン</t>
    </rPh>
    <phoneticPr fontId="4"/>
  </si>
  <si>
    <t>(ｵ)</t>
    <phoneticPr fontId="2"/>
  </si>
  <si>
    <t>(ｱ)～(ｴ)</t>
    <phoneticPr fontId="2"/>
  </si>
  <si>
    <t>(千円未満四捨五入）</t>
    <phoneticPr fontId="4"/>
  </si>
  <si>
    <t>*</t>
    <phoneticPr fontId="4"/>
  </si>
  <si>
    <t>=</t>
    <phoneticPr fontId="4"/>
  </si>
  <si>
    <t>(ｱ)</t>
    <phoneticPr fontId="4"/>
  </si>
  <si>
    <t>*</t>
    <phoneticPr fontId="4"/>
  </si>
  <si>
    <t>=</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</si>
  <si>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</si>
  <si>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</si>
  <si>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</si>
  <si>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</si>
  <si>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</si>
  <si>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</si>
  <si>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</si>
  <si>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</si>
  <si>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</si>
  <si>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(G)</t>
    <phoneticPr fontId="4"/>
  </si>
  <si>
    <t>(17)</t>
    <phoneticPr fontId="2"/>
  </si>
  <si>
    <t>27年度</t>
    <rPh sb="2" eb="4">
      <t>ネンド</t>
    </rPh>
    <phoneticPr fontId="2"/>
  </si>
  <si>
    <t>(ﾂ)</t>
    <phoneticPr fontId="4"/>
  </si>
  <si>
    <t>(d)</t>
    <phoneticPr fontId="2"/>
  </si>
  <si>
    <t>地下鉄事業再特例債（平成26年度以前同意等分）</t>
    <rPh sb="0" eb="3">
      <t>チカテツ</t>
    </rPh>
    <rPh sb="3" eb="5">
      <t>ジギョウ</t>
    </rPh>
    <rPh sb="5" eb="6">
      <t>サイ</t>
    </rPh>
    <rPh sb="6" eb="9">
      <t>トクレイサイ</t>
    </rPh>
    <phoneticPr fontId="4"/>
  </si>
  <si>
    <t>地下鉄事業再特例債（平成27年度以降同意等分）</t>
    <rPh sb="0" eb="3">
      <t>チカテツ</t>
    </rPh>
    <rPh sb="3" eb="5">
      <t>ジギョウ</t>
    </rPh>
    <rPh sb="5" eb="6">
      <t>サイ</t>
    </rPh>
    <rPh sb="6" eb="9">
      <t>トクレイサイ</t>
    </rPh>
    <rPh sb="16" eb="18">
      <t>イコウ</t>
    </rPh>
    <phoneticPr fontId="4"/>
  </si>
  <si>
    <t>ｵ</t>
    <phoneticPr fontId="40"/>
  </si>
  <si>
    <t>ｶ</t>
    <phoneticPr fontId="40"/>
  </si>
  <si>
    <t>ｷ</t>
    <phoneticPr fontId="40"/>
  </si>
  <si>
    <t>25年度</t>
    <rPh sb="2" eb="4">
      <t>ネンド</t>
    </rPh>
    <phoneticPr fontId="40"/>
  </si>
  <si>
    <t>医療施設</t>
    <rPh sb="0" eb="2">
      <t>イリョウ</t>
    </rPh>
    <rPh sb="2" eb="4">
      <t>シセツ</t>
    </rPh>
    <phoneticPr fontId="40"/>
  </si>
  <si>
    <t>機械器具</t>
    <rPh sb="0" eb="2">
      <t>キカイ</t>
    </rPh>
    <rPh sb="2" eb="4">
      <t>キグ</t>
    </rPh>
    <phoneticPr fontId="40"/>
  </si>
  <si>
    <t>26年度</t>
    <rPh sb="2" eb="4">
      <t>ネンド</t>
    </rPh>
    <phoneticPr fontId="40"/>
  </si>
  <si>
    <t>27年度</t>
    <rPh sb="2" eb="4">
      <t>ネンド</t>
    </rPh>
    <phoneticPr fontId="40"/>
  </si>
  <si>
    <t>基本設計等着手
（特別分）</t>
    <rPh sb="9" eb="11">
      <t>トクベツ</t>
    </rPh>
    <phoneticPr fontId="40"/>
  </si>
  <si>
    <t xml:space="preserve"> 平成13年度以前に基本設計等に着手した継続事業を含む。） 病院事業債について記入すること。</t>
    <phoneticPr fontId="2"/>
  </si>
  <si>
    <t xml:space="preserve">  </t>
    <phoneticPr fontId="2"/>
  </si>
  <si>
    <t>４　（Ｅ）欄は（Ｄ）×2/3の算式により算出し記入すること。ただし、災害拠点病院の施設整備事業</t>
    <phoneticPr fontId="2"/>
  </si>
  <si>
    <t>　に係る上乗せ措置分については、（Ｄ）×１/3の算式により記入すること。</t>
    <phoneticPr fontId="2"/>
  </si>
  <si>
    <t>５　①・②については、病院事業債であっても地方公営企業繰出金の対象とならないもの</t>
    <phoneticPr fontId="2"/>
  </si>
  <si>
    <t>　（一般会計で運営している病院、介護老人保健施設等）は、対象とならないものであること。</t>
    <phoneticPr fontId="2"/>
  </si>
  <si>
    <t>　第１、４（２）に定める繰出基準に該当する事業について記入すること。昭和42年度から平成元</t>
    <phoneticPr fontId="2"/>
  </si>
  <si>
    <t>　年度において「水道水源開発施設整備費補助金」の対象となった事業が該当するものであること。</t>
    <phoneticPr fontId="2"/>
  </si>
  <si>
    <t>７　（Ｊ）欄は（Ｈ）×7/30×（Ｉ）/（Ｇ）の算式により算出し記入すること。ただし、事業施行年度が</t>
    <phoneticPr fontId="2"/>
  </si>
  <si>
    <t>　昭和55年度以前の事業及び繰出基準に該当しないことにより建設時に出資を行わなかった事業</t>
    <phoneticPr fontId="2"/>
  </si>
  <si>
    <r>
      <t>防災対策事業債</t>
    </r>
    <r>
      <rPr>
        <sz val="11"/>
        <rFont val="ＭＳ Ｐゴシック"/>
        <family val="3"/>
        <charset val="128"/>
      </rPr>
      <t>(</t>
    </r>
    <r>
      <rPr>
        <sz val="11"/>
        <rFont val="ＭＳ ゴシック"/>
        <family val="3"/>
        <charset val="128"/>
      </rPr>
      <t>防災基盤整備事業分</t>
    </r>
    <r>
      <rPr>
        <sz val="11"/>
        <rFont val="ＭＳ Ｐゴシック"/>
        <family val="3"/>
        <charset val="128"/>
      </rPr>
      <t>(</t>
    </r>
    <r>
      <rPr>
        <sz val="11"/>
        <rFont val="ＭＳ ゴシック"/>
        <family val="3"/>
        <charset val="128"/>
      </rPr>
      <t>平成1</t>
    </r>
    <r>
      <rPr>
        <sz val="11"/>
        <rFont val="ＭＳ ゴシック"/>
        <family val="3"/>
      </rPr>
      <t>7年度以降は｢特に推進すべきもの｣以外、</t>
    </r>
    <rPh sb="0" eb="2">
      <t>ボウサイ</t>
    </rPh>
    <rPh sb="2" eb="4">
      <t>タイサク</t>
    </rPh>
    <rPh sb="4" eb="7">
      <t>ジギョウサイ</t>
    </rPh>
    <rPh sb="8" eb="10">
      <t>ボウサイ</t>
    </rPh>
    <rPh sb="10" eb="12">
      <t>キバン</t>
    </rPh>
    <rPh sb="12" eb="14">
      <t>セイビ</t>
    </rPh>
    <rPh sb="14" eb="16">
      <t>ジギョウ</t>
    </rPh>
    <rPh sb="16" eb="17">
      <t>ブン</t>
    </rPh>
    <rPh sb="18" eb="20">
      <t>ヘイセイ</t>
    </rPh>
    <rPh sb="22" eb="24">
      <t>ネンド</t>
    </rPh>
    <rPh sb="24" eb="26">
      <t>イコウ</t>
    </rPh>
    <rPh sb="28" eb="29">
      <t>トク</t>
    </rPh>
    <rPh sb="30" eb="32">
      <t>スイシン</t>
    </rPh>
    <rPh sb="38" eb="40">
      <t>イガイ</t>
    </rPh>
    <phoneticPr fontId="4"/>
  </si>
  <si>
    <r>
      <t>防災対策事業債(防災基盤整備事業分</t>
    </r>
    <r>
      <rPr>
        <sz val="11"/>
        <rFont val="ＭＳ Ｐゴシック"/>
        <family val="3"/>
        <charset val="128"/>
      </rPr>
      <t>(「</t>
    </r>
    <r>
      <rPr>
        <sz val="11"/>
        <rFont val="ＭＳ ゴシック"/>
        <family val="3"/>
      </rPr>
      <t>特に推進すべきもの」、平成</t>
    </r>
    <r>
      <rPr>
        <sz val="11"/>
        <rFont val="ＭＳ Ｐゴシック"/>
        <family val="3"/>
        <charset val="128"/>
      </rPr>
      <t>26年度以降は</t>
    </r>
    <rPh sb="0" eb="2">
      <t>ボウサイ</t>
    </rPh>
    <rPh sb="2" eb="4">
      <t>タイサク</t>
    </rPh>
    <rPh sb="4" eb="7">
      <t>ジギョウサイ</t>
    </rPh>
    <rPh sb="8" eb="10">
      <t>ボウサイ</t>
    </rPh>
    <rPh sb="10" eb="12">
      <t>キバン</t>
    </rPh>
    <rPh sb="12" eb="14">
      <t>セイビ</t>
    </rPh>
    <rPh sb="14" eb="16">
      <t>ジギョウ</t>
    </rPh>
    <rPh sb="16" eb="17">
      <t>ブン</t>
    </rPh>
    <rPh sb="19" eb="20">
      <t>トク</t>
    </rPh>
    <rPh sb="21" eb="23">
      <t>スイシン</t>
    </rPh>
    <rPh sb="30" eb="32">
      <t>ヘイセイ</t>
    </rPh>
    <rPh sb="34" eb="36">
      <t>ネンド</t>
    </rPh>
    <rPh sb="36" eb="38">
      <t>イコウ</t>
    </rPh>
    <phoneticPr fontId="4"/>
  </si>
  <si>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8">
      <t>ジギョウ</t>
    </rPh>
    <rPh sb="18" eb="19">
      <t>ブン</t>
    </rPh>
    <phoneticPr fontId="4"/>
  </si>
  <si>
    <r>
      <t>防災対策事業債(旧緊急防災基盤整備事業</t>
    </r>
    <r>
      <rPr>
        <sz val="11"/>
        <rFont val="ＭＳ Ｐゴシック"/>
        <family val="3"/>
        <charset val="128"/>
      </rPr>
      <t>(</t>
    </r>
    <r>
      <rPr>
        <sz val="11"/>
        <rFont val="ＭＳ ゴシック"/>
        <family val="3"/>
        <charset val="128"/>
      </rPr>
      <t>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4">
      <t>ジギョウ</t>
    </rPh>
    <rPh sb="24" eb="25">
      <t>ブン</t>
    </rPh>
    <phoneticPr fontId="4"/>
  </si>
  <si>
    <t>(ｱ)～(ｳ)</t>
    <phoneticPr fontId="4"/>
  </si>
  <si>
    <r>
      <t>補正予算債償還費（11</t>
    </r>
    <r>
      <rPr>
        <sz val="11"/>
        <rFont val="ＭＳ Ｐゴシック"/>
        <family val="3"/>
        <charset val="128"/>
      </rPr>
      <t>年度以降同意等債</t>
    </r>
    <r>
      <rPr>
        <sz val="11"/>
        <rFont val="ＭＳ ゴシック"/>
        <family val="3"/>
        <charset val="128"/>
      </rPr>
      <t>に係るもの）</t>
    </r>
    <rPh sb="0" eb="2">
      <t>ホセイ</t>
    </rPh>
    <rPh sb="2" eb="4">
      <t>ヨサン</t>
    </rPh>
    <rPh sb="4" eb="5">
      <t>サイ</t>
    </rPh>
    <rPh sb="5" eb="8">
      <t>ショウカンヒ</t>
    </rPh>
    <rPh sb="11" eb="15">
      <t>ネンドイコウ</t>
    </rPh>
    <rPh sb="15" eb="18">
      <t>ドウイナド</t>
    </rPh>
    <rPh sb="18" eb="19">
      <t>サイ</t>
    </rPh>
    <rPh sb="20" eb="21">
      <t>カカ</t>
    </rPh>
    <phoneticPr fontId="4"/>
  </si>
  <si>
    <t>（公営企業会計適用債）</t>
    <rPh sb="1" eb="3">
      <t>コウエイ</t>
    </rPh>
    <rPh sb="3" eb="5">
      <t>キギョウ</t>
    </rPh>
    <rPh sb="5" eb="7">
      <t>カイケイ</t>
    </rPh>
    <rPh sb="7" eb="9">
      <t>テキヨウ</t>
    </rPh>
    <rPh sb="9" eb="10">
      <t>サイ</t>
    </rPh>
    <phoneticPr fontId="2"/>
  </si>
  <si>
    <t>28年度</t>
    <rPh sb="2" eb="4">
      <t>ネンド</t>
    </rPh>
    <phoneticPr fontId="4"/>
  </si>
  <si>
    <t>(q)</t>
    <phoneticPr fontId="4"/>
  </si>
  <si>
    <t>(r)</t>
    <phoneticPr fontId="4"/>
  </si>
  <si>
    <t>(a)～(r)</t>
    <phoneticPr fontId="4"/>
  </si>
  <si>
    <t>(ﾃ)</t>
    <phoneticPr fontId="2"/>
  </si>
  <si>
    <t>(18)</t>
    <phoneticPr fontId="2"/>
  </si>
  <si>
    <t>28年度</t>
    <rPh sb="2" eb="4">
      <t>ネンド</t>
    </rPh>
    <phoneticPr fontId="2"/>
  </si>
  <si>
    <t>(ﾄ)</t>
    <phoneticPr fontId="4"/>
  </si>
  <si>
    <t>29年度</t>
    <rPh sb="2" eb="4">
      <t>ネンド</t>
    </rPh>
    <phoneticPr fontId="4"/>
  </si>
  <si>
    <t>(い)</t>
    <phoneticPr fontId="4"/>
  </si>
  <si>
    <t>算入率</t>
    <phoneticPr fontId="4"/>
  </si>
  <si>
    <t>(ﾄ)</t>
    <phoneticPr fontId="2"/>
  </si>
  <si>
    <t>(ﾅ)</t>
    <phoneticPr fontId="2"/>
  </si>
  <si>
    <t>(ﾏ)</t>
    <phoneticPr fontId="2"/>
  </si>
  <si>
    <t>(ﾈ)</t>
    <phoneticPr fontId="2"/>
  </si>
  <si>
    <t>(ﾉ)</t>
    <phoneticPr fontId="2"/>
  </si>
  <si>
    <t>(ﾊ)</t>
    <phoneticPr fontId="2"/>
  </si>
  <si>
    <t>(ﾋ)</t>
    <phoneticPr fontId="2"/>
  </si>
  <si>
    <t>(ﾌ)</t>
    <phoneticPr fontId="2"/>
  </si>
  <si>
    <t>(ﾍ)</t>
    <phoneticPr fontId="2"/>
  </si>
  <si>
    <t>(ﾎ)</t>
    <phoneticPr fontId="2"/>
  </si>
  <si>
    <t>(ﾐ)</t>
    <phoneticPr fontId="2"/>
  </si>
  <si>
    <t>(ﾑ)</t>
    <phoneticPr fontId="2"/>
  </si>
  <si>
    <t>(ﾒ)</t>
    <phoneticPr fontId="2"/>
  </si>
  <si>
    <t>⑥</t>
    <phoneticPr fontId="2"/>
  </si>
  <si>
    <t>⑦</t>
    <phoneticPr fontId="2"/>
  </si>
  <si>
    <t>⑧</t>
    <phoneticPr fontId="2"/>
  </si>
  <si>
    <t>＝</t>
    <phoneticPr fontId="2"/>
  </si>
  <si>
    <t>（ア）＋（イ）＋（ウ）</t>
    <phoneticPr fontId="2"/>
  </si>
  <si>
    <t>・・・（ア）</t>
    <phoneticPr fontId="2"/>
  </si>
  <si>
    <t>・・・（イ）</t>
    <phoneticPr fontId="2"/>
  </si>
  <si>
    <t>・・・（エ）</t>
    <phoneticPr fontId="2"/>
  </si>
  <si>
    <t>・・・（ウ）</t>
    <phoneticPr fontId="2"/>
  </si>
  <si>
    <t>×</t>
    <phoneticPr fontId="2"/>
  </si>
  <si>
    <t>＋</t>
    <phoneticPr fontId="2"/>
  </si>
  <si>
    <t>・・・（オ）</t>
    <phoneticPr fontId="2"/>
  </si>
  <si>
    <t>　（オ）が0.300を下回る場合は0.300、
0.550を上回る場合は0.550とする。</t>
    <phoneticPr fontId="2"/>
  </si>
  <si>
    <t>・・・（オ）’</t>
    <phoneticPr fontId="2"/>
  </si>
  <si>
    <t>（オ）’</t>
    <phoneticPr fontId="2"/>
  </si>
  <si>
    <t>・・・α</t>
    <phoneticPr fontId="2"/>
  </si>
  <si>
    <t>（小数点以下3位未満四捨五入）</t>
    <phoneticPr fontId="2"/>
  </si>
  <si>
    <t>(地方法人特別譲与税を除く)</t>
    <phoneticPr fontId="2"/>
  </si>
  <si>
    <t>（</t>
    <phoneticPr fontId="2"/>
  </si>
  <si>
    <t>－</t>
    <phoneticPr fontId="2"/>
  </si>
  <si>
    <t>道府県民税所得割に係る</t>
    <phoneticPr fontId="2"/>
  </si>
  <si>
    <t>）</t>
    <phoneticPr fontId="2"/>
  </si>
  <si>
    <t>×1.3333</t>
    <phoneticPr fontId="2"/>
  </si>
  <si>
    <t>・・・（カ）</t>
    <phoneticPr fontId="2"/>
  </si>
  <si>
    <t>・・・（キ）</t>
    <phoneticPr fontId="2"/>
  </si>
  <si>
    <t>（H27算出資料113ﾍﾟｰｼﾞ（ﾂ））</t>
    <phoneticPr fontId="2"/>
  </si>
  <si>
    <t>*</t>
    <phoneticPr fontId="4"/>
  </si>
  <si>
    <t>=</t>
    <phoneticPr fontId="4"/>
  </si>
  <si>
    <t>(AA)</t>
    <phoneticPr fontId="4"/>
  </si>
  <si>
    <t>×100,000＝</t>
    <phoneticPr fontId="2"/>
  </si>
  <si>
    <t>・・・ a</t>
    <phoneticPr fontId="2"/>
  </si>
  <si>
    <t>a</t>
    <phoneticPr fontId="2"/>
  </si>
  <si>
    <t>・・・β</t>
    <phoneticPr fontId="2"/>
  </si>
  <si>
    <t>(50.0%分)</t>
    <phoneticPr fontId="4"/>
  </si>
  <si>
    <t>(60.0%分)</t>
    <phoneticPr fontId="4"/>
  </si>
  <si>
    <t>(ﾅ)</t>
    <phoneticPr fontId="4"/>
  </si>
  <si>
    <t>(45.0%分)</t>
    <phoneticPr fontId="4"/>
  </si>
  <si>
    <t>(ﾆ)</t>
    <phoneticPr fontId="4"/>
  </si>
  <si>
    <t>(80.0%分)</t>
    <phoneticPr fontId="4"/>
  </si>
  <si>
    <t>(ﾇ)</t>
    <phoneticPr fontId="4"/>
  </si>
  <si>
    <t>(ﾈ)</t>
    <phoneticPr fontId="4"/>
  </si>
  <si>
    <t>(ﾉ)</t>
    <phoneticPr fontId="4"/>
  </si>
  <si>
    <t>(ﾊ)</t>
    <phoneticPr fontId="4"/>
  </si>
  <si>
    <t>(ﾋ)</t>
    <phoneticPr fontId="4"/>
  </si>
  <si>
    <t>(ﾌ)</t>
    <phoneticPr fontId="4"/>
  </si>
  <si>
    <t>(60.0%分)</t>
    <phoneticPr fontId="2"/>
  </si>
  <si>
    <t>(ﾍ)</t>
    <phoneticPr fontId="4"/>
  </si>
  <si>
    <t>(50.0%分)</t>
    <phoneticPr fontId="2"/>
  </si>
  <si>
    <t>(ﾎ)</t>
    <phoneticPr fontId="4"/>
  </si>
  <si>
    <t>(ﾐ)</t>
    <phoneticPr fontId="4"/>
  </si>
  <si>
    <t>(80.0%分)</t>
    <phoneticPr fontId="2"/>
  </si>
  <si>
    <t>(ﾓ)</t>
    <phoneticPr fontId="4"/>
  </si>
  <si>
    <t>(ｲ)</t>
    <phoneticPr fontId="2"/>
  </si>
  <si>
    <t>(ｶ)</t>
    <phoneticPr fontId="2"/>
  </si>
  <si>
    <t>(ｷ)</t>
    <phoneticPr fontId="2"/>
  </si>
  <si>
    <t>(ｸ)</t>
    <phoneticPr fontId="2"/>
  </si>
  <si>
    <t>(ｹ)</t>
    <phoneticPr fontId="2"/>
  </si>
  <si>
    <t>１</t>
    <phoneticPr fontId="4"/>
  </si>
  <si>
    <t>(千円未満四捨五入）</t>
    <phoneticPr fontId="4"/>
  </si>
  <si>
    <t>(AE)</t>
    <phoneticPr fontId="4"/>
  </si>
  <si>
    <t>(恒久減税分)</t>
    <phoneticPr fontId="4"/>
  </si>
  <si>
    <t>(ｼ)</t>
    <phoneticPr fontId="2"/>
  </si>
  <si>
    <t>(ｱ)～(ｼ)</t>
    <phoneticPr fontId="4"/>
  </si>
  <si>
    <t>(ｱ)～(ｲ)</t>
    <phoneticPr fontId="4"/>
  </si>
  <si>
    <t>(AJ)</t>
    <phoneticPr fontId="4"/>
  </si>
  <si>
    <t>ﾓ</t>
    <phoneticPr fontId="40"/>
  </si>
  <si>
    <t>ﾔ</t>
    <phoneticPr fontId="40"/>
  </si>
  <si>
    <t>28年度</t>
    <rPh sb="2" eb="4">
      <t>ネンド</t>
    </rPh>
    <phoneticPr fontId="40"/>
  </si>
  <si>
    <t>公立大学附属病院に係る地方債(14年度以前許可債)に係る28年度末地方債残高</t>
    <rPh sb="0" eb="2">
      <t>コウリツ</t>
    </rPh>
    <rPh sb="2" eb="4">
      <t>ダイガク</t>
    </rPh>
    <rPh sb="4" eb="6">
      <t>フゾク</t>
    </rPh>
    <rPh sb="6" eb="8">
      <t>ビョウイン</t>
    </rPh>
    <rPh sb="19" eb="21">
      <t>イゼン</t>
    </rPh>
    <phoneticPr fontId="4"/>
  </si>
  <si>
    <t>H27：</t>
    <phoneticPr fontId="2"/>
  </si>
  <si>
    <t>H28：</t>
    <phoneticPr fontId="2"/>
  </si>
  <si>
    <r>
      <t>H</t>
    </r>
    <r>
      <rPr>
        <sz val="11"/>
        <rFont val="ＭＳ Ｐゴシック"/>
        <family val="3"/>
        <charset val="128"/>
      </rPr>
      <t>27基準財政収入額</t>
    </r>
    <rPh sb="3" eb="5">
      <t>キジュン</t>
    </rPh>
    <rPh sb="5" eb="7">
      <t>ザイセイ</t>
    </rPh>
    <rPh sb="7" eb="10">
      <t>シュウニュウガク</t>
    </rPh>
    <phoneticPr fontId="2"/>
  </si>
  <si>
    <r>
      <t>H</t>
    </r>
    <r>
      <rPr>
        <sz val="11"/>
        <rFont val="ＭＳ Ｐゴシック"/>
        <family val="3"/>
        <charset val="128"/>
      </rPr>
      <t>27基準財政需要額</t>
    </r>
    <rPh sb="3" eb="5">
      <t>キジュン</t>
    </rPh>
    <rPh sb="5" eb="7">
      <t>ザイセイ</t>
    </rPh>
    <rPh sb="7" eb="10">
      <t>ジュヨウガク</t>
    </rPh>
    <phoneticPr fontId="2"/>
  </si>
  <si>
    <r>
      <t>H</t>
    </r>
    <r>
      <rPr>
        <sz val="11"/>
        <rFont val="ＭＳ Ｐゴシック"/>
        <family val="3"/>
        <charset val="128"/>
      </rPr>
      <t>28基準財政収入額</t>
    </r>
    <rPh sb="3" eb="5">
      <t>キジュン</t>
    </rPh>
    <rPh sb="5" eb="7">
      <t>ザイセイ</t>
    </rPh>
    <rPh sb="7" eb="10">
      <t>シュウニュウガク</t>
    </rPh>
    <phoneticPr fontId="2"/>
  </si>
  <si>
    <r>
      <t>H</t>
    </r>
    <r>
      <rPr>
        <sz val="11"/>
        <rFont val="ＭＳ Ｐゴシック"/>
        <family val="3"/>
        <charset val="128"/>
      </rPr>
      <t>28基準財政需要額</t>
    </r>
    <rPh sb="3" eb="5">
      <t>キジュン</t>
    </rPh>
    <rPh sb="5" eb="7">
      <t>ザイセイ</t>
    </rPh>
    <rPh sb="7" eb="10">
      <t>ジュヨウガク</t>
    </rPh>
    <phoneticPr fontId="2"/>
  </si>
  <si>
    <t>（H28算出資料116ﾍﾟｰｼﾞ（ﾅ））</t>
    <phoneticPr fontId="2"/>
  </si>
  <si>
    <t>施設整備事業（一般財源化分）地域介護・福祉空間整備等施設整備交付金</t>
    <phoneticPr fontId="4"/>
  </si>
  <si>
    <t>流域下水道事業債(通常分)(10年度以前許可債)に係る28年度末地方債残高</t>
    <rPh sb="0" eb="2">
      <t>リュウイキ</t>
    </rPh>
    <rPh sb="2" eb="5">
      <t>ゲスイドウ</t>
    </rPh>
    <rPh sb="5" eb="7">
      <t>ジギョウ</t>
    </rPh>
    <rPh sb="7" eb="8">
      <t>サイ</t>
    </rPh>
    <rPh sb="9" eb="11">
      <t>ツウジョウ</t>
    </rPh>
    <rPh sb="11" eb="12">
      <t>ブン</t>
    </rPh>
    <rPh sb="16" eb="18">
      <t>ネンド</t>
    </rPh>
    <rPh sb="18" eb="20">
      <t>イゼン</t>
    </rPh>
    <rPh sb="20" eb="22">
      <t>キョカ</t>
    </rPh>
    <rPh sb="22" eb="23">
      <t>サイ</t>
    </rPh>
    <rPh sb="25" eb="26">
      <t>カカ</t>
    </rPh>
    <rPh sb="29" eb="32">
      <t>ネンドマツ</t>
    </rPh>
    <rPh sb="32" eb="35">
      <t>チホウサイ</t>
    </rPh>
    <rPh sb="35" eb="37">
      <t>ザンダカ</t>
    </rPh>
    <phoneticPr fontId="4"/>
  </si>
  <si>
    <r>
      <t>流域下水道事業債(通常分</t>
    </r>
    <r>
      <rPr>
        <sz val="11"/>
        <rFont val="ＭＳ Ｐゴシック"/>
        <family val="3"/>
        <charset val="128"/>
      </rPr>
      <t>)</t>
    </r>
    <rPh sb="0" eb="2">
      <t>リュウイキ</t>
    </rPh>
    <rPh sb="2" eb="5">
      <t>ゲスイドウ</t>
    </rPh>
    <rPh sb="5" eb="8">
      <t>ジギョウサイ</t>
    </rPh>
    <rPh sb="9" eb="11">
      <t>ツウジョウ</t>
    </rPh>
    <rPh sb="11" eb="12">
      <t>ブン</t>
    </rPh>
    <phoneticPr fontId="4"/>
  </si>
  <si>
    <r>
      <t>流域下水道事業債(臨時措置分</t>
    </r>
    <r>
      <rPr>
        <sz val="11"/>
        <rFont val="ＭＳ Ｐゴシック"/>
        <family val="3"/>
        <charset val="128"/>
      </rPr>
      <t>)</t>
    </r>
    <rPh sb="0" eb="2">
      <t>リュウイキ</t>
    </rPh>
    <rPh sb="2" eb="5">
      <t>ゲスイドウ</t>
    </rPh>
    <rPh sb="5" eb="8">
      <t>ジギョウサイ</t>
    </rPh>
    <rPh sb="9" eb="11">
      <t>リンジ</t>
    </rPh>
    <rPh sb="11" eb="13">
      <t>ソチ</t>
    </rPh>
    <rPh sb="13" eb="14">
      <t>ブン</t>
    </rPh>
    <phoneticPr fontId="4"/>
  </si>
  <si>
    <r>
      <t>地下高速鉄道事業(補助金債元利償還金・三セク除く</t>
    </r>
    <r>
      <rPr>
        <sz val="11"/>
        <rFont val="ＭＳ Ｐゴシック"/>
        <family val="3"/>
        <charset val="128"/>
      </rPr>
      <t>)</t>
    </r>
    <rPh sb="0" eb="2">
      <t>チカ</t>
    </rPh>
    <rPh sb="2" eb="4">
      <t>コウソク</t>
    </rPh>
    <rPh sb="4" eb="6">
      <t>テツドウ</t>
    </rPh>
    <rPh sb="6" eb="8">
      <t>ジギョウ</t>
    </rPh>
    <rPh sb="9" eb="12">
      <t>ホジョキン</t>
    </rPh>
    <rPh sb="12" eb="13">
      <t>サイ</t>
    </rPh>
    <rPh sb="13" eb="15">
      <t>ガンリ</t>
    </rPh>
    <rPh sb="15" eb="18">
      <t>ショウカンキン</t>
    </rPh>
    <rPh sb="19" eb="20">
      <t>サン</t>
    </rPh>
    <rPh sb="22" eb="23">
      <t>ノゾ</t>
    </rPh>
    <phoneticPr fontId="4"/>
  </si>
  <si>
    <r>
      <t>空港整備事業債(２種Ａ空港</t>
    </r>
    <r>
      <rPr>
        <sz val="11"/>
        <rFont val="ＭＳ Ｐゴシック"/>
        <family val="3"/>
        <charset val="128"/>
      </rPr>
      <t>)</t>
    </r>
    <rPh sb="0" eb="2">
      <t>クウコウ</t>
    </rPh>
    <rPh sb="2" eb="4">
      <t>セイビ</t>
    </rPh>
    <rPh sb="4" eb="7">
      <t>ジギョウサイ</t>
    </rPh>
    <rPh sb="9" eb="10">
      <t>シュ</t>
    </rPh>
    <rPh sb="11" eb="13">
      <t>クウコウ</t>
    </rPh>
    <phoneticPr fontId="4"/>
  </si>
  <si>
    <r>
      <t>空港整備事業債(２種Ｂ空港</t>
    </r>
    <r>
      <rPr>
        <sz val="11"/>
        <rFont val="ＭＳ Ｐゴシック"/>
        <family val="3"/>
        <charset val="128"/>
      </rPr>
      <t>)</t>
    </r>
    <rPh sb="0" eb="2">
      <t>クウコウ</t>
    </rPh>
    <rPh sb="2" eb="4">
      <t>セイビ</t>
    </rPh>
    <rPh sb="4" eb="7">
      <t>ジギョウサイ</t>
    </rPh>
    <rPh sb="9" eb="10">
      <t>シュ</t>
    </rPh>
    <rPh sb="11" eb="13">
      <t>クウコウ</t>
    </rPh>
    <phoneticPr fontId="4"/>
  </si>
  <si>
    <r>
      <t>空港整備事業債(３種空港</t>
    </r>
    <r>
      <rPr>
        <sz val="11"/>
        <rFont val="ＭＳ Ｐゴシック"/>
        <family val="3"/>
        <charset val="128"/>
      </rPr>
      <t>)</t>
    </r>
    <rPh sb="0" eb="2">
      <t>クウコウ</t>
    </rPh>
    <rPh sb="2" eb="4">
      <t>セイビ</t>
    </rPh>
    <rPh sb="4" eb="7">
      <t>ジギョウサイ</t>
    </rPh>
    <rPh sb="9" eb="10">
      <t>シュ</t>
    </rPh>
    <rPh sb="10" eb="12">
      <t>クウコウ</t>
    </rPh>
    <phoneticPr fontId="4"/>
  </si>
  <si>
    <r>
      <t>一般公共事業債(被災市街地復興特別対策事業</t>
    </r>
    <r>
      <rPr>
        <sz val="11"/>
        <rFont val="ＭＳ Ｐゴシック"/>
        <family val="3"/>
        <charset val="128"/>
      </rPr>
      <t>)</t>
    </r>
    <rPh sb="0" eb="2">
      <t>イッパン</t>
    </rPh>
    <rPh sb="2" eb="4">
      <t>コウキョウ</t>
    </rPh>
    <rPh sb="4" eb="7">
      <t>ジギョウサイ</t>
    </rPh>
    <rPh sb="8" eb="10">
      <t>ヒサイ</t>
    </rPh>
    <rPh sb="10" eb="13">
      <t>シガイチ</t>
    </rPh>
    <rPh sb="13" eb="15">
      <t>フッコウ</t>
    </rPh>
    <rPh sb="15" eb="17">
      <t>トクベツ</t>
    </rPh>
    <rPh sb="17" eb="19">
      <t>タイサク</t>
    </rPh>
    <rPh sb="19" eb="21">
      <t>ジギョウ</t>
    </rPh>
    <phoneticPr fontId="4"/>
  </si>
  <si>
    <t>平成27年度標準財政収入額</t>
    <phoneticPr fontId="2"/>
  </si>
  <si>
    <t>歳入欠かん債　財政力係数算出</t>
    <rPh sb="0" eb="2">
      <t>サイニュウ</t>
    </rPh>
    <rPh sb="2" eb="3">
      <t>ケツ</t>
    </rPh>
    <rPh sb="5" eb="6">
      <t>サイ</t>
    </rPh>
    <rPh sb="7" eb="10">
      <t>ザイセイリョク</t>
    </rPh>
    <rPh sb="10" eb="12">
      <t>ケイスウ</t>
    </rPh>
    <rPh sb="12" eb="14">
      <t>サンシュツ</t>
    </rPh>
    <phoneticPr fontId="2"/>
  </si>
  <si>
    <t>【附表３】</t>
    <phoneticPr fontId="2"/>
  </si>
  <si>
    <t>財政力係数算出表（千円未満四捨五入）</t>
    <phoneticPr fontId="2"/>
  </si>
  <si>
    <t>歳入欠かん債発行年度の標準税収入額</t>
    <rPh sb="0" eb="2">
      <t>サイニュウ</t>
    </rPh>
    <rPh sb="2" eb="3">
      <t>ケツ</t>
    </rPh>
    <rPh sb="5" eb="6">
      <t>サイ</t>
    </rPh>
    <rPh sb="6" eb="8">
      <t>ハッコウ</t>
    </rPh>
    <rPh sb="8" eb="10">
      <t>ネンド</t>
    </rPh>
    <rPh sb="11" eb="13">
      <t>ヒョウジュン</t>
    </rPh>
    <rPh sb="13" eb="15">
      <t>ゼイシュウ</t>
    </rPh>
    <rPh sb="16" eb="17">
      <t>ガク</t>
    </rPh>
    <phoneticPr fontId="2"/>
  </si>
  <si>
    <t>…⑨の数値</t>
    <rPh sb="3" eb="5">
      <t>スウチ</t>
    </rPh>
    <phoneticPr fontId="2"/>
  </si>
  <si>
    <t>歳入欠かん債同意等額</t>
    <rPh sb="0" eb="2">
      <t>サイニュウ</t>
    </rPh>
    <rPh sb="2" eb="3">
      <t>ケツ</t>
    </rPh>
    <rPh sb="5" eb="6">
      <t>サイ</t>
    </rPh>
    <rPh sb="6" eb="8">
      <t>ドウイ</t>
    </rPh>
    <rPh sb="8" eb="10">
      <t>トウガク</t>
    </rPh>
    <phoneticPr fontId="2"/>
  </si>
  <si>
    <t>⑦／③</t>
    <phoneticPr fontId="2"/>
  </si>
  <si>
    <t>200以下</t>
    <phoneticPr fontId="2"/>
  </si>
  <si>
    <t>5,000超6,000以下</t>
    <phoneticPr fontId="2"/>
  </si>
  <si>
    <t>6,000超7,000以下</t>
    <phoneticPr fontId="2"/>
  </si>
  <si>
    <t>7,000超8,000以下</t>
    <phoneticPr fontId="2"/>
  </si>
  <si>
    <t>○ 標準税収入額の算出</t>
    <rPh sb="2" eb="4">
      <t>ヒョウジュン</t>
    </rPh>
    <rPh sb="4" eb="6">
      <t>ゼイシュウ</t>
    </rPh>
    <rPh sb="7" eb="8">
      <t>ガク</t>
    </rPh>
    <rPh sb="9" eb="11">
      <t>サンシュツ</t>
    </rPh>
    <phoneticPr fontId="2"/>
  </si>
  <si>
    <t>発行年度の
基準財政収入額</t>
    <rPh sb="0" eb="2">
      <t>ハッコウ</t>
    </rPh>
    <rPh sb="2" eb="4">
      <t>ネンド</t>
    </rPh>
    <rPh sb="6" eb="8">
      <t>キジュン</t>
    </rPh>
    <rPh sb="8" eb="10">
      <t>ザイセイ</t>
    </rPh>
    <rPh sb="10" eb="13">
      <t>シュウニュウガク</t>
    </rPh>
    <phoneticPr fontId="2"/>
  </si>
  <si>
    <t>譲与税計(地方法人特別譲与税を除く)</t>
    <rPh sb="0" eb="3">
      <t>ジョウヨゼイ</t>
    </rPh>
    <rPh sb="3" eb="4">
      <t>ケイ</t>
    </rPh>
    <phoneticPr fontId="2"/>
  </si>
  <si>
    <t>交通安全対策
特別交付金</t>
    <rPh sb="0" eb="2">
      <t>コウツウ</t>
    </rPh>
    <rPh sb="2" eb="4">
      <t>アンゼン</t>
    </rPh>
    <rPh sb="4" eb="6">
      <t>タイサク</t>
    </rPh>
    <rPh sb="7" eb="9">
      <t>トクベツ</t>
    </rPh>
    <rPh sb="9" eb="12">
      <t>コウフキン</t>
    </rPh>
    <phoneticPr fontId="2"/>
  </si>
  <si>
    <t>地方消費税に係る
税率引上げ分×0.25</t>
    <rPh sb="0" eb="2">
      <t>チホウ</t>
    </rPh>
    <rPh sb="2" eb="5">
      <t>ショウヒゼイ</t>
    </rPh>
    <rPh sb="6" eb="7">
      <t>カカ</t>
    </rPh>
    <phoneticPr fontId="2"/>
  </si>
  <si>
    <t>地方揮発油譲与税及び石油ガス譲与税の計</t>
    <rPh sb="8" eb="9">
      <t>オヨ</t>
    </rPh>
    <rPh sb="18" eb="19">
      <t>ケイ</t>
    </rPh>
    <phoneticPr fontId="2"/>
  </si>
  <si>
    <t>・・・⑨</t>
    <phoneticPr fontId="2"/>
  </si>
  <si>
    <t>※財政力係数の算出</t>
    <rPh sb="1" eb="4">
      <t>ザイセイリョク</t>
    </rPh>
    <rPh sb="4" eb="6">
      <t>ケイスウ</t>
    </rPh>
    <rPh sb="7" eb="9">
      <t>サンシュツ</t>
    </rPh>
    <phoneticPr fontId="2"/>
  </si>
  <si>
    <t>歳入欠かん債</t>
    <rPh sb="0" eb="2">
      <t>サイニュウ</t>
    </rPh>
    <rPh sb="2" eb="3">
      <t>ケツ</t>
    </rPh>
    <rPh sb="5" eb="6">
      <t>サイ</t>
    </rPh>
    <phoneticPr fontId="4"/>
  </si>
  <si>
    <t>財政力係数</t>
    <rPh sb="0" eb="3">
      <t>ザイセイリョク</t>
    </rPh>
    <rPh sb="3" eb="5">
      <t>ケイスウ</t>
    </rPh>
    <phoneticPr fontId="4"/>
  </si>
  <si>
    <t>（注１）</t>
    <rPh sb="1" eb="2">
      <t>チュウ</t>
    </rPh>
    <phoneticPr fontId="2"/>
  </si>
  <si>
    <t>熊本地震に係る歳入欠かん債においては、財政力係数に算入率を乗じた結果（小数点第３位未満四捨五入）が0.75を下回る場合は、財政力係数に1.000、算入率に0.750を手入力する。</t>
    <rPh sb="0" eb="2">
      <t>クマモト</t>
    </rPh>
    <rPh sb="2" eb="4">
      <t>ジシン</t>
    </rPh>
    <rPh sb="5" eb="6">
      <t>カカ</t>
    </rPh>
    <rPh sb="7" eb="9">
      <t>サイニュウ</t>
    </rPh>
    <rPh sb="9" eb="10">
      <t>ケツ</t>
    </rPh>
    <rPh sb="12" eb="13">
      <t>サイ</t>
    </rPh>
    <rPh sb="19" eb="22">
      <t>ザイセイリョク</t>
    </rPh>
    <rPh sb="22" eb="24">
      <t>ケイスウ</t>
    </rPh>
    <rPh sb="25" eb="27">
      <t>サンニュウ</t>
    </rPh>
    <rPh sb="27" eb="28">
      <t>リツ</t>
    </rPh>
    <rPh sb="29" eb="30">
      <t>ジョウ</t>
    </rPh>
    <rPh sb="32" eb="34">
      <t>ケッカ</t>
    </rPh>
    <rPh sb="35" eb="38">
      <t>ショウスウテン</t>
    </rPh>
    <rPh sb="38" eb="39">
      <t>ダイ</t>
    </rPh>
    <rPh sb="40" eb="41">
      <t>イ</t>
    </rPh>
    <rPh sb="41" eb="43">
      <t>ミマン</t>
    </rPh>
    <rPh sb="43" eb="47">
      <t>シシャゴニュウ</t>
    </rPh>
    <rPh sb="54" eb="56">
      <t>シタマワ</t>
    </rPh>
    <rPh sb="57" eb="59">
      <t>バアイ</t>
    </rPh>
    <rPh sb="61" eb="64">
      <t>ザイセイリョク</t>
    </rPh>
    <rPh sb="64" eb="66">
      <t>ケイスウ</t>
    </rPh>
    <rPh sb="73" eb="76">
      <t>サンニュウリツ</t>
    </rPh>
    <rPh sb="83" eb="86">
      <t>テニュウリョク</t>
    </rPh>
    <phoneticPr fontId="2"/>
  </si>
  <si>
    <t>（注２）</t>
    <rPh sb="1" eb="2">
      <t>チュウ</t>
    </rPh>
    <phoneticPr fontId="2"/>
  </si>
  <si>
    <t>平成28年度に発行する熊本地震に係る歳入欠かん債以外の歳入欠かん債においては、財政力係数に算入率を乗じた結果（小数点第３位未満四捨五入）が0.57を下回る場合は、財政力係数に1.000、算入率に0.57を手入力する。</t>
    <rPh sb="0" eb="2">
      <t>ヘイセイ</t>
    </rPh>
    <rPh sb="4" eb="6">
      <t>ネンド</t>
    </rPh>
    <rPh sb="7" eb="9">
      <t>ハッコウ</t>
    </rPh>
    <rPh sb="11" eb="13">
      <t>クマモト</t>
    </rPh>
    <rPh sb="13" eb="15">
      <t>ジシン</t>
    </rPh>
    <rPh sb="16" eb="17">
      <t>カカ</t>
    </rPh>
    <rPh sb="18" eb="20">
      <t>サイニュウ</t>
    </rPh>
    <phoneticPr fontId="2"/>
  </si>
  <si>
    <t>災害対策債</t>
    <rPh sb="0" eb="2">
      <t>サイガイ</t>
    </rPh>
    <rPh sb="2" eb="4">
      <t>タイサク</t>
    </rPh>
    <rPh sb="4" eb="5">
      <t>サイ</t>
    </rPh>
    <phoneticPr fontId="2"/>
  </si>
  <si>
    <t>災害復旧事業債のうち、中小企業等グループ施設等復旧整備補助事業及び熊本地震による災害の災害廃棄物処理事業に係る災害対策債のみ。</t>
    <rPh sb="0" eb="2">
      <t>サイガイ</t>
    </rPh>
    <rPh sb="2" eb="4">
      <t>フッキュウ</t>
    </rPh>
    <rPh sb="4" eb="7">
      <t>ジギョウサイ</t>
    </rPh>
    <rPh sb="11" eb="13">
      <t>チュウショウ</t>
    </rPh>
    <rPh sb="13" eb="15">
      <t>キギョウ</t>
    </rPh>
    <rPh sb="15" eb="16">
      <t>トウ</t>
    </rPh>
    <rPh sb="20" eb="22">
      <t>シセツ</t>
    </rPh>
    <rPh sb="22" eb="23">
      <t>トウ</t>
    </rPh>
    <rPh sb="23" eb="25">
      <t>フッキュウ</t>
    </rPh>
    <rPh sb="25" eb="27">
      <t>セイビ</t>
    </rPh>
    <rPh sb="27" eb="29">
      <t>ホジョ</t>
    </rPh>
    <rPh sb="29" eb="31">
      <t>ジギョウ</t>
    </rPh>
    <rPh sb="31" eb="32">
      <t>オヨ</t>
    </rPh>
    <rPh sb="33" eb="35">
      <t>クマモト</t>
    </rPh>
    <rPh sb="35" eb="37">
      <t>ジシン</t>
    </rPh>
    <rPh sb="40" eb="42">
      <t>サイガイ</t>
    </rPh>
    <rPh sb="43" eb="45">
      <t>サイガイ</t>
    </rPh>
    <rPh sb="45" eb="48">
      <t>ハイキブツ</t>
    </rPh>
    <rPh sb="48" eb="50">
      <t>ショリ</t>
    </rPh>
    <rPh sb="50" eb="52">
      <t>ジギョウ</t>
    </rPh>
    <rPh sb="53" eb="54">
      <t>カカ</t>
    </rPh>
    <rPh sb="55" eb="57">
      <t>サイガイ</t>
    </rPh>
    <rPh sb="57" eb="59">
      <t>タイサク</t>
    </rPh>
    <rPh sb="59" eb="60">
      <t>サイ</t>
    </rPh>
    <phoneticPr fontId="2"/>
  </si>
  <si>
    <t>・・・β=⑧</t>
    <phoneticPr fontId="2"/>
  </si>
  <si>
    <r>
      <rPr>
        <sz val="11"/>
        <rFont val="ＭＳ Ｐゴシック"/>
        <family val="3"/>
        <charset val="128"/>
      </rPr>
      <t>①　②</t>
    </r>
    <r>
      <rPr>
        <sz val="11"/>
        <rFont val="ＭＳ 明朝"/>
        <family val="1"/>
        <charset val="128"/>
      </rPr>
      <t>の同意等年度の標準税収入額</t>
    </r>
    <rPh sb="4" eb="6">
      <t>ドウイ</t>
    </rPh>
    <rPh sb="6" eb="7">
      <t>トウ</t>
    </rPh>
    <rPh sb="7" eb="9">
      <t>ネンド</t>
    </rPh>
    <rPh sb="10" eb="12">
      <t>ヒョウジュン</t>
    </rPh>
    <rPh sb="12" eb="14">
      <t>ゼイシュウ</t>
    </rPh>
    <rPh sb="15" eb="16">
      <t>ガク</t>
    </rPh>
    <phoneticPr fontId="2"/>
  </si>
  <si>
    <r>
      <rPr>
        <sz val="11"/>
        <rFont val="ＭＳ Ｐゴシック"/>
        <family val="3"/>
        <charset val="128"/>
      </rPr>
      <t>②　</t>
    </r>
    <r>
      <rPr>
        <sz val="11"/>
        <rFont val="ＭＳ 明朝"/>
        <family val="1"/>
        <charset val="128"/>
      </rPr>
      <t>歳入欠かん債同意等額</t>
    </r>
    <rPh sb="2" eb="4">
      <t>サイニュウ</t>
    </rPh>
    <rPh sb="4" eb="5">
      <t>ケツ</t>
    </rPh>
    <rPh sb="7" eb="8">
      <t>サイ</t>
    </rPh>
    <rPh sb="8" eb="10">
      <t>ドウイ</t>
    </rPh>
    <rPh sb="10" eb="12">
      <t>トウガク</t>
    </rPh>
    <phoneticPr fontId="2"/>
  </si>
  <si>
    <r>
      <rPr>
        <sz val="11"/>
        <rFont val="ＭＳ Ｐゴシック"/>
        <family val="3"/>
        <charset val="128"/>
      </rPr>
      <t>⑧</t>
    </r>
    <r>
      <rPr>
        <sz val="11"/>
        <rFont val="ＭＳ 明朝"/>
        <family val="1"/>
        <charset val="128"/>
      </rPr>
      <t>は小数点以下３位未満四捨五入</t>
    </r>
    <rPh sb="2" eb="5">
      <t>ショウスウテン</t>
    </rPh>
    <rPh sb="5" eb="7">
      <t>イカ</t>
    </rPh>
    <rPh sb="8" eb="9">
      <t>イ</t>
    </rPh>
    <rPh sb="9" eb="11">
      <t>ミマン</t>
    </rPh>
    <rPh sb="11" eb="15">
      <t>シシャゴニュウ</t>
    </rPh>
    <phoneticPr fontId="2"/>
  </si>
  <si>
    <t>(ｱ)～(ｼ)</t>
    <phoneticPr fontId="4"/>
  </si>
  <si>
    <t>(ｱ)～(ﾄ)</t>
    <phoneticPr fontId="4"/>
  </si>
  <si>
    <t>(ｱ)～(ﾄ)</t>
    <phoneticPr fontId="4"/>
  </si>
  <si>
    <t>国営土地改良事業に係る30年度以降地方負担額（元金分）</t>
    <rPh sb="0" eb="2">
      <t>コクエイ</t>
    </rPh>
    <rPh sb="2" eb="4">
      <t>トチ</t>
    </rPh>
    <rPh sb="4" eb="6">
      <t>カイリョウ</t>
    </rPh>
    <rPh sb="6" eb="8">
      <t>ジギョウ</t>
    </rPh>
    <rPh sb="9" eb="10">
      <t>カカ</t>
    </rPh>
    <rPh sb="17" eb="19">
      <t>チホウ</t>
    </rPh>
    <rPh sb="19" eb="21">
      <t>フタン</t>
    </rPh>
    <rPh sb="21" eb="22">
      <t>ガク</t>
    </rPh>
    <rPh sb="23" eb="25">
      <t>ガンキン</t>
    </rPh>
    <rPh sb="25" eb="26">
      <t>ブン</t>
    </rPh>
    <phoneticPr fontId="4"/>
  </si>
  <si>
    <t>平成29年度総務大臣通知額（算出資料P69）</t>
    <rPh sb="10" eb="12">
      <t>ツウチ</t>
    </rPh>
    <rPh sb="12" eb="13">
      <t>ガク</t>
    </rPh>
    <rPh sb="14" eb="16">
      <t>サンシュツ</t>
    </rPh>
    <rPh sb="16" eb="18">
      <t>シリョウ</t>
    </rPh>
    <phoneticPr fontId="4"/>
  </si>
  <si>
    <t>　債務負担行為に基づく平成29年度支出額</t>
    <rPh sb="1" eb="3">
      <t>サイム</t>
    </rPh>
    <rPh sb="3" eb="5">
      <t>フタン</t>
    </rPh>
    <rPh sb="5" eb="7">
      <t>コウイ</t>
    </rPh>
    <rPh sb="8" eb="9">
      <t>モト</t>
    </rPh>
    <rPh sb="11" eb="13">
      <t>ヘイセイ</t>
    </rPh>
    <phoneticPr fontId="4"/>
  </si>
  <si>
    <t>森林研究・整備機構営土地改良事業に係る30年度以降地方負担額</t>
    <rPh sb="0" eb="2">
      <t>シンリン</t>
    </rPh>
    <rPh sb="2" eb="4">
      <t>ケンキュウ</t>
    </rPh>
    <rPh sb="5" eb="7">
      <t>セイビ</t>
    </rPh>
    <rPh sb="7" eb="9">
      <t>キコウ</t>
    </rPh>
    <rPh sb="9" eb="10">
      <t>イトナム</t>
    </rPh>
    <rPh sb="10" eb="12">
      <t>トチ</t>
    </rPh>
    <rPh sb="12" eb="14">
      <t>カイリョウ</t>
    </rPh>
    <rPh sb="14" eb="16">
      <t>ジギョウ</t>
    </rPh>
    <rPh sb="17" eb="18">
      <t>カカ</t>
    </rPh>
    <rPh sb="25" eb="27">
      <t>チホウ</t>
    </rPh>
    <rPh sb="27" eb="29">
      <t>フタン</t>
    </rPh>
    <rPh sb="29" eb="30">
      <t>ガク</t>
    </rPh>
    <phoneticPr fontId="4"/>
  </si>
  <si>
    <t>水資源機構営土地改良事業に係る30年度以降地方負担額</t>
    <rPh sb="0" eb="1">
      <t>ミズ</t>
    </rPh>
    <rPh sb="1" eb="3">
      <t>シゲン</t>
    </rPh>
    <rPh sb="3" eb="5">
      <t>キコウ</t>
    </rPh>
    <rPh sb="5" eb="6">
      <t>エイ</t>
    </rPh>
    <rPh sb="6" eb="8">
      <t>トチ</t>
    </rPh>
    <rPh sb="8" eb="10">
      <t>カイリョウ</t>
    </rPh>
    <rPh sb="10" eb="12">
      <t>ジギョウ</t>
    </rPh>
    <rPh sb="13" eb="14">
      <t>カカ</t>
    </rPh>
    <rPh sb="21" eb="23">
      <t>チホウ</t>
    </rPh>
    <rPh sb="23" eb="25">
      <t>フタン</t>
    </rPh>
    <rPh sb="25" eb="26">
      <t>ガク</t>
    </rPh>
    <phoneticPr fontId="4"/>
  </si>
  <si>
    <t>森林研究・整備機構営土地改良事業に係る30年度以降地方負担額</t>
    <rPh sb="0" eb="2">
      <t>シンリン</t>
    </rPh>
    <rPh sb="2" eb="4">
      <t>ケンキュウ</t>
    </rPh>
    <rPh sb="5" eb="7">
      <t>セイビ</t>
    </rPh>
    <rPh sb="7" eb="9">
      <t>キコウ</t>
    </rPh>
    <rPh sb="9" eb="10">
      <t>エイ</t>
    </rPh>
    <rPh sb="10" eb="12">
      <t>トチ</t>
    </rPh>
    <rPh sb="12" eb="14">
      <t>カイリョウ</t>
    </rPh>
    <rPh sb="14" eb="16">
      <t>ジギョウ</t>
    </rPh>
    <rPh sb="17" eb="18">
      <t>カカ</t>
    </rPh>
    <rPh sb="25" eb="27">
      <t>チホウ</t>
    </rPh>
    <rPh sb="27" eb="29">
      <t>フタン</t>
    </rPh>
    <rPh sb="29" eb="30">
      <t>ガク</t>
    </rPh>
    <phoneticPr fontId="4"/>
  </si>
  <si>
    <t>30年度財政力補正</t>
    <rPh sb="2" eb="3">
      <t>ネン</t>
    </rPh>
    <rPh sb="3" eb="4">
      <t>ド</t>
    </rPh>
    <rPh sb="4" eb="7">
      <t>ザイセイリョク</t>
    </rPh>
    <rPh sb="7" eb="9">
      <t>ホセイ</t>
    </rPh>
    <phoneticPr fontId="4"/>
  </si>
  <si>
    <t>(ｵ)欄の額</t>
    <rPh sb="3" eb="4">
      <t>ラン</t>
    </rPh>
    <rPh sb="5" eb="6">
      <t>ガク</t>
    </rPh>
    <phoneticPr fontId="4"/>
  </si>
  <si>
    <t>(19)</t>
    <phoneticPr fontId="2"/>
  </si>
  <si>
    <t>29年度</t>
    <rPh sb="2" eb="4">
      <t>ネンド</t>
    </rPh>
    <phoneticPr fontId="2"/>
  </si>
  <si>
    <t>河川事業及び砂防事業に係る地方債(10年度以前許可債)に係る29年度末地方債残高</t>
    <rPh sb="0" eb="2">
      <t>カセン</t>
    </rPh>
    <rPh sb="2" eb="4">
      <t>ジギョウ</t>
    </rPh>
    <rPh sb="4" eb="5">
      <t>オヨ</t>
    </rPh>
    <rPh sb="6" eb="8">
      <t>サボウ</t>
    </rPh>
    <rPh sb="8" eb="10">
      <t>ジギョウ</t>
    </rPh>
    <rPh sb="11" eb="12">
      <t>カカ</t>
    </rPh>
    <rPh sb="13" eb="16">
      <t>チホウサイ</t>
    </rPh>
    <rPh sb="28" eb="29">
      <t>カカ</t>
    </rPh>
    <rPh sb="32" eb="35">
      <t>ネンドマツ</t>
    </rPh>
    <rPh sb="35" eb="38">
      <t>チホウサイ</t>
    </rPh>
    <rPh sb="38" eb="40">
      <t>ザンダカ</t>
    </rPh>
    <phoneticPr fontId="4"/>
  </si>
  <si>
    <t>(ｱ)～(ﾄ)</t>
    <phoneticPr fontId="4"/>
  </si>
  <si>
    <r>
      <t>(ｱ)～</t>
    </r>
    <r>
      <rPr>
        <sz val="9"/>
        <color rgb="FFFF0000"/>
        <rFont val="ＭＳ ゴシック"/>
        <family val="3"/>
        <charset val="128"/>
      </rPr>
      <t>(ﾁ)</t>
    </r>
    <phoneticPr fontId="4"/>
  </si>
  <si>
    <t>(a)</t>
    <phoneticPr fontId="4"/>
  </si>
  <si>
    <t>*</t>
    <phoneticPr fontId="4"/>
  </si>
  <si>
    <t>２</t>
    <phoneticPr fontId="4"/>
  </si>
  <si>
    <t>(千円未満四捨五入）</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</si>
  <si>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</si>
  <si>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</si>
  <si>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</si>
  <si>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</si>
  <si>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</si>
  <si>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</si>
  <si>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</si>
  <si>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</si>
  <si>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</si>
  <si>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</si>
  <si>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</si>
  <si>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</si>
  <si>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</si>
  <si>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</si>
  <si>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</si>
  <si>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</si>
  <si>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</si>
  <si>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r>
      <t>(ｱ)～</t>
    </r>
    <r>
      <rPr>
        <sz val="9"/>
        <color rgb="FFFF0000"/>
        <rFont val="ＭＳ ゴシック"/>
        <family val="3"/>
        <charset val="128"/>
      </rPr>
      <t>(ﾀ)</t>
    </r>
    <phoneticPr fontId="4"/>
  </si>
  <si>
    <r>
      <t>(ｱ)～</t>
    </r>
    <r>
      <rPr>
        <sz val="9"/>
        <color rgb="FFFF0000"/>
        <rFont val="ＭＳ ゴシック"/>
        <family val="3"/>
        <charset val="128"/>
      </rPr>
      <t>(ﾀ)</t>
    </r>
    <phoneticPr fontId="4"/>
  </si>
  <si>
    <t>(b)</t>
    <phoneticPr fontId="4"/>
  </si>
  <si>
    <t>３</t>
    <phoneticPr fontId="4"/>
  </si>
  <si>
    <t>(d)</t>
    <phoneticPr fontId="4"/>
  </si>
  <si>
    <t>５</t>
    <phoneticPr fontId="4"/>
  </si>
  <si>
    <r>
      <t>(</t>
    </r>
    <r>
      <rPr>
        <sz val="9"/>
        <rFont val="ＭＳ ゴシック"/>
        <family val="3"/>
      </rPr>
      <t>e</t>
    </r>
    <r>
      <rPr>
        <sz val="9"/>
        <rFont val="ＭＳ ゴシック"/>
        <family val="3"/>
        <charset val="128"/>
      </rPr>
      <t>)</t>
    </r>
    <phoneticPr fontId="4"/>
  </si>
  <si>
    <t>６</t>
    <phoneticPr fontId="4"/>
  </si>
  <si>
    <r>
      <t>(</t>
    </r>
    <r>
      <rPr>
        <sz val="9"/>
        <rFont val="ＭＳ ゴシック"/>
        <family val="3"/>
      </rPr>
      <t>f</t>
    </r>
    <r>
      <rPr>
        <sz val="9"/>
        <rFont val="ＭＳ ゴシック"/>
        <family val="3"/>
        <charset val="128"/>
      </rPr>
      <t>)</t>
    </r>
    <phoneticPr fontId="4"/>
  </si>
  <si>
    <t>７</t>
    <phoneticPr fontId="4"/>
  </si>
  <si>
    <r>
      <t>(</t>
    </r>
    <r>
      <rPr>
        <sz val="9"/>
        <rFont val="ＭＳ ゴシック"/>
        <family val="3"/>
      </rPr>
      <t>g</t>
    </r>
    <r>
      <rPr>
        <sz val="9"/>
        <rFont val="ＭＳ ゴシック"/>
        <family val="3"/>
        <charset val="128"/>
      </rPr>
      <t>)</t>
    </r>
    <phoneticPr fontId="4"/>
  </si>
  <si>
    <t>８</t>
    <phoneticPr fontId="4"/>
  </si>
  <si>
    <t>(ｱ)～(ｳ)</t>
    <phoneticPr fontId="4"/>
  </si>
  <si>
    <r>
      <t>(</t>
    </r>
    <r>
      <rPr>
        <sz val="9"/>
        <rFont val="ＭＳ ゴシック"/>
        <family val="3"/>
      </rPr>
      <t>h</t>
    </r>
    <r>
      <rPr>
        <sz val="9"/>
        <rFont val="ＭＳ ゴシック"/>
        <family val="3"/>
        <charset val="128"/>
      </rPr>
      <t>)</t>
    </r>
    <phoneticPr fontId="4"/>
  </si>
  <si>
    <t>９</t>
    <phoneticPr fontId="4"/>
  </si>
  <si>
    <t>*</t>
    <phoneticPr fontId="4"/>
  </si>
  <si>
    <t>=</t>
    <phoneticPr fontId="4"/>
  </si>
  <si>
    <t>(ﾀ)</t>
    <phoneticPr fontId="4"/>
  </si>
  <si>
    <r>
      <t>(ｱ)～</t>
    </r>
    <r>
      <rPr>
        <sz val="9"/>
        <color rgb="FFFF0000"/>
        <rFont val="ＭＳ ゴシック"/>
        <family val="3"/>
        <charset val="128"/>
      </rPr>
      <t>(ﾀ)</t>
    </r>
    <phoneticPr fontId="4"/>
  </si>
  <si>
    <r>
      <t>(</t>
    </r>
    <r>
      <rPr>
        <sz val="9"/>
        <rFont val="ＭＳ ゴシック"/>
        <family val="3"/>
      </rPr>
      <t>i</t>
    </r>
    <r>
      <rPr>
        <sz val="9"/>
        <rFont val="ＭＳ ゴシック"/>
        <family val="3"/>
        <charset val="128"/>
      </rPr>
      <t>)</t>
    </r>
    <phoneticPr fontId="4"/>
  </si>
  <si>
    <t>10</t>
    <phoneticPr fontId="4"/>
  </si>
  <si>
    <t>*</t>
    <phoneticPr fontId="4"/>
  </si>
  <si>
    <t>=</t>
    <phoneticPr fontId="4"/>
  </si>
  <si>
    <t>(ｼ)</t>
    <phoneticPr fontId="4"/>
  </si>
  <si>
    <r>
      <t>(ｱ)～</t>
    </r>
    <r>
      <rPr>
        <sz val="9"/>
        <color rgb="FFFF0000"/>
        <rFont val="ＭＳ ゴシック"/>
        <family val="3"/>
        <charset val="128"/>
      </rPr>
      <t>(ｼ)</t>
    </r>
    <phoneticPr fontId="4"/>
  </si>
  <si>
    <r>
      <t>(ｱ)～</t>
    </r>
    <r>
      <rPr>
        <sz val="9"/>
        <color rgb="FFFF0000"/>
        <rFont val="ＭＳ ゴシック"/>
        <family val="3"/>
        <charset val="128"/>
      </rPr>
      <t>(ｼ)</t>
    </r>
    <phoneticPr fontId="4"/>
  </si>
  <si>
    <t>(j)</t>
    <phoneticPr fontId="4"/>
  </si>
  <si>
    <t>(a)～(j)</t>
    <phoneticPr fontId="4"/>
  </si>
  <si>
    <t>(あ)</t>
    <phoneticPr fontId="4"/>
  </si>
  <si>
    <r>
      <t>(ｱ)～</t>
    </r>
    <r>
      <rPr>
        <sz val="9"/>
        <color rgb="FFFF0000"/>
        <rFont val="ＭＳ ゴシック"/>
        <family val="3"/>
        <charset val="128"/>
      </rPr>
      <t>(ｽ)</t>
    </r>
    <phoneticPr fontId="4"/>
  </si>
  <si>
    <r>
      <t>(</t>
    </r>
    <r>
      <rPr>
        <sz val="9"/>
        <rFont val="ＭＳ ゴシック"/>
        <family val="3"/>
      </rPr>
      <t>c</t>
    </r>
    <r>
      <rPr>
        <sz val="9"/>
        <rFont val="ＭＳ ゴシック"/>
        <family val="3"/>
        <charset val="128"/>
      </rPr>
      <t>)</t>
    </r>
    <phoneticPr fontId="4"/>
  </si>
  <si>
    <t>４</t>
    <phoneticPr fontId="4"/>
  </si>
  <si>
    <t>(ﾁ)</t>
    <phoneticPr fontId="4"/>
  </si>
  <si>
    <t>(ﾂ)</t>
    <phoneticPr fontId="4"/>
  </si>
  <si>
    <t>(ﾃ)</t>
    <phoneticPr fontId="4"/>
  </si>
  <si>
    <t>(ﾄ)</t>
    <phoneticPr fontId="4"/>
  </si>
  <si>
    <t>(ﾅ)</t>
    <phoneticPr fontId="4"/>
  </si>
  <si>
    <t>*</t>
    <phoneticPr fontId="4"/>
  </si>
  <si>
    <t>=</t>
    <phoneticPr fontId="4"/>
  </si>
  <si>
    <t>(ﾆ)</t>
    <phoneticPr fontId="4"/>
  </si>
  <si>
    <t>*</t>
    <phoneticPr fontId="4"/>
  </si>
  <si>
    <t>=</t>
    <phoneticPr fontId="4"/>
  </si>
  <si>
    <t>(ﾇ)</t>
    <phoneticPr fontId="4"/>
  </si>
  <si>
    <t>(ﾈ)</t>
    <phoneticPr fontId="4"/>
  </si>
  <si>
    <t>(ﾉ)</t>
    <phoneticPr fontId="4"/>
  </si>
  <si>
    <r>
      <t>(ｱ)～</t>
    </r>
    <r>
      <rPr>
        <sz val="9"/>
        <color rgb="FFFF0000"/>
        <rFont val="ＭＳ ゴシック"/>
        <family val="3"/>
        <charset val="128"/>
      </rPr>
      <t>(ﾉ)</t>
    </r>
    <phoneticPr fontId="4"/>
  </si>
  <si>
    <r>
      <t>(</t>
    </r>
    <r>
      <rPr>
        <sz val="9"/>
        <rFont val="ＭＳ ゴシック"/>
        <family val="3"/>
      </rPr>
      <t>d</t>
    </r>
    <r>
      <rPr>
        <sz val="9"/>
        <rFont val="ＭＳ ゴシック"/>
        <family val="3"/>
        <charset val="128"/>
      </rPr>
      <t>)</t>
    </r>
    <phoneticPr fontId="4"/>
  </si>
  <si>
    <t>(ｱ)～(ｴ)</t>
    <phoneticPr fontId="4"/>
  </si>
  <si>
    <t>(ｱ)～(ｸ)</t>
    <phoneticPr fontId="4"/>
  </si>
  <si>
    <t>(f)</t>
    <phoneticPr fontId="4"/>
  </si>
  <si>
    <r>
      <t>水俣病原因企業に対する金融支援事業債に係る</t>
    </r>
    <r>
      <rPr>
        <sz val="11"/>
        <color rgb="FFFF0000"/>
        <rFont val="ＭＳ ゴシック"/>
        <family val="3"/>
        <charset val="128"/>
      </rPr>
      <t>29</t>
    </r>
    <r>
      <rPr>
        <sz val="11"/>
        <rFont val="ＭＳ ゴシック"/>
        <family val="3"/>
        <charset val="128"/>
      </rPr>
      <t>年度末地方債残高</t>
    </r>
    <rPh sb="17" eb="18">
      <t>サイ</t>
    </rPh>
    <rPh sb="19" eb="20">
      <t>カカ</t>
    </rPh>
    <rPh sb="23" eb="26">
      <t>ネンドマツ</t>
    </rPh>
    <rPh sb="26" eb="29">
      <t>チホウサイ</t>
    </rPh>
    <rPh sb="29" eb="31">
      <t>ザンダカ</t>
    </rPh>
    <phoneticPr fontId="4"/>
  </si>
  <si>
    <t>(g)</t>
    <phoneticPr fontId="4"/>
  </si>
  <si>
    <t>(ｱ)～(ｻ)</t>
    <phoneticPr fontId="4"/>
  </si>
  <si>
    <t>(h)</t>
    <phoneticPr fontId="4"/>
  </si>
  <si>
    <t>(i)</t>
    <phoneticPr fontId="4"/>
  </si>
  <si>
    <t>(ｱ)～(ｲ)</t>
    <phoneticPr fontId="4"/>
  </si>
  <si>
    <t>11</t>
    <phoneticPr fontId="4"/>
  </si>
  <si>
    <r>
      <t>注１　８～11のうち16～</t>
    </r>
    <r>
      <rPr>
        <sz val="9"/>
        <color rgb="FFFF0000"/>
        <rFont val="ＭＳ ゴシック"/>
        <family val="3"/>
        <charset val="128"/>
      </rPr>
      <t>29</t>
    </r>
    <r>
      <rPr>
        <sz val="9"/>
        <rFont val="ＭＳ ゴシック"/>
        <family val="3"/>
        <charset val="128"/>
      </rPr>
      <t>年度算入分に係る「施設整備費相当額」欄には、平成</t>
    </r>
    <r>
      <rPr>
        <sz val="9"/>
        <color rgb="FFFF0000"/>
        <rFont val="ＭＳ ゴシック"/>
        <family val="3"/>
        <charset val="128"/>
      </rPr>
      <t>29</t>
    </r>
    <r>
      <rPr>
        <sz val="9"/>
        <rFont val="ＭＳ ゴシック"/>
        <family val="3"/>
        <charset val="128"/>
      </rPr>
      <t>年度普通交付税算出資料</t>
    </r>
    <rPh sb="0" eb="1">
      <t>チュウ</t>
    </rPh>
    <rPh sb="15" eb="17">
      <t>ネンド</t>
    </rPh>
    <rPh sb="17" eb="19">
      <t>サンニュウ</t>
    </rPh>
    <rPh sb="19" eb="20">
      <t>ブン</t>
    </rPh>
    <rPh sb="21" eb="22">
      <t>カカ</t>
    </rPh>
    <rPh sb="24" eb="26">
      <t>シセツ</t>
    </rPh>
    <rPh sb="26" eb="29">
      <t>セイビヒ</t>
    </rPh>
    <rPh sb="29" eb="32">
      <t>ソウトウガク</t>
    </rPh>
    <rPh sb="33" eb="34">
      <t>ラン</t>
    </rPh>
    <rPh sb="37" eb="39">
      <t>ヘイセイ</t>
    </rPh>
    <rPh sb="41" eb="43">
      <t>ネンド</t>
    </rPh>
    <rPh sb="43" eb="45">
      <t>フツウ</t>
    </rPh>
    <rPh sb="45" eb="48">
      <t>コウフゼイ</t>
    </rPh>
    <rPh sb="48" eb="50">
      <t>サンシュツ</t>
    </rPh>
    <rPh sb="50" eb="52">
      <t>シリョウ</t>
    </rPh>
    <phoneticPr fontId="4"/>
  </si>
  <si>
    <r>
      <t>　　</t>
    </r>
    <r>
      <rPr>
        <sz val="9"/>
        <color rgb="FFFF0000"/>
        <rFont val="ＭＳ ゴシック"/>
        <family val="3"/>
        <charset val="128"/>
      </rPr>
      <t>87</t>
    </r>
    <r>
      <rPr>
        <sz val="9"/>
        <rFont val="ＭＳ ゴシック"/>
        <family val="3"/>
        <charset val="128"/>
      </rPr>
      <t>頁の該当箇所から転記すること。</t>
    </r>
    <phoneticPr fontId="4"/>
  </si>
  <si>
    <t>(ｱ)～(ｶ)</t>
    <phoneticPr fontId="4"/>
  </si>
  <si>
    <t>(l)</t>
    <phoneticPr fontId="4"/>
  </si>
  <si>
    <t>(m)</t>
    <phoneticPr fontId="4"/>
  </si>
  <si>
    <r>
      <t>(ｱ)～</t>
    </r>
    <r>
      <rPr>
        <sz val="9"/>
        <color rgb="FFFF0000"/>
        <rFont val="ＭＳ ゴシック"/>
        <family val="3"/>
        <charset val="128"/>
      </rPr>
      <t>(ｴ)</t>
    </r>
    <phoneticPr fontId="4"/>
  </si>
  <si>
    <t>(n)</t>
    <phoneticPr fontId="4"/>
  </si>
  <si>
    <t>(o)</t>
    <phoneticPr fontId="4"/>
  </si>
  <si>
    <t>公共施設等適正管理推進事業債（集約化・複合化事業分）</t>
    <rPh sb="0" eb="2">
      <t>コウキョウ</t>
    </rPh>
    <rPh sb="2" eb="4">
      <t>シセツ</t>
    </rPh>
    <rPh sb="4" eb="5">
      <t>トウ</t>
    </rPh>
    <rPh sb="5" eb="7">
      <t>テキセイ</t>
    </rPh>
    <rPh sb="7" eb="9">
      <t>カンリ</t>
    </rPh>
    <rPh sb="9" eb="11">
      <t>スイシン</t>
    </rPh>
    <rPh sb="11" eb="13">
      <t>ジギョウ</t>
    </rPh>
    <rPh sb="13" eb="14">
      <t>サイ</t>
    </rPh>
    <rPh sb="15" eb="18">
      <t>シュウヤクカ</t>
    </rPh>
    <rPh sb="19" eb="22">
      <t>フクゴウカ</t>
    </rPh>
    <rPh sb="22" eb="24">
      <t>ジギョウ</t>
    </rPh>
    <rPh sb="24" eb="25">
      <t>ブン</t>
    </rPh>
    <phoneticPr fontId="4"/>
  </si>
  <si>
    <t>29年度</t>
    <rPh sb="2" eb="3">
      <t>ネン</t>
    </rPh>
    <rPh sb="3" eb="4">
      <t>ド</t>
    </rPh>
    <phoneticPr fontId="4"/>
  </si>
  <si>
    <t>(p)</t>
    <phoneticPr fontId="4"/>
  </si>
  <si>
    <t>公共施設等適正管理推進事業債（長寿命化、転用、立地適正化事業分）</t>
    <rPh sb="0" eb="2">
      <t>コウキョウ</t>
    </rPh>
    <rPh sb="2" eb="4">
      <t>シセツ</t>
    </rPh>
    <rPh sb="4" eb="5">
      <t>トウ</t>
    </rPh>
    <rPh sb="5" eb="7">
      <t>テキセイ</t>
    </rPh>
    <rPh sb="7" eb="9">
      <t>カンリ</t>
    </rPh>
    <rPh sb="9" eb="11">
      <t>スイシン</t>
    </rPh>
    <rPh sb="11" eb="13">
      <t>ジギョウ</t>
    </rPh>
    <rPh sb="13" eb="14">
      <t>サイ</t>
    </rPh>
    <phoneticPr fontId="4"/>
  </si>
  <si>
    <t>(q)</t>
    <phoneticPr fontId="4"/>
  </si>
  <si>
    <r>
      <t>一般補助施設整備等事業債（</t>
    </r>
    <r>
      <rPr>
        <sz val="11"/>
        <color rgb="FFFF0000"/>
        <rFont val="ＭＳ ゴシック"/>
        <family val="3"/>
        <charset val="128"/>
      </rPr>
      <t>まち・ひと・しごと創生</t>
    </r>
    <r>
      <rPr>
        <sz val="11"/>
        <rFont val="ＭＳ ゴシック"/>
        <family val="3"/>
        <charset val="128"/>
      </rPr>
      <t>交付金事業分）</t>
    </r>
    <rPh sb="0" eb="2">
      <t>イッパン</t>
    </rPh>
    <rPh sb="2" eb="4">
      <t>ホジョ</t>
    </rPh>
    <rPh sb="4" eb="6">
      <t>シセツ</t>
    </rPh>
    <rPh sb="6" eb="8">
      <t>セイビ</t>
    </rPh>
    <rPh sb="8" eb="9">
      <t>トウ</t>
    </rPh>
    <rPh sb="9" eb="12">
      <t>ジギョウサイ</t>
    </rPh>
    <rPh sb="22" eb="24">
      <t>ソウセイ</t>
    </rPh>
    <rPh sb="24" eb="27">
      <t>コウフキン</t>
    </rPh>
    <rPh sb="27" eb="30">
      <t>ジギョウブン</t>
    </rPh>
    <phoneticPr fontId="4"/>
  </si>
  <si>
    <r>
      <t>(ｱ)～</t>
    </r>
    <r>
      <rPr>
        <sz val="9"/>
        <color rgb="FFFF0000"/>
        <rFont val="ＭＳ ゴシック"/>
        <family val="3"/>
        <charset val="128"/>
      </rPr>
      <t>(ｲ)</t>
    </r>
    <phoneticPr fontId="4"/>
  </si>
  <si>
    <r>
      <t>歳入欠かん債に係る</t>
    </r>
    <r>
      <rPr>
        <sz val="10"/>
        <color rgb="FFFF0000"/>
        <rFont val="ＭＳ ゴシック"/>
        <family val="3"/>
        <charset val="128"/>
      </rPr>
      <t>29</t>
    </r>
    <r>
      <rPr>
        <sz val="10"/>
        <rFont val="ＭＳ ゴシック"/>
        <family val="3"/>
        <charset val="128"/>
      </rPr>
      <t>年度末地方債残高</t>
    </r>
    <rPh sb="0" eb="2">
      <t>サイニュウ</t>
    </rPh>
    <rPh sb="2" eb="3">
      <t>ケツ</t>
    </rPh>
    <rPh sb="5" eb="6">
      <t>サイ</t>
    </rPh>
    <rPh sb="7" eb="8">
      <t>カカ</t>
    </rPh>
    <rPh sb="11" eb="14">
      <t>ネンドマツ</t>
    </rPh>
    <rPh sb="14" eb="17">
      <t>チホウサイ</t>
    </rPh>
    <rPh sb="17" eb="19">
      <t>ザンダカ</t>
    </rPh>
    <phoneticPr fontId="4"/>
  </si>
  <si>
    <r>
      <t>附表３の</t>
    </r>
    <r>
      <rPr>
        <sz val="10"/>
        <rFont val="ＭＳ Ｐゴシック"/>
        <family val="3"/>
        <charset val="128"/>
      </rPr>
      <t>⑧</t>
    </r>
    <phoneticPr fontId="4"/>
  </si>
  <si>
    <r>
      <t>災害対策債に係る</t>
    </r>
    <r>
      <rPr>
        <sz val="10"/>
        <color rgb="FFFF0000"/>
        <rFont val="ＭＳ ゴシック"/>
        <family val="3"/>
        <charset val="128"/>
      </rPr>
      <t>29</t>
    </r>
    <r>
      <rPr>
        <sz val="10"/>
        <rFont val="ＭＳ ゴシック"/>
        <family val="3"/>
        <charset val="128"/>
      </rPr>
      <t>年度末
地方債残高</t>
    </r>
    <rPh sb="0" eb="2">
      <t>サイガイ</t>
    </rPh>
    <rPh sb="2" eb="4">
      <t>タイサク</t>
    </rPh>
    <rPh sb="4" eb="5">
      <t>サイ</t>
    </rPh>
    <rPh sb="6" eb="7">
      <t>カカ</t>
    </rPh>
    <rPh sb="10" eb="11">
      <t>ネン</t>
    </rPh>
    <rPh sb="11" eb="12">
      <t>ド</t>
    </rPh>
    <rPh sb="12" eb="13">
      <t>マツ</t>
    </rPh>
    <rPh sb="14" eb="17">
      <t>チホウサイ</t>
    </rPh>
    <rPh sb="17" eb="19">
      <t>ザンダカ</t>
    </rPh>
    <phoneticPr fontId="2"/>
  </si>
  <si>
    <t>(a)～(r)</t>
    <phoneticPr fontId="4"/>
  </si>
  <si>
    <t>１</t>
    <phoneticPr fontId="4"/>
  </si>
  <si>
    <t>*</t>
    <phoneticPr fontId="4"/>
  </si>
  <si>
    <t>=</t>
    <phoneticPr fontId="4"/>
  </si>
  <si>
    <t>(a)</t>
    <phoneticPr fontId="4"/>
  </si>
  <si>
    <t>２</t>
    <phoneticPr fontId="4"/>
  </si>
  <si>
    <t>(千円未満四捨五入）</t>
    <phoneticPr fontId="4"/>
  </si>
  <si>
    <t>(ｱ)</t>
    <phoneticPr fontId="4"/>
  </si>
  <si>
    <t>(ｲ)</t>
    <phoneticPr fontId="4"/>
  </si>
  <si>
    <t>(ｳ)</t>
    <phoneticPr fontId="4"/>
  </si>
  <si>
    <t>(ｴ)</t>
    <phoneticPr fontId="4"/>
  </si>
  <si>
    <t>(ｵ)</t>
    <phoneticPr fontId="4"/>
  </si>
  <si>
    <t>①</t>
    <phoneticPr fontId="4"/>
  </si>
  <si>
    <t>(ｶ)</t>
    <phoneticPr fontId="4"/>
  </si>
  <si>
    <t>②</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</si>
  <si>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</si>
  <si>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</si>
  <si>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</si>
  <si>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</si>
  <si>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</si>
  <si>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</si>
  <si>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</si>
  <si>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</si>
  <si>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</si>
  <si>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</si>
  <si>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</si>
  <si>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</si>
  <si>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</si>
  <si>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</si>
  <si>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</si>
  <si>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r>
      <t>(ｱ)～</t>
    </r>
    <r>
      <rPr>
        <sz val="9"/>
        <color rgb="FFFF0000"/>
        <rFont val="ＭＳ ゴシック"/>
        <family val="3"/>
        <charset val="128"/>
      </rPr>
      <t>(ﾅ)</t>
    </r>
    <phoneticPr fontId="4"/>
  </si>
  <si>
    <t>(ﾆ)</t>
    <phoneticPr fontId="4"/>
  </si>
  <si>
    <t>(ﾇ)</t>
    <phoneticPr fontId="4"/>
  </si>
  <si>
    <t>(ﾈ)</t>
    <phoneticPr fontId="4"/>
  </si>
  <si>
    <t>(ﾉ)</t>
    <phoneticPr fontId="4"/>
  </si>
  <si>
    <t>(ﾇ)～(ﾉ)</t>
    <phoneticPr fontId="4"/>
  </si>
  <si>
    <t>(ﾊ)</t>
    <phoneticPr fontId="4"/>
  </si>
  <si>
    <t>(ﾆ)＋(ﾊ)</t>
    <phoneticPr fontId="2"/>
  </si>
  <si>
    <t>=</t>
    <phoneticPr fontId="2"/>
  </si>
  <si>
    <r>
      <t>(ｱ)～</t>
    </r>
    <r>
      <rPr>
        <sz val="9"/>
        <color rgb="FFFF0000"/>
        <rFont val="ＭＳ ゴシック"/>
        <family val="3"/>
        <charset val="128"/>
      </rPr>
      <t>(ﾂ)</t>
    </r>
    <phoneticPr fontId="4"/>
  </si>
  <si>
    <t>*</t>
    <phoneticPr fontId="4"/>
  </si>
  <si>
    <t>=</t>
    <phoneticPr fontId="4"/>
  </si>
  <si>
    <t>(ｾ)</t>
    <phoneticPr fontId="4"/>
  </si>
  <si>
    <r>
      <t>(ｱ)～</t>
    </r>
    <r>
      <rPr>
        <sz val="9"/>
        <color rgb="FFFF0000"/>
        <rFont val="ＭＳ ゴシック"/>
        <family val="3"/>
        <charset val="128"/>
      </rPr>
      <t>(ｾ)</t>
    </r>
    <phoneticPr fontId="4"/>
  </si>
  <si>
    <t>下水汚泥広域処理事業に係る地方債</t>
    <phoneticPr fontId="4"/>
  </si>
  <si>
    <r>
      <t>下水汚泥広域処理事業に係る地方債のうち</t>
    </r>
    <r>
      <rPr>
        <sz val="10"/>
        <color rgb="FFFF0000"/>
        <rFont val="ＭＳ ゴシック"/>
        <family val="3"/>
        <charset val="128"/>
      </rPr>
      <t>30</t>
    </r>
    <r>
      <rPr>
        <sz val="10"/>
        <rFont val="ＭＳ ゴシック"/>
        <family val="3"/>
        <charset val="128"/>
      </rPr>
      <t>年度以降普通交付税措置対象額（元金に限る。）</t>
    </r>
    <rPh sb="0" eb="2">
      <t>ゲスイ</t>
    </rPh>
    <rPh sb="2" eb="4">
      <t>オデイ</t>
    </rPh>
    <rPh sb="4" eb="6">
      <t>コウイキ</t>
    </rPh>
    <rPh sb="6" eb="8">
      <t>ショリ</t>
    </rPh>
    <rPh sb="8" eb="10">
      <t>ジギョウ</t>
    </rPh>
    <rPh sb="11" eb="12">
      <t>カカ</t>
    </rPh>
    <rPh sb="13" eb="16">
      <t>チホウサイ</t>
    </rPh>
    <rPh sb="21" eb="23">
      <t>ネンド</t>
    </rPh>
    <rPh sb="23" eb="25">
      <t>イコウ</t>
    </rPh>
    <rPh sb="25" eb="27">
      <t>フツウ</t>
    </rPh>
    <rPh sb="27" eb="30">
      <t>コウフゼイ</t>
    </rPh>
    <rPh sb="30" eb="32">
      <t>ソチ</t>
    </rPh>
    <rPh sb="32" eb="34">
      <t>タイショウ</t>
    </rPh>
    <rPh sb="34" eb="35">
      <t>ガク</t>
    </rPh>
    <rPh sb="36" eb="38">
      <t>ガンキン</t>
    </rPh>
    <rPh sb="39" eb="40">
      <t>カギ</t>
    </rPh>
    <phoneticPr fontId="4"/>
  </si>
  <si>
    <t>(e)</t>
    <phoneticPr fontId="4"/>
  </si>
  <si>
    <t>(ﾁ)</t>
    <phoneticPr fontId="4"/>
  </si>
  <si>
    <r>
      <t>(ｱ)～</t>
    </r>
    <r>
      <rPr>
        <sz val="9"/>
        <color rgb="FFFF0000"/>
        <rFont val="ＭＳ ゴシック"/>
        <family val="3"/>
        <charset val="128"/>
      </rPr>
      <t>(ﾁ)</t>
    </r>
    <phoneticPr fontId="4"/>
  </si>
  <si>
    <r>
      <t>地下鉄事業既特例債・新特例債・新々特例債に係る平成</t>
    </r>
    <r>
      <rPr>
        <sz val="10"/>
        <color rgb="FFFF0000"/>
        <rFont val="ＭＳ ゴシック"/>
        <family val="3"/>
        <charset val="128"/>
      </rPr>
      <t>29</t>
    </r>
    <r>
      <rPr>
        <sz val="10"/>
        <rFont val="ＭＳ ゴシック"/>
        <family val="3"/>
        <charset val="128"/>
      </rPr>
      <t>年度末地方債残高</t>
    </r>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rPh sb="21" eb="22">
      <t>カカ</t>
    </rPh>
    <rPh sb="23" eb="25">
      <t>ヘイセイ</t>
    </rPh>
    <rPh sb="27" eb="30">
      <t>ネンドマツ</t>
    </rPh>
    <rPh sb="30" eb="33">
      <t>チホウサイ</t>
    </rPh>
    <rPh sb="33" eb="35">
      <t>ザンダカ</t>
    </rPh>
    <phoneticPr fontId="4"/>
  </si>
  <si>
    <r>
      <t>地下鉄事業続特例債に係る平成</t>
    </r>
    <r>
      <rPr>
        <sz val="10"/>
        <color rgb="FFFF0000"/>
        <rFont val="ＭＳ ゴシック"/>
        <family val="3"/>
        <charset val="128"/>
      </rPr>
      <t>29</t>
    </r>
    <r>
      <rPr>
        <sz val="10"/>
        <rFont val="ＭＳ ゴシック"/>
        <family val="3"/>
        <charset val="128"/>
      </rPr>
      <t>年度末地方債残高</t>
    </r>
    <rPh sb="0" eb="3">
      <t>チカテツ</t>
    </rPh>
    <rPh sb="3" eb="5">
      <t>ジギョウ</t>
    </rPh>
    <rPh sb="5" eb="6">
      <t>ゾク</t>
    </rPh>
    <rPh sb="6" eb="8">
      <t>トクレイ</t>
    </rPh>
    <rPh sb="8" eb="9">
      <t>サイ</t>
    </rPh>
    <rPh sb="10" eb="11">
      <t>カカ</t>
    </rPh>
    <rPh sb="12" eb="14">
      <t>ヘイセイ</t>
    </rPh>
    <rPh sb="16" eb="18">
      <t>ネンド</t>
    </rPh>
    <rPh sb="18" eb="19">
      <t>マツ</t>
    </rPh>
    <rPh sb="19" eb="22">
      <t>チホウサイ</t>
    </rPh>
    <rPh sb="22" eb="24">
      <t>ザンダカ</t>
    </rPh>
    <phoneticPr fontId="4"/>
  </si>
  <si>
    <t>９</t>
    <phoneticPr fontId="2"/>
  </si>
  <si>
    <r>
      <t>地下鉄事業再特例債に係る平成</t>
    </r>
    <r>
      <rPr>
        <sz val="10"/>
        <color rgb="FFFF0000"/>
        <rFont val="ＭＳ ゴシック"/>
        <family val="3"/>
        <charset val="128"/>
      </rPr>
      <t>29</t>
    </r>
    <r>
      <rPr>
        <sz val="10"/>
        <rFont val="ＭＳ ゴシック"/>
        <family val="3"/>
        <charset val="128"/>
      </rPr>
      <t>年度末地方債残高（平成26年度以前同意等分）</t>
    </r>
    <rPh sb="0" eb="3">
      <t>チカテツ</t>
    </rPh>
    <rPh sb="3" eb="5">
      <t>ジギョウ</t>
    </rPh>
    <rPh sb="5" eb="6">
      <t>サイ</t>
    </rPh>
    <rPh sb="6" eb="8">
      <t>トクレイ</t>
    </rPh>
    <rPh sb="8" eb="9">
      <t>サイ</t>
    </rPh>
    <rPh sb="10" eb="11">
      <t>カカ</t>
    </rPh>
    <rPh sb="12" eb="14">
      <t>ヘイセイ</t>
    </rPh>
    <rPh sb="16" eb="18">
      <t>ネンド</t>
    </rPh>
    <rPh sb="18" eb="19">
      <t>マツ</t>
    </rPh>
    <rPh sb="19" eb="22">
      <t>チホウサイ</t>
    </rPh>
    <rPh sb="22" eb="24">
      <t>ザンダカ</t>
    </rPh>
    <rPh sb="25" eb="27">
      <t>ヘイセイ</t>
    </rPh>
    <rPh sb="29" eb="31">
      <t>ネンド</t>
    </rPh>
    <rPh sb="31" eb="33">
      <t>イゼン</t>
    </rPh>
    <rPh sb="33" eb="35">
      <t>ドウイ</t>
    </rPh>
    <rPh sb="35" eb="36">
      <t>トウ</t>
    </rPh>
    <rPh sb="36" eb="37">
      <t>ブン</t>
    </rPh>
    <phoneticPr fontId="4"/>
  </si>
  <si>
    <t>(ｳ)</t>
    <phoneticPr fontId="4"/>
  </si>
  <si>
    <r>
      <t>(ｱ)～</t>
    </r>
    <r>
      <rPr>
        <sz val="9"/>
        <color rgb="FFFF0000"/>
        <rFont val="ＭＳ ゴシック"/>
        <family val="3"/>
        <charset val="128"/>
      </rPr>
      <t>(ｳ)</t>
    </r>
    <phoneticPr fontId="4"/>
  </si>
  <si>
    <r>
      <t>地下鉄事業出資債(11年度以前許可債)に係る</t>
    </r>
    <r>
      <rPr>
        <sz val="10"/>
        <color rgb="FFFF0000"/>
        <rFont val="ＭＳ ゴシック"/>
        <family val="3"/>
        <charset val="128"/>
      </rPr>
      <t>29</t>
    </r>
    <r>
      <rPr>
        <sz val="10"/>
        <rFont val="ＭＳ ゴシック"/>
        <family val="3"/>
        <charset val="128"/>
      </rPr>
      <t>年度末地方債残高</t>
    </r>
    <rPh sb="0" eb="3">
      <t>チカテツ</t>
    </rPh>
    <rPh sb="3" eb="5">
      <t>ジギョウ</t>
    </rPh>
    <rPh sb="5" eb="8">
      <t>シュッシサイ</t>
    </rPh>
    <rPh sb="11" eb="13">
      <t>ネンド</t>
    </rPh>
    <rPh sb="13" eb="15">
      <t>イゼン</t>
    </rPh>
    <rPh sb="15" eb="17">
      <t>キョカ</t>
    </rPh>
    <rPh sb="17" eb="18">
      <t>サイ</t>
    </rPh>
    <rPh sb="20" eb="21">
      <t>カカ</t>
    </rPh>
    <rPh sb="24" eb="27">
      <t>ネンドマツ</t>
    </rPh>
    <rPh sb="27" eb="30">
      <t>チホウサイ</t>
    </rPh>
    <rPh sb="30" eb="32">
      <t>ザンダカ</t>
    </rPh>
    <phoneticPr fontId="4"/>
  </si>
  <si>
    <t>(k)</t>
    <phoneticPr fontId="4"/>
  </si>
  <si>
    <t>*</t>
    <phoneticPr fontId="4"/>
  </si>
  <si>
    <t>(千円未満四捨五入）</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</si>
  <si>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</si>
  <si>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</si>
  <si>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</si>
  <si>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</si>
  <si>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</si>
  <si>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</si>
  <si>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</si>
  <si>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</si>
  <si>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</si>
  <si>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</si>
  <si>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</si>
  <si>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</si>
  <si>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</si>
  <si>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</si>
  <si>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</si>
  <si>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</si>
  <si>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</si>
  <si>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</si>
  <si>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</si>
  <si>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r>
      <t>(ｱ)～</t>
    </r>
    <r>
      <rPr>
        <sz val="9"/>
        <color rgb="FFFF0000"/>
        <rFont val="ＭＳ ゴシック"/>
        <family val="3"/>
        <charset val="128"/>
      </rPr>
      <t>(ﾂ)</t>
    </r>
    <phoneticPr fontId="4"/>
  </si>
  <si>
    <r>
      <t>地下鉄緊急整備事業に係る地方債に係る</t>
    </r>
    <r>
      <rPr>
        <sz val="10"/>
        <color rgb="FFFF0000"/>
        <rFont val="ＭＳ ゴシック"/>
        <family val="3"/>
        <charset val="128"/>
      </rPr>
      <t>29</t>
    </r>
    <r>
      <rPr>
        <sz val="10"/>
        <rFont val="ＭＳ ゴシック"/>
        <family val="3"/>
        <charset val="128"/>
      </rPr>
      <t>年度末地方債残高</t>
    </r>
    <rPh sb="0" eb="3">
      <t>チカテツ</t>
    </rPh>
    <rPh sb="3" eb="5">
      <t>キンキュウ</t>
    </rPh>
    <rPh sb="5" eb="7">
      <t>セイビ</t>
    </rPh>
    <rPh sb="7" eb="9">
      <t>ジギョウ</t>
    </rPh>
    <rPh sb="10" eb="11">
      <t>カカ</t>
    </rPh>
    <rPh sb="12" eb="15">
      <t>チホウサイ</t>
    </rPh>
    <rPh sb="16" eb="17">
      <t>カカ</t>
    </rPh>
    <rPh sb="20" eb="23">
      <t>ネンドマツ</t>
    </rPh>
    <rPh sb="23" eb="26">
      <t>チホウサイ</t>
    </rPh>
    <rPh sb="26" eb="28">
      <t>ザンダカ</t>
    </rPh>
    <phoneticPr fontId="4"/>
  </si>
  <si>
    <r>
      <t>空港整備事業に係る地方債に係る(10年度以前許可債)</t>
    </r>
    <r>
      <rPr>
        <sz val="10"/>
        <color rgb="FFFF0000"/>
        <rFont val="ＭＳ ゴシック"/>
        <family val="3"/>
        <charset val="128"/>
      </rPr>
      <t>29</t>
    </r>
    <r>
      <rPr>
        <sz val="10"/>
        <rFont val="ＭＳ ゴシック"/>
        <family val="3"/>
        <charset val="128"/>
      </rPr>
      <t>年度末地方債残高</t>
    </r>
    <rPh sb="0" eb="2">
      <t>クウコウ</t>
    </rPh>
    <rPh sb="2" eb="4">
      <t>セイビ</t>
    </rPh>
    <rPh sb="4" eb="6">
      <t>ジギョウ</t>
    </rPh>
    <rPh sb="7" eb="8">
      <t>カカ</t>
    </rPh>
    <rPh sb="9" eb="12">
      <t>チホウサイ</t>
    </rPh>
    <rPh sb="13" eb="14">
      <t>カカ</t>
    </rPh>
    <rPh sb="18" eb="20">
      <t>ネンド</t>
    </rPh>
    <rPh sb="20" eb="22">
      <t>イゼン</t>
    </rPh>
    <rPh sb="22" eb="24">
      <t>キョカ</t>
    </rPh>
    <rPh sb="24" eb="25">
      <t>サイ</t>
    </rPh>
    <rPh sb="28" eb="31">
      <t>ネンドマツ</t>
    </rPh>
    <rPh sb="31" eb="34">
      <t>チホウサイ</t>
    </rPh>
    <rPh sb="34" eb="36">
      <t>ザンダカ</t>
    </rPh>
    <phoneticPr fontId="4"/>
  </si>
  <si>
    <t>(s)</t>
    <phoneticPr fontId="4"/>
  </si>
  <si>
    <r>
      <t>公園緑地事業債に係る地方債に係る(10年度以前許可債)</t>
    </r>
    <r>
      <rPr>
        <sz val="10"/>
        <color rgb="FFFF0000"/>
        <rFont val="ＭＳ ゴシック"/>
        <family val="3"/>
        <charset val="128"/>
      </rPr>
      <t>29</t>
    </r>
    <r>
      <rPr>
        <sz val="10"/>
        <rFont val="ＭＳ ゴシック"/>
        <family val="3"/>
        <charset val="128"/>
      </rPr>
      <t>年度末地方債残高</t>
    </r>
    <rPh sb="0" eb="2">
      <t>コウエン</t>
    </rPh>
    <rPh sb="2" eb="4">
      <t>リョクチ</t>
    </rPh>
    <rPh sb="4" eb="7">
      <t>ジギョウサイ</t>
    </rPh>
    <rPh sb="8" eb="9">
      <t>カカ</t>
    </rPh>
    <rPh sb="10" eb="13">
      <t>チホウサイ</t>
    </rPh>
    <rPh sb="14" eb="15">
      <t>カカ</t>
    </rPh>
    <rPh sb="19" eb="21">
      <t>ネンド</t>
    </rPh>
    <rPh sb="21" eb="23">
      <t>イゼン</t>
    </rPh>
    <rPh sb="23" eb="25">
      <t>キョカ</t>
    </rPh>
    <rPh sb="25" eb="26">
      <t>サイ</t>
    </rPh>
    <rPh sb="29" eb="32">
      <t>ネンドマツ</t>
    </rPh>
    <rPh sb="32" eb="35">
      <t>チホウサイ</t>
    </rPh>
    <rPh sb="35" eb="37">
      <t>ザンダカ</t>
    </rPh>
    <phoneticPr fontId="4"/>
  </si>
  <si>
    <t>*</t>
    <phoneticPr fontId="4"/>
  </si>
  <si>
    <t>=</t>
    <phoneticPr fontId="4"/>
  </si>
  <si>
    <t>(t)</t>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</si>
  <si>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</si>
  <si>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</si>
  <si>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</si>
  <si>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</si>
  <si>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</si>
  <si>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</si>
  <si>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</si>
  <si>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</si>
  <si>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(ｱ)～(ｵ)</t>
    <phoneticPr fontId="4"/>
  </si>
  <si>
    <t>(u)</t>
    <phoneticPr fontId="4"/>
  </si>
  <si>
    <r>
      <t>自然災害防止事業に係る地方債に係る</t>
    </r>
    <r>
      <rPr>
        <sz val="10"/>
        <color rgb="FFFF0000"/>
        <rFont val="ＭＳ ゴシック"/>
        <family val="3"/>
        <charset val="128"/>
      </rPr>
      <t>29</t>
    </r>
    <r>
      <rPr>
        <sz val="10"/>
        <rFont val="ＭＳ ゴシック"/>
        <family val="3"/>
        <charset val="128"/>
      </rPr>
      <t>年度末地方債残高</t>
    </r>
    <rPh sb="0" eb="2">
      <t>シゼン</t>
    </rPh>
    <rPh sb="2" eb="4">
      <t>サイガイ</t>
    </rPh>
    <rPh sb="4" eb="6">
      <t>ボウシ</t>
    </rPh>
    <rPh sb="6" eb="8">
      <t>ジギョウ</t>
    </rPh>
    <rPh sb="9" eb="10">
      <t>カカ</t>
    </rPh>
    <rPh sb="11" eb="14">
      <t>チホウサイ</t>
    </rPh>
    <rPh sb="15" eb="16">
      <t>カカ</t>
    </rPh>
    <rPh sb="19" eb="22">
      <t>ネンドマツ</t>
    </rPh>
    <rPh sb="22" eb="25">
      <t>チホウサイ</t>
    </rPh>
    <rPh sb="25" eb="27">
      <t>ザンダカ</t>
    </rPh>
    <phoneticPr fontId="4"/>
  </si>
  <si>
    <t>附表１の⑬</t>
    <phoneticPr fontId="4"/>
  </si>
  <si>
    <t>(v)</t>
    <phoneticPr fontId="4"/>
  </si>
  <si>
    <r>
      <t>産炭地域開発就労事業等に係る地方債に係る</t>
    </r>
    <r>
      <rPr>
        <sz val="10"/>
        <color rgb="FFFF0000"/>
        <rFont val="ＭＳ ゴシック"/>
        <family val="3"/>
        <charset val="128"/>
      </rPr>
      <t>29</t>
    </r>
    <r>
      <rPr>
        <sz val="10"/>
        <rFont val="ＭＳ ゴシック"/>
        <family val="3"/>
        <charset val="128"/>
      </rPr>
      <t>年度末地方債残高</t>
    </r>
    <rPh sb="0" eb="1">
      <t>サン</t>
    </rPh>
    <rPh sb="1" eb="2">
      <t>スミ</t>
    </rPh>
    <rPh sb="2" eb="4">
      <t>チイキ</t>
    </rPh>
    <rPh sb="4" eb="6">
      <t>カイハツ</t>
    </rPh>
    <rPh sb="6" eb="8">
      <t>シュウロウ</t>
    </rPh>
    <rPh sb="8" eb="10">
      <t>ジギョウ</t>
    </rPh>
    <rPh sb="10" eb="11">
      <t>ナド</t>
    </rPh>
    <rPh sb="12" eb="13">
      <t>カカ</t>
    </rPh>
    <rPh sb="14" eb="17">
      <t>チホウサイ</t>
    </rPh>
    <rPh sb="18" eb="19">
      <t>カカ</t>
    </rPh>
    <rPh sb="22" eb="25">
      <t>ネンドマツ</t>
    </rPh>
    <rPh sb="25" eb="28">
      <t>チホウサイ</t>
    </rPh>
    <rPh sb="28" eb="30">
      <t>ザンダカ</t>
    </rPh>
    <phoneticPr fontId="4"/>
  </si>
  <si>
    <t>=</t>
    <phoneticPr fontId="4"/>
  </si>
  <si>
    <t>(w)</t>
    <phoneticPr fontId="4"/>
  </si>
  <si>
    <t>(x)</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</si>
  <si>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</si>
  <si>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</si>
  <si>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</si>
  <si>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</si>
  <si>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</si>
  <si>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</si>
  <si>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</si>
  <si>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</si>
  <si>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(ｱ)～(ｷ)</t>
    <phoneticPr fontId="4"/>
  </si>
  <si>
    <t>(y)</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</si>
  <si>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</si>
  <si>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</si>
  <si>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</si>
  <si>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</si>
  <si>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</si>
  <si>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</si>
  <si>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</si>
  <si>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</si>
  <si>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</si>
  <si>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</si>
  <si>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</si>
  <si>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</si>
  <si>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r>
      <t>(ｱ)～</t>
    </r>
    <r>
      <rPr>
        <sz val="9"/>
        <color rgb="FFFF0000"/>
        <rFont val="ＭＳ ゴシック"/>
        <family val="3"/>
        <charset val="128"/>
      </rPr>
      <t>(ﾃ)</t>
    </r>
    <phoneticPr fontId="4"/>
  </si>
  <si>
    <t>(z)</t>
    <phoneticPr fontId="4"/>
  </si>
  <si>
    <t>(ﾆ)</t>
    <phoneticPr fontId="4"/>
  </si>
  <si>
    <r>
      <t>(ｱ)～</t>
    </r>
    <r>
      <rPr>
        <sz val="9"/>
        <color rgb="FFFF0000"/>
        <rFont val="ＭＳ ゴシック"/>
        <family val="3"/>
        <charset val="128"/>
      </rPr>
      <t>(ﾆ)</t>
    </r>
    <r>
      <rPr>
        <sz val="9"/>
        <rFont val="ＭＳ ゴシック"/>
        <family val="3"/>
        <charset val="128"/>
      </rPr>
      <t xml:space="preserve"> 計</t>
    </r>
    <rPh sb="8" eb="9">
      <t>ケイ</t>
    </rPh>
    <phoneticPr fontId="4"/>
  </si>
  <si>
    <t>(aa)</t>
    <phoneticPr fontId="4"/>
  </si>
  <si>
    <t>(ab)</t>
    <phoneticPr fontId="4"/>
  </si>
  <si>
    <t>(ｱ)～(ｶ)</t>
    <phoneticPr fontId="4"/>
  </si>
  <si>
    <t>(ac)</t>
    <phoneticPr fontId="4"/>
  </si>
  <si>
    <t>(千円未満四捨五入）</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</si>
  <si>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</si>
  <si>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</si>
  <si>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</si>
  <si>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</si>
  <si>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</si>
  <si>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</si>
  <si>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</si>
  <si>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</si>
  <si>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</si>
  <si>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</si>
  <si>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(ad)</t>
    <phoneticPr fontId="4"/>
  </si>
  <si>
    <t>(千円未満四捨五入）</t>
    <phoneticPr fontId="4"/>
  </si>
  <si>
    <t>*</t>
    <phoneticPr fontId="4"/>
  </si>
  <si>
    <t>=</t>
    <phoneticPr fontId="4"/>
  </si>
  <si>
    <t>(ｲ)</t>
    <phoneticPr fontId="4"/>
  </si>
  <si>
    <t>(ｳ)</t>
    <phoneticPr fontId="4"/>
  </si>
  <si>
    <t>(ｴ)</t>
    <phoneticPr fontId="4"/>
  </si>
  <si>
    <t>(ｵ)</t>
    <phoneticPr fontId="4"/>
  </si>
  <si>
    <t>(ｶ)</t>
    <phoneticPr fontId="4"/>
  </si>
  <si>
    <t>(ｷ)</t>
    <phoneticPr fontId="4"/>
  </si>
  <si>
    <t>(ｸ)</t>
    <phoneticPr fontId="4"/>
  </si>
  <si>
    <t>(ｹ)</t>
    <phoneticPr fontId="4"/>
  </si>
  <si>
    <r>
      <t>(ｱ)～</t>
    </r>
    <r>
      <rPr>
        <sz val="9"/>
        <color rgb="FFFF0000"/>
        <rFont val="ＭＳ ゴシック"/>
        <family val="3"/>
        <charset val="128"/>
      </rPr>
      <t>(ｺ)</t>
    </r>
    <phoneticPr fontId="4"/>
  </si>
  <si>
    <t>(ae)</t>
    <phoneticPr fontId="4"/>
  </si>
  <si>
    <t>建築基準法施行令に基づく非構造部材の補強事業(幼稚園及び特別支援学校</t>
    <rPh sb="0" eb="2">
      <t>ケンチク</t>
    </rPh>
    <rPh sb="2" eb="5">
      <t>キジュンホウ</t>
    </rPh>
    <rPh sb="5" eb="8">
      <t>セコウレイ</t>
    </rPh>
    <rPh sb="9" eb="10">
      <t>モト</t>
    </rPh>
    <rPh sb="12" eb="13">
      <t>ヒ</t>
    </rPh>
    <rPh sb="13" eb="15">
      <t>コウゾウ</t>
    </rPh>
    <rPh sb="15" eb="17">
      <t>ブザイ</t>
    </rPh>
    <rPh sb="18" eb="20">
      <t>ホキョウ</t>
    </rPh>
    <rPh sb="20" eb="22">
      <t>ジギョウ</t>
    </rPh>
    <phoneticPr fontId="4"/>
  </si>
  <si>
    <t>の特定天井に限る。)に充てた地方債</t>
    <phoneticPr fontId="2"/>
  </si>
  <si>
    <t>(af)</t>
    <phoneticPr fontId="4"/>
  </si>
  <si>
    <t>の特定天井以外)に充てた地方債</t>
    <rPh sb="5" eb="7">
      <t>イガイ</t>
    </rPh>
    <phoneticPr fontId="2"/>
  </si>
  <si>
    <t>(ｱ)</t>
    <phoneticPr fontId="4"/>
  </si>
  <si>
    <t>(ag)</t>
    <phoneticPr fontId="4"/>
  </si>
  <si>
    <t>特別支援学校に係る学校教育施設等整備事業債等（大規模改造（単独）分）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6">
      <t>ダイキボ</t>
    </rPh>
    <rPh sb="26" eb="28">
      <t>カイゾウ</t>
    </rPh>
    <rPh sb="29" eb="31">
      <t>タンドク</t>
    </rPh>
    <rPh sb="32" eb="33">
      <t>ブン</t>
    </rPh>
    <phoneticPr fontId="2"/>
  </si>
  <si>
    <t>に充てた地方債</t>
    <rPh sb="1" eb="2">
      <t>ア</t>
    </rPh>
    <rPh sb="4" eb="7">
      <t>チホウサイ</t>
    </rPh>
    <phoneticPr fontId="4"/>
  </si>
  <si>
    <t>(ｱ)</t>
    <phoneticPr fontId="4"/>
  </si>
  <si>
    <t>(ah)</t>
    <phoneticPr fontId="4"/>
  </si>
  <si>
    <r>
      <t>(ｱ)～</t>
    </r>
    <r>
      <rPr>
        <sz val="9"/>
        <color rgb="FFFF0000"/>
        <rFont val="ＭＳ ゴシック"/>
        <family val="3"/>
        <charset val="128"/>
      </rPr>
      <t>(ﾎ)</t>
    </r>
    <phoneticPr fontId="4"/>
  </si>
  <si>
    <t>(ai)</t>
    <phoneticPr fontId="4"/>
  </si>
  <si>
    <t>(千円未満四捨五入）</t>
    <phoneticPr fontId="4"/>
  </si>
  <si>
    <t>*</t>
    <phoneticPr fontId="4"/>
  </si>
  <si>
    <t>=</t>
    <phoneticPr fontId="4"/>
  </si>
  <si>
    <t>(ｲ)</t>
    <phoneticPr fontId="2"/>
  </si>
  <si>
    <t>(ｳ)</t>
    <phoneticPr fontId="2"/>
  </si>
  <si>
    <t>(ｴ)</t>
    <phoneticPr fontId="2"/>
  </si>
  <si>
    <t>(ｵ)</t>
    <phoneticPr fontId="2"/>
  </si>
  <si>
    <r>
      <t>(ｱ)～</t>
    </r>
    <r>
      <rPr>
        <sz val="9"/>
        <color rgb="FFFF0000"/>
        <rFont val="ＭＳ ゴシック"/>
        <family val="3"/>
        <charset val="128"/>
      </rPr>
      <t>(ｶ)</t>
    </r>
    <phoneticPr fontId="4"/>
  </si>
  <si>
    <t>(aj)</t>
    <phoneticPr fontId="4"/>
  </si>
  <si>
    <t>(ﾓ)</t>
    <phoneticPr fontId="2"/>
  </si>
  <si>
    <t>(ﾔ)</t>
    <phoneticPr fontId="2"/>
  </si>
  <si>
    <t>(ﾕ)</t>
    <phoneticPr fontId="2"/>
  </si>
  <si>
    <r>
      <t>(ｱ)～</t>
    </r>
    <r>
      <rPr>
        <sz val="9"/>
        <color rgb="FFFF0000"/>
        <rFont val="ＭＳ ゴシック"/>
        <family val="3"/>
        <charset val="128"/>
      </rPr>
      <t>(ﾕ)</t>
    </r>
    <phoneticPr fontId="4"/>
  </si>
  <si>
    <t>(ak)</t>
    <phoneticPr fontId="4"/>
  </si>
  <si>
    <t>(千円未満四捨五入）</t>
    <phoneticPr fontId="4"/>
  </si>
  <si>
    <t>*</t>
    <phoneticPr fontId="4"/>
  </si>
  <si>
    <t>=</t>
    <phoneticPr fontId="4"/>
  </si>
  <si>
    <t>(ｲ)</t>
    <phoneticPr fontId="2"/>
  </si>
  <si>
    <t>(ｳ)</t>
    <phoneticPr fontId="2"/>
  </si>
  <si>
    <t>(ｴ)</t>
    <phoneticPr fontId="2"/>
  </si>
  <si>
    <t>(ｵ)</t>
    <phoneticPr fontId="2"/>
  </si>
  <si>
    <t>(ｶ)</t>
    <phoneticPr fontId="4"/>
  </si>
  <si>
    <r>
      <t>(ｱ)～</t>
    </r>
    <r>
      <rPr>
        <sz val="9"/>
        <color rgb="FFFF0000"/>
        <rFont val="ＭＳ ゴシック"/>
        <family val="3"/>
        <charset val="128"/>
      </rPr>
      <t>(ｶ)</t>
    </r>
    <phoneticPr fontId="4"/>
  </si>
  <si>
    <t>(al)</t>
    <phoneticPr fontId="4"/>
  </si>
  <si>
    <t>(千円未満四捨五入）</t>
    <phoneticPr fontId="4"/>
  </si>
  <si>
    <t>*</t>
    <phoneticPr fontId="4"/>
  </si>
  <si>
    <t>=</t>
    <phoneticPr fontId="4"/>
  </si>
  <si>
    <t>(ｲ)</t>
    <phoneticPr fontId="2"/>
  </si>
  <si>
    <t>(ｳ)</t>
    <phoneticPr fontId="2"/>
  </si>
  <si>
    <t>(ｴ)</t>
    <phoneticPr fontId="4"/>
  </si>
  <si>
    <r>
      <t>(ｱ)～</t>
    </r>
    <r>
      <rPr>
        <sz val="9"/>
        <color rgb="FFFF0000"/>
        <rFont val="ＭＳ ゴシック"/>
        <family val="3"/>
        <charset val="128"/>
      </rPr>
      <t>(ｴ)</t>
    </r>
    <phoneticPr fontId="4"/>
  </si>
  <si>
    <t>(am)</t>
    <phoneticPr fontId="4"/>
  </si>
  <si>
    <r>
      <t>(a)～</t>
    </r>
    <r>
      <rPr>
        <sz val="9"/>
        <color rgb="FFFF0000"/>
        <rFont val="ＭＳ ゴシック"/>
        <family val="3"/>
        <charset val="128"/>
      </rPr>
      <t>(am)</t>
    </r>
    <phoneticPr fontId="4"/>
  </si>
  <si>
    <t>(う)</t>
    <phoneticPr fontId="4"/>
  </si>
  <si>
    <t>(あ)～(う)</t>
    <phoneticPr fontId="4"/>
  </si>
  <si>
    <t>(J)</t>
    <phoneticPr fontId="4"/>
  </si>
  <si>
    <t>【附表１】</t>
    <phoneticPr fontId="2"/>
  </si>
  <si>
    <t>平成28年度標準財政収入額</t>
    <phoneticPr fontId="2"/>
  </si>
  <si>
    <t>平成29年度標準財政収入額</t>
    <phoneticPr fontId="2"/>
  </si>
  <si>
    <t>平成30年度　自然災害防止事業元利償還金</t>
    <rPh sb="0" eb="2">
      <t>ヘイセイ</t>
    </rPh>
    <rPh sb="4" eb="6">
      <t>ネンド</t>
    </rPh>
    <rPh sb="7" eb="9">
      <t>シゼン</t>
    </rPh>
    <rPh sb="9" eb="11">
      <t>サイガイ</t>
    </rPh>
    <rPh sb="11" eb="13">
      <t>ボウシ</t>
    </rPh>
    <rPh sb="13" eb="15">
      <t>ジギョウ</t>
    </rPh>
    <rPh sb="15" eb="17">
      <t>ガンリ</t>
    </rPh>
    <rPh sb="17" eb="20">
      <t>ショウカンキン</t>
    </rPh>
    <phoneticPr fontId="2"/>
  </si>
  <si>
    <t>(ｱ)</t>
    <phoneticPr fontId="2"/>
  </si>
  <si>
    <t>(ｲ)</t>
    <phoneticPr fontId="2"/>
  </si>
  <si>
    <t>(ｱ)×(ｲ)</t>
    <phoneticPr fontId="2"/>
  </si>
  <si>
    <t>★</t>
    <phoneticPr fontId="2"/>
  </si>
  <si>
    <t>①</t>
    <phoneticPr fontId="2"/>
  </si>
  <si>
    <t>　①　×　２</t>
    <phoneticPr fontId="2"/>
  </si>
  <si>
    <t>②</t>
    <phoneticPr fontId="2"/>
  </si>
  <si>
    <r>
      <t>　平成</t>
    </r>
    <r>
      <rPr>
        <sz val="11"/>
        <color rgb="FFFF0000"/>
        <rFont val="ＭＳ 明朝"/>
        <family val="1"/>
        <charset val="128"/>
      </rPr>
      <t>29</t>
    </r>
    <r>
      <rPr>
        <sz val="11"/>
        <rFont val="ＭＳ 明朝"/>
        <family val="1"/>
        <charset val="128"/>
      </rPr>
      <t>年度標準財政規模</t>
    </r>
    <rPh sb="1" eb="3">
      <t>ヘイセイ</t>
    </rPh>
    <rPh sb="5" eb="7">
      <t>ネンド</t>
    </rPh>
    <rPh sb="7" eb="9">
      <t>ヒョウジュン</t>
    </rPh>
    <rPh sb="9" eb="11">
      <t>ザイセイ</t>
    </rPh>
    <rPh sb="11" eb="13">
      <t>キボ</t>
    </rPh>
    <phoneticPr fontId="2"/>
  </si>
  <si>
    <t>③</t>
    <phoneticPr fontId="2"/>
  </si>
  <si>
    <t>　②／③</t>
    <phoneticPr fontId="2"/>
  </si>
  <si>
    <t>④</t>
    <phoneticPr fontId="2"/>
  </si>
  <si>
    <t>　④　×　100</t>
    <phoneticPr fontId="2"/>
  </si>
  <si>
    <t>⑤</t>
    <phoneticPr fontId="2"/>
  </si>
  <si>
    <t>⑤×⑥</t>
    <phoneticPr fontId="2"/>
  </si>
  <si>
    <t>⑦＋⑧</t>
    <phoneticPr fontId="2"/>
  </si>
  <si>
    <t>⑤</t>
    <phoneticPr fontId="2"/>
  </si>
  <si>
    <t>⑥</t>
    <phoneticPr fontId="2"/>
  </si>
  <si>
    <t>⑦</t>
    <phoneticPr fontId="2"/>
  </si>
  <si>
    <t>⑧</t>
    <phoneticPr fontId="2"/>
  </si>
  <si>
    <t>⑨</t>
    <phoneticPr fontId="2"/>
  </si>
  <si>
    <t>-</t>
    <phoneticPr fontId="2"/>
  </si>
  <si>
    <t>･･･③</t>
    <phoneticPr fontId="2"/>
  </si>
  <si>
    <t>③　の　数　値</t>
    <phoneticPr fontId="2"/>
  </si>
  <si>
    <t>③×④</t>
    <phoneticPr fontId="2"/>
  </si>
  <si>
    <t>⑤－⑥</t>
    <phoneticPr fontId="2"/>
  </si>
  <si>
    <t>200超400以下</t>
    <phoneticPr fontId="2"/>
  </si>
  <si>
    <t>400超600以下</t>
    <phoneticPr fontId="2"/>
  </si>
  <si>
    <t>600超800以下</t>
    <phoneticPr fontId="2"/>
  </si>
  <si>
    <t>800超1,000以下</t>
    <phoneticPr fontId="2"/>
  </si>
  <si>
    <t>1,000超1,400以下</t>
    <phoneticPr fontId="2"/>
  </si>
  <si>
    <t>1,400超2,000以下</t>
    <phoneticPr fontId="2"/>
  </si>
  <si>
    <t>2,000超3,000以下</t>
    <phoneticPr fontId="2"/>
  </si>
  <si>
    <t>3,000超4,000以下</t>
    <phoneticPr fontId="2"/>
  </si>
  <si>
    <t>4,000超5,000以下</t>
    <phoneticPr fontId="2"/>
  </si>
  <si>
    <t>8,000超10,000以下</t>
    <phoneticPr fontId="2"/>
  </si>
  <si>
    <t>10,000超</t>
    <phoneticPr fontId="2"/>
  </si>
  <si>
    <t>（</t>
    <phoneticPr fontId="2"/>
  </si>
  <si>
    <t>－</t>
    <phoneticPr fontId="2"/>
  </si>
  <si>
    <t>道府県民税所得割に係る
税源移譲相当額×0.25</t>
    <phoneticPr fontId="2"/>
  </si>
  <si>
    <t>道府県民税所得割臨時交付金及び
分離課税所得割交付金の計</t>
    <rPh sb="0" eb="3">
      <t>ドウフケン</t>
    </rPh>
    <rPh sb="3" eb="4">
      <t>ミン</t>
    </rPh>
    <rPh sb="4" eb="5">
      <t>ゼイ</t>
    </rPh>
    <rPh sb="5" eb="7">
      <t>ショトク</t>
    </rPh>
    <rPh sb="7" eb="8">
      <t>ワリ</t>
    </rPh>
    <rPh sb="8" eb="10">
      <t>リンジ</t>
    </rPh>
    <rPh sb="10" eb="13">
      <t>コウフキン</t>
    </rPh>
    <rPh sb="13" eb="14">
      <t>オヨ</t>
    </rPh>
    <rPh sb="27" eb="28">
      <t>ケイ</t>
    </rPh>
    <phoneticPr fontId="2"/>
  </si>
  <si>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</si>
  <si>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</si>
  <si>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</si>
  <si>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</si>
  <si>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</si>
  <si>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</si>
  <si>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</si>
  <si>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</si>
  <si>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</si>
  <si>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(ｱ)～(ｶ)</t>
    <phoneticPr fontId="4"/>
  </si>
  <si>
    <t>(a)</t>
    <phoneticPr fontId="4"/>
  </si>
  <si>
    <t>２</t>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</si>
  <si>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</si>
  <si>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</si>
  <si>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</si>
  <si>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</si>
  <si>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</si>
  <si>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</si>
  <si>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</si>
  <si>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</si>
  <si>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</si>
  <si>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</si>
  <si>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</si>
  <si>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</si>
  <si>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</si>
  <si>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</si>
  <si>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(ｱ)～(ｻ)</t>
    <phoneticPr fontId="4"/>
  </si>
  <si>
    <t>(b)</t>
    <phoneticPr fontId="4"/>
  </si>
  <si>
    <t>(a)+(b)</t>
    <phoneticPr fontId="4"/>
  </si>
  <si>
    <t>(E)</t>
    <phoneticPr fontId="4"/>
  </si>
  <si>
    <t>①</t>
    <phoneticPr fontId="4"/>
  </si>
  <si>
    <t>*</t>
    <phoneticPr fontId="4"/>
  </si>
  <si>
    <t>=</t>
    <phoneticPr fontId="4"/>
  </si>
  <si>
    <t>(ｳ)</t>
    <phoneticPr fontId="2"/>
  </si>
  <si>
    <t>②</t>
    <phoneticPr fontId="4"/>
  </si>
  <si>
    <t>(ｴ)</t>
    <phoneticPr fontId="2"/>
  </si>
  <si>
    <t>(ｵ)</t>
    <phoneticPr fontId="2"/>
  </si>
  <si>
    <t>(ｶ)</t>
    <phoneticPr fontId="2"/>
  </si>
  <si>
    <t>(ｷ)</t>
    <phoneticPr fontId="2"/>
  </si>
  <si>
    <t>(ｸ)</t>
    <phoneticPr fontId="2"/>
  </si>
  <si>
    <t>(ｹ)</t>
    <phoneticPr fontId="2"/>
  </si>
  <si>
    <t>(ｺ)</t>
    <phoneticPr fontId="2"/>
  </si>
  <si>
    <t>(ｻ)</t>
    <phoneticPr fontId="2"/>
  </si>
  <si>
    <t>(ｻ)</t>
    <phoneticPr fontId="2"/>
  </si>
  <si>
    <t>(ｼ)</t>
    <phoneticPr fontId="2"/>
  </si>
  <si>
    <t>(ｽ)</t>
    <phoneticPr fontId="2"/>
  </si>
  <si>
    <t>(ｽ)</t>
    <phoneticPr fontId="2"/>
  </si>
  <si>
    <t>(ｱ)～(ｽ)</t>
    <phoneticPr fontId="4"/>
  </si>
  <si>
    <t>(ｱ)～(ｽ)</t>
    <phoneticPr fontId="4"/>
  </si>
  <si>
    <t>(a)</t>
    <phoneticPr fontId="4"/>
  </si>
  <si>
    <t>２</t>
    <phoneticPr fontId="4"/>
  </si>
  <si>
    <t>(千円未満四捨五入）</t>
    <phoneticPr fontId="4"/>
  </si>
  <si>
    <t>①</t>
    <phoneticPr fontId="4"/>
  </si>
  <si>
    <t>*</t>
    <phoneticPr fontId="4"/>
  </si>
  <si>
    <t>=</t>
    <phoneticPr fontId="4"/>
  </si>
  <si>
    <t>(ｱ)</t>
    <phoneticPr fontId="2"/>
  </si>
  <si>
    <t>②</t>
    <phoneticPr fontId="4"/>
  </si>
  <si>
    <t>(ｲ)</t>
    <phoneticPr fontId="2"/>
  </si>
  <si>
    <t>(c)+(d)</t>
    <phoneticPr fontId="4"/>
  </si>
  <si>
    <t>(e)</t>
    <phoneticPr fontId="4"/>
  </si>
  <si>
    <t>３</t>
    <phoneticPr fontId="4"/>
  </si>
  <si>
    <t>(f)</t>
    <phoneticPr fontId="4"/>
  </si>
  <si>
    <t>４</t>
    <phoneticPr fontId="4"/>
  </si>
  <si>
    <t>(ｱ)</t>
    <phoneticPr fontId="4"/>
  </si>
  <si>
    <t>(ｲ)</t>
    <phoneticPr fontId="4"/>
  </si>
  <si>
    <t>(ｳ)</t>
    <phoneticPr fontId="4"/>
  </si>
  <si>
    <t>(ｴ)</t>
    <phoneticPr fontId="4"/>
  </si>
  <si>
    <t>(ｵ)</t>
    <phoneticPr fontId="4"/>
  </si>
  <si>
    <t>(ｶ)</t>
    <phoneticPr fontId="4"/>
  </si>
  <si>
    <t>(ｷ)</t>
    <phoneticPr fontId="4"/>
  </si>
  <si>
    <t>(g)</t>
    <phoneticPr fontId="4"/>
  </si>
  <si>
    <t>５</t>
    <phoneticPr fontId="4"/>
  </si>
  <si>
    <t>(h)</t>
    <phoneticPr fontId="4"/>
  </si>
  <si>
    <t>６</t>
    <phoneticPr fontId="4"/>
  </si>
  <si>
    <t>(ｱ)～(ｲ)</t>
    <phoneticPr fontId="4"/>
  </si>
  <si>
    <t>(i)</t>
    <phoneticPr fontId="4"/>
  </si>
  <si>
    <t>７</t>
    <phoneticPr fontId="4"/>
  </si>
  <si>
    <t>(j)</t>
    <phoneticPr fontId="4"/>
  </si>
  <si>
    <t>８</t>
    <phoneticPr fontId="4"/>
  </si>
  <si>
    <t>(k)</t>
    <phoneticPr fontId="4"/>
  </si>
  <si>
    <t>９</t>
    <phoneticPr fontId="4"/>
  </si>
  <si>
    <t>(ｴ)</t>
    <phoneticPr fontId="2"/>
  </si>
  <si>
    <t>(ｱ)～(ｴ)</t>
    <phoneticPr fontId="4"/>
  </si>
  <si>
    <t>(l)</t>
    <phoneticPr fontId="4"/>
  </si>
  <si>
    <t>１０</t>
    <phoneticPr fontId="4"/>
  </si>
  <si>
    <t>(m)</t>
    <phoneticPr fontId="4"/>
  </si>
  <si>
    <t>１１</t>
    <phoneticPr fontId="4"/>
  </si>
  <si>
    <t>(n)</t>
    <phoneticPr fontId="4"/>
  </si>
  <si>
    <t>１２</t>
    <phoneticPr fontId="2"/>
  </si>
  <si>
    <t>(o)</t>
    <phoneticPr fontId="4"/>
  </si>
  <si>
    <t>１３</t>
    <phoneticPr fontId="4"/>
  </si>
  <si>
    <t>(ｳ)</t>
    <phoneticPr fontId="2"/>
  </si>
  <si>
    <t>(ｵ)</t>
    <phoneticPr fontId="2"/>
  </si>
  <si>
    <t>(ｶ)</t>
    <phoneticPr fontId="2"/>
  </si>
  <si>
    <t>(ｷ)</t>
    <phoneticPr fontId="2"/>
  </si>
  <si>
    <t>(p)</t>
    <phoneticPr fontId="4"/>
  </si>
  <si>
    <t>１４</t>
    <phoneticPr fontId="4"/>
  </si>
  <si>
    <t>(ｱ)～(ｷ)</t>
    <phoneticPr fontId="2"/>
  </si>
  <si>
    <t>(q)</t>
    <phoneticPr fontId="4"/>
  </si>
  <si>
    <t>１５</t>
    <phoneticPr fontId="4"/>
  </si>
  <si>
    <t>(ｱ)～(ｴ)</t>
    <phoneticPr fontId="2"/>
  </si>
  <si>
    <t>(r)</t>
    <phoneticPr fontId="4"/>
  </si>
  <si>
    <t>１６</t>
    <phoneticPr fontId="4"/>
  </si>
  <si>
    <t>(s)</t>
    <phoneticPr fontId="4"/>
  </si>
  <si>
    <t>１７</t>
    <phoneticPr fontId="4"/>
  </si>
  <si>
    <t>(t)</t>
    <phoneticPr fontId="4"/>
  </si>
  <si>
    <t>１８</t>
    <phoneticPr fontId="4"/>
  </si>
  <si>
    <t>(u)</t>
    <phoneticPr fontId="4"/>
  </si>
  <si>
    <t>(a)+(e)～(u)</t>
    <phoneticPr fontId="4"/>
  </si>
  <si>
    <t>(A)</t>
    <phoneticPr fontId="4"/>
  </si>
  <si>
    <t>１</t>
    <phoneticPr fontId="4"/>
  </si>
  <si>
    <t>(千円未満四捨五入）</t>
    <phoneticPr fontId="4"/>
  </si>
  <si>
    <t>(ｱ)</t>
    <phoneticPr fontId="2"/>
  </si>
  <si>
    <t>(ｲ)</t>
    <phoneticPr fontId="2"/>
  </si>
  <si>
    <t>(b)</t>
    <phoneticPr fontId="4"/>
  </si>
  <si>
    <t>(c)</t>
    <phoneticPr fontId="4"/>
  </si>
  <si>
    <t>(ｸ)</t>
    <phoneticPr fontId="4"/>
  </si>
  <si>
    <t>(ｹ)</t>
    <phoneticPr fontId="4"/>
  </si>
  <si>
    <t>(ｱ)～(ｹ)</t>
    <phoneticPr fontId="4"/>
  </si>
  <si>
    <t>(ｱ)～(ｸ)</t>
    <phoneticPr fontId="4"/>
  </si>
  <si>
    <r>
      <t>公立病院地方債（災害拠点上乗せ分を含む）(13年度以前許可債)に係る</t>
    </r>
    <r>
      <rPr>
        <sz val="11"/>
        <color rgb="FFFF0000"/>
        <rFont val="ＭＳ ゴシック"/>
        <family val="3"/>
        <charset val="128"/>
      </rPr>
      <t>29</t>
    </r>
    <r>
      <rPr>
        <sz val="11"/>
        <color theme="1"/>
        <rFont val="ＭＳ ゴシック"/>
        <family val="3"/>
        <charset val="128"/>
      </rPr>
      <t>年度末地方債残高
（附表（</t>
    </r>
    <r>
      <rPr>
        <sz val="11"/>
        <color indexed="8"/>
        <rFont val="ＭＳ Ｐゴシック"/>
        <family val="3"/>
        <charset val="128"/>
      </rPr>
      <t>C</t>
    </r>
    <r>
      <rPr>
        <sz val="11"/>
        <color indexed="8"/>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6" eb="48">
      <t>フヒョウ</t>
    </rPh>
    <rPh sb="51" eb="53">
      <t>サンショウ</t>
    </rPh>
    <phoneticPr fontId="4"/>
  </si>
  <si>
    <t>*</t>
    <phoneticPr fontId="4"/>
  </si>
  <si>
    <t>=</t>
    <phoneticPr fontId="4"/>
  </si>
  <si>
    <t>(a)</t>
    <phoneticPr fontId="4"/>
  </si>
  <si>
    <r>
      <t>公立病院地方債（災害拠点上乗せ分を含む）(14年度許可債)に係る</t>
    </r>
    <r>
      <rPr>
        <sz val="11"/>
        <color rgb="FFFF0000"/>
        <rFont val="ＭＳ ゴシック"/>
        <family val="3"/>
        <charset val="128"/>
      </rPr>
      <t>29</t>
    </r>
    <r>
      <rPr>
        <sz val="11"/>
        <color theme="1"/>
        <rFont val="ＭＳ ゴシック"/>
        <family val="3"/>
        <charset val="128"/>
      </rPr>
      <t>年度末地方債残高
（附表（</t>
    </r>
    <r>
      <rPr>
        <sz val="11"/>
        <color indexed="8"/>
        <rFont val="ＭＳ Ｐゴシック"/>
        <family val="3"/>
        <charset val="128"/>
      </rPr>
      <t>F</t>
    </r>
    <r>
      <rPr>
        <sz val="11"/>
        <color indexed="8"/>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4" eb="46">
      <t>フヒョウ</t>
    </rPh>
    <rPh sb="49" eb="51">
      <t>サンショウ</t>
    </rPh>
    <phoneticPr fontId="4"/>
  </si>
  <si>
    <t>(b)</t>
    <phoneticPr fontId="4"/>
  </si>
  <si>
    <t>２</t>
    <phoneticPr fontId="4"/>
  </si>
  <si>
    <t>(千円未満四捨五入）</t>
    <phoneticPr fontId="4"/>
  </si>
  <si>
    <t>(</t>
    <phoneticPr fontId="40"/>
  </si>
  <si>
    <t>)</t>
    <phoneticPr fontId="40"/>
  </si>
  <si>
    <t>*</t>
    <phoneticPr fontId="4"/>
  </si>
  <si>
    <t>=</t>
    <phoneticPr fontId="4"/>
  </si>
  <si>
    <t>ｱ</t>
    <phoneticPr fontId="40"/>
  </si>
  <si>
    <t>ｲ</t>
    <phoneticPr fontId="40"/>
  </si>
  <si>
    <t>*</t>
    <phoneticPr fontId="4"/>
  </si>
  <si>
    <t>=</t>
    <phoneticPr fontId="4"/>
  </si>
  <si>
    <t>ｳ</t>
    <phoneticPr fontId="40"/>
  </si>
  <si>
    <t>ｴ</t>
    <phoneticPr fontId="40"/>
  </si>
  <si>
    <t>ｵ</t>
    <phoneticPr fontId="40"/>
  </si>
  <si>
    <t>ｶ</t>
    <phoneticPr fontId="40"/>
  </si>
  <si>
    <t>ｷ</t>
    <phoneticPr fontId="40"/>
  </si>
  <si>
    <t>ｸ</t>
    <phoneticPr fontId="40"/>
  </si>
  <si>
    <t>ｹ</t>
    <phoneticPr fontId="40"/>
  </si>
  <si>
    <t>ｺ</t>
    <phoneticPr fontId="40"/>
  </si>
  <si>
    <t>ｻ</t>
    <phoneticPr fontId="40"/>
  </si>
  <si>
    <t>ｼ</t>
    <phoneticPr fontId="40"/>
  </si>
  <si>
    <t>ｽ</t>
    <phoneticPr fontId="40"/>
  </si>
  <si>
    <t>ｾ</t>
    <phoneticPr fontId="40"/>
  </si>
  <si>
    <t>ｿ</t>
    <phoneticPr fontId="40"/>
  </si>
  <si>
    <t>ﾀ</t>
    <phoneticPr fontId="40"/>
  </si>
  <si>
    <t>ﾁ</t>
    <phoneticPr fontId="40"/>
  </si>
  <si>
    <t>ﾂ</t>
    <phoneticPr fontId="40"/>
  </si>
  <si>
    <t>ﾃ</t>
    <phoneticPr fontId="40"/>
  </si>
  <si>
    <t>ﾄ</t>
    <phoneticPr fontId="40"/>
  </si>
  <si>
    <t>ﾅ</t>
    <phoneticPr fontId="40"/>
  </si>
  <si>
    <t>ﾆ</t>
    <phoneticPr fontId="40"/>
  </si>
  <si>
    <t>ﾇ</t>
    <phoneticPr fontId="40"/>
  </si>
  <si>
    <t>ﾈ</t>
    <phoneticPr fontId="40"/>
  </si>
  <si>
    <t>ﾉ</t>
    <phoneticPr fontId="40"/>
  </si>
  <si>
    <t>ﾊ</t>
    <phoneticPr fontId="40"/>
  </si>
  <si>
    <t>ﾋ</t>
    <phoneticPr fontId="40"/>
  </si>
  <si>
    <t>ﾌ</t>
    <phoneticPr fontId="40"/>
  </si>
  <si>
    <t>ﾍ</t>
    <phoneticPr fontId="40"/>
  </si>
  <si>
    <t>ﾎ</t>
    <phoneticPr fontId="40"/>
  </si>
  <si>
    <t>ﾏ</t>
    <phoneticPr fontId="40"/>
  </si>
  <si>
    <t>ﾐ</t>
    <phoneticPr fontId="40"/>
  </si>
  <si>
    <t>ﾑ</t>
    <phoneticPr fontId="40"/>
  </si>
  <si>
    <t>ﾒ</t>
    <phoneticPr fontId="40"/>
  </si>
  <si>
    <t>ﾕ</t>
    <phoneticPr fontId="40"/>
  </si>
  <si>
    <t>ﾖ</t>
    <phoneticPr fontId="40"/>
  </si>
  <si>
    <t>ﾗ</t>
    <phoneticPr fontId="40"/>
  </si>
  <si>
    <t>ﾘ</t>
    <phoneticPr fontId="40"/>
  </si>
  <si>
    <t>ﾙ</t>
    <phoneticPr fontId="40"/>
  </si>
  <si>
    <t>ﾚ</t>
    <phoneticPr fontId="40"/>
  </si>
  <si>
    <t>ﾛ</t>
    <phoneticPr fontId="40"/>
  </si>
  <si>
    <t>２</t>
    <phoneticPr fontId="4"/>
  </si>
  <si>
    <t>ｸ</t>
    <phoneticPr fontId="40"/>
  </si>
  <si>
    <t>ｹ</t>
    <phoneticPr fontId="40"/>
  </si>
  <si>
    <t>ｺ</t>
    <phoneticPr fontId="40"/>
  </si>
  <si>
    <t>*</t>
    <phoneticPr fontId="4"/>
  </si>
  <si>
    <t>=</t>
    <phoneticPr fontId="4"/>
  </si>
  <si>
    <t>ｻ</t>
    <phoneticPr fontId="40"/>
  </si>
  <si>
    <t>ｼ</t>
    <phoneticPr fontId="40"/>
  </si>
  <si>
    <t>ｽ</t>
    <phoneticPr fontId="40"/>
  </si>
  <si>
    <t>ｾ</t>
    <phoneticPr fontId="40"/>
  </si>
  <si>
    <t>ｿ</t>
    <phoneticPr fontId="40"/>
  </si>
  <si>
    <t>ﾀ</t>
    <phoneticPr fontId="40"/>
  </si>
  <si>
    <t>ﾁ</t>
    <phoneticPr fontId="40"/>
  </si>
  <si>
    <t>ﾂ</t>
    <phoneticPr fontId="40"/>
  </si>
  <si>
    <t>ﾃ</t>
  </si>
  <si>
    <t>ﾄ</t>
  </si>
  <si>
    <t>ﾅ</t>
  </si>
  <si>
    <t>ﾌ</t>
  </si>
  <si>
    <t>ﾍ</t>
  </si>
  <si>
    <t>ﾎ</t>
  </si>
  <si>
    <t>ﾙ</t>
  </si>
  <si>
    <t>ﾚ</t>
  </si>
  <si>
    <t>ﾛ</t>
  </si>
  <si>
    <r>
      <rPr>
        <sz val="9"/>
        <color rgb="FFFF0000"/>
        <rFont val="ＭＳ ゴシック"/>
        <family val="3"/>
        <charset val="128"/>
      </rPr>
      <t>29</t>
    </r>
    <r>
      <rPr>
        <sz val="9"/>
        <color theme="1"/>
        <rFont val="ＭＳ ゴシック"/>
        <family val="3"/>
        <charset val="128"/>
      </rPr>
      <t>年度</t>
    </r>
    <rPh sb="2" eb="4">
      <t>ネンド</t>
    </rPh>
    <phoneticPr fontId="40"/>
  </si>
  <si>
    <t>ｵ</t>
  </si>
  <si>
    <t>ｽ</t>
  </si>
  <si>
    <t>ｾ</t>
  </si>
  <si>
    <r>
      <t>(ｱ)～(</t>
    </r>
    <r>
      <rPr>
        <sz val="9"/>
        <color rgb="FFFF0000"/>
        <rFont val="ＭＳ ゴシック"/>
        <family val="3"/>
        <charset val="128"/>
      </rPr>
      <t>ｲｾ</t>
    </r>
    <r>
      <rPr>
        <sz val="9"/>
        <color theme="1"/>
        <rFont val="ＭＳ ゴシック"/>
        <family val="3"/>
        <charset val="128"/>
      </rPr>
      <t>)</t>
    </r>
    <phoneticPr fontId="4"/>
  </si>
  <si>
    <t>ｿ</t>
  </si>
  <si>
    <t>(c)</t>
    <phoneticPr fontId="4"/>
  </si>
  <si>
    <t>*</t>
    <phoneticPr fontId="4"/>
  </si>
  <si>
    <t>ﾀ</t>
  </si>
  <si>
    <t>ﾁ</t>
  </si>
  <si>
    <t>３</t>
    <phoneticPr fontId="4"/>
  </si>
  <si>
    <t>ﾂ</t>
  </si>
  <si>
    <t>=</t>
    <phoneticPr fontId="4"/>
  </si>
  <si>
    <t>(d)</t>
    <phoneticPr fontId="4"/>
  </si>
  <si>
    <t>４</t>
    <phoneticPr fontId="4"/>
  </si>
  <si>
    <t>ｲ</t>
    <phoneticPr fontId="40"/>
  </si>
  <si>
    <t>ｳ</t>
    <phoneticPr fontId="40"/>
  </si>
  <si>
    <t>ｴ</t>
    <phoneticPr fontId="40"/>
  </si>
  <si>
    <t>ｵ</t>
    <phoneticPr fontId="40"/>
  </si>
  <si>
    <t>ｶ</t>
    <phoneticPr fontId="40"/>
  </si>
  <si>
    <t>ｷ</t>
    <phoneticPr fontId="40"/>
  </si>
  <si>
    <t>ｺ</t>
    <phoneticPr fontId="40"/>
  </si>
  <si>
    <t>ｻ</t>
    <phoneticPr fontId="40"/>
  </si>
  <si>
    <t>ｼ</t>
    <phoneticPr fontId="40"/>
  </si>
  <si>
    <t>ｾ</t>
    <phoneticPr fontId="40"/>
  </si>
  <si>
    <t>ｿ</t>
    <phoneticPr fontId="40"/>
  </si>
  <si>
    <t>ﾀ</t>
    <phoneticPr fontId="40"/>
  </si>
  <si>
    <t>ﾁ</t>
    <phoneticPr fontId="40"/>
  </si>
  <si>
    <t>ﾂ</t>
    <phoneticPr fontId="40"/>
  </si>
  <si>
    <t>ﾃ</t>
    <phoneticPr fontId="40"/>
  </si>
  <si>
    <t>ﾄ</t>
    <phoneticPr fontId="40"/>
  </si>
  <si>
    <t>ﾅ</t>
    <phoneticPr fontId="40"/>
  </si>
  <si>
    <t>ﾌ</t>
    <phoneticPr fontId="2"/>
  </si>
  <si>
    <t>ﾍ</t>
    <phoneticPr fontId="2"/>
  </si>
  <si>
    <t>ﾎ</t>
    <phoneticPr fontId="2"/>
  </si>
  <si>
    <t>ﾏ</t>
    <phoneticPr fontId="40"/>
  </si>
  <si>
    <t>ﾐ</t>
    <phoneticPr fontId="40"/>
  </si>
  <si>
    <t>ﾑ</t>
    <phoneticPr fontId="40"/>
  </si>
  <si>
    <t>ﾓ</t>
    <phoneticPr fontId="40"/>
  </si>
  <si>
    <t>ﾔ</t>
    <phoneticPr fontId="40"/>
  </si>
  <si>
    <t>ﾕ</t>
    <phoneticPr fontId="40"/>
  </si>
  <si>
    <t>ﾖ</t>
    <phoneticPr fontId="40"/>
  </si>
  <si>
    <t>ﾗ</t>
    <phoneticPr fontId="40"/>
  </si>
  <si>
    <t>ﾘ</t>
    <phoneticPr fontId="40"/>
  </si>
  <si>
    <r>
      <t>(ｱ)～(</t>
    </r>
    <r>
      <rPr>
        <sz val="9"/>
        <color rgb="FFFF0000"/>
        <rFont val="ＭＳ ゴシック"/>
        <family val="3"/>
        <charset val="128"/>
      </rPr>
      <t>ﾘ</t>
    </r>
    <r>
      <rPr>
        <sz val="9"/>
        <color theme="1"/>
        <rFont val="ＭＳ ゴシック"/>
        <family val="3"/>
        <charset val="128"/>
      </rPr>
      <t>)</t>
    </r>
    <phoneticPr fontId="4"/>
  </si>
  <si>
    <t>(e)</t>
    <phoneticPr fontId="4"/>
  </si>
  <si>
    <t>５</t>
    <phoneticPr fontId="4"/>
  </si>
  <si>
    <t>ｵ</t>
    <phoneticPr fontId="2"/>
  </si>
  <si>
    <t>ｽ</t>
    <phoneticPr fontId="2"/>
  </si>
  <si>
    <r>
      <rPr>
        <sz val="9"/>
        <color rgb="FFFF0000"/>
        <rFont val="ＭＳ ゴシック"/>
        <family val="3"/>
        <charset val="128"/>
      </rPr>
      <t>29</t>
    </r>
    <r>
      <rPr>
        <sz val="9"/>
        <color theme="1"/>
        <rFont val="ＭＳ ゴシック"/>
        <family val="3"/>
        <charset val="128"/>
      </rPr>
      <t>年度</t>
    </r>
    <rPh sb="2" eb="4">
      <t>ネンド</t>
    </rPh>
    <phoneticPr fontId="2"/>
  </si>
  <si>
    <t>ｾ</t>
    <phoneticPr fontId="2"/>
  </si>
  <si>
    <t>ｿ</t>
    <phoneticPr fontId="2"/>
  </si>
  <si>
    <r>
      <t>(ｱ)～(</t>
    </r>
    <r>
      <rPr>
        <sz val="9"/>
        <color rgb="FFFF0000"/>
        <rFont val="ＭＳ ゴシック"/>
        <family val="3"/>
        <charset val="128"/>
      </rPr>
      <t>ｿ</t>
    </r>
    <r>
      <rPr>
        <sz val="9"/>
        <color theme="1"/>
        <rFont val="ＭＳ ゴシック"/>
        <family val="3"/>
        <charset val="128"/>
      </rPr>
      <t>)</t>
    </r>
    <phoneticPr fontId="4"/>
  </si>
  <si>
    <t>(f)</t>
    <phoneticPr fontId="4"/>
  </si>
  <si>
    <t>６</t>
    <phoneticPr fontId="4"/>
  </si>
  <si>
    <t>対策事業を含む。）</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</si>
  <si>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</si>
  <si>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</si>
  <si>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</si>
  <si>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</si>
  <si>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</si>
  <si>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</si>
  <si>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</si>
  <si>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</si>
  <si>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</si>
  <si>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</si>
  <si>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</si>
  <si>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</si>
  <si>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</si>
  <si>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</si>
  <si>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</si>
  <si>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</si>
  <si>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</si>
  <si>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</si>
  <si>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</si>
  <si>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</si>
  <si>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(g)</t>
    <phoneticPr fontId="4"/>
  </si>
  <si>
    <t>７</t>
    <phoneticPr fontId="4"/>
  </si>
  <si>
    <t>その他</t>
    <phoneticPr fontId="4"/>
  </si>
  <si>
    <r>
      <t>水源開発対策に係る</t>
    </r>
    <r>
      <rPr>
        <sz val="11"/>
        <color rgb="FFFF0000"/>
        <rFont val="ＭＳ ゴシック"/>
        <family val="3"/>
        <charset val="128"/>
      </rPr>
      <t>30</t>
    </r>
    <r>
      <rPr>
        <sz val="11"/>
        <color theme="1"/>
        <rFont val="ＭＳ ゴシック"/>
        <family val="3"/>
        <charset val="128"/>
      </rPr>
      <t>年度以降繰出基準額
（附表（L）参照）</t>
    </r>
    <rPh sb="0" eb="2">
      <t>スイゲン</t>
    </rPh>
    <rPh sb="2" eb="4">
      <t>カイハツ</t>
    </rPh>
    <rPh sb="4" eb="6">
      <t>タイサク</t>
    </rPh>
    <rPh sb="7" eb="8">
      <t>カカ</t>
    </rPh>
    <rPh sb="11" eb="13">
      <t>ネンド</t>
    </rPh>
    <rPh sb="13" eb="15">
      <t>イコウ</t>
    </rPh>
    <rPh sb="15" eb="16">
      <t>ク</t>
    </rPh>
    <rPh sb="16" eb="17">
      <t>ダ</t>
    </rPh>
    <rPh sb="17" eb="20">
      <t>キジュンガク</t>
    </rPh>
    <rPh sb="22" eb="24">
      <t>フヒョウ</t>
    </rPh>
    <rPh sb="27" eb="29">
      <t>サンショウ</t>
    </rPh>
    <phoneticPr fontId="4"/>
  </si>
  <si>
    <t>(h)</t>
    <phoneticPr fontId="4"/>
  </si>
  <si>
    <r>
      <t>広域化対策に係る</t>
    </r>
    <r>
      <rPr>
        <sz val="11"/>
        <color rgb="FFFF0000"/>
        <rFont val="ＭＳ ゴシック"/>
        <family val="3"/>
        <charset val="128"/>
      </rPr>
      <t>30</t>
    </r>
    <r>
      <rPr>
        <sz val="11"/>
        <color theme="1"/>
        <rFont val="ＭＳ ゴシック"/>
        <family val="3"/>
        <charset val="128"/>
      </rPr>
      <t>年度以降繰出基準額
（附表（R）参照）</t>
    </r>
    <rPh sb="0" eb="3">
      <t>コウイキカ</t>
    </rPh>
    <rPh sb="3" eb="5">
      <t>タイサク</t>
    </rPh>
    <rPh sb="6" eb="7">
      <t>カカ</t>
    </rPh>
    <rPh sb="10" eb="12">
      <t>ネンド</t>
    </rPh>
    <rPh sb="12" eb="14">
      <t>イコウ</t>
    </rPh>
    <rPh sb="14" eb="15">
      <t>ク</t>
    </rPh>
    <rPh sb="15" eb="16">
      <t>ダ</t>
    </rPh>
    <rPh sb="16" eb="19">
      <t>キジュンガク</t>
    </rPh>
    <rPh sb="21" eb="23">
      <t>フヒョウ</t>
    </rPh>
    <rPh sb="26" eb="28">
      <t>サンショウ</t>
    </rPh>
    <phoneticPr fontId="4"/>
  </si>
  <si>
    <t>(i)</t>
    <phoneticPr fontId="4"/>
  </si>
  <si>
    <r>
      <t>一般会計出資債（Ｈ10以前許可債）に係る</t>
    </r>
    <r>
      <rPr>
        <sz val="11"/>
        <color rgb="FFFF0000"/>
        <rFont val="ＭＳ ゴシック"/>
        <family val="3"/>
        <charset val="128"/>
      </rPr>
      <t>29</t>
    </r>
    <r>
      <rPr>
        <sz val="11"/>
        <color theme="1"/>
        <rFont val="ＭＳ ゴシック"/>
        <family val="3"/>
        <charset val="128"/>
      </rPr>
      <t>年度末地方債残高（高度浄水施設整備、老朽管更新、浄水未普及地域解消事業及び上水安全対策事業を含む。）</t>
    </r>
    <rPh sb="0" eb="2">
      <t>イッパン</t>
    </rPh>
    <rPh sb="2" eb="4">
      <t>カイケイ</t>
    </rPh>
    <rPh sb="4" eb="6">
      <t>シュッシ</t>
    </rPh>
    <rPh sb="6" eb="7">
      <t>サイ</t>
    </rPh>
    <rPh sb="11" eb="13">
      <t>イゼン</t>
    </rPh>
    <rPh sb="13" eb="15">
      <t>キョカ</t>
    </rPh>
    <rPh sb="15" eb="16">
      <t>サイ</t>
    </rPh>
    <rPh sb="18" eb="19">
      <t>カカ</t>
    </rPh>
    <rPh sb="22" eb="24">
      <t>ネンド</t>
    </rPh>
    <rPh sb="24" eb="25">
      <t>マツ</t>
    </rPh>
    <rPh sb="25" eb="28">
      <t>チホウサイ</t>
    </rPh>
    <rPh sb="28" eb="30">
      <t>ザンダカ</t>
    </rPh>
    <rPh sb="31" eb="33">
      <t>コウド</t>
    </rPh>
    <rPh sb="33" eb="35">
      <t>ジョウスイ</t>
    </rPh>
    <rPh sb="35" eb="37">
      <t>シセツ</t>
    </rPh>
    <rPh sb="37" eb="39">
      <t>セイビ</t>
    </rPh>
    <rPh sb="40" eb="42">
      <t>ロウキュウ</t>
    </rPh>
    <rPh sb="42" eb="43">
      <t>カン</t>
    </rPh>
    <rPh sb="43" eb="45">
      <t>コウシン</t>
    </rPh>
    <rPh sb="46" eb="48">
      <t>ジョウスイ</t>
    </rPh>
    <rPh sb="48" eb="51">
      <t>ミフキュウ</t>
    </rPh>
    <rPh sb="51" eb="53">
      <t>チイキ</t>
    </rPh>
    <rPh sb="53" eb="55">
      <t>カイショウ</t>
    </rPh>
    <rPh sb="55" eb="57">
      <t>ジギョウ</t>
    </rPh>
    <rPh sb="57" eb="58">
      <t>オヨ</t>
    </rPh>
    <rPh sb="59" eb="61">
      <t>ジョウスイ</t>
    </rPh>
    <rPh sb="61" eb="63">
      <t>アンゼン</t>
    </rPh>
    <rPh sb="63" eb="65">
      <t>タイサク</t>
    </rPh>
    <rPh sb="65" eb="67">
      <t>ジギョウ</t>
    </rPh>
    <rPh sb="68" eb="69">
      <t>フク</t>
    </rPh>
    <phoneticPr fontId="4"/>
  </si>
  <si>
    <t>(j)</t>
    <phoneticPr fontId="4"/>
  </si>
  <si>
    <t>（a）～(j)</t>
    <phoneticPr fontId="4"/>
  </si>
  <si>
    <t>(F)</t>
    <phoneticPr fontId="4"/>
  </si>
  <si>
    <r>
      <t>①病院事業建設費負担　企業債（平成４年度～平成13年度許可）Ｈ</t>
    </r>
    <r>
      <rPr>
        <sz val="11"/>
        <color rgb="FFFF0000"/>
        <rFont val="ＭＳ Ｐゴシック"/>
        <family val="3"/>
        <charset val="128"/>
      </rPr>
      <t>29</t>
    </r>
    <r>
      <rPr>
        <sz val="11"/>
        <color theme="1"/>
        <rFont val="ＭＳ Ｐゴシック"/>
        <family val="3"/>
        <charset val="128"/>
      </rPr>
      <t>年度末現在高</t>
    </r>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rPh sb="33" eb="36">
      <t>ネンドマツ</t>
    </rPh>
    <rPh sb="36" eb="39">
      <t>ゲンザイダカ</t>
    </rPh>
    <phoneticPr fontId="2"/>
  </si>
  <si>
    <r>
      <t>に係る平成</t>
    </r>
    <r>
      <rPr>
        <sz val="11"/>
        <color rgb="FFFF0000"/>
        <rFont val="ＭＳ Ｐゴシック"/>
        <family val="3"/>
        <charset val="128"/>
      </rPr>
      <t>29</t>
    </r>
    <r>
      <rPr>
        <sz val="11"/>
        <color theme="1"/>
        <rFont val="ＭＳ Ｐゴシック"/>
        <family val="3"/>
        <charset val="128"/>
      </rPr>
      <t>年度末地方債残高</t>
    </r>
    <phoneticPr fontId="2"/>
  </si>
  <si>
    <t>（Ａ）×2/3（1/3）</t>
    <phoneticPr fontId="2"/>
  </si>
  <si>
    <t>（Ａ）</t>
    <phoneticPr fontId="2"/>
  </si>
  <si>
    <t>（Ｂ）</t>
    <phoneticPr fontId="2"/>
  </si>
  <si>
    <t>（Ｃ）</t>
    <phoneticPr fontId="2"/>
  </si>
  <si>
    <r>
      <t>②病院事業建設費負担　企業債（平成14年度許可）Ｈ</t>
    </r>
    <r>
      <rPr>
        <sz val="11"/>
        <color rgb="FFFF0000"/>
        <rFont val="ＭＳ Ｐゴシック"/>
        <family val="3"/>
        <charset val="128"/>
      </rPr>
      <t>29</t>
    </r>
    <r>
      <rPr>
        <sz val="11"/>
        <color theme="1"/>
        <rFont val="ＭＳ Ｐゴシック"/>
        <family val="3"/>
        <charset val="128"/>
      </rPr>
      <t>年度末現在高</t>
    </r>
    <rPh sb="1" eb="3">
      <t>ビョウイン</t>
    </rPh>
    <rPh sb="3" eb="5">
      <t>ジギョウ</t>
    </rPh>
    <rPh sb="5" eb="8">
      <t>ケンセツヒ</t>
    </rPh>
    <rPh sb="8" eb="10">
      <t>フタン</t>
    </rPh>
    <rPh sb="11" eb="14">
      <t>キギョウサイ</t>
    </rPh>
    <rPh sb="15" eb="17">
      <t>ヘイセイ</t>
    </rPh>
    <rPh sb="19" eb="21">
      <t>ネンド</t>
    </rPh>
    <rPh sb="21" eb="23">
      <t>キョカ</t>
    </rPh>
    <rPh sb="27" eb="30">
      <t>ネンドマツ</t>
    </rPh>
    <rPh sb="30" eb="33">
      <t>ゲンザイダカ</t>
    </rPh>
    <phoneticPr fontId="2"/>
  </si>
  <si>
    <t>（Ｄ）×2/3（1/3）</t>
    <phoneticPr fontId="2"/>
  </si>
  <si>
    <t>（Ｄ）</t>
    <phoneticPr fontId="2"/>
  </si>
  <si>
    <t>（Ｅ）</t>
    <phoneticPr fontId="2"/>
  </si>
  <si>
    <t>（Ｆ）</t>
    <phoneticPr fontId="2"/>
  </si>
  <si>
    <r>
      <t>③水源開発対策に係る企業債Ｈ</t>
    </r>
    <r>
      <rPr>
        <sz val="11"/>
        <color rgb="FFFF0000"/>
        <rFont val="ＭＳ Ｐゴシック"/>
        <family val="3"/>
        <charset val="128"/>
      </rPr>
      <t>29</t>
    </r>
    <r>
      <rPr>
        <sz val="11"/>
        <color theme="1"/>
        <rFont val="ＭＳ Ｐゴシック"/>
        <family val="3"/>
        <charset val="128"/>
      </rPr>
      <t>年度末現在高</t>
    </r>
    <rPh sb="1" eb="3">
      <t>スイゲン</t>
    </rPh>
    <rPh sb="3" eb="5">
      <t>カイハツ</t>
    </rPh>
    <rPh sb="5" eb="7">
      <t>タイサク</t>
    </rPh>
    <rPh sb="8" eb="9">
      <t>カカ</t>
    </rPh>
    <rPh sb="10" eb="13">
      <t>キギョウサイ</t>
    </rPh>
    <rPh sb="16" eb="19">
      <t>ネンドマツ</t>
    </rPh>
    <rPh sb="19" eb="22">
      <t>ゲンザイダカ</t>
    </rPh>
    <phoneticPr fontId="2"/>
  </si>
  <si>
    <r>
      <t>に係る平成</t>
    </r>
    <r>
      <rPr>
        <sz val="11"/>
        <color rgb="FFFF0000"/>
        <rFont val="ＭＳ Ｐゴシック"/>
        <family val="3"/>
        <charset val="128"/>
      </rPr>
      <t>29</t>
    </r>
    <r>
      <rPr>
        <sz val="11"/>
        <color theme="1"/>
        <rFont val="ＭＳ Ｐゴシック"/>
        <family val="3"/>
        <charset val="128"/>
      </rPr>
      <t>年度末地方債残高</t>
    </r>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</si>
  <si>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</si>
  <si>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</si>
  <si>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</si>
  <si>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</si>
  <si>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</si>
  <si>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</si>
  <si>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</si>
  <si>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</si>
  <si>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r>
      <t>④広域化対策企業債Ｈ</t>
    </r>
    <r>
      <rPr>
        <sz val="11"/>
        <color rgb="FFFF0000"/>
        <rFont val="ＭＳ Ｐゴシック"/>
        <family val="3"/>
        <charset val="128"/>
      </rPr>
      <t>29</t>
    </r>
    <r>
      <rPr>
        <sz val="11"/>
        <color theme="1"/>
        <rFont val="ＭＳ Ｐゴシック"/>
        <family val="3"/>
        <charset val="128"/>
      </rPr>
      <t>年度末現在高</t>
    </r>
    <rPh sb="1" eb="4">
      <t>コウイキカ</t>
    </rPh>
    <rPh sb="4" eb="6">
      <t>タイサク</t>
    </rPh>
    <rPh sb="6" eb="9">
      <t>キギョウサイ</t>
    </rPh>
    <rPh sb="12" eb="14">
      <t>ネンド</t>
    </rPh>
    <rPh sb="14" eb="15">
      <t>マツ</t>
    </rPh>
    <rPh sb="15" eb="18">
      <t>ゲンザイダカ</t>
    </rPh>
    <phoneticPr fontId="2"/>
  </si>
  <si>
    <t>（Ｐ）のうち</t>
    <phoneticPr fontId="2"/>
  </si>
  <si>
    <t>（Ｐ）－（Ｑ）</t>
    <phoneticPr fontId="2"/>
  </si>
  <si>
    <t>（Ｍ）</t>
    <phoneticPr fontId="2"/>
  </si>
  <si>
    <t>（Ｎ）</t>
    <phoneticPr fontId="2"/>
  </si>
  <si>
    <t>（Ｏ）</t>
    <phoneticPr fontId="2"/>
  </si>
  <si>
    <t>（Ｐ）</t>
    <phoneticPr fontId="2"/>
  </si>
  <si>
    <t>（Ｑ）</t>
    <phoneticPr fontId="2"/>
  </si>
  <si>
    <t>（Ｒ）</t>
    <phoneticPr fontId="2"/>
  </si>
  <si>
    <t>１　①は、「平成29年度の地方公営企業繰出金について」（平成29年４月３日付け総財公第41号）</t>
    <phoneticPr fontId="2"/>
  </si>
  <si>
    <t xml:space="preserve">  第５、１、（２）に該当する事業で、平成４年度から平成13年度までに許可を受けた （平成14年度に許可を受けた</t>
    <rPh sb="30" eb="32">
      <t>ネンド</t>
    </rPh>
    <rPh sb="35" eb="37">
      <t>キョカ</t>
    </rPh>
    <rPh sb="38" eb="39">
      <t>ウ</t>
    </rPh>
    <phoneticPr fontId="2"/>
  </si>
  <si>
    <t>３　②は、「平成29年度の地方公営企業繰出金について」（平成29年４月３日付け総財公第41号）</t>
    <phoneticPr fontId="2"/>
  </si>
  <si>
    <t xml:space="preserve">  第５、１、（２）に該当する事業で、平成１４年度に許可を受けた （平成13年度以前に基本設計等に</t>
    <rPh sb="26" eb="28">
      <t>キョカ</t>
    </rPh>
    <rPh sb="29" eb="30">
      <t>ウ</t>
    </rPh>
    <phoneticPr fontId="2"/>
  </si>
  <si>
    <t>６　③は、「平成29年度の地方公営企業繰出金について」（平成29年４月３日付け総財公第41号）</t>
    <phoneticPr fontId="2"/>
  </si>
  <si>
    <t>　については、（Ｊ）欄は（Ｈ）×1/3×（Ｉ）/（Ｇ）の算式により算出し記入すること。</t>
    <phoneticPr fontId="2"/>
  </si>
  <si>
    <t>８　④は、「平成29年度の地方公営企業繰出金について」（平成29年４月３日付け総財公第41号）</t>
    <phoneticPr fontId="2"/>
  </si>
  <si>
    <t>９　（Ｐ）欄は（Ｎ）×7/30×（Ｏ）/（Ｍ）の算式により算出し記入すること。ただし、事業施行年度が</t>
    <phoneticPr fontId="2"/>
  </si>
  <si>
    <t>　昭和55年度以前の事業及び繰出基準に該当しないことにより建設時に出資を行わなかった事業</t>
    <phoneticPr fontId="2"/>
  </si>
  <si>
    <t>　については、（Ｐ）欄はそれぞれ（Ｎ）×1/3×（Ｏ）/（Ｍ）の算式により算出し記入すること。</t>
    <phoneticPr fontId="2"/>
  </si>
  <si>
    <r>
      <rPr>
        <sz val="11"/>
        <color rgb="FFFF0000"/>
        <rFont val="ＭＳ Ｐゴシック"/>
        <family val="3"/>
        <charset val="128"/>
      </rPr>
      <t>29</t>
    </r>
    <r>
      <rPr>
        <sz val="11"/>
        <rFont val="ＭＳ Ｐゴシック"/>
        <family val="3"/>
        <charset val="128"/>
      </rPr>
      <t>年度末</t>
    </r>
    <rPh sb="2" eb="5">
      <t>ネンドマツ</t>
    </rPh>
    <phoneticPr fontId="2"/>
  </si>
  <si>
    <r>
      <rPr>
        <sz val="11"/>
        <color rgb="FFFF0000"/>
        <rFont val="ＭＳ Ｐゴシック"/>
        <family val="3"/>
        <charset val="128"/>
      </rPr>
      <t>30</t>
    </r>
    <r>
      <rPr>
        <sz val="11"/>
        <rFont val="ＭＳ Ｐゴシック"/>
        <family val="3"/>
        <charset val="128"/>
      </rPr>
      <t>年度元利償還金</t>
    </r>
    <rPh sb="2" eb="4">
      <t>ネンド</t>
    </rPh>
    <rPh sb="4" eb="6">
      <t>ガンリ</t>
    </rPh>
    <rPh sb="6" eb="9">
      <t>ショウカンキン</t>
    </rPh>
    <phoneticPr fontId="2"/>
  </si>
  <si>
    <r>
      <rPr>
        <sz val="9"/>
        <color rgb="FFFF0000"/>
        <rFont val="ＭＳ ゴシック"/>
        <family val="3"/>
        <charset val="128"/>
      </rPr>
      <t>29</t>
    </r>
    <r>
      <rPr>
        <sz val="9"/>
        <color theme="1"/>
        <rFont val="ＭＳ ゴシック"/>
        <family val="3"/>
        <charset val="128"/>
      </rPr>
      <t>年度末</t>
    </r>
    <rPh sb="2" eb="4">
      <t>ネンド</t>
    </rPh>
    <rPh sb="4" eb="5">
      <t>マツ</t>
    </rPh>
    <phoneticPr fontId="4"/>
  </si>
  <si>
    <r>
      <t>(ｱ)～</t>
    </r>
    <r>
      <rPr>
        <sz val="9"/>
        <color rgb="FFFF0000"/>
        <rFont val="ＭＳ ゴシック"/>
        <family val="3"/>
        <charset val="128"/>
      </rPr>
      <t>(ｸ)</t>
    </r>
    <phoneticPr fontId="4"/>
  </si>
  <si>
    <t>(AB)</t>
    <phoneticPr fontId="4"/>
  </si>
  <si>
    <t>１</t>
    <phoneticPr fontId="4"/>
  </si>
  <si>
    <t>(千円未満四捨五入）</t>
    <phoneticPr fontId="4"/>
  </si>
  <si>
    <t>①</t>
    <phoneticPr fontId="4"/>
  </si>
  <si>
    <t>*</t>
    <phoneticPr fontId="4"/>
  </si>
  <si>
    <t>=</t>
    <phoneticPr fontId="4"/>
  </si>
  <si>
    <t>②</t>
    <phoneticPr fontId="4"/>
  </si>
  <si>
    <t>*</t>
    <phoneticPr fontId="4"/>
  </si>
  <si>
    <t>=</t>
    <phoneticPr fontId="4"/>
  </si>
  <si>
    <t>(76.0%分)</t>
    <phoneticPr fontId="4"/>
  </si>
  <si>
    <t>(66.0%分)</t>
    <phoneticPr fontId="4"/>
  </si>
  <si>
    <t>(50.0%分)</t>
    <phoneticPr fontId="4"/>
  </si>
  <si>
    <t>(95.0%分)</t>
    <phoneticPr fontId="4"/>
  </si>
  <si>
    <t>(60.0%分)</t>
    <phoneticPr fontId="4"/>
  </si>
  <si>
    <t>(ﾖ)</t>
    <phoneticPr fontId="4"/>
  </si>
  <si>
    <r>
      <t>(ｱ)～</t>
    </r>
    <r>
      <rPr>
        <sz val="9"/>
        <color rgb="FFFF0000"/>
        <rFont val="ＭＳ ゴシック"/>
        <family val="3"/>
        <charset val="128"/>
      </rPr>
      <t>(ﾖ)</t>
    </r>
    <phoneticPr fontId="4"/>
  </si>
  <si>
    <t>(AC)</t>
    <phoneticPr fontId="4"/>
  </si>
  <si>
    <r>
      <t>(ｱ)～</t>
    </r>
    <r>
      <rPr>
        <sz val="9"/>
        <color rgb="FFFF0000"/>
        <rFont val="ＭＳ ゴシック"/>
        <family val="3"/>
        <charset val="128"/>
      </rPr>
      <t>(ﾆ)</t>
    </r>
    <phoneticPr fontId="4"/>
  </si>
  <si>
    <t>(AD)</t>
    <phoneticPr fontId="4"/>
  </si>
  <si>
    <r>
      <t>(ｱ)～</t>
    </r>
    <r>
      <rPr>
        <sz val="9"/>
        <color rgb="FFFF0000"/>
        <rFont val="ＭＳ ゴシック"/>
        <family val="3"/>
        <charset val="128"/>
      </rPr>
      <t>(ﾈ)</t>
    </r>
    <phoneticPr fontId="4"/>
  </si>
  <si>
    <t>(AE)</t>
    <phoneticPr fontId="4"/>
  </si>
  <si>
    <t>(AF)</t>
    <phoneticPr fontId="4"/>
  </si>
  <si>
    <t>(AG)</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</si>
  <si>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</si>
  <si>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</si>
  <si>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</si>
  <si>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</si>
  <si>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</si>
  <si>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</si>
  <si>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</si>
  <si>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</si>
  <si>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</si>
  <si>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</si>
  <si>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</si>
  <si>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</si>
  <si>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r>
      <t>(ｱ)～</t>
    </r>
    <r>
      <rPr>
        <sz val="9"/>
        <color rgb="FFFF0000"/>
        <rFont val="ＭＳ ゴシック"/>
        <family val="3"/>
        <charset val="128"/>
      </rPr>
      <t>(ﾁ)</t>
    </r>
    <phoneticPr fontId="4"/>
  </si>
  <si>
    <t>(AH)</t>
    <phoneticPr fontId="4"/>
  </si>
  <si>
    <r>
      <t>(ｱ)～</t>
    </r>
    <r>
      <rPr>
        <sz val="9"/>
        <color rgb="FFFF0000"/>
        <rFont val="ＭＳ ゴシック"/>
        <family val="3"/>
        <charset val="128"/>
      </rPr>
      <t>(ｼ)</t>
    </r>
    <phoneticPr fontId="4"/>
  </si>
  <si>
    <t>(AI)</t>
    <phoneticPr fontId="4"/>
  </si>
  <si>
    <r>
      <t>地域改善対策特定事業債に係る</t>
    </r>
    <r>
      <rPr>
        <sz val="11"/>
        <color rgb="FFFF0000"/>
        <rFont val="ＭＳ ゴシック"/>
        <family val="3"/>
        <charset val="128"/>
      </rPr>
      <t>29</t>
    </r>
    <r>
      <rPr>
        <sz val="11"/>
        <rFont val="ＭＳ ゴシック"/>
        <family val="3"/>
        <charset val="128"/>
      </rPr>
      <t>年度末地方債残高</t>
    </r>
    <rPh sb="0" eb="2">
      <t>チイキ</t>
    </rPh>
    <rPh sb="2" eb="4">
      <t>カイゼン</t>
    </rPh>
    <rPh sb="4" eb="6">
      <t>タイサク</t>
    </rPh>
    <rPh sb="6" eb="8">
      <t>トクテイ</t>
    </rPh>
    <rPh sb="8" eb="11">
      <t>ジギョウサイ</t>
    </rPh>
    <rPh sb="12" eb="13">
      <t>カカ</t>
    </rPh>
    <rPh sb="19" eb="22">
      <t>チホウサイ</t>
    </rPh>
    <rPh sb="22" eb="24">
      <t>ザンダカ</t>
    </rPh>
    <phoneticPr fontId="4"/>
  </si>
  <si>
    <r>
      <t>公害防止事業債に係る</t>
    </r>
    <r>
      <rPr>
        <sz val="11"/>
        <color rgb="FFFF0000"/>
        <rFont val="ＭＳ ゴシック"/>
        <family val="3"/>
        <charset val="128"/>
      </rPr>
      <t>29</t>
    </r>
    <r>
      <rPr>
        <sz val="11"/>
        <rFont val="ＭＳ ゴシック"/>
        <family val="3"/>
        <charset val="128"/>
      </rPr>
      <t>年度末地方債残高</t>
    </r>
    <rPh sb="0" eb="2">
      <t>コウガイ</t>
    </rPh>
    <rPh sb="2" eb="4">
      <t>ボウシ</t>
    </rPh>
    <rPh sb="4" eb="7">
      <t>ジギョウサイ</t>
    </rPh>
    <rPh sb="8" eb="9">
      <t>カカ</t>
    </rPh>
    <rPh sb="15" eb="18">
      <t>チホウサイ</t>
    </rPh>
    <rPh sb="18" eb="20">
      <t>ザンダカ</t>
    </rPh>
    <phoneticPr fontId="4"/>
  </si>
  <si>
    <t>(AK)</t>
    <phoneticPr fontId="4"/>
  </si>
  <si>
    <r>
      <t>石油コンビナート等債に係る</t>
    </r>
    <r>
      <rPr>
        <sz val="11"/>
        <color rgb="FFFF0000"/>
        <rFont val="ＭＳ ゴシック"/>
        <family val="3"/>
        <charset val="128"/>
      </rPr>
      <t>29</t>
    </r>
    <r>
      <rPr>
        <sz val="11"/>
        <rFont val="ＭＳ ゴシック"/>
        <family val="3"/>
        <charset val="128"/>
      </rPr>
      <t>年度末地方債残高</t>
    </r>
    <rPh sb="0" eb="2">
      <t>セキユ</t>
    </rPh>
    <rPh sb="8" eb="9">
      <t>ナド</t>
    </rPh>
    <rPh sb="9" eb="10">
      <t>サイ</t>
    </rPh>
    <rPh sb="11" eb="12">
      <t>カカ</t>
    </rPh>
    <rPh sb="18" eb="21">
      <t>チホウサイ</t>
    </rPh>
    <rPh sb="21" eb="23">
      <t>ザンダカ</t>
    </rPh>
    <phoneticPr fontId="4"/>
  </si>
  <si>
    <t>(AL)</t>
    <phoneticPr fontId="4"/>
  </si>
  <si>
    <r>
      <t>地震対策緊急整備事業債に係る</t>
    </r>
    <r>
      <rPr>
        <sz val="11"/>
        <color rgb="FFFF0000"/>
        <rFont val="ＭＳ ゴシック"/>
        <family val="3"/>
        <charset val="128"/>
      </rPr>
      <t>29</t>
    </r>
    <r>
      <rPr>
        <sz val="11"/>
        <rFont val="ＭＳ ゴシック"/>
        <family val="3"/>
        <charset val="128"/>
      </rPr>
      <t>年度末地方債残高</t>
    </r>
    <rPh sb="0" eb="2">
      <t>ジシン</t>
    </rPh>
    <rPh sb="2" eb="4">
      <t>タイサク</t>
    </rPh>
    <rPh sb="4" eb="6">
      <t>キンキュウ</t>
    </rPh>
    <rPh sb="6" eb="8">
      <t>セイビ</t>
    </rPh>
    <rPh sb="8" eb="10">
      <t>ジギョウ</t>
    </rPh>
    <rPh sb="10" eb="11">
      <t>サイ</t>
    </rPh>
    <rPh sb="12" eb="13">
      <t>カカ</t>
    </rPh>
    <rPh sb="19" eb="22">
      <t>チホウサイ</t>
    </rPh>
    <rPh sb="22" eb="24">
      <t>ザンダカ</t>
    </rPh>
    <phoneticPr fontId="4"/>
  </si>
  <si>
    <t>(AM)</t>
    <phoneticPr fontId="4"/>
  </si>
  <si>
    <r>
      <t>被災者生活再建債に係る</t>
    </r>
    <r>
      <rPr>
        <sz val="11"/>
        <color rgb="FFFF0000"/>
        <rFont val="ＭＳ ゴシック"/>
        <family val="3"/>
        <charset val="128"/>
      </rPr>
      <t>29</t>
    </r>
    <r>
      <rPr>
        <sz val="11"/>
        <rFont val="ＭＳ ゴシック"/>
        <family val="3"/>
        <charset val="128"/>
      </rPr>
      <t>年度末地方債残高</t>
    </r>
    <rPh sb="0" eb="3">
      <t>ヒサイシャ</t>
    </rPh>
    <rPh sb="3" eb="5">
      <t>セイカツ</t>
    </rPh>
    <rPh sb="5" eb="7">
      <t>サイケン</t>
    </rPh>
    <rPh sb="7" eb="8">
      <t>サイ</t>
    </rPh>
    <rPh sb="9" eb="10">
      <t>カカ</t>
    </rPh>
    <rPh sb="16" eb="19">
      <t>チホウサイ</t>
    </rPh>
    <rPh sb="19" eb="21">
      <t>ザンダカ</t>
    </rPh>
    <phoneticPr fontId="4"/>
  </si>
  <si>
    <t>(AN)</t>
    <phoneticPr fontId="4"/>
  </si>
  <si>
    <r>
      <t>原子力発電施設立地地域振興債に係る</t>
    </r>
    <r>
      <rPr>
        <sz val="10"/>
        <color rgb="FFFF0000"/>
        <rFont val="ＭＳ ゴシック"/>
        <family val="3"/>
        <charset val="128"/>
      </rPr>
      <t>29</t>
    </r>
    <r>
      <rPr>
        <sz val="10"/>
        <rFont val="ＭＳ ゴシック"/>
        <family val="3"/>
        <charset val="128"/>
      </rPr>
      <t>年度末地方債残高</t>
    </r>
    <rPh sb="0" eb="3">
      <t>ゲンシリョク</t>
    </rPh>
    <rPh sb="3" eb="5">
      <t>ハツデン</t>
    </rPh>
    <rPh sb="5" eb="7">
      <t>シセツ</t>
    </rPh>
    <rPh sb="7" eb="9">
      <t>リッチ</t>
    </rPh>
    <rPh sb="9" eb="11">
      <t>チイキ</t>
    </rPh>
    <rPh sb="11" eb="13">
      <t>シンコウ</t>
    </rPh>
    <rPh sb="13" eb="14">
      <t>サイ</t>
    </rPh>
    <rPh sb="15" eb="16">
      <t>カカ</t>
    </rPh>
    <rPh sb="22" eb="25">
      <t>チホウサイ</t>
    </rPh>
    <rPh sb="25" eb="27">
      <t>ザンダカ</t>
    </rPh>
    <phoneticPr fontId="4"/>
  </si>
  <si>
    <t>(AO)</t>
    <phoneticPr fontId="4"/>
  </si>
  <si>
    <r>
      <t>H</t>
    </r>
    <r>
      <rPr>
        <sz val="11"/>
        <color rgb="FFFF0000"/>
        <rFont val="ＭＳ Ｐゴシック"/>
        <family val="3"/>
        <charset val="128"/>
      </rPr>
      <t>29</t>
    </r>
    <r>
      <rPr>
        <sz val="11"/>
        <rFont val="ＭＳ Ｐゴシック"/>
        <family val="3"/>
        <charset val="128"/>
      </rPr>
      <t>基準財政収入額</t>
    </r>
    <rPh sb="3" eb="5">
      <t>キジュン</t>
    </rPh>
    <rPh sb="5" eb="7">
      <t>ザイセイ</t>
    </rPh>
    <rPh sb="7" eb="10">
      <t>シュウニュウガク</t>
    </rPh>
    <phoneticPr fontId="2"/>
  </si>
  <si>
    <t>＝</t>
    <phoneticPr fontId="2"/>
  </si>
  <si>
    <r>
      <t>H</t>
    </r>
    <r>
      <rPr>
        <sz val="11"/>
        <color rgb="FFFF0000"/>
        <rFont val="ＭＳ Ｐゴシック"/>
        <family val="3"/>
        <charset val="128"/>
      </rPr>
      <t>29</t>
    </r>
    <r>
      <rPr>
        <sz val="11"/>
        <rFont val="ＭＳ Ｐゴシック"/>
        <family val="3"/>
        <charset val="128"/>
      </rPr>
      <t>基準財政需要額</t>
    </r>
    <rPh sb="3" eb="5">
      <t>キジュン</t>
    </rPh>
    <rPh sb="5" eb="7">
      <t>ザイセイ</t>
    </rPh>
    <rPh sb="7" eb="10">
      <t>ジュヨウガク</t>
    </rPh>
    <phoneticPr fontId="2"/>
  </si>
  <si>
    <t>H29：</t>
    <phoneticPr fontId="2"/>
  </si>
  <si>
    <t>道府県民税所得割</t>
    <rPh sb="0" eb="3">
      <t>ドウフケン</t>
    </rPh>
    <rPh sb="3" eb="4">
      <t>ミン</t>
    </rPh>
    <rPh sb="4" eb="5">
      <t>ゼイ</t>
    </rPh>
    <rPh sb="5" eb="7">
      <t>ショトク</t>
    </rPh>
    <rPh sb="7" eb="8">
      <t>ワリ</t>
    </rPh>
    <phoneticPr fontId="2"/>
  </si>
  <si>
    <t>分離課税所得割</t>
    <rPh sb="0" eb="2">
      <t>ブンリ</t>
    </rPh>
    <rPh sb="2" eb="4">
      <t>カゼイ</t>
    </rPh>
    <rPh sb="4" eb="6">
      <t>ショトク</t>
    </rPh>
    <rPh sb="6" eb="7">
      <t>ワリ</t>
    </rPh>
    <phoneticPr fontId="2"/>
  </si>
  <si>
    <t>（H29算出資料122ﾍﾟｰｼﾞ（ﾅ））</t>
    <phoneticPr fontId="2"/>
  </si>
  <si>
    <t>臨時交付金</t>
    <rPh sb="0" eb="2">
      <t>リンジ</t>
    </rPh>
    <rPh sb="2" eb="5">
      <t>コウフキン</t>
    </rPh>
    <phoneticPr fontId="2"/>
  </si>
  <si>
    <t>交付金</t>
    <rPh sb="0" eb="3">
      <t>コウフキン</t>
    </rPh>
    <phoneticPr fontId="2"/>
  </si>
  <si>
    <t>－</t>
    <phoneticPr fontId="2"/>
  </si>
  <si>
    <t>＋</t>
    <phoneticPr fontId="2"/>
  </si>
  <si>
    <t>）</t>
    <phoneticPr fontId="2"/>
  </si>
  <si>
    <t>×1.3333</t>
    <phoneticPr fontId="2"/>
  </si>
  <si>
    <t>＝</t>
    <phoneticPr fontId="2"/>
  </si>
  <si>
    <t>・・・（ク）</t>
    <phoneticPr fontId="2"/>
  </si>
  <si>
    <t>(ｶ)+(ｷ)+(ｸ)</t>
    <phoneticPr fontId="2"/>
  </si>
  <si>
    <t>(オ)欄の額</t>
    <rPh sb="3" eb="4">
      <t>ラン</t>
    </rPh>
    <rPh sb="5" eb="6">
      <t>ガク</t>
    </rPh>
    <phoneticPr fontId="4"/>
  </si>
  <si>
    <t>(a)</t>
    <phoneticPr fontId="4"/>
  </si>
  <si>
    <t>２</t>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</si>
  <si>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</si>
  <si>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</si>
  <si>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</si>
  <si>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</si>
  <si>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</si>
  <si>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</si>
  <si>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</si>
  <si>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</si>
  <si>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</si>
  <si>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</si>
  <si>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</si>
  <si>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</si>
  <si>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</si>
  <si>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</si>
  <si>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</si>
  <si>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</si>
  <si>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</si>
  <si>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</si>
  <si>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(ｱ)～(ｿ)</t>
    <phoneticPr fontId="4"/>
  </si>
  <si>
    <t>(b)</t>
    <phoneticPr fontId="4"/>
  </si>
  <si>
    <t>３</t>
    <phoneticPr fontId="4"/>
  </si>
  <si>
    <t>(ｱ)～(ｳ)</t>
    <phoneticPr fontId="4"/>
  </si>
  <si>
    <t>(c)</t>
    <phoneticPr fontId="4"/>
  </si>
  <si>
    <t>４</t>
    <phoneticPr fontId="4"/>
  </si>
  <si>
    <t>(d)</t>
    <phoneticPr fontId="4"/>
  </si>
  <si>
    <t>(a)～(d)</t>
    <phoneticPr fontId="4"/>
  </si>
  <si>
    <t>(I)</t>
    <phoneticPr fontId="4"/>
  </si>
  <si>
    <r>
      <rPr>
        <sz val="9"/>
        <color rgb="FFFF0000"/>
        <rFont val="ＭＳ ゴシック"/>
        <family val="3"/>
        <charset val="128"/>
      </rPr>
      <t>30</t>
    </r>
    <r>
      <rPr>
        <sz val="9"/>
        <rFont val="ＭＳ ゴシック"/>
        <family val="3"/>
        <charset val="128"/>
      </rPr>
      <t>年度財政力補正</t>
    </r>
    <rPh sb="2" eb="3">
      <t>ネン</t>
    </rPh>
    <rPh sb="3" eb="4">
      <t>ド</t>
    </rPh>
    <rPh sb="4" eb="7">
      <t>ザイセイリョク</t>
    </rPh>
    <rPh sb="7" eb="9">
      <t>ホセイ</t>
    </rPh>
    <phoneticPr fontId="4"/>
  </si>
  <si>
    <r>
      <t>（参考別紙）平成</t>
    </r>
    <r>
      <rPr>
        <b/>
        <sz val="12"/>
        <color rgb="FFFF0000"/>
        <rFont val="ＭＳ ゴシック"/>
        <family val="3"/>
        <charset val="128"/>
      </rPr>
      <t>29</t>
    </r>
    <r>
      <rPr>
        <b/>
        <sz val="12"/>
        <rFont val="ＭＳ ゴシック"/>
        <family val="3"/>
        <charset val="128"/>
      </rPr>
      <t>年度標準財政規模</t>
    </r>
    <rPh sb="1" eb="3">
      <t>サンコウ</t>
    </rPh>
    <rPh sb="3" eb="5">
      <t>ベッシ</t>
    </rPh>
    <rPh sb="6" eb="8">
      <t>ヘイセイ</t>
    </rPh>
    <rPh sb="10" eb="12">
      <t>ネンド</t>
    </rPh>
    <rPh sb="12" eb="14">
      <t>ヒョウジュン</t>
    </rPh>
    <rPh sb="14" eb="16">
      <t>ザイセイ</t>
    </rPh>
    <rPh sb="16" eb="18">
      <t>キボ</t>
    </rPh>
    <phoneticPr fontId="2"/>
  </si>
  <si>
    <t>(ｶ)～(ﾁ)</t>
    <phoneticPr fontId="4"/>
  </si>
  <si>
    <t>港湾事業に係る地方債(10年度以前許可債)に係る29年度末地方債残高</t>
    <rPh sb="0" eb="2">
      <t>コウワン</t>
    </rPh>
    <rPh sb="2" eb="4">
      <t>ジギョウ</t>
    </rPh>
    <rPh sb="5" eb="6">
      <t>カカ</t>
    </rPh>
    <rPh sb="7" eb="10">
      <t>チホウサイ</t>
    </rPh>
    <rPh sb="22" eb="23">
      <t>カカ</t>
    </rPh>
    <rPh sb="26" eb="29">
      <t>ネンドマツ</t>
    </rPh>
    <rPh sb="29" eb="32">
      <t>チホウサイ</t>
    </rPh>
    <rPh sb="32" eb="34">
      <t>ザンダカ</t>
    </rPh>
    <phoneticPr fontId="4"/>
  </si>
  <si>
    <t>漁港事業に係る地方債(10年度以前許可債)に係る29年度末地方債残高</t>
    <rPh sb="0" eb="2">
      <t>ギョコウ</t>
    </rPh>
    <rPh sb="2" eb="4">
      <t>ジギョウ</t>
    </rPh>
    <rPh sb="5" eb="6">
      <t>カカ</t>
    </rPh>
    <rPh sb="7" eb="10">
      <t>チホウサイ</t>
    </rPh>
    <rPh sb="22" eb="23">
      <t>カカ</t>
    </rPh>
    <rPh sb="26" eb="29">
      <t>ネンドマツ</t>
    </rPh>
    <rPh sb="29" eb="32">
      <t>チホウサイ</t>
    </rPh>
    <rPh sb="32" eb="34">
      <t>ザンダカ</t>
    </rPh>
    <phoneticPr fontId="4"/>
  </si>
  <si>
    <r>
      <rPr>
        <sz val="9"/>
        <color rgb="FF00B050"/>
        <rFont val="ＭＳ ゴシック"/>
        <family val="3"/>
        <charset val="128"/>
      </rPr>
      <t>(ｶ)</t>
    </r>
    <r>
      <rPr>
        <sz val="9"/>
        <rFont val="ＭＳ ゴシック"/>
        <family val="3"/>
        <charset val="128"/>
      </rPr>
      <t>～(ﾁ)</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</si>
</sst>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_ "/>
    <numFmt numFmtId="191" formatCode="0.0000;&quot;△ &quot;0.0000"/>
    <numFmt numFmtId="192" formatCode="#,##0.00000_ "/>
    <numFmt numFmtId="193" formatCode="#,##0.00;&quot;△ &quot;#,##0.00"/>
    <numFmt numFmtId="194" formatCode="#,##0.0000;&quot;△ &quot;#,##0.0000"/>
    <numFmt numFmtId="195" formatCode="\(0\)"/>
    <numFmt numFmtId="196" formatCode="\(General\)"/>
    <numFmt numFmtId="197" formatCode="&quot;(&quot;\ｱ&quot;)&quot;"/>
    <numFmt numFmtId="198" formatCode="#,##0.000;[Red]#,##0.000"/>
    <numFmt numFmtId="199" formatCode="#,##0.00_ "/>
  </numFmts>
  <fonts count="54">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Arial"/>
      <family val="2"/>
    </font>
    <font>
      <sz val="12"/>
      <name val="ＭＳ ゴシック"/>
      <family val="3"/>
      <charset val="128"/>
    </font>
    <font>
      <sz val="9"/>
      <name val="ＭＳ ゴシック"/>
      <family val="3"/>
      <charset val="128"/>
    </font>
    <font>
      <sz val="9"/>
      <name val="ＭＳ ゴシック"/>
      <family val="3"/>
    </font>
    <font>
      <sz val="8"/>
      <name val="ＭＳ ゴシック"/>
      <family val="3"/>
      <charset val="128"/>
    </font>
    <font>
      <sz val="10"/>
      <name val="ＭＳ ゴシック"/>
      <family val="3"/>
      <charset val="128"/>
    </font>
    <font>
      <sz val="11"/>
      <name val="ＭＳ ゴシック"/>
      <family val="3"/>
    </font>
    <font>
      <sz val="11"/>
      <name val="ＭＳ 明朝"/>
      <family val="1"/>
      <charset val="128"/>
    </font>
    <font>
      <sz val="12"/>
      <name val="ＭＳ 明朝"/>
      <family val="1"/>
      <charset val="128"/>
    </font>
    <font>
      <sz val="10"/>
      <name val="ＭＳ 明朝"/>
      <family val="1"/>
      <charset val="128"/>
    </font>
    <font>
      <b/>
      <sz val="12"/>
      <name val="ＭＳ ゴシック"/>
      <family val="3"/>
      <charset val="128"/>
    </font>
    <font>
      <sz val="12"/>
      <name val="ＭＳ Ｐゴシック"/>
      <family val="3"/>
      <charset val="128"/>
    </font>
    <font>
      <sz val="10"/>
      <name val="ＭＳ Ｐゴシック"/>
      <family val="3"/>
      <charset val="128"/>
    </font>
    <font>
      <u/>
      <sz val="11"/>
      <name val="ＭＳ Ｐゴシック"/>
      <family val="3"/>
      <charset val="128"/>
    </font>
    <font>
      <b/>
      <sz val="11"/>
      <name val="ＭＳ ゴシック"/>
      <family val="3"/>
      <charset val="128"/>
    </font>
    <font>
      <sz val="11"/>
      <color indexed="8"/>
      <name val="ＭＳ Ｐゴシック"/>
      <family val="3"/>
      <charset val="128"/>
    </font>
    <font>
      <sz val="11"/>
      <color indexed="8"/>
      <name val="ＭＳ ゴシック"/>
      <family val="3"/>
      <charset val="128"/>
    </font>
    <font>
      <sz val="11"/>
      <color rgb="FFFF0000"/>
      <name val="ＭＳ ゴシック"/>
      <family val="3"/>
      <charset val="128"/>
    </font>
    <font>
      <sz val="12"/>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9"/>
      <color rgb="FFFF0000"/>
      <name val="ＭＳ ゴシック"/>
      <family val="3"/>
      <charset val="128"/>
    </font>
    <font>
      <sz val="12"/>
      <color rgb="FFFFFF00"/>
      <name val="ＭＳ ゴシック"/>
      <family val="3"/>
      <charset val="128"/>
    </font>
    <font>
      <sz val="11"/>
      <color rgb="FFFFFF00"/>
      <name val="ＭＳ 明朝"/>
      <family val="1"/>
      <charset val="128"/>
    </font>
    <font>
      <sz val="10"/>
      <color rgb="FFFFFF00"/>
      <name val="ＭＳ 明朝"/>
      <family val="1"/>
      <charset val="128"/>
    </font>
    <font>
      <sz val="9"/>
      <color rgb="FFFFFF00"/>
      <name val="ＭＳ ゴシック"/>
      <family val="3"/>
      <charset val="128"/>
    </font>
    <font>
      <sz val="11"/>
      <color rgb="FFFFFF00"/>
      <name val="ＭＳ ゴシック"/>
      <family val="3"/>
      <charset val="128"/>
    </font>
    <font>
      <sz val="6"/>
      <name val="ＭＳ Ｐゴシック"/>
      <family val="2"/>
      <charset val="128"/>
      <scheme val="minor"/>
    </font>
    <font>
      <strike/>
      <sz val="11"/>
      <name val="ＭＳ ゴシック"/>
      <family val="3"/>
      <charset val="128"/>
    </font>
    <font>
      <u/>
      <sz val="10"/>
      <name val="ＭＳ Ｐゴシック"/>
      <family val="3"/>
      <charset val="128"/>
    </font>
    <font>
      <sz val="11"/>
      <color rgb="FFFF0000"/>
      <name val="ＭＳ Ｐゴシック"/>
      <family val="3"/>
      <charset val="128"/>
    </font>
    <font>
      <sz val="9"/>
      <name val="ＭＳ Ｐゴシック"/>
      <family val="3"/>
      <charset val="128"/>
    </font>
    <font>
      <sz val="12"/>
      <color rgb="FFFF0000"/>
      <name val="ＭＳ ゴシック"/>
      <family val="3"/>
      <charset val="128"/>
    </font>
    <font>
      <sz val="10"/>
      <color rgb="FFFF0000"/>
      <name val="ＭＳ ゴシック"/>
      <family val="3"/>
      <charset val="128"/>
    </font>
    <font>
      <sz val="6"/>
      <color rgb="FFFF0000"/>
      <name val="ＭＳ ゴシック"/>
      <family val="3"/>
      <charset val="128"/>
    </font>
    <font>
      <sz val="11"/>
      <color rgb="FFFF0000"/>
      <name val="ＭＳ 明朝"/>
      <family val="1"/>
      <charset val="128"/>
    </font>
    <font>
      <sz val="12"/>
      <color rgb="FFFF0000"/>
      <name val="ＭＳ 明朝"/>
      <family val="1"/>
      <charset val="128"/>
    </font>
    <font>
      <sz val="10"/>
      <color rgb="FFFF0000"/>
      <name val="ＭＳ Ｐゴシック"/>
      <family val="3"/>
      <charset val="128"/>
    </font>
    <font>
      <u/>
      <sz val="11"/>
      <color rgb="FFFF0000"/>
      <name val="ＭＳ Ｐゴシック"/>
      <family val="3"/>
      <charset val="128"/>
    </font>
    <font>
      <b/>
      <sz val="12"/>
      <color rgb="FFFF0000"/>
      <name val="ＭＳ ゴシック"/>
      <family val="3"/>
      <charset val="128"/>
    </font>
    <font>
      <sz val="9"/>
      <color rgb="FF00B050"/>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CCFFFF"/>
        <bgColor indexed="64"/>
      </patternFill>
    </fill>
    <fill>
      <patternFill patternType="solid">
        <fgColor rgb="FFDAEEF3"/>
        <bgColor indexed="64"/>
      </patternFill>
    </fill>
  </fills>
  <borders count="164">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8"/>
      </top>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double">
        <color indexed="8"/>
      </right>
      <top/>
      <bottom/>
      <diagonal/>
    </border>
    <border>
      <left style="double">
        <color indexed="8"/>
      </left>
      <right/>
      <top/>
      <bottom/>
      <diagonal/>
    </border>
    <border>
      <left style="thin">
        <color indexed="8"/>
      </left>
      <right/>
      <top/>
      <bottom/>
      <diagonal/>
    </border>
    <border>
      <left/>
      <right style="double">
        <color indexed="8"/>
      </right>
      <top style="double">
        <color indexed="8"/>
      </top>
      <bottom/>
      <diagonal/>
    </border>
    <border>
      <left/>
      <right/>
      <top style="double">
        <color indexed="8"/>
      </top>
      <bottom/>
      <diagonal/>
    </border>
    <border>
      <left style="double">
        <color indexed="8"/>
      </left>
      <right/>
      <top style="double">
        <color indexed="8"/>
      </top>
      <bottom/>
      <diagonal/>
    </border>
    <border>
      <left/>
      <right style="medium">
        <color indexed="8"/>
      </right>
      <top style="medium">
        <color indexed="8"/>
      </top>
      <bottom/>
      <diagonal/>
    </border>
    <border>
      <left style="medium">
        <color indexed="8"/>
      </left>
      <right/>
      <top style="medium">
        <color indexed="8"/>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double">
        <color indexed="64"/>
      </top>
      <bottom/>
      <diagonal/>
    </border>
    <border diagonalUp="1">
      <left style="thin">
        <color indexed="64"/>
      </left>
      <right style="thin">
        <color indexed="64"/>
      </right>
      <top style="thin">
        <color indexed="64"/>
      </top>
      <bottom/>
      <diagonal style="thin">
        <color indexed="64"/>
      </diagonal>
    </border>
    <border>
      <left/>
      <right style="double">
        <color indexed="64"/>
      </right>
      <top style="double">
        <color indexed="64"/>
      </top>
      <bottom style="double">
        <color indexed="64"/>
      </bottom>
      <diagonal/>
    </border>
    <border diagonalUp="1">
      <left style="thin">
        <color indexed="64"/>
      </left>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8"/>
      </right>
      <top/>
      <bottom/>
      <diagonal/>
    </border>
    <border>
      <left style="medium">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style="medium">
        <color indexed="64"/>
      </left>
      <right/>
      <top/>
      <bottom/>
      <diagonal/>
    </border>
    <border>
      <left/>
      <right style="medium">
        <color indexed="64"/>
      </right>
      <top/>
      <bottom/>
      <diagonal/>
    </border>
    <border>
      <left style="thin">
        <color indexed="8"/>
      </left>
      <right/>
      <top style="thin">
        <color indexed="64"/>
      </top>
      <bottom/>
      <diagonal/>
    </border>
    <border>
      <left/>
      <right/>
      <top style="thin">
        <color indexed="8"/>
      </top>
      <bottom style="thin">
        <color indexed="64"/>
      </bottom>
      <diagonal/>
    </border>
    <border>
      <left/>
      <right style="thin">
        <color indexed="64"/>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right style="thin">
        <color indexed="8"/>
      </right>
      <top style="thin">
        <color indexed="8"/>
      </top>
      <bottom/>
      <diagonal/>
    </border>
    <border>
      <left style="double">
        <color indexed="8"/>
      </left>
      <right/>
      <top style="thin">
        <color indexed="8"/>
      </top>
      <bottom style="thin">
        <color auto="1"/>
      </bottom>
      <diagonal/>
    </border>
    <border>
      <left/>
      <right/>
      <top style="thin">
        <color indexed="8"/>
      </top>
      <bottom style="thin">
        <color auto="1"/>
      </bottom>
      <diagonal/>
    </border>
    <border>
      <left/>
      <right style="double">
        <color indexed="8"/>
      </right>
      <top style="thin">
        <color indexed="8"/>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8"/>
      </left>
      <right/>
      <top style="thin">
        <color auto="1"/>
      </top>
      <bottom style="thin">
        <color auto="1"/>
      </bottom>
      <diagonal/>
    </border>
    <border>
      <left/>
      <right style="double">
        <color auto="1"/>
      </right>
      <top style="thin">
        <color auto="1"/>
      </top>
      <bottom style="thin">
        <color auto="1"/>
      </bottom>
      <diagonal/>
    </border>
    <border>
      <left style="double">
        <color indexed="8"/>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3">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5" fillId="0" borderId="0"/>
    <xf numFmtId="0" fontId="5" fillId="0" borderId="0"/>
    <xf numFmtId="0" fontId="1" fillId="0" borderId="0">
      <alignment vertical="center"/>
    </xf>
    <xf numFmtId="6" fontId="3" fillId="0" borderId="0" applyFont="0" applyFill="0" applyBorder="0" applyAlignment="0" applyProtection="0">
      <alignment vertical="center"/>
    </xf>
  </cellStyleXfs>
  <cellXfs count="1387">
    <xf numFmtId="0" fontId="0" fillId="0" borderId="0" xfId="0"/>
    <xf numFmtId="0" fontId="3" fillId="0" borderId="0" xfId="4" applyFont="1">
      <alignment vertical="center"/>
    </xf>
    <xf numFmtId="0" fontId="3" fillId="0" borderId="0" xfId="4" applyFont="1" applyFill="1">
      <alignment vertical="center"/>
    </xf>
    <xf numFmtId="177" fontId="3" fillId="0" borderId="0" xfId="4" applyNumberFormat="1" applyFont="1">
      <alignment vertical="center"/>
    </xf>
    <xf numFmtId="0" fontId="3" fillId="0" borderId="0" xfId="4" applyFont="1" applyFill="1" applyBorder="1">
      <alignment vertical="center"/>
    </xf>
    <xf numFmtId="0" fontId="3" fillId="0" borderId="0" xfId="4" quotePrefix="1" applyFont="1" applyFill="1" applyAlignment="1">
      <alignment horizontal="center" vertical="center"/>
    </xf>
    <xf numFmtId="0" fontId="3" fillId="0" borderId="0" xfId="4" applyFont="1" applyAlignment="1">
      <alignment horizontal="center" vertical="center"/>
    </xf>
    <xf numFmtId="0" fontId="3" fillId="0" borderId="0" xfId="4" quotePrefix="1" applyFont="1" applyAlignment="1">
      <alignment horizontal="center" vertical="center"/>
    </xf>
    <xf numFmtId="0" fontId="3" fillId="0" borderId="1" xfId="4" applyFont="1" applyBorder="1" applyAlignment="1">
      <alignment horizontal="center" vertical="center"/>
    </xf>
    <xf numFmtId="0" fontId="7" fillId="0" borderId="0" xfId="4" applyFont="1">
      <alignment vertical="center"/>
    </xf>
    <xf numFmtId="177" fontId="7" fillId="2" borderId="2" xfId="4" applyNumberFormat="1" applyFont="1" applyFill="1" applyBorder="1">
      <alignment vertical="center"/>
    </xf>
    <xf numFmtId="177" fontId="7" fillId="0" borderId="3" xfId="4" applyNumberFormat="1" applyFont="1" applyFill="1" applyBorder="1">
      <alignment vertical="center"/>
    </xf>
    <xf numFmtId="177" fontId="7" fillId="0" borderId="0" xfId="4" applyNumberFormat="1" applyFont="1">
      <alignment vertical="center"/>
    </xf>
    <xf numFmtId="0" fontId="7" fillId="0" borderId="0" xfId="4" applyFont="1" applyFill="1" applyBorder="1" applyAlignment="1">
      <alignment horizontal="center" vertical="center"/>
    </xf>
    <xf numFmtId="177" fontId="7" fillId="0" borderId="0" xfId="4" applyNumberFormat="1" applyFont="1" applyFill="1" applyBorder="1">
      <alignment vertical="center"/>
    </xf>
    <xf numFmtId="0" fontId="7" fillId="0" borderId="0" xfId="4" applyFont="1" applyBorder="1">
      <alignment vertical="center"/>
    </xf>
    <xf numFmtId="0" fontId="7" fillId="0" borderId="0" xfId="4" applyFont="1" applyBorder="1" applyAlignment="1">
      <alignment horizontal="center" vertical="center"/>
    </xf>
    <xf numFmtId="177" fontId="7" fillId="2" borderId="4" xfId="4" applyNumberFormat="1" applyFont="1" applyFill="1" applyBorder="1">
      <alignment vertical="center"/>
    </xf>
    <xf numFmtId="0" fontId="7" fillId="0" borderId="4" xfId="4" applyFont="1" applyBorder="1" applyAlignment="1">
      <alignment horizontal="center" vertical="center"/>
    </xf>
    <xf numFmtId="177" fontId="7" fillId="3" borderId="4" xfId="4" applyNumberFormat="1" applyFont="1" applyFill="1" applyBorder="1" applyProtection="1">
      <alignment vertical="center"/>
      <protection locked="0"/>
    </xf>
    <xf numFmtId="0" fontId="7" fillId="0" borderId="5" xfId="4" applyFont="1" applyBorder="1">
      <alignment vertical="center"/>
    </xf>
    <xf numFmtId="178" fontId="7" fillId="0" borderId="6" xfId="4" applyNumberFormat="1" applyFont="1" applyBorder="1" applyAlignment="1">
      <alignment horizontal="center" vertical="center"/>
    </xf>
    <xf numFmtId="178" fontId="7" fillId="0" borderId="7" xfId="4" applyNumberFormat="1" applyFont="1" applyBorder="1" applyAlignment="1">
      <alignment horizontal="center" vertical="center"/>
    </xf>
    <xf numFmtId="0" fontId="7" fillId="0" borderId="8" xfId="4" applyFont="1" applyBorder="1">
      <alignment vertical="center"/>
    </xf>
    <xf numFmtId="177" fontId="7" fillId="0" borderId="9" xfId="4" applyNumberFormat="1" applyFont="1" applyBorder="1" applyAlignment="1">
      <alignment horizontal="center" vertical="center" shrinkToFit="1"/>
    </xf>
    <xf numFmtId="0" fontId="7" fillId="0" borderId="9" xfId="4" applyFont="1" applyBorder="1" applyAlignment="1">
      <alignment horizontal="center" vertical="center"/>
    </xf>
    <xf numFmtId="0" fontId="7" fillId="0" borderId="9" xfId="4" applyFont="1" applyFill="1" applyBorder="1" applyAlignment="1">
      <alignment horizontal="center" vertical="center"/>
    </xf>
    <xf numFmtId="177" fontId="7" fillId="0" borderId="9" xfId="4" applyNumberFormat="1"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7" fillId="0" borderId="12" xfId="4" applyFont="1" applyBorder="1" applyAlignment="1">
      <alignment horizontal="center" vertical="center"/>
    </xf>
    <xf numFmtId="0" fontId="7" fillId="0" borderId="13" xfId="4" applyFont="1" applyBorder="1" applyAlignment="1">
      <alignment horizontal="center" vertical="center"/>
    </xf>
    <xf numFmtId="177" fontId="7" fillId="0" borderId="14" xfId="4" applyNumberFormat="1" applyFont="1" applyBorder="1" applyAlignment="1">
      <alignment horizontal="center" vertical="center"/>
    </xf>
    <xf numFmtId="0" fontId="7" fillId="0" borderId="14" xfId="4" applyFont="1" applyBorder="1" applyAlignment="1">
      <alignment horizontal="center" vertical="center"/>
    </xf>
    <xf numFmtId="177" fontId="7" fillId="0" borderId="9" xfId="4" applyNumberFormat="1" applyFont="1" applyFill="1" applyBorder="1">
      <alignment vertical="center"/>
    </xf>
    <xf numFmtId="177" fontId="7" fillId="2" borderId="15" xfId="4" applyNumberFormat="1" applyFont="1" applyFill="1" applyBorder="1">
      <alignment vertical="center"/>
    </xf>
    <xf numFmtId="0" fontId="7" fillId="0" borderId="15" xfId="4" applyFont="1" applyBorder="1" applyAlignment="1">
      <alignment horizontal="center" vertical="center"/>
    </xf>
    <xf numFmtId="177" fontId="7" fillId="0" borderId="14" xfId="4" applyNumberFormat="1" applyFont="1" applyFill="1" applyBorder="1">
      <alignment vertical="center"/>
    </xf>
    <xf numFmtId="177" fontId="7" fillId="2" borderId="14" xfId="4" applyNumberFormat="1" applyFont="1" applyFill="1" applyBorder="1">
      <alignment vertical="center"/>
    </xf>
    <xf numFmtId="0" fontId="7" fillId="0" borderId="16" xfId="4" applyFont="1" applyBorder="1" applyAlignment="1">
      <alignment horizontal="center" vertical="center"/>
    </xf>
    <xf numFmtId="177" fontId="7" fillId="0" borderId="16" xfId="4" applyNumberFormat="1" applyFont="1" applyFill="1" applyBorder="1">
      <alignment vertical="center"/>
    </xf>
    <xf numFmtId="0" fontId="3" fillId="0" borderId="0" xfId="4" applyFont="1" applyBorder="1">
      <alignment vertical="center"/>
    </xf>
    <xf numFmtId="0" fontId="3" fillId="0" borderId="0" xfId="4" applyFont="1" applyAlignment="1">
      <alignment vertical="center"/>
    </xf>
    <xf numFmtId="0" fontId="7" fillId="0" borderId="0" xfId="4" applyFont="1" applyAlignment="1">
      <alignment vertical="center"/>
    </xf>
    <xf numFmtId="0" fontId="7" fillId="0" borderId="0" xfId="4" applyFont="1" applyFill="1" applyBorder="1">
      <alignment vertical="center"/>
    </xf>
    <xf numFmtId="0" fontId="7" fillId="0" borderId="0" xfId="4" applyFont="1" applyBorder="1" applyAlignment="1">
      <alignment vertical="center"/>
    </xf>
    <xf numFmtId="0" fontId="6" fillId="0" borderId="0" xfId="4" applyFont="1">
      <alignment vertical="center"/>
    </xf>
    <xf numFmtId="177" fontId="6" fillId="0" borderId="0" xfId="4" applyNumberFormat="1" applyFont="1">
      <alignment vertical="center"/>
    </xf>
    <xf numFmtId="0" fontId="6" fillId="0" borderId="0" xfId="4" quotePrefix="1" applyFont="1" applyAlignment="1">
      <alignment horizontal="center" vertical="center"/>
    </xf>
    <xf numFmtId="177" fontId="7" fillId="0" borderId="17" xfId="4" applyNumberFormat="1" applyFont="1" applyFill="1" applyBorder="1">
      <alignment vertical="center"/>
    </xf>
    <xf numFmtId="0" fontId="7" fillId="0" borderId="11" xfId="4" applyFont="1" applyFill="1" applyBorder="1" applyAlignment="1">
      <alignment horizontal="center" vertical="center"/>
    </xf>
    <xf numFmtId="183" fontId="9" fillId="0" borderId="9" xfId="4" applyNumberFormat="1" applyFont="1" applyFill="1" applyBorder="1" applyAlignment="1">
      <alignment vertical="center" shrinkToFit="1"/>
    </xf>
    <xf numFmtId="177" fontId="7" fillId="2" borderId="18" xfId="4" applyNumberFormat="1" applyFont="1" applyFill="1" applyBorder="1">
      <alignment vertical="center"/>
    </xf>
    <xf numFmtId="183" fontId="7" fillId="0" borderId="14" xfId="4" applyNumberFormat="1" applyFont="1" applyBorder="1" applyAlignment="1">
      <alignment vertical="center" shrinkToFit="1"/>
    </xf>
    <xf numFmtId="183" fontId="7" fillId="0" borderId="16" xfId="4" applyNumberFormat="1" applyFont="1" applyBorder="1">
      <alignment vertical="center"/>
    </xf>
    <xf numFmtId="177" fontId="10" fillId="0" borderId="0" xfId="4" applyNumberFormat="1" applyFont="1" applyAlignment="1">
      <alignment horizontal="right" vertical="center"/>
    </xf>
    <xf numFmtId="0" fontId="6" fillId="0" borderId="0" xfId="4" applyFont="1" applyBorder="1">
      <alignment vertical="center"/>
    </xf>
    <xf numFmtId="0" fontId="11" fillId="0" borderId="0" xfId="4" quotePrefix="1" applyFont="1" applyAlignment="1">
      <alignment horizontal="center" vertical="center"/>
    </xf>
    <xf numFmtId="179" fontId="7" fillId="0" borderId="4" xfId="4" applyNumberFormat="1" applyFont="1" applyBorder="1">
      <alignment vertical="center"/>
    </xf>
    <xf numFmtId="177" fontId="7" fillId="0" borderId="15" xfId="4" applyNumberFormat="1" applyFont="1" applyBorder="1" applyAlignment="1">
      <alignment horizontal="center" vertical="center" shrinkToFit="1"/>
    </xf>
    <xf numFmtId="0" fontId="6" fillId="0" borderId="0" xfId="4" applyFont="1" applyFill="1">
      <alignment vertical="center"/>
    </xf>
    <xf numFmtId="0" fontId="6" fillId="0" borderId="0" xfId="4" applyFont="1" applyFill="1" applyBorder="1">
      <alignment vertical="center"/>
    </xf>
    <xf numFmtId="177" fontId="6" fillId="0" borderId="0" xfId="4" applyNumberFormat="1" applyFont="1" applyFill="1">
      <alignment vertical="center"/>
    </xf>
    <xf numFmtId="177" fontId="9" fillId="0" borderId="0" xfId="4" applyNumberFormat="1" applyFont="1" applyAlignment="1">
      <alignment horizontal="left" vertical="center"/>
    </xf>
    <xf numFmtId="179" fontId="3" fillId="0" borderId="0" xfId="4" applyNumberFormat="1" applyFont="1">
      <alignment vertical="center"/>
    </xf>
    <xf numFmtId="179" fontId="6" fillId="0" borderId="0" xfId="4" applyNumberFormat="1" applyFont="1">
      <alignment vertical="center"/>
    </xf>
    <xf numFmtId="0" fontId="3" fillId="0" borderId="0" xfId="4" applyFont="1" applyBorder="1" applyAlignment="1">
      <alignment vertical="center" shrinkToFit="1"/>
    </xf>
    <xf numFmtId="189" fontId="6" fillId="0" borderId="0" xfId="4" applyNumberFormat="1" applyFont="1">
      <alignment vertical="center"/>
    </xf>
    <xf numFmtId="176" fontId="6" fillId="0" borderId="0" xfId="4" applyNumberFormat="1" applyFont="1">
      <alignment vertical="center"/>
    </xf>
    <xf numFmtId="189" fontId="7" fillId="2" borderId="2" xfId="4" applyNumberFormat="1" applyFont="1" applyFill="1" applyBorder="1">
      <alignment vertical="center"/>
    </xf>
    <xf numFmtId="189" fontId="7" fillId="0" borderId="3" xfId="4" applyNumberFormat="1" applyFont="1" applyFill="1" applyBorder="1">
      <alignment vertical="center"/>
    </xf>
    <xf numFmtId="189" fontId="7" fillId="0" borderId="0" xfId="4" applyNumberFormat="1" applyFont="1">
      <alignment vertical="center"/>
    </xf>
    <xf numFmtId="189" fontId="3" fillId="0" borderId="0" xfId="4" applyNumberFormat="1" applyFont="1">
      <alignment vertical="center"/>
    </xf>
    <xf numFmtId="176" fontId="3" fillId="0" borderId="0" xfId="4" applyNumberFormat="1" applyFont="1">
      <alignment vertical="center"/>
    </xf>
    <xf numFmtId="189" fontId="7" fillId="0" borderId="0" xfId="4" applyNumberFormat="1" applyFont="1" applyFill="1" applyBorder="1">
      <alignment vertical="center"/>
    </xf>
    <xf numFmtId="0" fontId="7" fillId="0" borderId="6" xfId="4" applyFont="1" applyBorder="1">
      <alignment vertical="center"/>
    </xf>
    <xf numFmtId="0" fontId="7" fillId="0" borderId="10" xfId="4" applyFont="1" applyBorder="1">
      <alignment vertical="center"/>
    </xf>
    <xf numFmtId="178" fontId="7" fillId="0" borderId="11" xfId="4" applyNumberFormat="1" applyFont="1" applyBorder="1" applyAlignment="1">
      <alignment horizontal="center" vertical="center"/>
    </xf>
    <xf numFmtId="189" fontId="7" fillId="0" borderId="9" xfId="4" applyNumberFormat="1" applyFont="1" applyBorder="1" applyAlignment="1">
      <alignment horizontal="center" vertical="center" shrinkToFit="1"/>
    </xf>
    <xf numFmtId="176" fontId="7" fillId="0" borderId="9" xfId="4" applyNumberFormat="1" applyFont="1" applyBorder="1" applyAlignment="1">
      <alignment horizontal="center" vertical="center"/>
    </xf>
    <xf numFmtId="189" fontId="7" fillId="0" borderId="9" xfId="4" applyNumberFormat="1" applyFont="1" applyBorder="1" applyAlignment="1">
      <alignment horizontal="center" vertical="center"/>
    </xf>
    <xf numFmtId="189" fontId="7" fillId="2" borderId="9" xfId="4" applyNumberFormat="1" applyFont="1" applyFill="1" applyBorder="1">
      <alignment vertical="center"/>
    </xf>
    <xf numFmtId="189" fontId="9" fillId="0" borderId="0" xfId="4" applyNumberFormat="1" applyFont="1" applyAlignment="1">
      <alignment horizontal="left" vertical="center"/>
    </xf>
    <xf numFmtId="189" fontId="7" fillId="2" borderId="21" xfId="4" applyNumberFormat="1" applyFont="1" applyFill="1" applyBorder="1">
      <alignment vertical="center"/>
    </xf>
    <xf numFmtId="0" fontId="7" fillId="0" borderId="12" xfId="4" applyFont="1" applyBorder="1">
      <alignment vertical="center"/>
    </xf>
    <xf numFmtId="178" fontId="7" fillId="0" borderId="13" xfId="4" applyNumberFormat="1" applyFont="1" applyBorder="1" applyAlignment="1">
      <alignment horizontal="center" vertical="center"/>
    </xf>
    <xf numFmtId="189" fontId="10" fillId="0" borderId="0" xfId="4" applyNumberFormat="1" applyFont="1" applyAlignment="1">
      <alignment horizontal="right" vertical="center"/>
    </xf>
    <xf numFmtId="176" fontId="3" fillId="0" borderId="1" xfId="4" applyNumberFormat="1" applyFont="1" applyBorder="1" applyAlignment="1">
      <alignment horizontal="center" vertical="center"/>
    </xf>
    <xf numFmtId="0" fontId="12" fillId="0" borderId="0" xfId="9" applyNumberFormat="1" applyFont="1" applyAlignment="1">
      <alignment vertical="center"/>
    </xf>
    <xf numFmtId="0" fontId="12" fillId="0" borderId="22" xfId="9" applyNumberFormat="1" applyFont="1" applyBorder="1" applyAlignment="1">
      <alignment vertical="center"/>
    </xf>
    <xf numFmtId="0" fontId="12" fillId="0" borderId="23" xfId="9" applyNumberFormat="1" applyFont="1" applyBorder="1" applyAlignment="1">
      <alignment vertical="center"/>
    </xf>
    <xf numFmtId="0" fontId="12" fillId="0" borderId="24" xfId="9" applyNumberFormat="1" applyFont="1" applyBorder="1" applyAlignment="1">
      <alignment vertical="center"/>
    </xf>
    <xf numFmtId="0" fontId="12" fillId="0" borderId="25" xfId="9" applyNumberFormat="1" applyFont="1" applyBorder="1" applyAlignment="1">
      <alignment vertical="center"/>
    </xf>
    <xf numFmtId="0" fontId="12" fillId="0" borderId="0" xfId="9" applyNumberFormat="1" applyFont="1" applyBorder="1" applyAlignment="1">
      <alignment vertical="center"/>
    </xf>
    <xf numFmtId="0" fontId="12" fillId="0" borderId="26" xfId="9" applyNumberFormat="1" applyFont="1" applyBorder="1" applyAlignment="1">
      <alignment vertical="center"/>
    </xf>
    <xf numFmtId="0" fontId="12" fillId="0" borderId="27" xfId="9" applyNumberFormat="1" applyFont="1" applyBorder="1" applyAlignment="1">
      <alignment vertical="center"/>
    </xf>
    <xf numFmtId="0" fontId="12" fillId="0" borderId="0" xfId="9" applyNumberFormat="1" applyFont="1" applyBorder="1" applyAlignment="1">
      <alignment horizontal="centerContinuous" vertical="center"/>
    </xf>
    <xf numFmtId="0" fontId="12" fillId="0" borderId="28" xfId="9" applyNumberFormat="1" applyFont="1" applyBorder="1" applyAlignment="1">
      <alignment horizontal="centerContinuous" vertical="center"/>
    </xf>
    <xf numFmtId="0" fontId="12" fillId="0" borderId="28" xfId="9" applyNumberFormat="1" applyFont="1" applyBorder="1" applyAlignment="1">
      <alignment vertical="center"/>
    </xf>
    <xf numFmtId="0" fontId="12" fillId="0" borderId="29" xfId="9" applyNumberFormat="1" applyFont="1" applyBorder="1" applyAlignment="1">
      <alignment horizontal="centerContinuous" vertical="center"/>
    </xf>
    <xf numFmtId="0" fontId="12" fillId="0" borderId="30" xfId="9" applyNumberFormat="1" applyFont="1" applyBorder="1" applyAlignment="1">
      <alignment horizontal="centerContinuous" vertical="center"/>
    </xf>
    <xf numFmtId="0" fontId="12" fillId="0" borderId="31" xfId="9" applyNumberFormat="1" applyFont="1" applyBorder="1" applyAlignment="1">
      <alignment horizontal="centerContinuous" vertical="center"/>
    </xf>
    <xf numFmtId="0" fontId="12" fillId="0" borderId="32" xfId="9" applyNumberFormat="1" applyFont="1" applyBorder="1" applyAlignment="1">
      <alignment vertical="center"/>
    </xf>
    <xf numFmtId="0" fontId="12" fillId="0" borderId="33" xfId="9" applyNumberFormat="1" applyFont="1" applyBorder="1" applyAlignment="1">
      <alignment vertical="center"/>
    </xf>
    <xf numFmtId="0" fontId="12" fillId="0" borderId="0" xfId="10" applyNumberFormat="1" applyFont="1" applyFill="1" applyAlignment="1">
      <alignment vertical="center"/>
    </xf>
    <xf numFmtId="0" fontId="12" fillId="0" borderId="0" xfId="10" applyNumberFormat="1" applyFont="1" applyFill="1" applyBorder="1" applyAlignment="1">
      <alignment vertical="center"/>
    </xf>
    <xf numFmtId="0" fontId="12" fillId="0" borderId="2" xfId="10" applyNumberFormat="1" applyFont="1" applyFill="1" applyBorder="1" applyAlignment="1">
      <alignment vertical="center"/>
    </xf>
    <xf numFmtId="0" fontId="12" fillId="0" borderId="34" xfId="10" applyNumberFormat="1" applyFont="1" applyFill="1" applyBorder="1" applyAlignment="1">
      <alignment vertical="center"/>
    </xf>
    <xf numFmtId="0" fontId="12" fillId="0" borderId="35" xfId="10" applyNumberFormat="1" applyFont="1" applyFill="1" applyBorder="1" applyAlignment="1">
      <alignment vertical="center"/>
    </xf>
    <xf numFmtId="183" fontId="12" fillId="0" borderId="0" xfId="10" applyNumberFormat="1" applyFont="1" applyFill="1" applyBorder="1" applyAlignment="1">
      <alignment vertical="center"/>
    </xf>
    <xf numFmtId="0" fontId="12" fillId="0" borderId="0" xfId="10" applyFont="1" applyFill="1" applyBorder="1" applyAlignment="1">
      <alignment vertical="center"/>
    </xf>
    <xf numFmtId="0" fontId="13" fillId="0" borderId="0" xfId="10" applyFont="1" applyFill="1" applyBorder="1" applyAlignment="1">
      <alignment vertical="center"/>
    </xf>
    <xf numFmtId="0" fontId="13" fillId="0" borderId="0" xfId="10" applyFont="1" applyFill="1" applyBorder="1" applyAlignment="1">
      <alignment horizontal="center" vertical="center"/>
    </xf>
    <xf numFmtId="0" fontId="12" fillId="0" borderId="0" xfId="10" applyFont="1" applyFill="1" applyBorder="1" applyAlignment="1">
      <alignment horizontal="right" vertical="center"/>
    </xf>
    <xf numFmtId="0" fontId="12" fillId="0" borderId="10" xfId="10" applyFont="1" applyFill="1" applyBorder="1" applyAlignment="1">
      <alignment horizontal="right" vertical="center"/>
    </xf>
    <xf numFmtId="0" fontId="12" fillId="0" borderId="1" xfId="10" applyFont="1" applyFill="1" applyBorder="1" applyAlignment="1">
      <alignment vertical="center"/>
    </xf>
    <xf numFmtId="0" fontId="12" fillId="0" borderId="11" xfId="10" applyFont="1" applyFill="1" applyBorder="1" applyAlignment="1">
      <alignment vertical="center"/>
    </xf>
    <xf numFmtId="0" fontId="12" fillId="0" borderId="0" xfId="10" applyFont="1" applyFill="1" applyBorder="1" applyAlignment="1">
      <alignment horizontal="center" vertical="center"/>
    </xf>
    <xf numFmtId="195" fontId="13" fillId="0" borderId="0" xfId="10" applyNumberFormat="1" applyFont="1" applyFill="1" applyBorder="1" applyAlignment="1">
      <alignment horizontal="right" vertical="center"/>
    </xf>
    <xf numFmtId="195" fontId="12" fillId="0" borderId="0" xfId="10" applyNumberFormat="1" applyFont="1" applyFill="1" applyBorder="1" applyAlignment="1">
      <alignment horizontal="right" vertical="center"/>
    </xf>
    <xf numFmtId="188" fontId="12" fillId="0" borderId="0" xfId="10" applyNumberFormat="1" applyFont="1" applyFill="1" applyBorder="1" applyAlignment="1">
      <alignment vertical="center"/>
    </xf>
    <xf numFmtId="188" fontId="13" fillId="0" borderId="0" xfId="10" applyNumberFormat="1" applyFont="1" applyFill="1" applyBorder="1" applyAlignment="1">
      <alignment vertical="center"/>
    </xf>
    <xf numFmtId="0" fontId="12" fillId="0" borderId="0" xfId="10" applyNumberFormat="1" applyFont="1" applyFill="1" applyBorder="1" applyAlignment="1">
      <alignment horizontal="centerContinuous" vertical="center"/>
    </xf>
    <xf numFmtId="0" fontId="12" fillId="0" borderId="10" xfId="10" applyNumberFormat="1" applyFont="1" applyFill="1" applyBorder="1" applyAlignment="1">
      <alignment vertical="center"/>
    </xf>
    <xf numFmtId="188" fontId="13" fillId="0" borderId="38" xfId="10" applyNumberFormat="1" applyFont="1" applyFill="1" applyBorder="1" applyAlignment="1">
      <alignment vertical="center"/>
    </xf>
    <xf numFmtId="188" fontId="12" fillId="0" borderId="39" xfId="10" applyNumberFormat="1" applyFont="1" applyFill="1" applyBorder="1" applyAlignment="1">
      <alignment vertical="center"/>
    </xf>
    <xf numFmtId="0" fontId="12" fillId="0" borderId="1" xfId="10" applyNumberFormat="1" applyFont="1" applyFill="1" applyBorder="1" applyAlignment="1">
      <alignment vertical="center"/>
    </xf>
    <xf numFmtId="0" fontId="12" fillId="0" borderId="40" xfId="10" applyNumberFormat="1" applyFont="1" applyFill="1" applyBorder="1" applyAlignment="1">
      <alignment horizontal="centerContinuous" vertical="center"/>
    </xf>
    <xf numFmtId="0" fontId="12" fillId="0" borderId="10" xfId="10" applyNumberFormat="1" applyFont="1" applyFill="1" applyBorder="1" applyAlignment="1">
      <alignment horizontal="centerContinuous" vertical="center"/>
    </xf>
    <xf numFmtId="0" fontId="14" fillId="0" borderId="0" xfId="10" applyNumberFormat="1" applyFont="1" applyFill="1" applyBorder="1" applyAlignment="1">
      <alignment horizontal="right" vertical="center"/>
    </xf>
    <xf numFmtId="0" fontId="12" fillId="0" borderId="38" xfId="10" applyNumberFormat="1" applyFont="1" applyFill="1" applyBorder="1" applyAlignment="1">
      <alignment vertical="center"/>
    </xf>
    <xf numFmtId="0" fontId="12" fillId="0" borderId="41" xfId="10" applyNumberFormat="1" applyFont="1" applyFill="1" applyBorder="1" applyAlignment="1">
      <alignment vertical="center"/>
    </xf>
    <xf numFmtId="0" fontId="12" fillId="0" borderId="42" xfId="10" applyNumberFormat="1" applyFont="1" applyFill="1" applyBorder="1" applyAlignment="1">
      <alignment vertical="center"/>
    </xf>
    <xf numFmtId="0" fontId="12" fillId="0" borderId="43" xfId="10" applyNumberFormat="1" applyFont="1" applyFill="1" applyBorder="1" applyAlignment="1">
      <alignment vertical="center"/>
    </xf>
    <xf numFmtId="0" fontId="6" fillId="0" borderId="0" xfId="11" applyFont="1">
      <alignment vertical="center"/>
    </xf>
    <xf numFmtId="0" fontId="6" fillId="0" borderId="4" xfId="11" applyFont="1" applyBorder="1" applyAlignment="1">
      <alignment horizontal="center" vertical="center"/>
    </xf>
    <xf numFmtId="0" fontId="6" fillId="0" borderId="9" xfId="11" applyFont="1" applyBorder="1">
      <alignment vertical="center"/>
    </xf>
    <xf numFmtId="0" fontId="6" fillId="0" borderId="15" xfId="11" applyFont="1" applyBorder="1">
      <alignment vertical="center"/>
    </xf>
    <xf numFmtId="0" fontId="6" fillId="0" borderId="9" xfId="11" applyFont="1" applyBorder="1" applyAlignment="1">
      <alignment horizontal="right" vertical="center"/>
    </xf>
    <xf numFmtId="0" fontId="6" fillId="0" borderId="15" xfId="11" applyFont="1" applyBorder="1" applyAlignment="1">
      <alignment horizontal="center" vertical="center"/>
    </xf>
    <xf numFmtId="0" fontId="6" fillId="0" borderId="14" xfId="11" applyFont="1" applyBorder="1" applyAlignment="1">
      <alignment horizontal="centerContinuous" vertical="center"/>
    </xf>
    <xf numFmtId="0" fontId="6" fillId="0" borderId="14" xfId="11" applyFont="1" applyBorder="1">
      <alignment vertical="center"/>
    </xf>
    <xf numFmtId="0" fontId="15" fillId="0" borderId="0" xfId="11" applyFont="1">
      <alignment vertical="center"/>
    </xf>
    <xf numFmtId="0" fontId="6" fillId="0" borderId="0" xfId="4" applyFont="1" applyAlignment="1">
      <alignment vertical="center"/>
    </xf>
    <xf numFmtId="179" fontId="7" fillId="0" borderId="9" xfId="4" applyNumberFormat="1" applyFont="1" applyBorder="1" applyAlignment="1">
      <alignment horizontal="center" vertical="center"/>
    </xf>
    <xf numFmtId="179" fontId="7" fillId="0" borderId="14" xfId="4" applyNumberFormat="1" applyFont="1" applyBorder="1" applyAlignment="1">
      <alignment horizontal="center" vertical="center"/>
    </xf>
    <xf numFmtId="0" fontId="7" fillId="0" borderId="10" xfId="4" applyFont="1" applyBorder="1" applyAlignment="1">
      <alignment horizontal="center" vertical="center" shrinkToFit="1"/>
    </xf>
    <xf numFmtId="179" fontId="6" fillId="0" borderId="1" xfId="4" applyNumberFormat="1"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justifyLastLine="1"/>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distributed" textRotation="255" justifyLastLine="1"/>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190" fontId="0" fillId="0" borderId="0" xfId="0" applyNumberFormat="1" applyFont="1" applyFill="1" applyBorder="1" applyAlignment="1">
      <alignment vertical="center"/>
    </xf>
    <xf numFmtId="0" fontId="0" fillId="0" borderId="0" xfId="0" applyFont="1" applyAlignment="1">
      <alignment vertical="center" wrapText="1"/>
    </xf>
    <xf numFmtId="17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79"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17"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Border="1" applyAlignment="1">
      <alignment horizontal="left" vertical="top"/>
    </xf>
    <xf numFmtId="0" fontId="0" fillId="0" borderId="0" xfId="0" applyNumberFormat="1" applyFont="1" applyFill="1" applyAlignment="1">
      <alignment vertical="center"/>
    </xf>
    <xf numFmtId="0" fontId="0" fillId="0" borderId="0" xfId="0" applyNumberFormat="1" applyFont="1" applyFill="1" applyBorder="1" applyAlignment="1">
      <alignment horizontal="right" vertical="center"/>
    </xf>
    <xf numFmtId="0" fontId="0" fillId="0" borderId="0" xfId="0" applyNumberFormat="1" applyFont="1" applyBorder="1" applyAlignment="1">
      <alignment vertical="center"/>
    </xf>
    <xf numFmtId="0" fontId="17" fillId="0" borderId="0" xfId="0" applyNumberFormat="1" applyFont="1" applyBorder="1" applyAlignment="1">
      <alignment vertical="center"/>
    </xf>
    <xf numFmtId="0" fontId="0" fillId="0" borderId="0" xfId="0" applyNumberFormat="1" applyFont="1" applyAlignment="1">
      <alignment vertical="center"/>
    </xf>
    <xf numFmtId="3" fontId="0" fillId="0" borderId="0" xfId="0" applyNumberFormat="1" applyFont="1" applyFill="1" applyBorder="1" applyAlignment="1">
      <alignment horizontal="left" vertical="center"/>
    </xf>
    <xf numFmtId="180" fontId="6" fillId="0" borderId="0" xfId="4" applyNumberFormat="1" applyFont="1">
      <alignment vertical="center"/>
    </xf>
    <xf numFmtId="180" fontId="3" fillId="0" borderId="0" xfId="4" applyNumberFormat="1" applyFont="1">
      <alignment vertical="center"/>
    </xf>
    <xf numFmtId="179" fontId="7" fillId="0" borderId="4" xfId="4" applyNumberFormat="1" applyFont="1" applyBorder="1" applyAlignment="1">
      <alignment horizontal="right" vertical="center"/>
    </xf>
    <xf numFmtId="180" fontId="7" fillId="2" borderId="21" xfId="4" applyNumberFormat="1" applyFont="1" applyFill="1" applyBorder="1">
      <alignment vertical="center"/>
    </xf>
    <xf numFmtId="179" fontId="7" fillId="0" borderId="0" xfId="4" applyNumberFormat="1" applyFont="1" applyFill="1" applyBorder="1" applyAlignment="1">
      <alignment horizontal="center" vertical="center"/>
    </xf>
    <xf numFmtId="0" fontId="7" fillId="0" borderId="11" xfId="4" applyFont="1" applyBorder="1" applyAlignment="1">
      <alignment vertical="center"/>
    </xf>
    <xf numFmtId="177" fontId="7" fillId="0" borderId="0" xfId="4" applyNumberFormat="1" applyFont="1" applyFill="1" applyBorder="1" applyAlignment="1">
      <alignment horizontal="left" vertical="center"/>
    </xf>
    <xf numFmtId="177" fontId="7" fillId="0" borderId="0" xfId="4" applyNumberFormat="1" applyFont="1" applyFill="1" applyBorder="1" applyAlignment="1">
      <alignment horizontal="right" vertical="center" shrinkToFit="1"/>
    </xf>
    <xf numFmtId="0" fontId="7" fillId="0" borderId="0" xfId="4" applyFont="1" applyFill="1" applyBorder="1" applyAlignment="1">
      <alignment horizontal="center" vertical="center" shrinkToFit="1"/>
    </xf>
    <xf numFmtId="0" fontId="16" fillId="0" borderId="0" xfId="0" applyFont="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1" xfId="0" applyNumberFormat="1" applyFont="1" applyBorder="1" applyAlignment="1">
      <alignment vertical="center"/>
    </xf>
    <xf numFmtId="0" fontId="0" fillId="0" borderId="1" xfId="0" applyNumberFormat="1" applyFont="1" applyFill="1" applyBorder="1" applyAlignment="1">
      <alignment vertical="center"/>
    </xf>
    <xf numFmtId="40" fontId="0" fillId="0" borderId="9" xfId="1" applyNumberFormat="1" applyFont="1" applyBorder="1" applyAlignment="1">
      <alignment vertical="center"/>
    </xf>
    <xf numFmtId="38" fontId="0" fillId="0" borderId="9" xfId="1" applyFont="1" applyBorder="1" applyAlignment="1">
      <alignment vertical="center"/>
    </xf>
    <xf numFmtId="0" fontId="6" fillId="0" borderId="0" xfId="4" applyFont="1" applyBorder="1" applyAlignment="1">
      <alignment vertical="center"/>
    </xf>
    <xf numFmtId="176" fontId="6" fillId="0" borderId="0" xfId="4" applyNumberFormat="1" applyFont="1" applyBorder="1">
      <alignment vertical="center"/>
    </xf>
    <xf numFmtId="3" fontId="6" fillId="2" borderId="0" xfId="4" applyNumberFormat="1" applyFont="1" applyFill="1" applyBorder="1">
      <alignment vertical="center"/>
    </xf>
    <xf numFmtId="0" fontId="6" fillId="2" borderId="0" xfId="4" applyFont="1" applyFill="1" applyBorder="1">
      <alignment vertical="center"/>
    </xf>
    <xf numFmtId="0" fontId="0" fillId="0" borderId="0" xfId="0" applyFont="1"/>
    <xf numFmtId="38" fontId="3" fillId="0" borderId="0" xfId="4" applyNumberFormat="1" applyFont="1" applyBorder="1">
      <alignment vertical="center"/>
    </xf>
    <xf numFmtId="38" fontId="3" fillId="0" borderId="0" xfId="4" applyNumberFormat="1" applyFont="1" applyAlignment="1">
      <alignment horizontal="right" vertical="center"/>
    </xf>
    <xf numFmtId="0" fontId="10" fillId="0" borderId="0" xfId="4" applyFont="1">
      <alignment vertical="center"/>
    </xf>
    <xf numFmtId="178" fontId="10" fillId="0" borderId="6" xfId="4" quotePrefix="1" applyNumberFormat="1" applyFont="1" applyBorder="1" applyAlignment="1">
      <alignment horizontal="center" vertical="center"/>
    </xf>
    <xf numFmtId="178" fontId="10" fillId="0" borderId="37" xfId="4" applyNumberFormat="1" applyFont="1" applyBorder="1" applyAlignment="1">
      <alignment horizontal="center" vertical="center"/>
    </xf>
    <xf numFmtId="178" fontId="10" fillId="0" borderId="14" xfId="4" quotePrefix="1" applyNumberFormat="1" applyFont="1" applyBorder="1" applyAlignment="1">
      <alignment horizontal="center" vertical="center"/>
    </xf>
    <xf numFmtId="178" fontId="10" fillId="0" borderId="9" xfId="4" quotePrefix="1" applyNumberFormat="1" applyFont="1" applyBorder="1" applyAlignment="1">
      <alignment horizontal="center" vertical="center"/>
    </xf>
    <xf numFmtId="0" fontId="19" fillId="0" borderId="0" xfId="4" applyFont="1">
      <alignment vertical="center"/>
    </xf>
    <xf numFmtId="0" fontId="10" fillId="0" borderId="20" xfId="4" applyFont="1" applyBorder="1" applyAlignment="1">
      <alignment vertical="center"/>
    </xf>
    <xf numFmtId="0" fontId="10" fillId="0" borderId="0" xfId="4" applyFont="1" applyBorder="1" applyAlignment="1">
      <alignment vertical="center"/>
    </xf>
    <xf numFmtId="38" fontId="3" fillId="0" borderId="0" xfId="4" applyNumberFormat="1" applyFont="1">
      <alignment vertical="center"/>
    </xf>
    <xf numFmtId="186" fontId="10" fillId="0" borderId="14" xfId="4" quotePrefix="1" applyNumberFormat="1" applyFont="1" applyBorder="1" applyAlignment="1">
      <alignment horizontal="center" vertical="center" shrinkToFit="1"/>
    </xf>
    <xf numFmtId="178" fontId="10" fillId="0" borderId="15" xfId="4" quotePrefix="1" applyNumberFormat="1" applyFont="1" applyBorder="1" applyAlignment="1">
      <alignment horizontal="center" vertical="center"/>
    </xf>
    <xf numFmtId="178" fontId="10" fillId="0" borderId="20" xfId="4" applyNumberFormat="1" applyFont="1" applyBorder="1" applyAlignment="1">
      <alignment horizontal="center" vertical="center"/>
    </xf>
    <xf numFmtId="0" fontId="18" fillId="0" borderId="0" xfId="0" applyFont="1" applyFill="1" applyAlignment="1">
      <alignment vertical="center"/>
    </xf>
    <xf numFmtId="0" fontId="3" fillId="0" borderId="0" xfId="4" quotePrefix="1" applyAlignment="1">
      <alignment horizontal="center" vertical="center"/>
    </xf>
    <xf numFmtId="0" fontId="24" fillId="0" borderId="0" xfId="4" applyFont="1">
      <alignment vertical="center"/>
    </xf>
    <xf numFmtId="177" fontId="24" fillId="2" borderId="2" xfId="4" applyNumberFormat="1" applyFont="1" applyFill="1" applyBorder="1">
      <alignment vertical="center"/>
    </xf>
    <xf numFmtId="0" fontId="25" fillId="0" borderId="0" xfId="4" applyFont="1">
      <alignment vertical="center"/>
    </xf>
    <xf numFmtId="177" fontId="24" fillId="0" borderId="3" xfId="4" applyNumberFormat="1" applyFont="1" applyFill="1" applyBorder="1">
      <alignment vertical="center"/>
    </xf>
    <xf numFmtId="177" fontId="24" fillId="0" borderId="0" xfId="4" applyNumberFormat="1" applyFont="1" applyFill="1" applyBorder="1">
      <alignment vertical="center"/>
    </xf>
    <xf numFmtId="0" fontId="24" fillId="0" borderId="0" xfId="4" applyFont="1" applyFill="1" applyBorder="1" applyAlignment="1">
      <alignment horizontal="center" vertical="center"/>
    </xf>
    <xf numFmtId="0" fontId="24" fillId="0" borderId="0" xfId="4" applyFont="1" applyBorder="1">
      <alignment vertical="center"/>
    </xf>
    <xf numFmtId="0" fontId="24" fillId="0" borderId="0" xfId="4" applyFont="1" applyBorder="1" applyAlignment="1">
      <alignment horizontal="center" vertical="center"/>
    </xf>
    <xf numFmtId="0" fontId="24" fillId="0" borderId="14" xfId="4" applyFont="1" applyBorder="1" applyAlignment="1">
      <alignment horizontal="center" vertical="center"/>
    </xf>
    <xf numFmtId="177" fontId="24" fillId="0" borderId="9" xfId="4" applyNumberFormat="1" applyFont="1" applyBorder="1" applyAlignment="1">
      <alignment horizontal="center" vertical="center" shrinkToFit="1"/>
    </xf>
    <xf numFmtId="0" fontId="24" fillId="0" borderId="9" xfId="4" applyFont="1" applyBorder="1" applyAlignment="1">
      <alignment horizontal="center" vertical="center"/>
    </xf>
    <xf numFmtId="177" fontId="24" fillId="0" borderId="9" xfId="4" applyNumberFormat="1" applyFont="1" applyBorder="1" applyAlignment="1">
      <alignment horizontal="center" vertical="center"/>
    </xf>
    <xf numFmtId="0" fontId="24" fillId="0" borderId="10" xfId="4" applyFont="1" applyBorder="1" applyAlignment="1">
      <alignment horizontal="center" vertical="center"/>
    </xf>
    <xf numFmtId="0" fontId="24" fillId="0" borderId="11" xfId="4" applyFont="1" applyBorder="1" applyAlignment="1">
      <alignment horizontal="center" vertical="center"/>
    </xf>
    <xf numFmtId="0" fontId="24" fillId="0" borderId="12" xfId="4" applyFont="1" applyBorder="1" applyAlignment="1">
      <alignment horizontal="center" vertical="center"/>
    </xf>
    <xf numFmtId="0" fontId="24" fillId="0" borderId="13" xfId="4" applyFont="1" applyBorder="1" applyAlignment="1">
      <alignment horizontal="center" vertical="center"/>
    </xf>
    <xf numFmtId="177" fontId="24" fillId="0" borderId="14" xfId="4" applyNumberFormat="1" applyFont="1" applyBorder="1" applyAlignment="1">
      <alignment horizontal="center" vertical="center"/>
    </xf>
    <xf numFmtId="0" fontId="25" fillId="0" borderId="0" xfId="4" quotePrefix="1" applyFont="1" applyAlignment="1">
      <alignment horizontal="center" vertical="center"/>
    </xf>
    <xf numFmtId="177" fontId="24" fillId="0" borderId="0" xfId="4" applyNumberFormat="1" applyFont="1">
      <alignment vertical="center"/>
    </xf>
    <xf numFmtId="0" fontId="24" fillId="0" borderId="9" xfId="4" applyFont="1" applyFill="1" applyBorder="1" applyAlignment="1">
      <alignment horizontal="center" vertical="center"/>
    </xf>
    <xf numFmtId="0" fontId="24" fillId="2" borderId="4" xfId="4" applyFont="1" applyFill="1" applyBorder="1">
      <alignment vertical="center"/>
    </xf>
    <xf numFmtId="177" fontId="25" fillId="0" borderId="0" xfId="4" applyNumberFormat="1" applyFont="1">
      <alignment vertical="center"/>
    </xf>
    <xf numFmtId="0" fontId="25" fillId="0" borderId="0" xfId="4" applyFont="1" applyFill="1">
      <alignment vertical="center"/>
    </xf>
    <xf numFmtId="0" fontId="25" fillId="0" borderId="0" xfId="4" applyFont="1" applyFill="1" applyBorder="1">
      <alignment vertical="center"/>
    </xf>
    <xf numFmtId="0" fontId="25" fillId="0" borderId="0" xfId="4" applyFont="1" applyFill="1" applyAlignment="1">
      <alignment horizontal="center" vertical="center"/>
    </xf>
    <xf numFmtId="0" fontId="25" fillId="0" borderId="0" xfId="4" applyFont="1" applyFill="1" applyBorder="1" applyAlignment="1">
      <alignment horizontal="center" vertical="center"/>
    </xf>
    <xf numFmtId="0" fontId="25" fillId="0" borderId="0" xfId="4" applyFont="1" applyFill="1" applyAlignment="1">
      <alignment horizontal="left" vertical="center" wrapText="1"/>
    </xf>
    <xf numFmtId="177" fontId="25" fillId="0" borderId="0" xfId="4" applyNumberFormat="1" applyFont="1" applyFill="1" applyAlignment="1">
      <alignment horizontal="left" vertical="center" wrapText="1"/>
    </xf>
    <xf numFmtId="0" fontId="25" fillId="0" borderId="0" xfId="4" quotePrefix="1" applyFont="1" applyFill="1" applyAlignment="1">
      <alignment horizontal="center" vertical="center"/>
    </xf>
    <xf numFmtId="177" fontId="25" fillId="3" borderId="4" xfId="4" applyNumberFormat="1" applyFont="1" applyFill="1" applyBorder="1" applyAlignment="1" applyProtection="1">
      <alignment horizontal="center" vertical="center"/>
      <protection locked="0"/>
    </xf>
    <xf numFmtId="179" fontId="24" fillId="2" borderId="4" xfId="4" applyNumberFormat="1" applyFont="1" applyFill="1" applyBorder="1">
      <alignment vertical="center"/>
    </xf>
    <xf numFmtId="177" fontId="25" fillId="0" borderId="37" xfId="4" applyNumberFormat="1" applyFont="1" applyBorder="1" applyAlignment="1" applyProtection="1">
      <alignment vertical="center" wrapText="1"/>
    </xf>
    <xf numFmtId="0" fontId="25" fillId="0" borderId="0" xfId="4" applyFont="1" applyBorder="1" applyAlignment="1">
      <alignment horizontal="right" vertical="center" wrapText="1"/>
    </xf>
    <xf numFmtId="0" fontId="25" fillId="0" borderId="0" xfId="4" applyFont="1" applyAlignment="1">
      <alignment horizontal="right" vertical="center" wrapText="1"/>
    </xf>
    <xf numFmtId="177" fontId="25" fillId="0" borderId="0" xfId="4" applyNumberFormat="1" applyFont="1" applyAlignment="1">
      <alignment horizontal="right" vertical="center" wrapText="1"/>
    </xf>
    <xf numFmtId="0" fontId="23" fillId="0" borderId="0" xfId="4" applyFont="1" applyFill="1" applyBorder="1" applyAlignment="1">
      <alignment vertical="center" shrinkToFit="1"/>
    </xf>
    <xf numFmtId="177" fontId="25" fillId="3" borderId="4" xfId="4" applyNumberFormat="1" applyFont="1" applyFill="1" applyBorder="1" applyAlignment="1" applyProtection="1">
      <alignment vertical="center" wrapText="1"/>
      <protection locked="0"/>
    </xf>
    <xf numFmtId="177" fontId="25" fillId="0" borderId="0" xfId="4" applyNumberFormat="1" applyFont="1" applyAlignment="1">
      <alignment horizontal="left" vertical="center" wrapText="1"/>
    </xf>
    <xf numFmtId="182" fontId="24" fillId="0" borderId="4" xfId="4" applyNumberFormat="1" applyFont="1" applyFill="1" applyBorder="1" applyAlignment="1">
      <alignment horizontal="right" vertical="center"/>
    </xf>
    <xf numFmtId="177" fontId="25" fillId="3" borderId="4" xfId="4" applyNumberFormat="1" applyFont="1" applyFill="1" applyBorder="1" applyAlignment="1" applyProtection="1">
      <alignment horizontal="left" vertical="center" wrapText="1"/>
      <protection locked="0"/>
    </xf>
    <xf numFmtId="0" fontId="25" fillId="0" borderId="0" xfId="4" applyFont="1" applyAlignment="1">
      <alignment vertical="center" shrinkToFit="1"/>
    </xf>
    <xf numFmtId="179" fontId="25" fillId="2" borderId="4" xfId="4" applyNumberFormat="1" applyFont="1" applyFill="1" applyBorder="1">
      <alignment vertical="center"/>
    </xf>
    <xf numFmtId="177" fontId="25" fillId="0" borderId="37" xfId="4" applyNumberFormat="1" applyFont="1" applyBorder="1" applyAlignment="1">
      <alignment vertical="center" wrapText="1"/>
    </xf>
    <xf numFmtId="0" fontId="25" fillId="0" borderId="0" xfId="4" applyFont="1" applyAlignment="1">
      <alignment vertical="center" wrapText="1"/>
    </xf>
    <xf numFmtId="179" fontId="24" fillId="2" borderId="4" xfId="4" applyNumberFormat="1" applyFont="1" applyFill="1" applyBorder="1" applyAlignment="1">
      <alignment horizontal="right" vertical="center"/>
    </xf>
    <xf numFmtId="182" fontId="25" fillId="0" borderId="0" xfId="4" applyNumberFormat="1" applyFont="1" applyFill="1" applyBorder="1" applyAlignment="1">
      <alignment horizontal="right" vertical="center"/>
    </xf>
    <xf numFmtId="0" fontId="24" fillId="2" borderId="4" xfId="4" applyFont="1" applyFill="1" applyBorder="1" applyAlignment="1">
      <alignment horizontal="right" vertical="center"/>
    </xf>
    <xf numFmtId="0" fontId="25" fillId="0" borderId="0" xfId="4" applyFont="1" applyAlignment="1">
      <alignment horizontal="right" vertical="center"/>
    </xf>
    <xf numFmtId="0" fontId="25" fillId="0" borderId="1" xfId="4" applyFont="1" applyFill="1" applyBorder="1" applyAlignment="1">
      <alignment horizontal="center" vertical="center"/>
    </xf>
    <xf numFmtId="0" fontId="25" fillId="0" borderId="0" xfId="4" applyFont="1" applyBorder="1" applyAlignment="1">
      <alignment horizontal="center" vertical="center"/>
    </xf>
    <xf numFmtId="0" fontId="24" fillId="0" borderId="14" xfId="4" applyFont="1" applyFill="1" applyBorder="1" applyAlignment="1">
      <alignment horizontal="center" vertical="center"/>
    </xf>
    <xf numFmtId="177" fontId="25" fillId="0" borderId="0" xfId="4" applyNumberFormat="1" applyFont="1" applyFill="1" applyBorder="1">
      <alignment vertical="center"/>
    </xf>
    <xf numFmtId="0" fontId="25" fillId="0" borderId="0" xfId="4" applyFont="1" applyBorder="1">
      <alignment vertical="center"/>
    </xf>
    <xf numFmtId="177" fontId="25" fillId="0" borderId="0" xfId="4" applyNumberFormat="1" applyFont="1" applyBorder="1">
      <alignment vertical="center"/>
    </xf>
    <xf numFmtId="177" fontId="24" fillId="6" borderId="0" xfId="4" applyNumberFormat="1" applyFont="1" applyFill="1" applyBorder="1">
      <alignment vertical="center"/>
    </xf>
    <xf numFmtId="177" fontId="25" fillId="0" borderId="0" xfId="4" applyNumberFormat="1" applyFont="1" applyAlignment="1">
      <alignment horizontal="right" vertical="center"/>
    </xf>
    <xf numFmtId="183" fontId="7" fillId="3" borderId="15" xfId="4" applyNumberFormat="1" applyFont="1" applyFill="1" applyBorder="1" applyProtection="1">
      <alignment vertical="center"/>
      <protection locked="0"/>
    </xf>
    <xf numFmtId="0" fontId="28" fillId="0" borderId="0" xfId="4" applyFont="1" applyBorder="1">
      <alignment vertical="center"/>
    </xf>
    <xf numFmtId="187" fontId="28" fillId="0" borderId="0" xfId="4" applyNumberFormat="1" applyFont="1" applyBorder="1" applyAlignment="1">
      <alignment horizontal="center"/>
    </xf>
    <xf numFmtId="49" fontId="28" fillId="0" borderId="0" xfId="4" applyNumberFormat="1" applyFont="1" applyBorder="1" applyAlignment="1">
      <alignment horizontal="center"/>
    </xf>
    <xf numFmtId="0" fontId="29" fillId="0" borderId="0" xfId="4" applyFont="1" applyBorder="1" applyAlignment="1">
      <alignment horizontal="distributed"/>
    </xf>
    <xf numFmtId="0" fontId="28" fillId="0" borderId="0" xfId="4" applyFont="1" applyBorder="1" applyAlignment="1">
      <alignment horizontal="center" vertical="center"/>
    </xf>
    <xf numFmtId="187" fontId="30" fillId="0" borderId="0" xfId="4" applyNumberFormat="1" applyFont="1" applyBorder="1" applyAlignment="1">
      <alignment horizontal="center"/>
    </xf>
    <xf numFmtId="188" fontId="28" fillId="0" borderId="0" xfId="4" applyNumberFormat="1" applyFont="1" applyBorder="1" applyAlignment="1">
      <alignment horizontal="right"/>
    </xf>
    <xf numFmtId="0" fontId="31" fillId="0" borderId="0" xfId="4" applyFont="1" applyBorder="1" applyAlignment="1">
      <alignment horizontal="distributed" shrinkToFit="1"/>
    </xf>
    <xf numFmtId="0" fontId="32" fillId="0" borderId="0" xfId="0" applyFont="1"/>
    <xf numFmtId="0" fontId="32" fillId="0" borderId="0" xfId="0" applyFont="1" applyAlignment="1">
      <alignment horizontal="right"/>
    </xf>
    <xf numFmtId="0" fontId="32" fillId="0" borderId="44" xfId="0" applyFont="1" applyBorder="1" applyAlignment="1"/>
    <xf numFmtId="0" fontId="32" fillId="3" borderId="13" xfId="0" applyFont="1" applyFill="1" applyBorder="1"/>
    <xf numFmtId="0" fontId="32" fillId="3" borderId="0" xfId="0" applyFont="1" applyFill="1" applyBorder="1"/>
    <xf numFmtId="0" fontId="32" fillId="3" borderId="15" xfId="0" applyFont="1" applyFill="1" applyBorder="1"/>
    <xf numFmtId="0" fontId="32" fillId="0" borderId="9" xfId="0" applyFont="1" applyBorder="1" applyAlignment="1">
      <alignment horizontal="right"/>
    </xf>
    <xf numFmtId="0" fontId="32" fillId="0" borderId="9" xfId="0" applyFont="1" applyBorder="1" applyAlignment="1">
      <alignment horizontal="center"/>
    </xf>
    <xf numFmtId="0" fontId="32" fillId="0" borderId="12" xfId="0" applyFont="1" applyBorder="1" applyAlignment="1">
      <alignment shrinkToFit="1"/>
    </xf>
    <xf numFmtId="0" fontId="32" fillId="0" borderId="15" xfId="0" applyFont="1" applyBorder="1" applyAlignment="1">
      <alignment shrinkToFit="1"/>
    </xf>
    <xf numFmtId="0" fontId="32" fillId="0" borderId="13" xfId="0" applyFont="1" applyBorder="1" applyAlignment="1">
      <alignment shrinkToFit="1"/>
    </xf>
    <xf numFmtId="0" fontId="32" fillId="0" borderId="15" xfId="0" applyFont="1" applyBorder="1" applyAlignment="1">
      <alignment horizontal="center"/>
    </xf>
    <xf numFmtId="0" fontId="32" fillId="0" borderId="46" xfId="0" applyFont="1" applyBorder="1" applyAlignment="1">
      <alignment horizontal="right"/>
    </xf>
    <xf numFmtId="0" fontId="32" fillId="0" borderId="10" xfId="0" applyFont="1" applyBorder="1" applyAlignment="1"/>
    <xf numFmtId="0" fontId="32" fillId="0" borderId="0" xfId="0" applyFont="1" applyBorder="1"/>
    <xf numFmtId="0" fontId="32" fillId="0" borderId="1" xfId="0" applyFont="1" applyBorder="1"/>
    <xf numFmtId="0" fontId="33" fillId="0" borderId="1" xfId="0" applyFont="1" applyBorder="1" applyAlignment="1">
      <alignment shrinkToFit="1"/>
    </xf>
    <xf numFmtId="3" fontId="0"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2" fillId="0" borderId="0" xfId="0" applyNumberFormat="1" applyFont="1" applyFill="1" applyBorder="1" applyAlignment="1">
      <alignment vertical="center"/>
    </xf>
    <xf numFmtId="179" fontId="7" fillId="0" borderId="14" xfId="4" applyNumberFormat="1" applyFont="1" applyBorder="1">
      <alignment vertical="center"/>
    </xf>
    <xf numFmtId="0" fontId="7" fillId="3" borderId="4" xfId="4" applyFont="1" applyFill="1" applyBorder="1" applyProtection="1">
      <alignment vertical="center"/>
      <protection locked="0"/>
    </xf>
    <xf numFmtId="0" fontId="7" fillId="0" borderId="0" xfId="4" applyFont="1" applyAlignment="1">
      <alignment vertical="center" shrinkToFit="1"/>
    </xf>
    <xf numFmtId="181" fontId="7" fillId="0" borderId="4" xfId="4" applyNumberFormat="1" applyFont="1" applyBorder="1">
      <alignment vertical="center"/>
    </xf>
    <xf numFmtId="181" fontId="7" fillId="0" borderId="14" xfId="4" applyNumberFormat="1" applyFont="1" applyBorder="1">
      <alignment vertical="center"/>
    </xf>
    <xf numFmtId="0" fontId="7" fillId="0" borderId="16" xfId="4" applyFont="1" applyBorder="1">
      <alignment vertical="center"/>
    </xf>
    <xf numFmtId="179" fontId="7" fillId="0" borderId="4" xfId="4" applyNumberFormat="1" applyFont="1" applyFill="1" applyBorder="1">
      <alignment vertical="center"/>
    </xf>
    <xf numFmtId="0" fontId="7" fillId="0" borderId="8" xfId="4" applyFont="1" applyFill="1" applyBorder="1">
      <alignment vertical="center"/>
    </xf>
    <xf numFmtId="178" fontId="7" fillId="0" borderId="7" xfId="4" applyNumberFormat="1" applyFont="1" applyFill="1" applyBorder="1" applyAlignment="1">
      <alignment horizontal="center" vertical="center"/>
    </xf>
    <xf numFmtId="0" fontId="7" fillId="0" borderId="4" xfId="4" applyFont="1" applyFill="1" applyBorder="1" applyAlignment="1">
      <alignment horizontal="center" vertical="center"/>
    </xf>
    <xf numFmtId="179" fontId="7" fillId="0" borderId="16" xfId="4" applyNumberFormat="1" applyFont="1" applyFill="1" applyBorder="1">
      <alignment vertical="center"/>
    </xf>
    <xf numFmtId="179" fontId="7" fillId="0" borderId="14" xfId="4" applyNumberFormat="1" applyFont="1" applyFill="1" applyBorder="1" applyAlignment="1">
      <alignment vertical="center" shrinkToFit="1"/>
    </xf>
    <xf numFmtId="183" fontId="7" fillId="5" borderId="15" xfId="4" applyNumberFormat="1" applyFont="1" applyFill="1" applyBorder="1" applyProtection="1">
      <alignment vertical="center"/>
      <protection locked="0"/>
    </xf>
    <xf numFmtId="183" fontId="9" fillId="0" borderId="15" xfId="4" applyNumberFormat="1" applyFont="1" applyFill="1" applyBorder="1" applyAlignment="1">
      <alignment vertical="center" shrinkToFit="1"/>
    </xf>
    <xf numFmtId="0" fontId="7" fillId="0" borderId="15" xfId="4" applyFont="1" applyFill="1" applyBorder="1" applyAlignment="1">
      <alignment horizontal="center" vertical="center"/>
    </xf>
    <xf numFmtId="177" fontId="7" fillId="0" borderId="15" xfId="4" applyNumberFormat="1" applyFont="1" applyFill="1" applyBorder="1">
      <alignment vertical="center"/>
    </xf>
    <xf numFmtId="179" fontId="7" fillId="0" borderId="16" xfId="4" applyNumberFormat="1" applyFont="1" applyBorder="1">
      <alignment vertical="center"/>
    </xf>
    <xf numFmtId="179" fontId="7" fillId="5" borderId="15" xfId="4" applyNumberFormat="1" applyFont="1" applyFill="1" applyBorder="1" applyProtection="1">
      <alignment vertical="center"/>
      <protection locked="0"/>
    </xf>
    <xf numFmtId="179" fontId="7" fillId="0" borderId="15" xfId="4" applyNumberFormat="1" applyFont="1" applyFill="1" applyBorder="1" applyAlignment="1">
      <alignment vertical="center" shrinkToFit="1"/>
    </xf>
    <xf numFmtId="178" fontId="7" fillId="0" borderId="0" xfId="4" applyNumberFormat="1" applyFont="1" applyBorder="1" applyAlignment="1">
      <alignment horizontal="center" vertical="center"/>
    </xf>
    <xf numFmtId="177" fontId="7" fillId="0" borderId="0" xfId="4" applyNumberFormat="1" applyFont="1" applyFill="1" applyBorder="1" applyProtection="1">
      <alignment vertical="center"/>
      <protection locked="0"/>
    </xf>
    <xf numFmtId="177" fontId="7" fillId="0" borderId="41" xfId="4" applyNumberFormat="1" applyFont="1" applyFill="1" applyBorder="1">
      <alignment vertical="center"/>
    </xf>
    <xf numFmtId="0" fontId="24" fillId="0" borderId="0" xfId="4" applyFont="1" applyAlignment="1">
      <alignment vertical="center" shrinkToFit="1"/>
    </xf>
    <xf numFmtId="179" fontId="23" fillId="0" borderId="0" xfId="4" applyNumberFormat="1" applyFont="1">
      <alignment vertical="center"/>
    </xf>
    <xf numFmtId="177" fontId="27" fillId="0" borderId="0" xfId="4" applyNumberFormat="1" applyFont="1" applyAlignment="1">
      <alignment horizontal="right" vertical="center"/>
    </xf>
    <xf numFmtId="0" fontId="25" fillId="0" borderId="0" xfId="4" quotePrefix="1" applyFont="1" applyBorder="1" applyAlignment="1">
      <alignment horizontal="center" vertical="center"/>
    </xf>
    <xf numFmtId="0" fontId="23" fillId="0" borderId="0" xfId="4" applyFont="1" applyBorder="1" applyAlignment="1">
      <alignment vertical="center"/>
    </xf>
    <xf numFmtId="0" fontId="25" fillId="0" borderId="0" xfId="4" applyFont="1">
      <alignment vertical="center"/>
    </xf>
    <xf numFmtId="177" fontId="25" fillId="0" borderId="0" xfId="4" applyNumberFormat="1" applyFont="1">
      <alignment vertical="center"/>
    </xf>
    <xf numFmtId="177" fontId="24" fillId="2" borderId="21" xfId="4" applyNumberFormat="1" applyFont="1" applyFill="1" applyBorder="1">
      <alignment vertical="center"/>
    </xf>
    <xf numFmtId="177" fontId="23" fillId="0" borderId="0" xfId="4" applyNumberFormat="1" applyFont="1">
      <alignment vertical="center"/>
    </xf>
    <xf numFmtId="177" fontId="26" fillId="0" borderId="0" xfId="4" applyNumberFormat="1" applyFont="1" applyAlignment="1">
      <alignment horizontal="left" vertical="center"/>
    </xf>
    <xf numFmtId="177" fontId="24" fillId="0" borderId="0" xfId="4" applyNumberFormat="1" applyFont="1" applyFill="1" applyBorder="1">
      <alignment vertical="center"/>
    </xf>
    <xf numFmtId="179" fontId="24" fillId="0" borderId="0" xfId="4" applyNumberFormat="1" applyFont="1" applyFill="1" applyBorder="1">
      <alignment vertical="center"/>
    </xf>
    <xf numFmtId="0" fontId="24" fillId="0" borderId="14" xfId="4" applyFont="1" applyFill="1" applyBorder="1" applyAlignment="1">
      <alignment horizontal="center" vertical="center"/>
    </xf>
    <xf numFmtId="177" fontId="24" fillId="0" borderId="14" xfId="4" applyNumberFormat="1" applyFont="1" applyBorder="1" applyAlignment="1">
      <alignment horizontal="center" vertical="center"/>
    </xf>
    <xf numFmtId="0" fontId="24" fillId="0" borderId="11" xfId="4" applyFont="1" applyBorder="1" applyAlignment="1">
      <alignment horizontal="center" vertical="center"/>
    </xf>
    <xf numFmtId="178" fontId="24" fillId="0" borderId="1" xfId="4" applyNumberFormat="1" applyFont="1" applyBorder="1" applyAlignment="1">
      <alignment horizontal="center" vertical="center"/>
    </xf>
    <xf numFmtId="178" fontId="24" fillId="0" borderId="10" xfId="4" applyNumberFormat="1" applyFont="1" applyBorder="1" applyAlignment="1">
      <alignment horizontal="center" vertical="center" shrinkToFit="1"/>
    </xf>
    <xf numFmtId="177" fontId="24" fillId="0" borderId="9" xfId="4" applyNumberFormat="1" applyFont="1" applyFill="1" applyBorder="1" applyAlignment="1">
      <alignment horizontal="center" vertical="center"/>
    </xf>
    <xf numFmtId="0" fontId="24" fillId="0" borderId="9" xfId="4" applyFont="1" applyFill="1" applyBorder="1" applyAlignment="1">
      <alignment horizontal="center" vertical="center"/>
    </xf>
    <xf numFmtId="179" fontId="24" fillId="0" borderId="9" xfId="4" applyNumberFormat="1" applyFont="1" applyBorder="1" applyAlignment="1">
      <alignment horizontal="center" vertical="center"/>
    </xf>
    <xf numFmtId="177" fontId="24" fillId="0" borderId="9" xfId="4" applyNumberFormat="1" applyFont="1" applyBorder="1" applyAlignment="1">
      <alignment horizontal="center" vertical="center" shrinkToFit="1"/>
    </xf>
    <xf numFmtId="0" fontId="26" fillId="0" borderId="9" xfId="4" applyFont="1" applyBorder="1" applyAlignment="1">
      <alignment horizontal="distributed" shrinkToFit="1"/>
    </xf>
    <xf numFmtId="177" fontId="24" fillId="3" borderId="1" xfId="4" applyNumberFormat="1" applyFont="1" applyFill="1" applyBorder="1" applyProtection="1">
      <alignment vertical="center"/>
      <protection locked="0"/>
    </xf>
    <xf numFmtId="179" fontId="24" fillId="0" borderId="1" xfId="4" applyNumberFormat="1" applyFont="1" applyFill="1" applyBorder="1">
      <alignment vertical="center"/>
    </xf>
    <xf numFmtId="178" fontId="24" fillId="0" borderId="0" xfId="4" applyNumberFormat="1" applyFont="1" applyBorder="1" applyAlignment="1">
      <alignment horizontal="center" vertical="center"/>
    </xf>
    <xf numFmtId="0" fontId="24" fillId="0" borderId="0" xfId="4" applyFont="1" applyBorder="1" applyAlignment="1">
      <alignment horizontal="center" vertical="center" wrapText="1" shrinkToFit="1"/>
    </xf>
    <xf numFmtId="0" fontId="26" fillId="0" borderId="0" xfId="4" applyFont="1" applyBorder="1" applyAlignment="1">
      <alignment horizontal="distributed" shrinkToFit="1"/>
    </xf>
    <xf numFmtId="177" fontId="24" fillId="0" borderId="0" xfId="4" applyNumberFormat="1" applyFont="1" applyFill="1" applyBorder="1" applyProtection="1">
      <alignment vertical="center"/>
      <protection locked="0"/>
    </xf>
    <xf numFmtId="0" fontId="24" fillId="0" borderId="1" xfId="4" applyFont="1" applyBorder="1" applyAlignment="1">
      <alignment horizontal="center" vertical="center"/>
    </xf>
    <xf numFmtId="0" fontId="24" fillId="0" borderId="1" xfId="4" applyFont="1" applyBorder="1" applyAlignment="1">
      <alignment horizontal="center" vertical="center" wrapText="1" shrinkToFit="1"/>
    </xf>
    <xf numFmtId="0" fontId="26" fillId="0" borderId="1" xfId="4" applyFont="1" applyBorder="1" applyAlignment="1">
      <alignment horizontal="distributed" shrinkToFit="1"/>
    </xf>
    <xf numFmtId="177" fontId="24" fillId="0" borderId="1" xfId="4" applyNumberFormat="1" applyFont="1" applyFill="1" applyBorder="1" applyProtection="1">
      <alignment vertical="center"/>
      <protection locked="0"/>
    </xf>
    <xf numFmtId="0" fontId="24" fillId="0" borderId="1" xfId="4" applyFont="1" applyFill="1" applyBorder="1" applyAlignment="1">
      <alignment horizontal="center" vertical="center"/>
    </xf>
    <xf numFmtId="177" fontId="24" fillId="0" borderId="1" xfId="4" applyNumberFormat="1" applyFont="1" applyFill="1" applyBorder="1">
      <alignment vertical="center"/>
    </xf>
    <xf numFmtId="177" fontId="24" fillId="2" borderId="15" xfId="4" applyNumberFormat="1" applyFont="1" applyFill="1" applyBorder="1">
      <alignment vertical="center"/>
    </xf>
    <xf numFmtId="179" fontId="24" fillId="0" borderId="0" xfId="4" applyNumberFormat="1" applyFont="1" applyFill="1" applyBorder="1" applyAlignment="1">
      <alignment horizontal="center" vertical="center"/>
    </xf>
    <xf numFmtId="0" fontId="25" fillId="0" borderId="0" xfId="4" quotePrefix="1" applyFont="1" applyAlignment="1">
      <alignment horizontal="center" vertical="center"/>
    </xf>
    <xf numFmtId="0" fontId="24" fillId="0" borderId="0" xfId="4" applyFont="1" applyBorder="1" applyAlignment="1">
      <alignment horizontal="center" vertical="center" shrinkToFit="1"/>
    </xf>
    <xf numFmtId="0" fontId="27" fillId="0" borderId="0" xfId="4" applyFont="1" applyBorder="1" applyAlignment="1">
      <alignment horizontal="left" vertical="center" wrapText="1"/>
    </xf>
    <xf numFmtId="177" fontId="27" fillId="0" borderId="0" xfId="4" applyNumberFormat="1" applyFont="1" applyBorder="1" applyAlignment="1">
      <alignment horizontal="left" vertical="center" wrapText="1"/>
    </xf>
    <xf numFmtId="0" fontId="24" fillId="0" borderId="13" xfId="4" applyFont="1" applyBorder="1" applyAlignment="1">
      <alignment horizontal="center" vertical="center"/>
    </xf>
    <xf numFmtId="0" fontId="24" fillId="0" borderId="10" xfId="4" applyFont="1" applyBorder="1" applyAlignment="1">
      <alignment horizontal="center" vertical="center" shrinkToFit="1"/>
    </xf>
    <xf numFmtId="177" fontId="24" fillId="0" borderId="47" xfId="4" applyNumberFormat="1" applyFont="1" applyFill="1" applyBorder="1">
      <alignment vertical="center"/>
    </xf>
    <xf numFmtId="0" fontId="24" fillId="0" borderId="47" xfId="4" applyFont="1" applyBorder="1" applyAlignment="1">
      <alignment horizontal="center" vertical="center"/>
    </xf>
    <xf numFmtId="179" fontId="24" fillId="0" borderId="47" xfId="4" applyNumberFormat="1" applyFont="1" applyBorder="1">
      <alignment vertical="center"/>
    </xf>
    <xf numFmtId="0" fontId="25" fillId="0" borderId="0" xfId="4" applyFont="1" applyBorder="1">
      <alignment vertical="center"/>
    </xf>
    <xf numFmtId="0" fontId="23" fillId="0" borderId="0" xfId="4" applyFont="1" applyBorder="1" applyAlignment="1">
      <alignment horizontal="left" vertical="center"/>
    </xf>
    <xf numFmtId="0" fontId="23" fillId="0" borderId="0" xfId="4" applyFont="1" applyBorder="1" applyAlignment="1">
      <alignment horizontal="center" vertical="center"/>
    </xf>
    <xf numFmtId="179" fontId="24" fillId="0" borderId="0" xfId="4" applyNumberFormat="1" applyFont="1" applyBorder="1">
      <alignment vertical="center"/>
    </xf>
    <xf numFmtId="177" fontId="24" fillId="0" borderId="0" xfId="4" applyNumberFormat="1" applyFont="1">
      <alignment vertical="center"/>
    </xf>
    <xf numFmtId="0" fontId="25" fillId="0" borderId="0" xfId="4" applyFont="1" applyFill="1" applyBorder="1">
      <alignment vertical="center"/>
    </xf>
    <xf numFmtId="0" fontId="24" fillId="0" borderId="0" xfId="4" applyFont="1" applyFill="1" applyBorder="1" applyAlignment="1">
      <alignment vertical="center"/>
    </xf>
    <xf numFmtId="0" fontId="24" fillId="0" borderId="0" xfId="4" applyFont="1" applyFill="1" applyBorder="1" applyAlignment="1">
      <alignment vertical="center" shrinkToFit="1"/>
    </xf>
    <xf numFmtId="0" fontId="25" fillId="0" borderId="0" xfId="4" quotePrefix="1" applyFont="1" applyFill="1" applyBorder="1" applyAlignment="1">
      <alignment horizontal="center" vertical="center"/>
    </xf>
    <xf numFmtId="0" fontId="25" fillId="0" borderId="0" xfId="4" applyFont="1" applyFill="1" applyBorder="1" applyAlignment="1">
      <alignment vertical="center"/>
    </xf>
    <xf numFmtId="0" fontId="23" fillId="0" borderId="0" xfId="4" applyFont="1" applyFill="1" applyBorder="1">
      <alignment vertical="center"/>
    </xf>
    <xf numFmtId="179" fontId="23" fillId="0" borderId="0" xfId="4" applyNumberFormat="1" applyFont="1" applyFill="1" applyBorder="1">
      <alignment vertical="center"/>
    </xf>
    <xf numFmtId="177" fontId="23" fillId="0" borderId="0" xfId="4" applyNumberFormat="1" applyFont="1" applyFill="1" applyBorder="1">
      <alignment vertical="center"/>
    </xf>
    <xf numFmtId="0" fontId="23" fillId="0" borderId="0" xfId="4" quotePrefix="1" applyFont="1" applyFill="1" applyBorder="1" applyAlignment="1">
      <alignment horizontal="center" vertical="center"/>
    </xf>
    <xf numFmtId="0" fontId="23" fillId="0" borderId="0" xfId="4" applyFont="1" applyFill="1" applyBorder="1" applyAlignment="1">
      <alignment vertical="center"/>
    </xf>
    <xf numFmtId="177" fontId="24" fillId="0" borderId="0" xfId="4" applyNumberFormat="1" applyFont="1" applyFill="1" applyBorder="1" applyAlignment="1">
      <alignment horizontal="center" vertical="center"/>
    </xf>
    <xf numFmtId="177" fontId="24" fillId="0" borderId="0" xfId="4" applyNumberFormat="1" applyFont="1" applyFill="1" applyBorder="1" applyAlignment="1">
      <alignment horizontal="center" vertical="center" shrinkToFit="1"/>
    </xf>
    <xf numFmtId="178" fontId="24" fillId="0" borderId="0" xfId="4" applyNumberFormat="1" applyFont="1" applyFill="1" applyBorder="1" applyAlignment="1">
      <alignment horizontal="center" vertical="center"/>
    </xf>
    <xf numFmtId="0" fontId="34" fillId="0" borderId="0" xfId="4" applyFont="1">
      <alignment vertical="center"/>
    </xf>
    <xf numFmtId="0" fontId="24" fillId="0" borderId="0" xfId="4" applyFont="1">
      <alignment vertical="center"/>
    </xf>
    <xf numFmtId="0" fontId="3" fillId="0" borderId="0" xfId="4" applyFont="1" applyAlignment="1">
      <alignment horizontal="right" vertical="center" wrapText="1"/>
    </xf>
    <xf numFmtId="177" fontId="3" fillId="0" borderId="0" xfId="4" applyNumberFormat="1" applyFont="1" applyAlignment="1">
      <alignment horizontal="right" vertical="center" wrapText="1"/>
    </xf>
    <xf numFmtId="0" fontId="3" fillId="0" borderId="0" xfId="4" applyFont="1" applyBorder="1" applyAlignment="1">
      <alignment horizontal="right" vertical="center" wrapText="1"/>
    </xf>
    <xf numFmtId="0" fontId="25" fillId="0" borderId="0" xfId="4" applyFont="1" applyAlignment="1">
      <alignment horizontal="left" vertical="center" wrapText="1"/>
    </xf>
    <xf numFmtId="0" fontId="24" fillId="0" borderId="14" xfId="4" applyFont="1" applyBorder="1" applyAlignment="1">
      <alignment horizontal="center" vertical="center"/>
    </xf>
    <xf numFmtId="0" fontId="24" fillId="0" borderId="9"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5" fillId="0" borderId="0" xfId="4" applyFont="1" applyAlignment="1">
      <alignment horizontal="center" vertical="center"/>
    </xf>
    <xf numFmtId="177" fontId="7" fillId="2" borderId="9" xfId="4" applyNumberFormat="1" applyFont="1" applyFill="1" applyBorder="1">
      <alignment vertical="center"/>
    </xf>
    <xf numFmtId="3" fontId="0" fillId="6" borderId="0" xfId="0" applyNumberFormat="1" applyFont="1" applyFill="1" applyBorder="1" applyAlignment="1">
      <alignment vertical="center"/>
    </xf>
    <xf numFmtId="178" fontId="7" fillId="0" borderId="6" xfId="4" quotePrefix="1" applyNumberFormat="1" applyFont="1" applyBorder="1" applyAlignment="1">
      <alignment horizontal="center" vertical="center"/>
    </xf>
    <xf numFmtId="0" fontId="25" fillId="0" borderId="0" xfId="4" applyFont="1" applyAlignment="1">
      <alignment horizontal="left" vertical="center" wrapText="1"/>
    </xf>
    <xf numFmtId="0" fontId="25" fillId="0" borderId="0" xfId="4" applyFont="1" applyAlignment="1">
      <alignment horizontal="center" vertical="center"/>
    </xf>
    <xf numFmtId="0" fontId="35" fillId="0" borderId="0" xfId="4" applyFont="1">
      <alignment vertical="center"/>
    </xf>
    <xf numFmtId="0" fontId="36" fillId="0" borderId="0" xfId="4" applyFont="1" applyBorder="1" applyAlignment="1">
      <alignment horizontal="center" vertical="center"/>
    </xf>
    <xf numFmtId="0" fontId="37" fillId="0" borderId="0" xfId="4" applyFont="1" applyBorder="1" applyAlignment="1">
      <alignment horizontal="center" vertical="center"/>
    </xf>
    <xf numFmtId="0" fontId="37" fillId="0" borderId="0" xfId="4" applyFont="1" applyBorder="1" applyAlignment="1">
      <alignment horizontal="center" vertical="center" wrapText="1"/>
    </xf>
    <xf numFmtId="197" fontId="24" fillId="0" borderId="0" xfId="4" applyNumberFormat="1" applyFont="1">
      <alignment vertical="center"/>
    </xf>
    <xf numFmtId="0" fontId="38" fillId="0" borderId="13" xfId="6" applyFont="1" applyBorder="1">
      <alignment vertical="center"/>
    </xf>
    <xf numFmtId="0" fontId="38" fillId="0" borderId="0" xfId="6" applyFont="1">
      <alignment vertical="center"/>
    </xf>
    <xf numFmtId="0" fontId="39" fillId="0" borderId="0" xfId="4" applyFont="1">
      <alignment vertical="center"/>
    </xf>
    <xf numFmtId="0" fontId="38" fillId="0" borderId="0" xfId="4" applyFont="1">
      <alignment vertical="center"/>
    </xf>
    <xf numFmtId="0" fontId="39" fillId="0" borderId="0" xfId="4" applyFont="1" applyBorder="1">
      <alignment vertical="center"/>
    </xf>
    <xf numFmtId="0" fontId="38" fillId="0" borderId="0" xfId="4" applyFont="1" applyBorder="1">
      <alignment vertical="center"/>
    </xf>
    <xf numFmtId="0" fontId="39" fillId="0" borderId="0" xfId="4" applyFont="1" applyFill="1" applyBorder="1">
      <alignment vertical="center"/>
    </xf>
    <xf numFmtId="0" fontId="38" fillId="0" borderId="0" xfId="4" applyFont="1" applyFill="1" applyBorder="1">
      <alignment vertical="center"/>
    </xf>
    <xf numFmtId="0" fontId="35" fillId="0" borderId="0" xfId="4" applyFont="1" applyFill="1" applyBorder="1">
      <alignment vertical="center"/>
    </xf>
    <xf numFmtId="0" fontId="23" fillId="0" borderId="0" xfId="4" applyFont="1">
      <alignment vertical="center"/>
    </xf>
    <xf numFmtId="0" fontId="23" fillId="0" borderId="0" xfId="4" applyFont="1" applyAlignment="1">
      <alignment vertical="center"/>
    </xf>
    <xf numFmtId="0" fontId="27" fillId="0" borderId="0" xfId="4" applyFont="1" applyAlignment="1">
      <alignment horizontal="right" vertical="center"/>
    </xf>
    <xf numFmtId="0" fontId="23" fillId="0" borderId="0" xfId="4" quotePrefix="1" applyFont="1" applyAlignment="1">
      <alignment horizontal="center" vertical="center"/>
    </xf>
    <xf numFmtId="0" fontId="25" fillId="0" borderId="0" xfId="4" quotePrefix="1" applyFont="1" applyAlignment="1">
      <alignment horizontal="center" vertical="center"/>
    </xf>
    <xf numFmtId="0" fontId="25" fillId="0" borderId="0" xfId="4" applyFont="1" applyAlignment="1">
      <alignment vertical="center"/>
    </xf>
    <xf numFmtId="0" fontId="24" fillId="0" borderId="0" xfId="4" applyFont="1">
      <alignment vertical="center"/>
    </xf>
    <xf numFmtId="0" fontId="24" fillId="0" borderId="14" xfId="4" applyFont="1" applyBorder="1" applyAlignment="1">
      <alignment horizontal="center" vertical="center" shrinkToFit="1"/>
    </xf>
    <xf numFmtId="0" fontId="24" fillId="0" borderId="13" xfId="4" applyFont="1" applyBorder="1" applyAlignment="1">
      <alignment horizontal="center" vertical="center"/>
    </xf>
    <xf numFmtId="0" fontId="24" fillId="0" borderId="11" xfId="4" applyFont="1" applyBorder="1" applyAlignment="1">
      <alignment horizontal="center" vertical="center"/>
    </xf>
    <xf numFmtId="0" fontId="24" fillId="0" borderId="9" xfId="4" applyFont="1" applyBorder="1" applyAlignment="1">
      <alignment horizontal="center" vertical="center" shrinkToFit="1"/>
    </xf>
    <xf numFmtId="0" fontId="25" fillId="0" borderId="0" xfId="4" applyFont="1">
      <alignment vertical="center"/>
    </xf>
    <xf numFmtId="0" fontId="24" fillId="0" borderId="5" xfId="4" applyFont="1" applyBorder="1">
      <alignment vertical="center"/>
    </xf>
    <xf numFmtId="177" fontId="24" fillId="3" borderId="4" xfId="4" applyNumberFormat="1" applyFont="1" applyFill="1" applyBorder="1" applyProtection="1">
      <alignment vertical="center"/>
      <protection locked="0"/>
    </xf>
    <xf numFmtId="177" fontId="24" fillId="2" borderId="4" xfId="4" applyNumberFormat="1" applyFont="1" applyFill="1" applyBorder="1">
      <alignment vertical="center"/>
    </xf>
    <xf numFmtId="0" fontId="24" fillId="0" borderId="0" xfId="4" applyFont="1" applyBorder="1" applyAlignment="1">
      <alignment vertical="center"/>
    </xf>
    <xf numFmtId="0" fontId="24" fillId="0" borderId="0" xfId="4" applyFont="1" applyBorder="1" applyAlignment="1">
      <alignment horizontal="center" vertical="center"/>
    </xf>
    <xf numFmtId="0" fontId="24" fillId="0" borderId="0" xfId="4" applyFont="1" applyBorder="1">
      <alignment vertical="center"/>
    </xf>
    <xf numFmtId="0" fontId="24" fillId="0" borderId="0" xfId="4" applyFont="1" applyFill="1" applyBorder="1">
      <alignment vertical="center"/>
    </xf>
    <xf numFmtId="177" fontId="24" fillId="0" borderId="3" xfId="4" applyNumberFormat="1" applyFont="1" applyFill="1" applyBorder="1">
      <alignment vertical="center"/>
    </xf>
    <xf numFmtId="0" fontId="24" fillId="0" borderId="0" xfId="4" applyFont="1" applyAlignment="1">
      <alignment vertical="center"/>
    </xf>
    <xf numFmtId="177" fontId="24" fillId="2" borderId="2" xfId="4" applyNumberFormat="1" applyFont="1" applyFill="1" applyBorder="1">
      <alignment vertical="center"/>
    </xf>
    <xf numFmtId="198" fontId="16" fillId="5" borderId="0" xfId="8" applyNumberFormat="1" applyFont="1" applyFill="1" applyBorder="1"/>
    <xf numFmtId="0" fontId="22" fillId="0" borderId="0" xfId="4" applyFont="1">
      <alignment vertical="center"/>
    </xf>
    <xf numFmtId="183" fontId="3" fillId="0" borderId="1" xfId="4" applyNumberFormat="1" applyFont="1" applyBorder="1" applyAlignment="1">
      <alignment horizontal="center" vertical="center"/>
    </xf>
    <xf numFmtId="183" fontId="6" fillId="0" borderId="0" xfId="4" applyNumberFormat="1" applyFont="1">
      <alignment vertical="center"/>
    </xf>
    <xf numFmtId="183" fontId="7" fillId="0" borderId="9" xfId="4" applyNumberFormat="1" applyFont="1" applyBorder="1" applyAlignment="1">
      <alignment horizontal="center" vertical="center"/>
    </xf>
    <xf numFmtId="183" fontId="3" fillId="0" borderId="0" xfId="4" applyNumberFormat="1" applyFont="1">
      <alignment vertical="center"/>
    </xf>
    <xf numFmtId="183" fontId="7" fillId="0" borderId="0" xfId="4" applyNumberFormat="1" applyFont="1" applyFill="1" applyBorder="1" applyAlignment="1">
      <alignment horizontal="center" vertical="center"/>
    </xf>
    <xf numFmtId="178" fontId="24" fillId="0" borderId="6" xfId="4" applyNumberFormat="1" applyFont="1" applyBorder="1" applyAlignment="1">
      <alignment horizontal="center" vertical="center"/>
    </xf>
    <xf numFmtId="0" fontId="24" fillId="0" borderId="4"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9" xfId="4" applyFont="1" applyBorder="1" applyAlignment="1">
      <alignment horizontal="center" vertical="center"/>
    </xf>
    <xf numFmtId="0" fontId="24" fillId="0" borderId="14" xfId="4" applyFont="1" applyBorder="1" applyAlignment="1">
      <alignment horizontal="center" vertical="center"/>
    </xf>
    <xf numFmtId="0" fontId="24" fillId="0" borderId="0" xfId="4" applyFont="1" applyFill="1" applyBorder="1" applyAlignment="1">
      <alignment horizontal="center" vertical="center"/>
    </xf>
    <xf numFmtId="0" fontId="25" fillId="0" borderId="1" xfId="4" applyFont="1" applyBorder="1" applyAlignment="1">
      <alignment horizontal="center" vertical="center"/>
    </xf>
    <xf numFmtId="0" fontId="6" fillId="0" borderId="1" xfId="4" applyFont="1" applyBorder="1">
      <alignment vertical="center"/>
    </xf>
    <xf numFmtId="0" fontId="7" fillId="0" borderId="13" xfId="4" applyFont="1" applyBorder="1" applyAlignment="1">
      <alignment vertical="center"/>
    </xf>
    <xf numFmtId="0" fontId="7" fillId="0" borderId="0" xfId="4" quotePrefix="1" applyFont="1">
      <alignment vertical="center"/>
    </xf>
    <xf numFmtId="0" fontId="24" fillId="0" borderId="49" xfId="4" applyFont="1" applyBorder="1" applyAlignment="1">
      <alignment horizontal="center" vertical="center"/>
    </xf>
    <xf numFmtId="0" fontId="32" fillId="0" borderId="0" xfId="0" applyFont="1" applyAlignment="1">
      <alignment horizontal="left" shrinkToFit="1"/>
    </xf>
    <xf numFmtId="0" fontId="32" fillId="0" borderId="0" xfId="0" applyFont="1" applyAlignment="1">
      <alignment shrinkToFit="1"/>
    </xf>
    <xf numFmtId="0" fontId="7" fillId="0" borderId="36" xfId="4" applyFont="1" applyFill="1" applyBorder="1" applyAlignment="1">
      <alignment horizontal="center" vertical="center"/>
    </xf>
    <xf numFmtId="0" fontId="10" fillId="0" borderId="0" xfId="4" applyFont="1" applyAlignment="1">
      <alignment horizontal="right" vertical="center"/>
    </xf>
    <xf numFmtId="0" fontId="7" fillId="0" borderId="9" xfId="4" applyFont="1" applyBorder="1" applyAlignment="1">
      <alignment horizontal="center" vertical="center" shrinkToFit="1"/>
    </xf>
    <xf numFmtId="0" fontId="7" fillId="0" borderId="16" xfId="4" applyFont="1" applyFill="1" applyBorder="1">
      <alignment vertical="center"/>
    </xf>
    <xf numFmtId="0" fontId="7" fillId="0" borderId="9" xfId="4" applyFont="1" applyFill="1" applyBorder="1">
      <alignment vertical="center"/>
    </xf>
    <xf numFmtId="49" fontId="7" fillId="0" borderId="0" xfId="4" quotePrefix="1" applyNumberFormat="1" applyFont="1">
      <alignment vertical="center"/>
    </xf>
    <xf numFmtId="0" fontId="3" fillId="3" borderId="4" xfId="4" applyFont="1" applyFill="1" applyBorder="1" applyProtection="1">
      <alignment vertical="center"/>
      <protection locked="0"/>
    </xf>
    <xf numFmtId="0" fontId="9" fillId="0" borderId="0" xfId="4" applyFont="1" applyAlignment="1">
      <alignment horizontal="left" vertical="center"/>
    </xf>
    <xf numFmtId="0" fontId="7" fillId="3" borderId="14" xfId="4" applyFont="1" applyFill="1" applyBorder="1" applyProtection="1">
      <alignment vertical="center"/>
      <protection locked="0"/>
    </xf>
    <xf numFmtId="178" fontId="7" fillId="0" borderId="0" xfId="4" applyNumberFormat="1" applyFont="1" applyFill="1" applyBorder="1" applyAlignment="1">
      <alignment horizontal="center" vertical="center"/>
    </xf>
    <xf numFmtId="0" fontId="7" fillId="0" borderId="3" xfId="4" applyFont="1" applyFill="1" applyBorder="1">
      <alignment vertical="center"/>
    </xf>
    <xf numFmtId="179" fontId="3" fillId="0" borderId="1" xfId="4" applyNumberFormat="1" applyFont="1" applyBorder="1" applyAlignment="1">
      <alignment horizontal="center" vertical="center"/>
    </xf>
    <xf numFmtId="177" fontId="3" fillId="3" borderId="4" xfId="4" applyNumberFormat="1" applyFont="1" applyFill="1" applyBorder="1" applyProtection="1">
      <alignment vertical="center"/>
      <protection locked="0"/>
    </xf>
    <xf numFmtId="0" fontId="3" fillId="0" borderId="0" xfId="4" applyFont="1" applyAlignment="1">
      <alignment vertical="top"/>
    </xf>
    <xf numFmtId="0" fontId="41" fillId="0" borderId="0" xfId="4" applyFont="1">
      <alignment vertical="center"/>
    </xf>
    <xf numFmtId="188" fontId="6" fillId="0" borderId="4" xfId="11" applyNumberFormat="1" applyFont="1" applyBorder="1">
      <alignment vertical="center"/>
    </xf>
    <xf numFmtId="0" fontId="1" fillId="0" borderId="0" xfId="0" applyFont="1"/>
    <xf numFmtId="0" fontId="25" fillId="0" borderId="0" xfId="4" applyFont="1" applyAlignment="1">
      <alignment horizontal="left" vertical="center" wrapText="1"/>
    </xf>
    <xf numFmtId="0" fontId="24" fillId="0" borderId="0" xfId="4" applyFont="1" applyFill="1" applyBorder="1" applyAlignment="1">
      <alignment horizontal="center" vertical="center"/>
    </xf>
    <xf numFmtId="176" fontId="7" fillId="0" borderId="0" xfId="4" applyNumberFormat="1" applyFont="1" applyFill="1" applyBorder="1">
      <alignment vertical="center"/>
    </xf>
    <xf numFmtId="0" fontId="22" fillId="0" borderId="0" xfId="4" applyFont="1" applyBorder="1">
      <alignment vertical="center"/>
    </xf>
    <xf numFmtId="177" fontId="7" fillId="2" borderId="17" xfId="4" applyNumberFormat="1" applyFont="1" applyFill="1" applyBorder="1">
      <alignment vertical="center"/>
    </xf>
    <xf numFmtId="177" fontId="34" fillId="0" borderId="0" xfId="4" applyNumberFormat="1" applyFont="1" applyFill="1" applyBorder="1" applyProtection="1">
      <alignment vertical="center"/>
      <protection locked="0"/>
    </xf>
    <xf numFmtId="0" fontId="6" fillId="0" borderId="1" xfId="4" applyFont="1" applyBorder="1" applyAlignment="1">
      <alignment horizontal="center" vertical="center"/>
    </xf>
    <xf numFmtId="0" fontId="7" fillId="0" borderId="0" xfId="4" applyFont="1" applyFill="1" applyBorder="1" applyAlignment="1">
      <alignment horizontal="center" vertical="center"/>
    </xf>
    <xf numFmtId="189" fontId="3" fillId="0" borderId="0" xfId="4" applyNumberFormat="1" applyFont="1" applyFill="1" applyBorder="1">
      <alignment vertical="center"/>
    </xf>
    <xf numFmtId="176" fontId="3" fillId="0" borderId="0" xfId="4" applyNumberFormat="1" applyFont="1" applyBorder="1" applyAlignment="1">
      <alignment horizontal="center" vertical="center"/>
    </xf>
    <xf numFmtId="189" fontId="7" fillId="0" borderId="0" xfId="4" applyNumberFormat="1" applyFont="1" applyFill="1" applyBorder="1" applyProtection="1">
      <alignment vertical="center"/>
      <protection locked="0"/>
    </xf>
    <xf numFmtId="0" fontId="3" fillId="0" borderId="0" xfId="4" applyFont="1" applyFill="1" applyBorder="1" applyAlignment="1">
      <alignment horizontal="center" vertical="center"/>
    </xf>
    <xf numFmtId="176" fontId="7" fillId="0" borderId="0" xfId="4" applyNumberFormat="1" applyFont="1" applyFill="1" applyBorder="1" applyAlignment="1">
      <alignment horizontal="center" vertical="center"/>
    </xf>
    <xf numFmtId="0" fontId="3" fillId="0" borderId="0" xfId="4" applyFont="1" applyAlignment="1">
      <alignment vertical="center" wrapText="1"/>
    </xf>
    <xf numFmtId="176" fontId="3" fillId="0" borderId="0" xfId="4" applyNumberFormat="1" applyFont="1" applyAlignment="1">
      <alignment vertical="center" shrinkToFit="1"/>
    </xf>
    <xf numFmtId="176" fontId="10" fillId="0" borderId="0" xfId="4" applyNumberFormat="1" applyFont="1" applyAlignment="1">
      <alignment vertical="center" shrinkToFit="1"/>
    </xf>
    <xf numFmtId="0" fontId="7" fillId="0" borderId="0" xfId="4" applyFont="1" applyAlignment="1">
      <alignment horizontal="center" vertical="center"/>
    </xf>
    <xf numFmtId="179" fontId="7" fillId="3" borderId="9" xfId="4" applyNumberFormat="1" applyFont="1" applyFill="1" applyBorder="1" applyAlignment="1">
      <alignment horizontal="center" vertical="center"/>
    </xf>
    <xf numFmtId="0" fontId="7" fillId="0" borderId="19" xfId="4" applyFont="1" applyFill="1" applyBorder="1" applyAlignment="1">
      <alignment horizontal="center" vertical="center"/>
    </xf>
    <xf numFmtId="177" fontId="12" fillId="0" borderId="0" xfId="9" applyNumberFormat="1" applyFont="1" applyBorder="1" applyAlignment="1">
      <alignment vertical="center"/>
    </xf>
    <xf numFmtId="0" fontId="12" fillId="0" borderId="0" xfId="9" applyNumberFormat="1" applyFont="1" applyFill="1" applyBorder="1" applyAlignment="1">
      <alignment vertical="center"/>
    </xf>
    <xf numFmtId="0" fontId="12" fillId="0" borderId="92" xfId="9" applyNumberFormat="1" applyFont="1" applyBorder="1" applyAlignment="1">
      <alignment vertical="center"/>
    </xf>
    <xf numFmtId="2" fontId="12" fillId="0" borderId="0" xfId="9" applyNumberFormat="1" applyFont="1" applyBorder="1" applyAlignment="1">
      <alignment horizontal="center" vertical="center"/>
    </xf>
    <xf numFmtId="188" fontId="12" fillId="0" borderId="0" xfId="9" applyNumberFormat="1" applyFont="1" applyBorder="1" applyAlignment="1">
      <alignment horizontal="center" vertical="center"/>
    </xf>
    <xf numFmtId="0" fontId="12" fillId="0" borderId="0" xfId="9" applyNumberFormat="1" applyFont="1" applyBorder="1" applyAlignment="1">
      <alignment horizontal="right" vertical="center"/>
    </xf>
    <xf numFmtId="0" fontId="12" fillId="0" borderId="93" xfId="9" applyNumberFormat="1" applyFont="1" applyBorder="1" applyAlignment="1">
      <alignment vertical="center"/>
    </xf>
    <xf numFmtId="0" fontId="0" fillId="0" borderId="93" xfId="0" applyNumberFormat="1" applyFont="1" applyFill="1" applyBorder="1" applyAlignment="1">
      <alignment vertical="center"/>
    </xf>
    <xf numFmtId="0" fontId="43" fillId="0" borderId="0" xfId="0" applyNumberFormat="1" applyFont="1" applyFill="1" applyBorder="1" applyAlignment="1">
      <alignment vertical="center"/>
    </xf>
    <xf numFmtId="3" fontId="0" fillId="0" borderId="93" xfId="0" applyNumberFormat="1" applyFont="1" applyFill="1" applyBorder="1" applyAlignment="1">
      <alignment vertical="center"/>
    </xf>
    <xf numFmtId="0" fontId="0" fillId="0" borderId="93" xfId="0" applyFont="1" applyFill="1" applyBorder="1" applyAlignment="1">
      <alignment vertical="center"/>
    </xf>
    <xf numFmtId="0" fontId="18" fillId="0" borderId="0" xfId="0" applyFont="1" applyFill="1" applyBorder="1" applyAlignment="1">
      <alignment vertical="center"/>
    </xf>
    <xf numFmtId="0" fontId="12" fillId="0" borderId="35" xfId="9" applyNumberFormat="1" applyFont="1" applyBorder="1" applyAlignment="1">
      <alignment vertical="center"/>
    </xf>
    <xf numFmtId="0" fontId="12" fillId="0" borderId="34" xfId="9" applyNumberFormat="1" applyFont="1" applyBorder="1" applyAlignment="1">
      <alignment vertical="center"/>
    </xf>
    <xf numFmtId="0" fontId="43" fillId="0" borderId="34" xfId="0" applyNumberFormat="1" applyFont="1" applyFill="1" applyBorder="1" applyAlignment="1">
      <alignment vertical="center"/>
    </xf>
    <xf numFmtId="3" fontId="0" fillId="0" borderId="34" xfId="0" applyNumberFormat="1" applyFont="1" applyFill="1" applyBorder="1" applyAlignment="1">
      <alignment horizontal="center" vertical="center"/>
    </xf>
    <xf numFmtId="0" fontId="0" fillId="0" borderId="34" xfId="0" applyNumberFormat="1" applyFont="1" applyFill="1" applyBorder="1" applyAlignment="1">
      <alignment horizontal="right" vertical="center"/>
    </xf>
    <xf numFmtId="0" fontId="0" fillId="0" borderId="34" xfId="0" applyNumberFormat="1" applyFont="1" applyFill="1" applyBorder="1" applyAlignment="1">
      <alignment vertical="center"/>
    </xf>
    <xf numFmtId="3" fontId="0" fillId="0" borderId="34" xfId="0" applyNumberFormat="1" applyFont="1" applyFill="1" applyBorder="1" applyAlignment="1">
      <alignment horizontal="left" vertical="center"/>
    </xf>
    <xf numFmtId="189" fontId="7" fillId="0" borderId="98" xfId="4" applyNumberFormat="1" applyFont="1" applyBorder="1" applyAlignment="1">
      <alignment horizontal="center" vertical="center"/>
    </xf>
    <xf numFmtId="0" fontId="7" fillId="0" borderId="98" xfId="4" applyFont="1" applyBorder="1" applyAlignment="1">
      <alignment horizontal="center" vertical="center"/>
    </xf>
    <xf numFmtId="176" fontId="7" fillId="0" borderId="98" xfId="4" applyNumberFormat="1" applyFont="1" applyBorder="1" applyAlignment="1">
      <alignment horizontal="center" vertical="center"/>
    </xf>
    <xf numFmtId="178" fontId="7" fillId="0" borderId="89" xfId="4" applyNumberFormat="1" applyFont="1" applyBorder="1" applyAlignment="1">
      <alignment horizontal="center" vertical="center"/>
    </xf>
    <xf numFmtId="0" fontId="7" fillId="0" borderId="91" xfId="4" applyFont="1" applyBorder="1">
      <alignment vertical="center"/>
    </xf>
    <xf numFmtId="189" fontId="7" fillId="3" borderId="94" xfId="4" applyNumberFormat="1" applyFont="1" applyFill="1" applyBorder="1" applyProtection="1">
      <alignment vertical="center"/>
      <protection locked="0"/>
    </xf>
    <xf numFmtId="0" fontId="7" fillId="0" borderId="94" xfId="4" applyFont="1" applyBorder="1" applyAlignment="1">
      <alignment horizontal="center" vertical="center"/>
    </xf>
    <xf numFmtId="176" fontId="7" fillId="0" borderId="98" xfId="4" applyNumberFormat="1" applyFont="1" applyBorder="1">
      <alignment vertical="center"/>
    </xf>
    <xf numFmtId="189" fontId="7" fillId="2" borderId="98" xfId="4" applyNumberFormat="1" applyFont="1" applyFill="1" applyBorder="1">
      <alignment vertical="center"/>
    </xf>
    <xf numFmtId="176" fontId="7" fillId="3" borderId="94" xfId="4" applyNumberFormat="1" applyFont="1" applyFill="1" applyBorder="1" applyAlignment="1">
      <alignment horizontal="right" vertical="center"/>
    </xf>
    <xf numFmtId="185" fontId="7" fillId="0" borderId="94" xfId="4" applyNumberFormat="1" applyFont="1" applyBorder="1" applyAlignment="1">
      <alignment horizontal="right" vertical="center"/>
    </xf>
    <xf numFmtId="176" fontId="10" fillId="0" borderId="0" xfId="4" applyNumberFormat="1" applyFont="1" applyAlignment="1">
      <alignment horizontal="center" vertical="center" shrinkToFit="1"/>
    </xf>
    <xf numFmtId="180" fontId="3" fillId="3" borderId="94" xfId="4" applyNumberFormat="1" applyFont="1" applyFill="1" applyBorder="1" applyProtection="1">
      <alignment vertical="center"/>
      <protection locked="0"/>
    </xf>
    <xf numFmtId="179" fontId="7" fillId="0" borderId="94" xfId="4" applyNumberFormat="1" applyFont="1" applyBorder="1" applyAlignment="1">
      <alignment horizontal="right" vertical="center"/>
    </xf>
    <xf numFmtId="179" fontId="0" fillId="2" borderId="35" xfId="0" applyNumberFormat="1" applyFont="1" applyFill="1" applyBorder="1" applyAlignment="1">
      <alignment vertical="center"/>
    </xf>
    <xf numFmtId="179" fontId="0" fillId="2" borderId="34" xfId="0" applyNumberFormat="1" applyFont="1" applyFill="1" applyBorder="1" applyAlignment="1">
      <alignment vertical="center"/>
    </xf>
    <xf numFmtId="179" fontId="0" fillId="2" borderId="2" xfId="0" applyNumberFormat="1" applyFont="1" applyFill="1" applyBorder="1" applyAlignment="1">
      <alignment vertical="center"/>
    </xf>
    <xf numFmtId="0" fontId="3" fillId="0" borderId="0" xfId="4" applyFont="1" applyAlignment="1">
      <alignment horizontal="left" vertical="center" wrapText="1"/>
    </xf>
    <xf numFmtId="0" fontId="7" fillId="0" borderId="0" xfId="4" applyFont="1" applyFill="1" applyBorder="1" applyAlignment="1">
      <alignment horizontal="center" vertical="center"/>
    </xf>
    <xf numFmtId="0" fontId="7" fillId="0" borderId="96" xfId="4" applyFont="1" applyBorder="1" applyAlignment="1">
      <alignment horizontal="center" vertical="center"/>
    </xf>
    <xf numFmtId="0" fontId="3" fillId="0" borderId="1" xfId="4" applyFont="1" applyBorder="1" applyAlignment="1">
      <alignment horizontal="center" vertical="center"/>
    </xf>
    <xf numFmtId="0" fontId="3" fillId="0" borderId="0" xfId="4" applyFont="1" applyAlignment="1">
      <alignment horizontal="center" vertical="center"/>
    </xf>
    <xf numFmtId="0" fontId="10" fillId="0" borderId="0" xfId="4" applyFont="1" applyAlignment="1">
      <alignment vertical="center" wrapText="1"/>
    </xf>
    <xf numFmtId="0" fontId="12" fillId="0" borderId="0" xfId="9" applyNumberFormat="1" applyFont="1" applyBorder="1" applyAlignment="1">
      <alignment horizontal="center" vertical="center"/>
    </xf>
    <xf numFmtId="181" fontId="12" fillId="0" borderId="0" xfId="9" applyNumberFormat="1" applyFont="1" applyBorder="1" applyAlignment="1">
      <alignment vertical="center"/>
    </xf>
    <xf numFmtId="3" fontId="0" fillId="0" borderId="0" xfId="0" applyNumberFormat="1" applyFont="1" applyFill="1" applyBorder="1" applyAlignment="1">
      <alignment horizontal="center" vertical="center"/>
    </xf>
    <xf numFmtId="0" fontId="24" fillId="0" borderId="0" xfId="4" applyFont="1" applyFill="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9" xfId="4" applyFont="1" applyBorder="1" applyAlignment="1">
      <alignment horizontal="center" vertical="center"/>
    </xf>
    <xf numFmtId="0" fontId="25" fillId="0" borderId="1" xfId="4" applyFont="1" applyBorder="1" applyAlignment="1">
      <alignment horizontal="center" vertical="center"/>
    </xf>
    <xf numFmtId="177" fontId="7" fillId="0" borderId="98" xfId="4" applyNumberFormat="1" applyFont="1" applyBorder="1" applyAlignment="1">
      <alignment horizontal="center" vertical="center"/>
    </xf>
    <xf numFmtId="178" fontId="7" fillId="0" borderId="96" xfId="4" applyNumberFormat="1" applyFont="1" applyBorder="1" applyAlignment="1">
      <alignment horizontal="center" vertical="center"/>
    </xf>
    <xf numFmtId="0" fontId="7" fillId="0" borderId="97" xfId="4" applyFont="1" applyBorder="1">
      <alignment vertical="center"/>
    </xf>
    <xf numFmtId="177" fontId="7" fillId="3" borderId="94" xfId="4" applyNumberFormat="1" applyFont="1" applyFill="1" applyBorder="1" applyProtection="1">
      <alignment vertical="center"/>
      <protection locked="0"/>
    </xf>
    <xf numFmtId="181" fontId="34" fillId="0" borderId="94" xfId="4" applyNumberFormat="1" applyFont="1" applyBorder="1">
      <alignment vertical="center"/>
    </xf>
    <xf numFmtId="177" fontId="7" fillId="2" borderId="94" xfId="4" applyNumberFormat="1" applyFont="1" applyFill="1" applyBorder="1">
      <alignment vertical="center"/>
    </xf>
    <xf numFmtId="181" fontId="34" fillId="0" borderId="98" xfId="4" applyNumberFormat="1" applyFont="1" applyBorder="1">
      <alignment vertical="center"/>
    </xf>
    <xf numFmtId="177" fontId="7" fillId="2" borderId="98" xfId="4" applyNumberFormat="1" applyFont="1" applyFill="1" applyBorder="1">
      <alignment vertical="center"/>
    </xf>
    <xf numFmtId="178" fontId="34" fillId="0" borderId="89" xfId="4" applyNumberFormat="1" applyFont="1" applyBorder="1" applyAlignment="1">
      <alignment horizontal="center" vertical="center"/>
    </xf>
    <xf numFmtId="0" fontId="34" fillId="0" borderId="91" xfId="4" applyFont="1" applyBorder="1">
      <alignment vertical="center"/>
    </xf>
    <xf numFmtId="177" fontId="34" fillId="3" borderId="94" xfId="4" applyNumberFormat="1" applyFont="1" applyFill="1" applyBorder="1" applyProtection="1">
      <alignment vertical="center"/>
      <protection locked="0"/>
    </xf>
    <xf numFmtId="0" fontId="34" fillId="0" borderId="94" xfId="4" applyFont="1" applyBorder="1" applyAlignment="1">
      <alignment horizontal="center" vertical="center"/>
    </xf>
    <xf numFmtId="177" fontId="34" fillId="2" borderId="94" xfId="4" applyNumberFormat="1" applyFont="1" applyFill="1" applyBorder="1">
      <alignment vertical="center"/>
    </xf>
    <xf numFmtId="177" fontId="7" fillId="0" borderId="98" xfId="4" applyNumberFormat="1" applyFont="1" applyFill="1" applyBorder="1">
      <alignment vertical="center"/>
    </xf>
    <xf numFmtId="183" fontId="7" fillId="0" borderId="98" xfId="4" applyNumberFormat="1" applyFont="1" applyBorder="1" applyAlignment="1">
      <alignment vertical="center" shrinkToFit="1"/>
    </xf>
    <xf numFmtId="179" fontId="34" fillId="0" borderId="99" xfId="4" applyNumberFormat="1" applyFont="1" applyBorder="1">
      <alignment vertical="center"/>
    </xf>
    <xf numFmtId="0" fontId="7" fillId="0" borderId="99" xfId="4" applyFont="1" applyBorder="1" applyAlignment="1">
      <alignment horizontal="center" vertical="center"/>
    </xf>
    <xf numFmtId="177" fontId="7" fillId="2" borderId="99" xfId="4" applyNumberFormat="1" applyFont="1" applyFill="1" applyBorder="1">
      <alignment vertical="center"/>
    </xf>
    <xf numFmtId="179" fontId="34" fillId="0" borderId="94" xfId="4" applyNumberFormat="1" applyFont="1" applyBorder="1">
      <alignment vertical="center"/>
    </xf>
    <xf numFmtId="179" fontId="7" fillId="0" borderId="94" xfId="4" applyNumberFormat="1" applyFont="1" applyBorder="1" applyAlignment="1">
      <alignment vertical="center"/>
    </xf>
    <xf numFmtId="177" fontId="7" fillId="0" borderId="98" xfId="4" applyNumberFormat="1" applyFont="1" applyBorder="1" applyAlignment="1">
      <alignment horizontal="center" vertical="center" shrinkToFit="1"/>
    </xf>
    <xf numFmtId="176" fontId="34" fillId="0" borderId="94" xfId="4" applyNumberFormat="1" applyFont="1" applyBorder="1">
      <alignment vertical="center"/>
    </xf>
    <xf numFmtId="178" fontId="7" fillId="0" borderId="89" xfId="4" applyNumberFormat="1" applyFont="1" applyFill="1" applyBorder="1" applyAlignment="1">
      <alignment horizontal="center" vertical="center"/>
    </xf>
    <xf numFmtId="0" fontId="7" fillId="0" borderId="91" xfId="4" applyFont="1" applyFill="1" applyBorder="1">
      <alignment vertical="center"/>
    </xf>
    <xf numFmtId="0" fontId="7" fillId="0" borderId="89" xfId="4" applyFont="1" applyBorder="1" applyAlignment="1">
      <alignment horizontal="center" vertical="center"/>
    </xf>
    <xf numFmtId="176" fontId="7" fillId="0" borderId="94" xfId="4" applyNumberFormat="1" applyFont="1" applyBorder="1">
      <alignment vertical="center"/>
    </xf>
    <xf numFmtId="0" fontId="22" fillId="0" borderId="0" xfId="4" quotePrefix="1" applyFont="1" applyAlignment="1">
      <alignment horizontal="center" vertical="center"/>
    </xf>
    <xf numFmtId="178" fontId="34" fillId="0" borderId="100" xfId="4" applyNumberFormat="1" applyFont="1" applyBorder="1" applyAlignment="1">
      <alignment horizontal="center" vertical="center"/>
    </xf>
    <xf numFmtId="0" fontId="34" fillId="0" borderId="101" xfId="4" applyFont="1" applyBorder="1">
      <alignment vertical="center"/>
    </xf>
    <xf numFmtId="0" fontId="34" fillId="0" borderId="0" xfId="4" applyFont="1" applyBorder="1">
      <alignment vertical="center"/>
    </xf>
    <xf numFmtId="0" fontId="34" fillId="0" borderId="0" xfId="4" applyFont="1" applyBorder="1" applyAlignment="1">
      <alignment horizontal="center" vertical="center"/>
    </xf>
    <xf numFmtId="189" fontId="34" fillId="0" borderId="0" xfId="4" applyNumberFormat="1" applyFont="1" applyFill="1" applyBorder="1">
      <alignment vertical="center"/>
    </xf>
    <xf numFmtId="0" fontId="34" fillId="0" borderId="0" xfId="4" applyFont="1" applyFill="1" applyBorder="1" applyAlignment="1">
      <alignment horizontal="center" vertical="center"/>
    </xf>
    <xf numFmtId="189" fontId="34" fillId="0" borderId="3" xfId="4" applyNumberFormat="1" applyFont="1" applyFill="1" applyBorder="1">
      <alignment vertical="center"/>
    </xf>
    <xf numFmtId="0" fontId="45" fillId="0" borderId="0" xfId="4" applyFont="1">
      <alignment vertical="center"/>
    </xf>
    <xf numFmtId="177" fontId="34" fillId="0" borderId="0" xfId="4" applyNumberFormat="1" applyFont="1">
      <alignment vertical="center"/>
    </xf>
    <xf numFmtId="177" fontId="34" fillId="2" borderId="2" xfId="4" applyNumberFormat="1" applyFont="1" applyFill="1" applyBorder="1">
      <alignment vertical="center"/>
    </xf>
    <xf numFmtId="176" fontId="7" fillId="0" borderId="94" xfId="4" applyNumberFormat="1" applyFont="1" applyBorder="1" applyAlignment="1">
      <alignment horizontal="right" vertical="center"/>
    </xf>
    <xf numFmtId="189" fontId="7" fillId="2" borderId="94" xfId="4" applyNumberFormat="1" applyFont="1" applyFill="1" applyBorder="1">
      <alignment vertical="center"/>
    </xf>
    <xf numFmtId="176" fontId="34" fillId="0" borderId="98" xfId="4" applyNumberFormat="1" applyFont="1" applyBorder="1">
      <alignment vertical="center"/>
    </xf>
    <xf numFmtId="0" fontId="7" fillId="0" borderId="89" xfId="4" applyFont="1" applyBorder="1">
      <alignment vertical="center"/>
    </xf>
    <xf numFmtId="176" fontId="34" fillId="0" borderId="0" xfId="4" applyNumberFormat="1" applyFont="1" applyFill="1" applyBorder="1" applyAlignment="1">
      <alignment horizontal="right" vertical="center"/>
    </xf>
    <xf numFmtId="184" fontId="34" fillId="0" borderId="94" xfId="4" applyNumberFormat="1" applyFont="1" applyBorder="1">
      <alignment vertical="center"/>
    </xf>
    <xf numFmtId="184" fontId="34" fillId="0" borderId="98" xfId="4" applyNumberFormat="1" applyFont="1" applyBorder="1">
      <alignment vertical="center"/>
    </xf>
    <xf numFmtId="176" fontId="7" fillId="0" borderId="94" xfId="4" applyNumberFormat="1" applyFont="1" applyBorder="1" applyAlignment="1">
      <alignment vertical="center"/>
    </xf>
    <xf numFmtId="0" fontId="7" fillId="0" borderId="95" xfId="4" applyFont="1" applyBorder="1" applyAlignment="1">
      <alignment horizontal="center" vertical="center"/>
    </xf>
    <xf numFmtId="189" fontId="7" fillId="0" borderId="98" xfId="4" applyNumberFormat="1" applyFont="1" applyFill="1" applyBorder="1" applyAlignment="1">
      <alignment horizontal="center" vertical="center"/>
    </xf>
    <xf numFmtId="0" fontId="7" fillId="0" borderId="98" xfId="4" applyFont="1" applyFill="1" applyBorder="1" applyAlignment="1">
      <alignment horizontal="center" vertical="center"/>
    </xf>
    <xf numFmtId="0" fontId="7" fillId="0" borderId="102" xfId="4" applyFont="1" applyFill="1" applyBorder="1" applyAlignment="1">
      <alignment horizontal="center" vertical="center"/>
    </xf>
    <xf numFmtId="176" fontId="34" fillId="0" borderId="9" xfId="4" applyNumberFormat="1" applyFont="1" applyBorder="1">
      <alignment vertical="center"/>
    </xf>
    <xf numFmtId="179" fontId="7" fillId="0" borderId="94" xfId="4" applyNumberFormat="1" applyFont="1" applyBorder="1">
      <alignment vertical="center"/>
    </xf>
    <xf numFmtId="189" fontId="34" fillId="0" borderId="98" xfId="4" applyNumberFormat="1" applyFont="1" applyBorder="1" applyAlignment="1">
      <alignment horizontal="center" vertical="center"/>
    </xf>
    <xf numFmtId="0" fontId="34" fillId="0" borderId="98" xfId="4" applyFont="1" applyBorder="1" applyAlignment="1">
      <alignment horizontal="center" vertical="center"/>
    </xf>
    <xf numFmtId="176" fontId="34" fillId="0" borderId="98" xfId="4" applyNumberFormat="1" applyFont="1" applyBorder="1" applyAlignment="1">
      <alignment horizontal="center" vertical="center"/>
    </xf>
    <xf numFmtId="0" fontId="34" fillId="0" borderId="13" xfId="4" applyFont="1" applyBorder="1" applyAlignment="1">
      <alignment horizontal="center" vertical="center"/>
    </xf>
    <xf numFmtId="0" fontId="34" fillId="0" borderId="12" xfId="4" applyFont="1" applyBorder="1" applyAlignment="1">
      <alignment horizontal="center" vertical="center"/>
    </xf>
    <xf numFmtId="0" fontId="34" fillId="0" borderId="11" xfId="4" applyFont="1" applyBorder="1" applyAlignment="1">
      <alignment horizontal="center" vertical="center"/>
    </xf>
    <xf numFmtId="0" fontId="34" fillId="0" borderId="10" xfId="4" applyFont="1" applyBorder="1" applyAlignment="1">
      <alignment horizontal="center" vertical="center"/>
    </xf>
    <xf numFmtId="189" fontId="34" fillId="0" borderId="9" xfId="4" applyNumberFormat="1" applyFont="1" applyBorder="1" applyAlignment="1">
      <alignment horizontal="center" vertical="center"/>
    </xf>
    <xf numFmtId="0" fontId="34" fillId="0" borderId="9" xfId="4" applyFont="1" applyBorder="1" applyAlignment="1">
      <alignment horizontal="center" vertical="center"/>
    </xf>
    <xf numFmtId="176" fontId="34" fillId="0" borderId="9" xfId="4" applyNumberFormat="1" applyFont="1" applyBorder="1" applyAlignment="1">
      <alignment horizontal="center" vertical="center"/>
    </xf>
    <xf numFmtId="189" fontId="34" fillId="0" borderId="9" xfId="4" applyNumberFormat="1" applyFont="1" applyBorder="1" applyAlignment="1">
      <alignment horizontal="center" vertical="center" shrinkToFit="1"/>
    </xf>
    <xf numFmtId="189" fontId="34" fillId="3" borderId="94" xfId="4" applyNumberFormat="1" applyFont="1" applyFill="1" applyBorder="1" applyProtection="1">
      <alignment vertical="center"/>
      <protection locked="0"/>
    </xf>
    <xf numFmtId="189" fontId="34" fillId="2" borderId="98" xfId="4" applyNumberFormat="1" applyFont="1" applyFill="1" applyBorder="1">
      <alignment vertical="center"/>
    </xf>
    <xf numFmtId="0" fontId="4" fillId="0" borderId="89" xfId="4" applyFont="1" applyBorder="1">
      <alignment vertical="center"/>
    </xf>
    <xf numFmtId="178" fontId="34" fillId="0" borderId="96" xfId="4" applyNumberFormat="1" applyFont="1" applyBorder="1" applyAlignment="1">
      <alignment horizontal="center" vertical="center"/>
    </xf>
    <xf numFmtId="0" fontId="34" fillId="0" borderId="97" xfId="4" applyFont="1" applyBorder="1">
      <alignment vertical="center"/>
    </xf>
    <xf numFmtId="0" fontId="34" fillId="0" borderId="89" xfId="4" applyFont="1" applyBorder="1">
      <alignment vertical="center"/>
    </xf>
    <xf numFmtId="178" fontId="34" fillId="0" borderId="13" xfId="4" applyNumberFormat="1" applyFont="1" applyBorder="1" applyAlignment="1">
      <alignment horizontal="center" vertical="center"/>
    </xf>
    <xf numFmtId="0" fontId="34" fillId="0" borderId="12" xfId="4" applyFont="1" applyBorder="1">
      <alignment vertical="center"/>
    </xf>
    <xf numFmtId="0" fontId="47" fillId="0" borderId="89" xfId="4" applyFont="1" applyBorder="1">
      <alignment vertical="center"/>
    </xf>
    <xf numFmtId="189" fontId="34" fillId="2" borderId="94" xfId="4" applyNumberFormat="1" applyFont="1" applyFill="1" applyBorder="1">
      <alignment vertical="center"/>
    </xf>
    <xf numFmtId="178" fontId="34" fillId="0" borderId="11" xfId="4" applyNumberFormat="1" applyFont="1" applyBorder="1" applyAlignment="1">
      <alignment horizontal="center" vertical="center"/>
    </xf>
    <xf numFmtId="0" fontId="34" fillId="0" borderId="10" xfId="4" applyFont="1" applyBorder="1">
      <alignment vertical="center"/>
    </xf>
    <xf numFmtId="0" fontId="12" fillId="0" borderId="103" xfId="9" applyNumberFormat="1" applyFont="1" applyBorder="1" applyAlignment="1">
      <alignment vertical="center"/>
    </xf>
    <xf numFmtId="0" fontId="12" fillId="0" borderId="104" xfId="9" applyNumberFormat="1" applyFont="1" applyBorder="1" applyAlignment="1">
      <alignment vertical="center"/>
    </xf>
    <xf numFmtId="0" fontId="12" fillId="0" borderId="105" xfId="9" applyNumberFormat="1" applyFont="1" applyBorder="1" applyAlignment="1">
      <alignment horizontal="centerContinuous" vertical="center"/>
    </xf>
    <xf numFmtId="0" fontId="12" fillId="0" borderId="106" xfId="9" applyNumberFormat="1" applyFont="1" applyBorder="1" applyAlignment="1">
      <alignment horizontal="centerContinuous" vertical="center"/>
    </xf>
    <xf numFmtId="0" fontId="12" fillId="0" borderId="106" xfId="9" applyNumberFormat="1" applyFont="1" applyBorder="1" applyAlignment="1">
      <alignment vertical="center"/>
    </xf>
    <xf numFmtId="0" fontId="12" fillId="0" borderId="105" xfId="9" applyNumberFormat="1" applyFont="1" applyBorder="1" applyAlignment="1">
      <alignment vertical="center"/>
    </xf>
    <xf numFmtId="177" fontId="12" fillId="0" borderId="106" xfId="9" applyNumberFormat="1" applyFont="1" applyBorder="1" applyAlignment="1">
      <alignment vertical="center"/>
    </xf>
    <xf numFmtId="0" fontId="12" fillId="0" borderId="109" xfId="9" applyNumberFormat="1" applyFont="1" applyBorder="1" applyAlignment="1">
      <alignment horizontal="centerContinuous" vertical="center"/>
    </xf>
    <xf numFmtId="0" fontId="12" fillId="0" borderId="108" xfId="9" applyNumberFormat="1" applyFont="1" applyBorder="1" applyAlignment="1">
      <alignment vertical="center"/>
    </xf>
    <xf numFmtId="0" fontId="12" fillId="0" borderId="110" xfId="9" applyNumberFormat="1" applyFont="1" applyBorder="1" applyAlignment="1">
      <alignment horizontal="centerContinuous" vertical="center"/>
    </xf>
    <xf numFmtId="0" fontId="12" fillId="0" borderId="106" xfId="9" applyNumberFormat="1" applyFont="1" applyBorder="1" applyAlignment="1">
      <alignment horizontal="center" vertical="center"/>
    </xf>
    <xf numFmtId="0" fontId="12" fillId="0" borderId="112" xfId="9" applyNumberFormat="1" applyFont="1" applyBorder="1" applyAlignment="1">
      <alignment horizontal="centerContinuous" vertical="center"/>
    </xf>
    <xf numFmtId="0" fontId="12" fillId="0" borderId="113" xfId="9" applyNumberFormat="1" applyFont="1" applyBorder="1" applyAlignment="1">
      <alignment horizontal="centerContinuous" vertical="center"/>
    </xf>
    <xf numFmtId="0" fontId="12" fillId="0" borderId="118" xfId="10" applyNumberFormat="1" applyFont="1" applyFill="1" applyBorder="1" applyAlignment="1">
      <alignment vertical="center"/>
    </xf>
    <xf numFmtId="0" fontId="12" fillId="0" borderId="119" xfId="10" applyNumberFormat="1" applyFont="1" applyFill="1" applyBorder="1" applyAlignment="1">
      <alignment vertical="center"/>
    </xf>
    <xf numFmtId="0" fontId="12" fillId="0" borderId="105" xfId="10" applyNumberFormat="1" applyFont="1" applyFill="1" applyBorder="1" applyAlignment="1">
      <alignment horizontal="centerContinuous" vertical="center"/>
    </xf>
    <xf numFmtId="0" fontId="12" fillId="0" borderId="106" xfId="10" applyNumberFormat="1" applyFont="1" applyFill="1" applyBorder="1" applyAlignment="1">
      <alignment horizontal="centerContinuous" vertical="center"/>
    </xf>
    <xf numFmtId="0" fontId="12" fillId="0" borderId="120" xfId="10" applyNumberFormat="1" applyFont="1" applyFill="1" applyBorder="1" applyAlignment="1">
      <alignment horizontal="centerContinuous" vertical="center"/>
    </xf>
    <xf numFmtId="196" fontId="12" fillId="0" borderId="95" xfId="10" applyNumberFormat="1" applyFont="1" applyFill="1" applyBorder="1" applyAlignment="1">
      <alignment horizontal="right" vertical="center"/>
    </xf>
    <xf numFmtId="0" fontId="12" fillId="0" borderId="95" xfId="10" applyNumberFormat="1" applyFont="1" applyFill="1" applyBorder="1" applyAlignment="1">
      <alignment horizontal="centerContinuous" vertical="center"/>
    </xf>
    <xf numFmtId="0" fontId="12" fillId="0" borderId="95" xfId="10" applyNumberFormat="1" applyFont="1" applyFill="1" applyBorder="1" applyAlignment="1">
      <alignment horizontal="right" vertical="center"/>
    </xf>
    <xf numFmtId="0" fontId="12" fillId="0" borderId="120" xfId="10" applyNumberFormat="1" applyFont="1" applyFill="1" applyBorder="1" applyAlignment="1">
      <alignment vertical="center"/>
    </xf>
    <xf numFmtId="0" fontId="12" fillId="0" borderId="95" xfId="10" applyNumberFormat="1" applyFont="1" applyFill="1" applyBorder="1" applyAlignment="1">
      <alignment vertical="center"/>
    </xf>
    <xf numFmtId="0" fontId="12" fillId="0" borderId="106" xfId="10" applyNumberFormat="1" applyFont="1" applyFill="1" applyBorder="1" applyAlignment="1">
      <alignment vertical="center"/>
    </xf>
    <xf numFmtId="0" fontId="14" fillId="0" borderId="97" xfId="10" applyNumberFormat="1" applyFont="1" applyFill="1" applyBorder="1" applyAlignment="1">
      <alignment horizontal="right" vertical="center"/>
    </xf>
    <xf numFmtId="0" fontId="14" fillId="0" borderId="119" xfId="10" applyNumberFormat="1" applyFont="1" applyFill="1" applyBorder="1" applyAlignment="1">
      <alignment horizontal="right" vertical="center"/>
    </xf>
    <xf numFmtId="0" fontId="12" fillId="0" borderId="105" xfId="10" applyNumberFormat="1" applyFont="1" applyFill="1" applyBorder="1" applyAlignment="1">
      <alignment vertical="center"/>
    </xf>
    <xf numFmtId="0" fontId="12" fillId="0" borderId="108" xfId="10" quotePrefix="1" applyNumberFormat="1" applyFont="1" applyFill="1" applyBorder="1" applyAlignment="1">
      <alignment horizontal="center" vertical="center"/>
    </xf>
    <xf numFmtId="0" fontId="12" fillId="0" borderId="108" xfId="10" applyNumberFormat="1" applyFont="1" applyFill="1" applyBorder="1" applyAlignment="1">
      <alignment horizontal="center" vertical="center"/>
    </xf>
    <xf numFmtId="188" fontId="12" fillId="0" borderId="107" xfId="10" applyNumberFormat="1" applyFont="1" applyFill="1" applyBorder="1" applyAlignment="1">
      <alignment vertical="center"/>
    </xf>
    <xf numFmtId="0" fontId="12" fillId="0" borderId="108" xfId="10" applyFont="1" applyFill="1" applyBorder="1" applyAlignment="1">
      <alignment vertical="center"/>
    </xf>
    <xf numFmtId="188" fontId="13" fillId="0" borderId="108" xfId="10" applyNumberFormat="1" applyFont="1" applyFill="1" applyBorder="1" applyAlignment="1">
      <alignment vertical="center"/>
    </xf>
    <xf numFmtId="0" fontId="12" fillId="0" borderId="122" xfId="10" applyNumberFormat="1" applyFont="1" applyFill="1" applyBorder="1" applyAlignment="1">
      <alignment horizontal="centerContinuous" vertical="center"/>
    </xf>
    <xf numFmtId="0" fontId="12" fillId="0" borderId="119" xfId="10" applyNumberFormat="1" applyFont="1" applyFill="1" applyBorder="1" applyAlignment="1">
      <alignment horizontal="centerContinuous" vertical="center"/>
    </xf>
    <xf numFmtId="0" fontId="12" fillId="0" borderId="109" xfId="10" applyNumberFormat="1" applyFont="1" applyFill="1" applyBorder="1" applyAlignment="1">
      <alignment horizontal="centerContinuous" vertical="center"/>
    </xf>
    <xf numFmtId="0" fontId="12" fillId="0" borderId="121" xfId="10" quotePrefix="1" applyNumberFormat="1" applyFont="1" applyFill="1" applyBorder="1" applyAlignment="1">
      <alignment horizontal="center" vertical="center"/>
    </xf>
    <xf numFmtId="0" fontId="12" fillId="0" borderId="123" xfId="10" applyNumberFormat="1" applyFont="1" applyFill="1" applyBorder="1" applyAlignment="1">
      <alignment vertical="center"/>
    </xf>
    <xf numFmtId="0" fontId="12" fillId="0" borderId="121" xfId="10" applyNumberFormat="1" applyFont="1" applyFill="1" applyBorder="1" applyAlignment="1">
      <alignment vertical="center"/>
    </xf>
    <xf numFmtId="188" fontId="12" fillId="0" borderId="123" xfId="10" applyNumberFormat="1" applyFont="1" applyFill="1" applyBorder="1" applyAlignment="1">
      <alignment vertical="center"/>
    </xf>
    <xf numFmtId="0" fontId="12" fillId="0" borderId="121" xfId="10" applyFont="1" applyFill="1" applyBorder="1" applyAlignment="1">
      <alignment vertical="center"/>
    </xf>
    <xf numFmtId="188" fontId="13" fillId="0" borderId="121" xfId="10" applyNumberFormat="1" applyFont="1" applyFill="1" applyBorder="1" applyAlignment="1">
      <alignment vertical="center"/>
    </xf>
    <xf numFmtId="0" fontId="12" fillId="0" borderId="121" xfId="10" applyNumberFormat="1" applyFont="1" applyFill="1" applyBorder="1" applyAlignment="1">
      <alignment horizontal="centerContinuous" vertical="center"/>
    </xf>
    <xf numFmtId="0" fontId="12" fillId="0" borderId="125" xfId="10" applyNumberFormat="1" applyFont="1" applyFill="1" applyBorder="1" applyAlignment="1">
      <alignment horizontal="centerContinuous" vertical="center"/>
    </xf>
    <xf numFmtId="0" fontId="12" fillId="0" borderId="108" xfId="10" applyNumberFormat="1" applyFont="1" applyFill="1" applyBorder="1" applyAlignment="1">
      <alignment horizontal="centerContinuous" vertical="center"/>
    </xf>
    <xf numFmtId="0" fontId="12" fillId="0" borderId="124" xfId="10" applyNumberFormat="1" applyFont="1" applyFill="1" applyBorder="1" applyAlignment="1">
      <alignment horizontal="centerContinuous" vertical="center"/>
    </xf>
    <xf numFmtId="0" fontId="12" fillId="0" borderId="89" xfId="10" applyNumberFormat="1" applyFont="1" applyFill="1" applyBorder="1" applyAlignment="1">
      <alignment vertical="center"/>
    </xf>
    <xf numFmtId="0" fontId="12" fillId="0" borderId="126" xfId="10" applyNumberFormat="1" applyFont="1" applyFill="1" applyBorder="1" applyAlignment="1">
      <alignment vertical="center"/>
    </xf>
    <xf numFmtId="0" fontId="12" fillId="0" borderId="127" xfId="10" applyNumberFormat="1" applyFont="1" applyFill="1" applyBorder="1" applyAlignment="1">
      <alignment vertical="center"/>
    </xf>
    <xf numFmtId="0" fontId="12" fillId="0" borderId="128" xfId="10" quotePrefix="1" applyNumberFormat="1" applyFont="1" applyFill="1" applyBorder="1" applyAlignment="1">
      <alignment horizontal="center" vertical="center"/>
    </xf>
    <xf numFmtId="0" fontId="12" fillId="0" borderId="129" xfId="10" quotePrefix="1" applyNumberFormat="1" applyFont="1" applyFill="1" applyBorder="1" applyAlignment="1">
      <alignment horizontal="center" vertical="center"/>
    </xf>
    <xf numFmtId="188" fontId="12" fillId="0" borderId="130" xfId="10" applyNumberFormat="1" applyFont="1" applyFill="1" applyBorder="1" applyAlignment="1">
      <alignment vertical="center"/>
    </xf>
    <xf numFmtId="0" fontId="12" fillId="0" borderId="129" xfId="10" applyFont="1" applyFill="1" applyBorder="1" applyAlignment="1">
      <alignment vertical="center"/>
    </xf>
    <xf numFmtId="0" fontId="12" fillId="0" borderId="132" xfId="10" applyNumberFormat="1" applyFont="1" applyFill="1" applyBorder="1" applyAlignment="1">
      <alignment vertical="center"/>
    </xf>
    <xf numFmtId="188" fontId="13" fillId="0" borderId="129" xfId="10" applyNumberFormat="1" applyFont="1" applyFill="1" applyBorder="1" applyAlignment="1">
      <alignment vertical="center"/>
    </xf>
    <xf numFmtId="0" fontId="12" fillId="0" borderId="127" xfId="10" applyNumberFormat="1" applyFont="1" applyFill="1" applyBorder="1" applyAlignment="1">
      <alignment horizontal="centerContinuous" vertical="center"/>
    </xf>
    <xf numFmtId="0" fontId="12" fillId="0" borderId="133" xfId="10" applyNumberFormat="1" applyFont="1" applyFill="1" applyBorder="1" applyAlignment="1">
      <alignment horizontal="centerContinuous" vertical="center"/>
    </xf>
    <xf numFmtId="0" fontId="12" fillId="0" borderId="134" xfId="10" applyNumberFormat="1" applyFont="1" applyFill="1" applyBorder="1" applyAlignment="1">
      <alignment vertical="center"/>
    </xf>
    <xf numFmtId="0" fontId="12" fillId="0" borderId="135" xfId="10" applyNumberFormat="1" applyFont="1" applyFill="1" applyBorder="1" applyAlignment="1">
      <alignment vertical="center"/>
    </xf>
    <xf numFmtId="0" fontId="12" fillId="0" borderId="128" xfId="10" applyNumberFormat="1" applyFont="1" applyFill="1" applyBorder="1" applyAlignment="1">
      <alignment horizontal="center" vertical="center"/>
    </xf>
    <xf numFmtId="0" fontId="12" fillId="0" borderId="136" xfId="10" applyNumberFormat="1" applyFont="1" applyFill="1" applyBorder="1" applyAlignment="1">
      <alignment vertical="center"/>
    </xf>
    <xf numFmtId="0" fontId="12" fillId="0" borderId="133" xfId="10" applyNumberFormat="1" applyFont="1" applyFill="1" applyBorder="1" applyAlignment="1">
      <alignment vertical="center"/>
    </xf>
    <xf numFmtId="188" fontId="12" fillId="0" borderId="137" xfId="10" applyNumberFormat="1" applyFont="1" applyFill="1" applyBorder="1" applyAlignment="1">
      <alignment vertical="center"/>
    </xf>
    <xf numFmtId="188" fontId="13" fillId="0" borderId="126" xfId="10" applyNumberFormat="1" applyFont="1" applyFill="1" applyBorder="1" applyAlignment="1">
      <alignment vertical="center"/>
    </xf>
    <xf numFmtId="188" fontId="12" fillId="0" borderId="138" xfId="10" applyNumberFormat="1" applyFont="1" applyFill="1" applyBorder="1" applyAlignment="1">
      <alignment vertical="center"/>
    </xf>
    <xf numFmtId="188" fontId="13" fillId="0" borderId="127" xfId="10" applyNumberFormat="1" applyFont="1" applyFill="1" applyBorder="1" applyAlignment="1">
      <alignment vertical="center"/>
    </xf>
    <xf numFmtId="0" fontId="48" fillId="0" borderId="134" xfId="10" applyNumberFormat="1" applyFont="1" applyFill="1" applyBorder="1" applyAlignment="1">
      <alignment vertical="center"/>
    </xf>
    <xf numFmtId="0" fontId="48" fillId="0" borderId="135" xfId="10" applyNumberFormat="1" applyFont="1" applyFill="1" applyBorder="1" applyAlignment="1">
      <alignment vertical="center"/>
    </xf>
    <xf numFmtId="0" fontId="48" fillId="0" borderId="128" xfId="10" quotePrefix="1" applyNumberFormat="1" applyFont="1" applyFill="1" applyBorder="1" applyAlignment="1">
      <alignment horizontal="center" vertical="center"/>
    </xf>
    <xf numFmtId="0" fontId="48" fillId="0" borderId="128" xfId="10" applyNumberFormat="1" applyFont="1" applyFill="1" applyBorder="1" applyAlignment="1">
      <alignment horizontal="center" vertical="center"/>
    </xf>
    <xf numFmtId="188" fontId="48" fillId="0" borderId="130" xfId="10" applyNumberFormat="1" applyFont="1" applyFill="1" applyBorder="1" applyAlignment="1">
      <alignment vertical="center"/>
    </xf>
    <xf numFmtId="0" fontId="48" fillId="0" borderId="129" xfId="10" applyFont="1" applyFill="1" applyBorder="1" applyAlignment="1">
      <alignment vertical="center"/>
    </xf>
    <xf numFmtId="0" fontId="48" fillId="0" borderId="136" xfId="10" applyNumberFormat="1" applyFont="1" applyFill="1" applyBorder="1" applyAlignment="1">
      <alignment vertical="center"/>
    </xf>
    <xf numFmtId="188" fontId="48" fillId="0" borderId="39" xfId="10" applyNumberFormat="1" applyFont="1" applyFill="1" applyBorder="1" applyAlignment="1">
      <alignment vertical="center"/>
    </xf>
    <xf numFmtId="188" fontId="49" fillId="0" borderId="38" xfId="10" applyNumberFormat="1" applyFont="1" applyFill="1" applyBorder="1" applyAlignment="1">
      <alignment vertical="center"/>
    </xf>
    <xf numFmtId="0" fontId="48" fillId="0" borderId="127" xfId="10" applyNumberFormat="1" applyFont="1" applyFill="1" applyBorder="1" applyAlignment="1">
      <alignment vertical="center"/>
    </xf>
    <xf numFmtId="0" fontId="48" fillId="0" borderId="10" xfId="10" applyNumberFormat="1" applyFont="1" applyFill="1" applyBorder="1" applyAlignment="1">
      <alignment vertical="center"/>
    </xf>
    <xf numFmtId="0" fontId="12" fillId="0" borderId="138" xfId="10" applyNumberFormat="1" applyFont="1" applyFill="1" applyBorder="1" applyAlignment="1">
      <alignment vertical="center"/>
    </xf>
    <xf numFmtId="195" fontId="13" fillId="0" borderId="119" xfId="10" applyNumberFormat="1" applyFont="1" applyFill="1" applyBorder="1" applyAlignment="1">
      <alignment horizontal="right" vertical="center"/>
    </xf>
    <xf numFmtId="0" fontId="12" fillId="0" borderId="118" xfId="9" applyNumberFormat="1" applyFont="1" applyBorder="1" applyAlignment="1">
      <alignment vertical="center"/>
    </xf>
    <xf numFmtId="0" fontId="12" fillId="0" borderId="128" xfId="9" applyNumberFormat="1" applyFont="1" applyBorder="1" applyAlignment="1">
      <alignment vertical="center"/>
    </xf>
    <xf numFmtId="177" fontId="12" fillId="0" borderId="128" xfId="9" applyNumberFormat="1" applyFont="1" applyBorder="1" applyAlignment="1">
      <alignment vertical="center"/>
    </xf>
    <xf numFmtId="0" fontId="12" fillId="0" borderId="128" xfId="9" applyNumberFormat="1" applyFont="1" applyBorder="1" applyAlignment="1">
      <alignment horizontal="center" vertical="center"/>
    </xf>
    <xf numFmtId="0" fontId="12" fillId="0" borderId="140" xfId="9" applyNumberFormat="1" applyFont="1" applyBorder="1" applyAlignment="1">
      <alignment horizontal="centerContinuous" vertical="center"/>
    </xf>
    <xf numFmtId="0" fontId="12" fillId="0" borderId="128" xfId="9" applyNumberFormat="1" applyFont="1" applyBorder="1" applyAlignment="1">
      <alignment horizontal="centerContinuous" vertical="center"/>
    </xf>
    <xf numFmtId="0" fontId="12" fillId="0" borderId="140" xfId="9" applyNumberFormat="1" applyFont="1" applyBorder="1" applyAlignment="1">
      <alignment vertical="center"/>
    </xf>
    <xf numFmtId="0" fontId="12" fillId="5" borderId="142" xfId="9" applyNumberFormat="1" applyFont="1" applyFill="1" applyBorder="1" applyAlignment="1">
      <alignment horizontal="centerContinuous" vertical="center"/>
    </xf>
    <xf numFmtId="0" fontId="12" fillId="5" borderId="128" xfId="9" applyNumberFormat="1" applyFont="1" applyFill="1" applyBorder="1" applyAlignment="1">
      <alignment horizontal="centerContinuous" vertical="center"/>
    </xf>
    <xf numFmtId="0" fontId="12" fillId="5" borderId="143" xfId="9" applyNumberFormat="1" applyFont="1" applyFill="1" applyBorder="1" applyAlignment="1">
      <alignment horizontal="centerContinuous" vertical="center"/>
    </xf>
    <xf numFmtId="0" fontId="28" fillId="0" borderId="140" xfId="9" applyNumberFormat="1" applyFont="1" applyBorder="1" applyAlignment="1">
      <alignment vertical="center"/>
    </xf>
    <xf numFmtId="0" fontId="12" fillId="0" borderId="130" xfId="9" applyNumberFormat="1" applyFont="1" applyBorder="1" applyAlignment="1">
      <alignment vertical="center"/>
    </xf>
    <xf numFmtId="0" fontId="12" fillId="0" borderId="129" xfId="9" applyNumberFormat="1" applyFont="1" applyBorder="1" applyAlignment="1">
      <alignment vertical="center"/>
    </xf>
    <xf numFmtId="0" fontId="0" fillId="0" borderId="151" xfId="0" applyFont="1" applyBorder="1" applyAlignment="1">
      <alignment vertical="center"/>
    </xf>
    <xf numFmtId="0" fontId="0" fillId="0" borderId="157" xfId="0" applyFont="1" applyBorder="1" applyAlignment="1">
      <alignment horizontal="center" vertical="center"/>
    </xf>
    <xf numFmtId="38" fontId="0" fillId="0" borderId="157" xfId="1" applyFont="1" applyBorder="1" applyAlignment="1">
      <alignment horizontal="center" vertical="center"/>
    </xf>
    <xf numFmtId="40" fontId="0" fillId="0" borderId="157" xfId="1" applyNumberFormat="1" applyFont="1" applyBorder="1" applyAlignment="1">
      <alignment vertical="center"/>
    </xf>
    <xf numFmtId="38" fontId="0" fillId="0" borderId="157" xfId="1" applyFont="1" applyBorder="1" applyAlignment="1">
      <alignment vertical="center"/>
    </xf>
    <xf numFmtId="0" fontId="24" fillId="0" borderId="161" xfId="4" applyFont="1" applyBorder="1" applyAlignment="1">
      <alignment horizontal="center" vertical="center"/>
    </xf>
    <xf numFmtId="178" fontId="24" fillId="0" borderId="159" xfId="4" applyNumberFormat="1" applyFont="1" applyBorder="1" applyAlignment="1">
      <alignment horizontal="center" vertical="center"/>
    </xf>
    <xf numFmtId="0" fontId="24" fillId="0" borderId="160" xfId="4" applyFont="1" applyBorder="1">
      <alignment vertical="center"/>
    </xf>
    <xf numFmtId="177" fontId="24" fillId="3" borderId="157" xfId="4" applyNumberFormat="1" applyFont="1" applyFill="1" applyBorder="1" applyProtection="1">
      <alignment vertical="center"/>
      <protection locked="0"/>
    </xf>
    <xf numFmtId="0" fontId="24" fillId="0" borderId="157" xfId="4" applyFont="1" applyBorder="1" applyAlignment="1">
      <alignment horizontal="center" vertical="center"/>
    </xf>
    <xf numFmtId="179" fontId="7" fillId="0" borderId="157" xfId="4" applyNumberFormat="1" applyFont="1" applyBorder="1">
      <alignment vertical="center"/>
    </xf>
    <xf numFmtId="177" fontId="24" fillId="2" borderId="157" xfId="4" applyNumberFormat="1" applyFont="1" applyFill="1" applyBorder="1">
      <alignment vertical="center"/>
    </xf>
    <xf numFmtId="178" fontId="24" fillId="0" borderId="151" xfId="4" applyNumberFormat="1" applyFont="1" applyBorder="1" applyAlignment="1">
      <alignment horizontal="center" vertical="center"/>
    </xf>
    <xf numFmtId="0" fontId="24" fillId="0" borderId="150" xfId="4" applyFont="1" applyBorder="1">
      <alignment vertical="center"/>
    </xf>
    <xf numFmtId="177" fontId="24" fillId="0" borderId="161" xfId="4" applyNumberFormat="1" applyFont="1" applyBorder="1" applyAlignment="1">
      <alignment horizontal="center" vertical="center"/>
    </xf>
    <xf numFmtId="0" fontId="7" fillId="0" borderId="43" xfId="4" applyFont="1" applyFill="1" applyBorder="1" applyAlignment="1">
      <alignment horizontal="center" vertical="center"/>
    </xf>
    <xf numFmtId="0" fontId="7" fillId="0" borderId="41" xfId="4" applyFont="1" applyFill="1" applyBorder="1" applyAlignment="1">
      <alignment horizontal="center" vertical="center"/>
    </xf>
    <xf numFmtId="0" fontId="7" fillId="0" borderId="35"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0" xfId="4" applyFont="1">
      <alignment vertical="center"/>
    </xf>
    <xf numFmtId="0" fontId="7" fillId="0" borderId="162" xfId="4" applyFont="1" applyBorder="1" applyAlignment="1">
      <alignment horizontal="center" vertical="center"/>
    </xf>
    <xf numFmtId="179" fontId="24" fillId="0" borderId="161" xfId="4" applyNumberFormat="1" applyFont="1" applyFill="1" applyBorder="1">
      <alignment vertical="center"/>
    </xf>
    <xf numFmtId="179" fontId="7" fillId="0" borderId="162" xfId="4" applyNumberFormat="1" applyFont="1" applyFill="1" applyBorder="1">
      <alignment vertical="center"/>
    </xf>
    <xf numFmtId="176" fontId="7" fillId="0" borderId="162" xfId="4" applyNumberFormat="1" applyFont="1" applyFill="1" applyBorder="1">
      <alignment vertical="center"/>
    </xf>
    <xf numFmtId="176" fontId="7" fillId="0" borderId="162" xfId="4" applyNumberFormat="1" applyFont="1" applyFill="1" applyBorder="1" applyAlignment="1">
      <alignment horizontal="right" vertical="center"/>
    </xf>
    <xf numFmtId="179" fontId="7" fillId="0" borderId="161" xfId="4" applyNumberFormat="1" applyFont="1" applyFill="1" applyBorder="1">
      <alignment vertical="center"/>
    </xf>
    <xf numFmtId="0" fontId="24" fillId="0" borderId="0" xfId="4" applyFont="1" applyFill="1" applyBorder="1" applyAlignment="1">
      <alignment horizontal="center" vertical="center" shrinkToFit="1"/>
    </xf>
    <xf numFmtId="0" fontId="24" fillId="0" borderId="0" xfId="4" applyFont="1" applyFill="1" applyBorder="1" applyAlignment="1">
      <alignment horizontal="center" vertical="center"/>
    </xf>
    <xf numFmtId="0" fontId="28" fillId="0" borderId="0" xfId="4" applyFont="1" applyBorder="1" applyAlignment="1">
      <alignment horizontal="right"/>
    </xf>
    <xf numFmtId="0" fontId="28" fillId="0" borderId="0" xfId="4" applyFont="1" applyBorder="1" applyAlignment="1">
      <alignment horizontal="center"/>
    </xf>
    <xf numFmtId="178" fontId="24" fillId="0" borderId="11" xfId="4" applyNumberFormat="1"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0" fontId="32" fillId="0" borderId="11" xfId="0" applyFont="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25" fillId="0" borderId="0" xfId="4" applyFont="1" applyAlignment="1">
      <alignment horizontal="center" vertical="center"/>
    </xf>
    <xf numFmtId="0" fontId="25" fillId="0" borderId="1" xfId="4" applyFont="1" applyBorder="1" applyAlignment="1">
      <alignment horizontal="center" vertical="center"/>
    </xf>
    <xf numFmtId="0" fontId="7" fillId="0" borderId="161" xfId="4" applyFont="1" applyBorder="1" applyAlignment="1">
      <alignment horizontal="center" vertical="center"/>
    </xf>
    <xf numFmtId="183" fontId="7" fillId="0" borderId="161" xfId="4" applyNumberFormat="1" applyFont="1" applyBorder="1" applyAlignment="1">
      <alignment horizontal="center" vertical="center"/>
    </xf>
    <xf numFmtId="178" fontId="7" fillId="0" borderId="159" xfId="4" applyNumberFormat="1" applyFont="1" applyBorder="1" applyAlignment="1">
      <alignment horizontal="center" vertical="center"/>
    </xf>
    <xf numFmtId="0" fontId="7" fillId="0" borderId="160" xfId="4" applyFont="1" applyBorder="1">
      <alignment vertical="center"/>
    </xf>
    <xf numFmtId="0" fontId="7" fillId="0" borderId="151" xfId="4" applyFont="1" applyBorder="1">
      <alignment vertical="center"/>
    </xf>
    <xf numFmtId="0" fontId="7" fillId="0" borderId="150" xfId="4" applyFont="1" applyBorder="1">
      <alignment vertical="center"/>
    </xf>
    <xf numFmtId="177" fontId="7" fillId="3" borderId="162" xfId="4" applyNumberFormat="1" applyFont="1" applyFill="1" applyBorder="1" applyProtection="1">
      <alignment vertical="center"/>
      <protection locked="0"/>
    </xf>
    <xf numFmtId="183" fontId="7" fillId="0" borderId="162" xfId="4" applyNumberFormat="1" applyFont="1" applyBorder="1">
      <alignment vertical="center"/>
    </xf>
    <xf numFmtId="177" fontId="7" fillId="2" borderId="162" xfId="4" applyNumberFormat="1" applyFont="1" applyFill="1" applyBorder="1">
      <alignment vertical="center"/>
    </xf>
    <xf numFmtId="183" fontId="7" fillId="0" borderId="161" xfId="4" applyNumberFormat="1" applyFont="1" applyBorder="1">
      <alignment vertical="center"/>
    </xf>
    <xf numFmtId="177" fontId="7" fillId="2" borderId="161" xfId="4" applyNumberFormat="1" applyFont="1" applyFill="1" applyBorder="1">
      <alignment vertical="center"/>
    </xf>
    <xf numFmtId="178" fontId="7" fillId="0" borderId="151" xfId="4" applyNumberFormat="1" applyFont="1" applyBorder="1" applyAlignment="1">
      <alignment horizontal="center" vertical="center"/>
    </xf>
    <xf numFmtId="0" fontId="7" fillId="0" borderId="161" xfId="4" applyFont="1" applyFill="1" applyBorder="1">
      <alignment vertical="center"/>
    </xf>
    <xf numFmtId="183" fontId="7" fillId="0" borderId="161" xfId="4" applyNumberFormat="1" applyFont="1" applyBorder="1" applyAlignment="1">
      <alignment vertical="center" shrinkToFit="1"/>
    </xf>
    <xf numFmtId="177" fontId="7" fillId="0" borderId="161" xfId="4" applyNumberFormat="1" applyFont="1" applyFill="1" applyBorder="1">
      <alignment vertical="center"/>
    </xf>
    <xf numFmtId="177" fontId="7" fillId="0" borderId="161" xfId="4" applyNumberFormat="1" applyFont="1" applyBorder="1" applyAlignment="1">
      <alignment horizontal="center" vertical="center"/>
    </xf>
    <xf numFmtId="0" fontId="7" fillId="0" borderId="159" xfId="4" applyFont="1" applyBorder="1" applyAlignment="1">
      <alignment vertical="center"/>
    </xf>
    <xf numFmtId="0" fontId="7" fillId="0" borderId="159" xfId="4" applyFont="1" applyBorder="1" applyAlignment="1">
      <alignment horizontal="center" vertical="center"/>
    </xf>
    <xf numFmtId="0" fontId="7" fillId="0" borderId="160" xfId="4"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0" fontId="6" fillId="0" borderId="1" xfId="4" applyFont="1" applyBorder="1" applyAlignment="1">
      <alignment horizontal="center" vertical="center"/>
    </xf>
    <xf numFmtId="0" fontId="7" fillId="0" borderId="0" xfId="4" applyFont="1" applyFill="1" applyBorder="1" applyAlignment="1">
      <alignment horizontal="center" vertical="center"/>
    </xf>
    <xf numFmtId="0" fontId="3" fillId="0" borderId="0" xfId="4" applyFont="1" applyAlignment="1">
      <alignment horizontal="center" vertical="center"/>
    </xf>
    <xf numFmtId="3" fontId="0" fillId="0" borderId="0" xfId="0" applyNumberFormat="1" applyFont="1" applyFill="1" applyBorder="1" applyAlignment="1">
      <alignment horizontal="center" vertical="center"/>
    </xf>
    <xf numFmtId="0" fontId="6" fillId="0" borderId="0" xfId="4" applyFont="1" applyBorder="1" applyAlignment="1">
      <alignment horizontal="center" vertical="center"/>
    </xf>
    <xf numFmtId="177" fontId="25" fillId="2" borderId="162" xfId="4" applyNumberFormat="1" applyFont="1" applyFill="1" applyBorder="1" applyProtection="1">
      <alignment vertical="center"/>
      <protection locked="0"/>
    </xf>
    <xf numFmtId="179" fontId="24" fillId="0" borderId="162" xfId="4" applyNumberFormat="1" applyFont="1" applyBorder="1" applyAlignment="1">
      <alignment horizontal="right" vertical="center"/>
    </xf>
    <xf numFmtId="177" fontId="24" fillId="0" borderId="161" xfId="4" applyNumberFormat="1" applyFont="1" applyFill="1" applyBorder="1" applyAlignment="1">
      <alignment horizontal="center" vertical="center"/>
    </xf>
    <xf numFmtId="0" fontId="24" fillId="0" borderId="161" xfId="4" applyFont="1" applyFill="1" applyBorder="1" applyAlignment="1">
      <alignment horizontal="center" vertical="center"/>
    </xf>
    <xf numFmtId="179" fontId="24" fillId="0" borderId="161" xfId="4" applyNumberFormat="1" applyFont="1" applyBorder="1" applyAlignment="1">
      <alignment horizontal="center" vertical="center"/>
    </xf>
    <xf numFmtId="0" fontId="26" fillId="0" borderId="162" xfId="4" applyFont="1" applyBorder="1" applyAlignment="1">
      <alignment horizontal="distributed" shrinkToFit="1"/>
    </xf>
    <xf numFmtId="177" fontId="24" fillId="3" borderId="149" xfId="4" applyNumberFormat="1" applyFont="1" applyFill="1" applyBorder="1" applyProtection="1">
      <alignment vertical="center"/>
      <protection locked="0"/>
    </xf>
    <xf numFmtId="0" fontId="24" fillId="0" borderId="162" xfId="4" applyFont="1" applyBorder="1" applyAlignment="1">
      <alignment horizontal="center" vertical="center"/>
    </xf>
    <xf numFmtId="179" fontId="24" fillId="0" borderId="149" xfId="4" applyNumberFormat="1" applyFont="1" applyFill="1" applyBorder="1">
      <alignment vertical="center"/>
    </xf>
    <xf numFmtId="177" fontId="24" fillId="2" borderId="161" xfId="4" applyNumberFormat="1" applyFont="1" applyFill="1" applyBorder="1">
      <alignment vertical="center"/>
    </xf>
    <xf numFmtId="177" fontId="24" fillId="2" borderId="162" xfId="4" applyNumberFormat="1" applyFont="1" applyFill="1" applyBorder="1">
      <alignment vertical="center"/>
    </xf>
    <xf numFmtId="0" fontId="26" fillId="0" borderId="162" xfId="4" applyFont="1" applyBorder="1" applyAlignment="1">
      <alignment horizontal="center" shrinkToFit="1"/>
    </xf>
    <xf numFmtId="179" fontId="7" fillId="0" borderId="149" xfId="4" applyNumberFormat="1" applyFont="1" applyFill="1" applyBorder="1">
      <alignment vertical="center"/>
    </xf>
    <xf numFmtId="179" fontId="7" fillId="0" borderId="1" xfId="4" applyNumberFormat="1" applyFont="1" applyFill="1" applyBorder="1">
      <alignment vertical="center"/>
    </xf>
    <xf numFmtId="177" fontId="25" fillId="3" borderId="162" xfId="4" applyNumberFormat="1" applyFont="1" applyFill="1" applyBorder="1" applyProtection="1">
      <alignment vertical="center"/>
      <protection locked="0"/>
    </xf>
    <xf numFmtId="0" fontId="24" fillId="0" borderId="150" xfId="4" applyFont="1" applyBorder="1" applyAlignment="1">
      <alignment horizontal="center" vertical="center"/>
    </xf>
    <xf numFmtId="177" fontId="24" fillId="3" borderId="162" xfId="4" applyNumberFormat="1" applyFont="1" applyFill="1" applyBorder="1" applyProtection="1">
      <alignment vertical="center"/>
      <protection locked="0"/>
    </xf>
    <xf numFmtId="179" fontId="24" fillId="0" borderId="162" xfId="4" applyNumberFormat="1" applyFont="1" applyFill="1" applyBorder="1">
      <alignment vertical="center"/>
    </xf>
    <xf numFmtId="179" fontId="24" fillId="0" borderId="162" xfId="4" applyNumberFormat="1" applyFont="1" applyBorder="1">
      <alignment vertical="center"/>
    </xf>
    <xf numFmtId="177" fontId="24" fillId="3" borderId="161" xfId="4" applyNumberFormat="1" applyFont="1" applyFill="1" applyBorder="1" applyProtection="1">
      <alignment vertical="center"/>
      <protection locked="0"/>
    </xf>
    <xf numFmtId="0" fontId="24" fillId="0" borderId="158" xfId="4" applyFont="1" applyBorder="1" applyAlignment="1">
      <alignment horizontal="center" vertical="center"/>
    </xf>
    <xf numFmtId="0" fontId="24" fillId="0" borderId="158" xfId="4" applyFont="1" applyBorder="1" applyAlignment="1">
      <alignment horizontal="center" vertical="center" shrinkToFit="1"/>
    </xf>
    <xf numFmtId="177" fontId="24" fillId="0" borderId="158" xfId="4" applyNumberFormat="1" applyFont="1" applyFill="1" applyBorder="1">
      <alignment vertical="center"/>
    </xf>
    <xf numFmtId="179" fontId="24" fillId="0" borderId="158" xfId="4" applyNumberFormat="1" applyFont="1" applyBorder="1">
      <alignment vertical="center"/>
    </xf>
    <xf numFmtId="0" fontId="32" fillId="0" borderId="161" xfId="0" applyFont="1" applyBorder="1" applyAlignment="1">
      <alignment horizontal="center"/>
    </xf>
    <xf numFmtId="0" fontId="32" fillId="3" borderId="159" xfId="0" applyFont="1" applyFill="1" applyBorder="1"/>
    <xf numFmtId="0" fontId="32" fillId="0" borderId="151" xfId="0" applyFont="1" applyBorder="1"/>
    <xf numFmtId="0" fontId="32" fillId="0" borderId="161" xfId="0" applyFont="1" applyBorder="1" applyAlignment="1">
      <alignment horizontal="center" wrapText="1" shrinkToFit="1"/>
    </xf>
    <xf numFmtId="0" fontId="32" fillId="0" borderId="159" xfId="0" applyFont="1" applyBorder="1" applyAlignment="1">
      <alignment horizontal="center" shrinkToFit="1"/>
    </xf>
    <xf numFmtId="0" fontId="32" fillId="0" borderId="161" xfId="0" applyFont="1" applyBorder="1" applyAlignment="1">
      <alignment shrinkToFit="1"/>
    </xf>
    <xf numFmtId="0" fontId="32" fillId="0" borderId="160" xfId="0" applyFont="1" applyBorder="1" applyAlignment="1">
      <alignment shrinkToFit="1"/>
    </xf>
    <xf numFmtId="0" fontId="32" fillId="3" borderId="161" xfId="0" applyFont="1" applyFill="1" applyBorder="1"/>
    <xf numFmtId="0" fontId="32" fillId="3" borderId="158" xfId="0" applyFont="1" applyFill="1" applyBorder="1"/>
    <xf numFmtId="0" fontId="32" fillId="0" borderId="151" xfId="0" applyFont="1" applyBorder="1" applyAlignment="1"/>
    <xf numFmtId="3" fontId="0" fillId="0" borderId="158" xfId="0" applyNumberFormat="1" applyFont="1" applyFill="1" applyBorder="1" applyAlignment="1">
      <alignment vertical="center"/>
    </xf>
    <xf numFmtId="0" fontId="0" fillId="0" borderId="162" xfId="0" applyFont="1" applyBorder="1" applyAlignment="1">
      <alignment horizontal="center" vertical="center"/>
    </xf>
    <xf numFmtId="38" fontId="0" fillId="0" borderId="162" xfId="1" applyFont="1" applyBorder="1" applyAlignment="1">
      <alignment horizontal="center" vertical="center"/>
    </xf>
    <xf numFmtId="40" fontId="0" fillId="0" borderId="162" xfId="1" applyNumberFormat="1" applyFont="1" applyBorder="1" applyAlignment="1">
      <alignment vertical="center"/>
    </xf>
    <xf numFmtId="38" fontId="0" fillId="0" borderId="162" xfId="1" applyFont="1" applyBorder="1" applyAlignment="1">
      <alignment vertical="center"/>
    </xf>
    <xf numFmtId="176" fontId="7" fillId="0" borderId="161" xfId="4" applyNumberFormat="1" applyFont="1" applyBorder="1" applyAlignment="1">
      <alignment horizontal="center" vertical="center"/>
    </xf>
    <xf numFmtId="176" fontId="7" fillId="0" borderId="162" xfId="4" applyNumberFormat="1" applyFont="1" applyBorder="1" applyAlignment="1">
      <alignment horizontal="right" vertical="center"/>
    </xf>
    <xf numFmtId="179" fontId="7" fillId="0" borderId="161" xfId="4" applyNumberFormat="1" applyFont="1" applyBorder="1" applyAlignment="1">
      <alignment horizontal="center" vertical="center"/>
    </xf>
    <xf numFmtId="179" fontId="34" fillId="0" borderId="162" xfId="4" applyNumberFormat="1" applyFont="1" applyBorder="1">
      <alignment vertical="center"/>
    </xf>
    <xf numFmtId="179" fontId="34" fillId="0" borderId="161" xfId="4" applyNumberFormat="1" applyFont="1" applyBorder="1">
      <alignment vertical="center"/>
    </xf>
    <xf numFmtId="178" fontId="34" fillId="0" borderId="151" xfId="4" applyNumberFormat="1" applyFont="1" applyBorder="1" applyAlignment="1">
      <alignment horizontal="center" vertical="center"/>
    </xf>
    <xf numFmtId="0" fontId="34" fillId="0" borderId="150" xfId="4" applyFont="1" applyBorder="1">
      <alignment vertical="center"/>
    </xf>
    <xf numFmtId="0" fontId="34" fillId="0" borderId="151" xfId="4" applyFont="1" applyBorder="1">
      <alignment vertical="center"/>
    </xf>
    <xf numFmtId="177" fontId="34" fillId="3" borderId="162" xfId="4" applyNumberFormat="1" applyFont="1" applyFill="1" applyBorder="1" applyProtection="1">
      <alignment vertical="center"/>
      <protection locked="0"/>
    </xf>
    <xf numFmtId="0" fontId="34" fillId="0" borderId="162" xfId="4" applyFont="1" applyBorder="1" applyAlignment="1">
      <alignment horizontal="center" vertical="center"/>
    </xf>
    <xf numFmtId="177" fontId="34" fillId="2" borderId="162" xfId="4" applyNumberFormat="1" applyFont="1" applyFill="1" applyBorder="1">
      <alignment vertical="center"/>
    </xf>
    <xf numFmtId="177" fontId="7" fillId="0" borderId="161" xfId="4" applyNumberFormat="1" applyFont="1" applyBorder="1" applyAlignment="1">
      <alignment horizontal="center" vertical="center" shrinkToFit="1"/>
    </xf>
    <xf numFmtId="0" fontId="34" fillId="0" borderId="161" xfId="4" applyFont="1" applyBorder="1" applyAlignment="1">
      <alignment horizontal="center" vertical="center"/>
    </xf>
    <xf numFmtId="177" fontId="34" fillId="2" borderId="161" xfId="4" applyNumberFormat="1" applyFont="1" applyFill="1" applyBorder="1">
      <alignment vertical="center"/>
    </xf>
    <xf numFmtId="0" fontId="7" fillId="0" borderId="150" xfId="4" applyFont="1" applyBorder="1" applyAlignment="1">
      <alignment vertical="center" shrinkToFit="1"/>
    </xf>
    <xf numFmtId="0" fontId="34" fillId="0" borderId="150" xfId="4" applyFont="1" applyBorder="1" applyAlignment="1">
      <alignment vertical="center" shrinkToFit="1"/>
    </xf>
    <xf numFmtId="0" fontId="43" fillId="0" borderId="0" xfId="0" applyFont="1"/>
    <xf numFmtId="180" fontId="3" fillId="3" borderId="162" xfId="4" applyNumberFormat="1" applyFont="1" applyFill="1" applyBorder="1" applyProtection="1">
      <alignment vertical="center"/>
      <protection locked="0"/>
    </xf>
    <xf numFmtId="179" fontId="7" fillId="0" borderId="162" xfId="4" applyNumberFormat="1" applyFont="1" applyBorder="1" applyAlignment="1">
      <alignment horizontal="right" vertical="center"/>
    </xf>
    <xf numFmtId="180" fontId="45" fillId="0" borderId="0" xfId="4" applyNumberFormat="1" applyFont="1">
      <alignment vertical="center"/>
    </xf>
    <xf numFmtId="0" fontId="0" fillId="0" borderId="158" xfId="0" applyFont="1" applyBorder="1" applyAlignment="1">
      <alignment vertical="center"/>
    </xf>
    <xf numFmtId="3" fontId="43" fillId="0" borderId="0" xfId="0" applyNumberFormat="1" applyFont="1" applyFill="1" applyBorder="1" applyAlignment="1">
      <alignment horizontal="left" vertical="center"/>
    </xf>
    <xf numFmtId="0" fontId="43" fillId="0" borderId="0" xfId="0" applyFont="1" applyFill="1" applyAlignment="1">
      <alignment vertical="center"/>
    </xf>
    <xf numFmtId="0" fontId="51" fillId="0" borderId="0" xfId="0" applyNumberFormat="1" applyFont="1" applyFill="1" applyBorder="1" applyAlignment="1">
      <alignment vertical="center"/>
    </xf>
    <xf numFmtId="0" fontId="43" fillId="0" borderId="0" xfId="0" applyNumberFormat="1" applyFont="1" applyFill="1" applyAlignment="1">
      <alignment vertical="center"/>
    </xf>
    <xf numFmtId="3" fontId="43" fillId="0" borderId="0" xfId="0" applyNumberFormat="1" applyFont="1" applyFill="1" applyBorder="1" applyAlignment="1">
      <alignment horizontal="center" vertical="center"/>
    </xf>
    <xf numFmtId="3" fontId="43" fillId="0" borderId="0" xfId="0" applyNumberFormat="1" applyFont="1" applyFill="1" applyBorder="1" applyAlignment="1">
      <alignment vertical="center"/>
    </xf>
    <xf numFmtId="0" fontId="43" fillId="0" borderId="0" xfId="0" applyNumberFormat="1" applyFont="1" applyFill="1" applyBorder="1" applyAlignment="1">
      <alignment horizontal="right" vertical="center"/>
    </xf>
    <xf numFmtId="0" fontId="43" fillId="0" borderId="0" xfId="0" applyFont="1" applyAlignment="1">
      <alignment vertical="center"/>
    </xf>
    <xf numFmtId="0" fontId="24" fillId="0" borderId="161" xfId="4" applyFont="1" applyBorder="1" applyAlignment="1">
      <alignment horizontal="center" vertical="center"/>
    </xf>
    <xf numFmtId="178" fontId="24" fillId="0" borderId="151" xfId="4" applyNumberFormat="1" applyFont="1" applyBorder="1" applyAlignment="1">
      <alignment horizontal="center" vertical="center"/>
    </xf>
    <xf numFmtId="0" fontId="24" fillId="0" borderId="162" xfId="4" applyFont="1" applyBorder="1" applyAlignment="1">
      <alignment horizontal="center" vertical="center"/>
    </xf>
    <xf numFmtId="0" fontId="24" fillId="0" borderId="12"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0" fontId="24" fillId="0" borderId="10" xfId="4" applyFont="1" applyBorder="1" applyAlignment="1">
      <alignment horizontal="center" vertical="center"/>
    </xf>
    <xf numFmtId="0" fontId="24" fillId="0" borderId="0" xfId="4" applyFont="1" applyFill="1" applyBorder="1" applyAlignment="1">
      <alignment horizontal="center" vertical="center"/>
    </xf>
    <xf numFmtId="0" fontId="25" fillId="0" borderId="1" xfId="4" applyFont="1" applyBorder="1" applyAlignment="1">
      <alignment horizontal="center" vertical="center"/>
    </xf>
    <xf numFmtId="0" fontId="7" fillId="0" borderId="0" xfId="4" applyFont="1" applyFill="1" applyBorder="1" applyAlignment="1">
      <alignment horizontal="center" vertical="center"/>
    </xf>
    <xf numFmtId="0" fontId="24" fillId="0" borderId="161" xfId="4" applyFont="1" applyBorder="1" applyAlignment="1">
      <alignment horizontal="center" vertical="center" shrinkToFit="1"/>
    </xf>
    <xf numFmtId="179" fontId="7" fillId="0" borderId="161" xfId="4" applyNumberFormat="1" applyFont="1" applyBorder="1" applyAlignment="1">
      <alignment vertical="center" shrinkToFit="1"/>
    </xf>
    <xf numFmtId="188" fontId="45" fillId="0" borderId="15" xfId="11" applyNumberFormat="1" applyFont="1" applyBorder="1">
      <alignment vertical="center"/>
    </xf>
    <xf numFmtId="188" fontId="45" fillId="0" borderId="9" xfId="11" applyNumberFormat="1" applyFont="1" applyBorder="1">
      <alignment vertical="center"/>
    </xf>
    <xf numFmtId="183" fontId="7" fillId="5" borderId="162" xfId="4" applyNumberFormat="1" applyFont="1" applyFill="1" applyBorder="1">
      <alignment vertical="center"/>
    </xf>
    <xf numFmtId="183" fontId="7" fillId="0" borderId="162" xfId="4" applyNumberFormat="1" applyFont="1" applyFill="1" applyBorder="1">
      <alignment vertical="center"/>
    </xf>
    <xf numFmtId="176" fontId="53" fillId="0" borderId="162" xfId="4" applyNumberFormat="1" applyFont="1" applyBorder="1" applyAlignment="1">
      <alignment horizontal="right" vertical="center"/>
    </xf>
    <xf numFmtId="179" fontId="53" fillId="0" borderId="4" xfId="4" applyNumberFormat="1" applyFont="1" applyBorder="1">
      <alignment vertical="center"/>
    </xf>
    <xf numFmtId="179" fontId="53" fillId="0" borderId="162" xfId="4" applyNumberFormat="1" applyFont="1" applyBorder="1">
      <alignment vertical="center"/>
    </xf>
    <xf numFmtId="179" fontId="53" fillId="0" borderId="161" xfId="4" applyNumberFormat="1" applyFont="1" applyBorder="1">
      <alignment vertical="center"/>
    </xf>
    <xf numFmtId="0" fontId="3" fillId="0" borderId="151" xfId="4" applyFont="1" applyBorder="1" applyAlignment="1">
      <alignment horizontal="center" vertical="center" shrinkToFit="1"/>
    </xf>
    <xf numFmtId="0" fontId="3" fillId="0" borderId="150" xfId="4" applyFont="1" applyBorder="1" applyAlignment="1">
      <alignment horizontal="center" vertical="center" shrinkToFit="1"/>
    </xf>
    <xf numFmtId="0" fontId="3" fillId="3" borderId="159" xfId="4" applyFont="1" applyFill="1" applyBorder="1" applyAlignment="1" applyProtection="1">
      <alignment horizontal="center" vertical="center" shrinkToFit="1"/>
      <protection locked="0"/>
    </xf>
    <xf numFmtId="0" fontId="3" fillId="3" borderId="160" xfId="4" applyFont="1" applyFill="1" applyBorder="1" applyAlignment="1" applyProtection="1">
      <alignment horizontal="center" vertical="center" shrinkToFit="1"/>
      <protection locked="0"/>
    </xf>
    <xf numFmtId="0" fontId="3" fillId="3" borderId="11" xfId="4" applyFont="1" applyFill="1" applyBorder="1" applyAlignment="1" applyProtection="1">
      <alignment horizontal="center" vertical="center" shrinkToFit="1"/>
      <protection locked="0"/>
    </xf>
    <xf numFmtId="0" fontId="3" fillId="3" borderId="10" xfId="4" applyFont="1" applyFill="1" applyBorder="1" applyAlignment="1" applyProtection="1">
      <alignment horizontal="center" vertical="center" shrinkToFit="1"/>
      <protection locked="0"/>
    </xf>
    <xf numFmtId="38" fontId="3" fillId="3" borderId="159" xfId="4" applyNumberFormat="1" applyFont="1" applyFill="1" applyBorder="1" applyAlignment="1" applyProtection="1">
      <alignment horizontal="center" vertical="center" shrinkToFit="1"/>
      <protection locked="0"/>
    </xf>
    <xf numFmtId="38" fontId="3" fillId="3" borderId="160" xfId="4" applyNumberFormat="1" applyFont="1" applyFill="1" applyBorder="1" applyAlignment="1" applyProtection="1">
      <alignment horizontal="center" vertical="center" shrinkToFit="1"/>
      <protection locked="0"/>
    </xf>
    <xf numFmtId="38" fontId="3" fillId="3" borderId="11" xfId="4" applyNumberFormat="1" applyFont="1" applyFill="1" applyBorder="1" applyAlignment="1" applyProtection="1">
      <alignment horizontal="center" vertical="center" shrinkToFit="1"/>
      <protection locked="0"/>
    </xf>
    <xf numFmtId="38" fontId="3" fillId="3" borderId="10" xfId="4" applyNumberFormat="1" applyFont="1" applyFill="1" applyBorder="1" applyAlignment="1" applyProtection="1">
      <alignment horizontal="center" vertical="center" shrinkToFit="1"/>
      <protection locked="0"/>
    </xf>
    <xf numFmtId="0" fontId="10" fillId="0" borderId="151" xfId="4" applyFont="1" applyBorder="1" applyAlignment="1">
      <alignment horizontal="center" vertical="center"/>
    </xf>
    <xf numFmtId="0" fontId="10" fillId="0" borderId="149" xfId="4" applyFont="1" applyBorder="1" applyAlignment="1">
      <alignment horizontal="center" vertical="center"/>
    </xf>
    <xf numFmtId="0" fontId="10" fillId="0" borderId="150" xfId="4" applyFont="1" applyBorder="1" applyAlignment="1">
      <alignment horizontal="center" vertical="center"/>
    </xf>
    <xf numFmtId="38" fontId="10" fillId="0" borderId="151" xfId="4" applyNumberFormat="1" applyFont="1" applyBorder="1" applyAlignment="1">
      <alignment horizontal="center" vertical="center"/>
    </xf>
    <xf numFmtId="38" fontId="10" fillId="0" borderId="149" xfId="4" applyNumberFormat="1" applyFont="1" applyBorder="1" applyAlignment="1">
      <alignment horizontal="center" vertical="center"/>
    </xf>
    <xf numFmtId="38" fontId="10" fillId="0" borderId="150" xfId="4" applyNumberFormat="1" applyFont="1" applyBorder="1" applyAlignment="1">
      <alignment horizontal="center" vertical="center"/>
    </xf>
    <xf numFmtId="0" fontId="10" fillId="0" borderId="151" xfId="4" applyFont="1" applyBorder="1" applyAlignment="1">
      <alignment horizontal="distributed" vertical="center"/>
    </xf>
    <xf numFmtId="0" fontId="10" fillId="0" borderId="149" xfId="4" applyFont="1" applyBorder="1" applyAlignment="1">
      <alignment horizontal="distributed" vertical="center"/>
    </xf>
    <xf numFmtId="0" fontId="10" fillId="0" borderId="150" xfId="4" applyFont="1" applyBorder="1" applyAlignment="1">
      <alignment horizontal="distributed" vertical="center"/>
    </xf>
    <xf numFmtId="38" fontId="10" fillId="2" borderId="151" xfId="4" applyNumberFormat="1" applyFont="1" applyFill="1" applyBorder="1" applyAlignment="1">
      <alignment horizontal="right" vertical="center"/>
    </xf>
    <xf numFmtId="38" fontId="10" fillId="2" borderId="149" xfId="4" applyNumberFormat="1" applyFont="1" applyFill="1" applyBorder="1" applyAlignment="1">
      <alignment horizontal="right" vertical="center"/>
    </xf>
    <xf numFmtId="38" fontId="10" fillId="2" borderId="150" xfId="4" applyNumberFormat="1" applyFont="1" applyFill="1" applyBorder="1" applyAlignment="1">
      <alignment horizontal="right" vertical="center"/>
    </xf>
    <xf numFmtId="38" fontId="10" fillId="5" borderId="151" xfId="4" applyNumberFormat="1" applyFont="1" applyFill="1" applyBorder="1" applyAlignment="1">
      <alignment horizontal="right" vertical="center"/>
    </xf>
    <xf numFmtId="38" fontId="10" fillId="5" borderId="149" xfId="4" applyNumberFormat="1" applyFont="1" applyFill="1" applyBorder="1" applyAlignment="1">
      <alignment horizontal="right" vertical="center"/>
    </xf>
    <xf numFmtId="38" fontId="10" fillId="5" borderId="150" xfId="4" applyNumberFormat="1" applyFont="1" applyFill="1" applyBorder="1" applyAlignment="1">
      <alignment horizontal="right" vertical="center"/>
    </xf>
    <xf numFmtId="0" fontId="10" fillId="0" borderId="51" xfId="4" applyFont="1" applyBorder="1" applyAlignment="1">
      <alignment horizontal="center" vertical="center"/>
    </xf>
    <xf numFmtId="0" fontId="10" fillId="0" borderId="52" xfId="4" applyFont="1" applyBorder="1" applyAlignment="1">
      <alignment horizontal="center" vertical="center"/>
    </xf>
    <xf numFmtId="0" fontId="10" fillId="0" borderId="50" xfId="4" applyFont="1" applyBorder="1" applyAlignment="1">
      <alignment horizontal="center" vertical="center"/>
    </xf>
    <xf numFmtId="38" fontId="10" fillId="2" borderId="51" xfId="4" applyNumberFormat="1" applyFont="1" applyFill="1" applyBorder="1" applyAlignment="1">
      <alignment horizontal="right" vertical="center"/>
    </xf>
    <xf numFmtId="38" fontId="10" fillId="2" borderId="52" xfId="4" applyNumberFormat="1" applyFont="1" applyFill="1" applyBorder="1" applyAlignment="1">
      <alignment horizontal="right" vertical="center"/>
    </xf>
    <xf numFmtId="38" fontId="10" fillId="2" borderId="50" xfId="4" applyNumberFormat="1" applyFont="1" applyFill="1" applyBorder="1" applyAlignment="1">
      <alignment horizontal="right" vertical="center"/>
    </xf>
    <xf numFmtId="0" fontId="10" fillId="0" borderId="149" xfId="4" applyFont="1" applyBorder="1" applyAlignment="1">
      <alignment vertical="center" shrinkToFit="1"/>
    </xf>
    <xf numFmtId="0" fontId="10" fillId="0" borderId="150" xfId="4" applyFont="1" applyBorder="1" applyAlignment="1">
      <alignment vertical="center" shrinkToFit="1"/>
    </xf>
    <xf numFmtId="0" fontId="10" fillId="0" borderId="100" xfId="4" applyFont="1" applyBorder="1" applyAlignment="1">
      <alignment horizontal="center" vertical="center"/>
    </xf>
    <xf numFmtId="0" fontId="10" fillId="0" borderId="53" xfId="4" applyFont="1" applyBorder="1" applyAlignment="1">
      <alignment horizontal="center" vertical="center"/>
    </xf>
    <xf numFmtId="0" fontId="10" fillId="0" borderId="101" xfId="4" applyFont="1" applyBorder="1" applyAlignment="1">
      <alignment horizontal="center" vertical="center"/>
    </xf>
    <xf numFmtId="38" fontId="10" fillId="2" borderId="100" xfId="4" applyNumberFormat="1" applyFont="1" applyFill="1" applyBorder="1" applyAlignment="1">
      <alignment horizontal="right" vertical="center"/>
    </xf>
    <xf numFmtId="38" fontId="10" fillId="2" borderId="53" xfId="4" applyNumberFormat="1" applyFont="1" applyFill="1" applyBorder="1" applyAlignment="1">
      <alignment horizontal="right" vertical="center"/>
    </xf>
    <xf numFmtId="38" fontId="10" fillId="2" borderId="101" xfId="4" applyNumberFormat="1" applyFont="1" applyFill="1" applyBorder="1" applyAlignment="1">
      <alignment horizontal="right" vertical="center"/>
    </xf>
    <xf numFmtId="38" fontId="10" fillId="2" borderId="54" xfId="4" applyNumberFormat="1" applyFont="1" applyFill="1" applyBorder="1" applyAlignment="1" applyProtection="1">
      <alignment horizontal="right" vertical="center"/>
    </xf>
    <xf numFmtId="38" fontId="10" fillId="2" borderId="55" xfId="4" applyNumberFormat="1" applyFont="1" applyFill="1" applyBorder="1" applyAlignment="1" applyProtection="1">
      <alignment horizontal="right" vertical="center"/>
    </xf>
    <xf numFmtId="38" fontId="10" fillId="2" borderId="56" xfId="4" applyNumberFormat="1" applyFont="1" applyFill="1" applyBorder="1" applyAlignment="1" applyProtection="1">
      <alignment horizontal="right" vertical="center"/>
    </xf>
    <xf numFmtId="0" fontId="10" fillId="0" borderId="163" xfId="4" applyFont="1" applyBorder="1" applyAlignment="1">
      <alignment horizontal="center" vertical="center"/>
    </xf>
    <xf numFmtId="3" fontId="0" fillId="2" borderId="0" xfId="0" applyNumberFormat="1" applyFont="1" applyFill="1" applyBorder="1" applyAlignment="1">
      <alignment horizontal="center" vertical="center"/>
    </xf>
    <xf numFmtId="0" fontId="0" fillId="0" borderId="0" xfId="0" applyNumberFormat="1" applyFont="1" applyAlignment="1">
      <alignment horizontal="right" vertical="center"/>
    </xf>
    <xf numFmtId="0" fontId="18" fillId="0" borderId="0" xfId="0" applyNumberFormat="1" applyFont="1" applyAlignment="1">
      <alignment horizontal="center" vertical="center"/>
    </xf>
    <xf numFmtId="0" fontId="0" fillId="0" borderId="0" xfId="0" applyNumberFormat="1" applyFont="1" applyAlignment="1">
      <alignment horizontal="center" vertical="center"/>
    </xf>
    <xf numFmtId="3" fontId="0" fillId="2" borderId="43" xfId="0" applyNumberFormat="1" applyFont="1" applyFill="1" applyBorder="1" applyAlignment="1">
      <alignment horizontal="center" vertical="center"/>
    </xf>
    <xf numFmtId="3" fontId="0" fillId="2" borderId="42" xfId="0" applyNumberFormat="1" applyFont="1" applyFill="1" applyBorder="1" applyAlignment="1">
      <alignment horizontal="center" vertical="center"/>
    </xf>
    <xf numFmtId="3" fontId="0" fillId="2" borderId="41" xfId="0" applyNumberFormat="1" applyFont="1" applyFill="1" applyBorder="1" applyAlignment="1">
      <alignment horizontal="center" vertical="center"/>
    </xf>
    <xf numFmtId="3" fontId="0" fillId="2" borderId="35" xfId="0" applyNumberFormat="1" applyFont="1" applyFill="1" applyBorder="1" applyAlignment="1">
      <alignment horizontal="center" vertical="center"/>
    </xf>
    <xf numFmtId="3" fontId="0" fillId="2" borderId="34" xfId="0" applyNumberFormat="1" applyFont="1" applyFill="1" applyBorder="1" applyAlignment="1">
      <alignment horizontal="center" vertical="center"/>
    </xf>
    <xf numFmtId="3" fontId="0" fillId="2" borderId="2" xfId="0" applyNumberFormat="1" applyFont="1" applyFill="1" applyBorder="1" applyAlignment="1">
      <alignment horizontal="center" vertical="center"/>
    </xf>
    <xf numFmtId="0" fontId="0" fillId="0" borderId="0" xfId="0" applyNumberFormat="1" applyFont="1" applyAlignment="1">
      <alignment horizontal="left" vertical="center"/>
    </xf>
    <xf numFmtId="3" fontId="0" fillId="7"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xf>
    <xf numFmtId="0" fontId="0" fillId="7"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179" fontId="0" fillId="2" borderId="43" xfId="0" applyNumberFormat="1" applyFont="1" applyFill="1" applyBorder="1" applyAlignment="1">
      <alignment vertical="center"/>
    </xf>
    <xf numFmtId="179" fontId="0" fillId="2" borderId="42" xfId="0" applyNumberFormat="1" applyFont="1" applyFill="1" applyBorder="1" applyAlignment="1">
      <alignment vertical="center"/>
    </xf>
    <xf numFmtId="179" fontId="0" fillId="2" borderId="41" xfId="0" applyNumberFormat="1" applyFont="1" applyFill="1" applyBorder="1" applyAlignment="1">
      <alignment vertical="center"/>
    </xf>
    <xf numFmtId="179" fontId="0" fillId="2" borderId="35" xfId="0" applyNumberFormat="1" applyFont="1" applyFill="1" applyBorder="1" applyAlignment="1">
      <alignment vertical="center"/>
    </xf>
    <xf numFmtId="179" fontId="0" fillId="2" borderId="34" xfId="0" applyNumberFormat="1" applyFont="1" applyFill="1" applyBorder="1" applyAlignment="1">
      <alignment vertical="center"/>
    </xf>
    <xf numFmtId="179" fontId="0" fillId="2" borderId="2" xfId="0" applyNumberFormat="1" applyFont="1" applyFill="1" applyBorder="1" applyAlignment="1">
      <alignment vertical="center"/>
    </xf>
    <xf numFmtId="190" fontId="0" fillId="0" borderId="162" xfId="0" applyNumberFormat="1" applyFont="1" applyBorder="1" applyAlignment="1">
      <alignment horizontal="center" vertical="center"/>
    </xf>
    <xf numFmtId="0" fontId="0" fillId="0" borderId="118" xfId="0" applyFont="1" applyBorder="1" applyAlignment="1">
      <alignment horizontal="center" vertical="center"/>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179" fontId="0" fillId="0" borderId="162" xfId="0" applyNumberFormat="1" applyFont="1" applyBorder="1" applyAlignment="1">
      <alignment horizontal="center" vertical="center"/>
    </xf>
    <xf numFmtId="179" fontId="0" fillId="2" borderId="0" xfId="0" applyNumberFormat="1" applyFont="1" applyFill="1" applyBorder="1" applyAlignment="1">
      <alignment vertical="center"/>
    </xf>
    <xf numFmtId="0" fontId="0" fillId="0" borderId="0" xfId="0" applyFont="1" applyBorder="1" applyAlignment="1">
      <alignment horizontal="center" vertical="center" shrinkToFit="1"/>
    </xf>
    <xf numFmtId="190" fontId="0" fillId="0" borderId="162" xfId="0" applyNumberFormat="1" applyFont="1" applyFill="1" applyBorder="1" applyAlignment="1">
      <alignment horizontal="center" vertical="center"/>
    </xf>
    <xf numFmtId="190" fontId="0" fillId="2" borderId="0" xfId="0" applyNumberFormat="1" applyFont="1" applyFill="1" applyBorder="1" applyAlignment="1">
      <alignment vertical="center"/>
    </xf>
    <xf numFmtId="191" fontId="0" fillId="2" borderId="0" xfId="0" applyNumberFormat="1" applyFont="1" applyFill="1" applyBorder="1" applyAlignment="1">
      <alignment vertical="center"/>
    </xf>
    <xf numFmtId="3" fontId="0" fillId="4" borderId="1" xfId="0" applyNumberFormat="1" applyFont="1" applyFill="1" applyBorder="1" applyAlignment="1">
      <alignment horizontal="center" vertical="center"/>
    </xf>
    <xf numFmtId="190" fontId="0" fillId="2" borderId="1" xfId="0" applyNumberFormat="1" applyFont="1" applyFill="1" applyBorder="1" applyAlignment="1">
      <alignment vertical="center"/>
    </xf>
    <xf numFmtId="3" fontId="0" fillId="4" borderId="158" xfId="0" applyNumberFormat="1" applyFont="1" applyFill="1" applyBorder="1" applyAlignment="1">
      <alignment horizontal="center" vertical="center"/>
    </xf>
    <xf numFmtId="0" fontId="0" fillId="0" borderId="158" xfId="0" applyFont="1" applyBorder="1" applyAlignment="1">
      <alignment horizontal="center" vertical="center"/>
    </xf>
    <xf numFmtId="179" fontId="0" fillId="0" borderId="162" xfId="0" applyNumberFormat="1" applyFont="1" applyFill="1" applyBorder="1" applyAlignment="1">
      <alignment horizontal="center" vertical="center"/>
    </xf>
    <xf numFmtId="191" fontId="0" fillId="0" borderId="162" xfId="0" applyNumberFormat="1" applyFont="1" applyFill="1" applyBorder="1" applyAlignment="1">
      <alignment horizontal="center" vertical="center"/>
    </xf>
    <xf numFmtId="0" fontId="7" fillId="0" borderId="54" xfId="4" applyFont="1" applyBorder="1" applyAlignment="1">
      <alignment horizontal="center" vertical="center"/>
    </xf>
    <xf numFmtId="0" fontId="7" fillId="0" borderId="56" xfId="4" applyFont="1" applyBorder="1" applyAlignment="1">
      <alignment horizontal="center" vertical="center"/>
    </xf>
    <xf numFmtId="0" fontId="7" fillId="0" borderId="43" xfId="4" applyFont="1" applyFill="1" applyBorder="1" applyAlignment="1">
      <alignment horizontal="center" vertical="center" shrinkToFit="1"/>
    </xf>
    <xf numFmtId="0" fontId="7" fillId="0" borderId="41" xfId="4" applyFont="1" applyFill="1" applyBorder="1" applyAlignment="1">
      <alignment horizontal="center" vertical="center" shrinkToFit="1"/>
    </xf>
    <xf numFmtId="0" fontId="7" fillId="0" borderId="35" xfId="4" applyFont="1" applyFill="1" applyBorder="1" applyAlignment="1">
      <alignment horizontal="center" vertical="center" shrinkToFit="1"/>
    </xf>
    <xf numFmtId="0" fontId="7" fillId="0" borderId="2" xfId="4" applyFont="1" applyFill="1" applyBorder="1" applyAlignment="1">
      <alignment horizontal="center" vertical="center" shrinkToFit="1"/>
    </xf>
    <xf numFmtId="0" fontId="7" fillId="0" borderId="43" xfId="4" applyFont="1" applyFill="1" applyBorder="1" applyAlignment="1">
      <alignment horizontal="center" vertical="center"/>
    </xf>
    <xf numFmtId="0" fontId="7" fillId="0" borderId="41" xfId="4" applyFont="1" applyFill="1" applyBorder="1" applyAlignment="1">
      <alignment horizontal="center" vertical="center"/>
    </xf>
    <xf numFmtId="0" fontId="7" fillId="0" borderId="35"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159" xfId="4" applyFont="1" applyBorder="1" applyAlignment="1">
      <alignment horizontal="center" vertical="center"/>
    </xf>
    <xf numFmtId="0" fontId="7" fillId="0" borderId="160" xfId="4" applyFont="1" applyBorder="1" applyAlignment="1">
      <alignment horizontal="center" vertical="center"/>
    </xf>
    <xf numFmtId="0" fontId="7" fillId="0" borderId="151" xfId="4" applyFont="1" applyBorder="1" applyAlignment="1">
      <alignment horizontal="center" vertical="center"/>
    </xf>
    <xf numFmtId="0" fontId="7" fillId="0" borderId="150" xfId="4" applyFont="1" applyBorder="1" applyAlignment="1">
      <alignment horizontal="center" vertical="center"/>
    </xf>
    <xf numFmtId="0" fontId="7" fillId="0" borderId="49" xfId="4" applyFont="1" applyBorder="1" applyAlignment="1">
      <alignment horizontal="center" vertical="center"/>
    </xf>
    <xf numFmtId="0" fontId="7" fillId="0" borderId="57" xfId="4" applyFont="1" applyBorder="1" applyAlignment="1">
      <alignment horizontal="center" vertical="center"/>
    </xf>
    <xf numFmtId="0" fontId="7" fillId="0" borderId="58" xfId="4" applyFont="1" applyBorder="1" applyAlignment="1">
      <alignment horizontal="center" vertical="center"/>
    </xf>
    <xf numFmtId="0" fontId="7" fillId="0" borderId="59" xfId="4" applyFont="1" applyBorder="1" applyAlignment="1">
      <alignment horizontal="center" vertical="center"/>
    </xf>
    <xf numFmtId="0" fontId="7" fillId="0" borderId="60" xfId="4" applyFont="1" applyBorder="1" applyAlignment="1">
      <alignment horizontal="center" vertical="center"/>
    </xf>
    <xf numFmtId="0" fontId="7" fillId="0" borderId="61" xfId="4" applyFont="1" applyBorder="1" applyAlignment="1">
      <alignment horizontal="center" vertical="center"/>
    </xf>
    <xf numFmtId="0" fontId="6" fillId="0" borderId="1" xfId="4" applyNumberFormat="1" applyFont="1" applyBorder="1" applyAlignment="1">
      <alignment horizontal="center" vertical="center"/>
    </xf>
    <xf numFmtId="0" fontId="6" fillId="0" borderId="151" xfId="4" applyFont="1" applyBorder="1" applyAlignment="1">
      <alignment horizontal="center" vertical="center"/>
    </xf>
    <xf numFmtId="0" fontId="6" fillId="0" borderId="150" xfId="4" applyFont="1" applyBorder="1" applyAlignment="1">
      <alignment horizontal="center" vertical="center"/>
    </xf>
    <xf numFmtId="0" fontId="6" fillId="0" borderId="149" xfId="4" applyFont="1" applyBorder="1" applyAlignment="1">
      <alignment horizontal="center" vertical="center"/>
    </xf>
    <xf numFmtId="0" fontId="6" fillId="0" borderId="6" xfId="4" applyFont="1" applyBorder="1" applyAlignment="1">
      <alignment horizontal="center" vertical="center"/>
    </xf>
    <xf numFmtId="0" fontId="6" fillId="0" borderId="5" xfId="4" applyFont="1" applyBorder="1" applyAlignment="1">
      <alignment horizontal="center" vertical="center"/>
    </xf>
    <xf numFmtId="0" fontId="6" fillId="0" borderId="37" xfId="4" applyFont="1" applyBorder="1" applyAlignment="1">
      <alignment horizontal="center" vertical="center"/>
    </xf>
    <xf numFmtId="0" fontId="6" fillId="0" borderId="1" xfId="4" applyFont="1" applyBorder="1" applyAlignment="1">
      <alignment horizontal="center" vertical="center"/>
    </xf>
    <xf numFmtId="0" fontId="10" fillId="0" borderId="0" xfId="4" applyFont="1" applyAlignment="1">
      <alignment horizontal="left" vertical="center" wrapText="1"/>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3" fillId="0" borderId="56" xfId="4" applyFont="1" applyBorder="1" applyAlignment="1">
      <alignment horizontal="center" vertical="center"/>
    </xf>
    <xf numFmtId="0" fontId="3" fillId="0" borderId="16" xfId="4" applyFont="1" applyBorder="1" applyAlignment="1">
      <alignment horizontal="center" vertical="center"/>
    </xf>
    <xf numFmtId="0" fontId="7" fillId="0" borderId="6" xfId="4" applyFont="1" applyBorder="1" applyAlignment="1">
      <alignment horizontal="center" vertical="center"/>
    </xf>
    <xf numFmtId="0" fontId="7" fillId="0" borderId="5" xfId="4" applyFont="1" applyBorder="1" applyAlignment="1">
      <alignment horizontal="center" vertical="center"/>
    </xf>
    <xf numFmtId="0" fontId="3" fillId="0" borderId="0" xfId="4" applyFont="1" applyAlignment="1">
      <alignment horizontal="left" vertical="center" wrapText="1"/>
    </xf>
    <xf numFmtId="0" fontId="24" fillId="0" borderId="54" xfId="4" applyFont="1" applyBorder="1" applyAlignment="1">
      <alignment horizontal="center" vertical="center"/>
    </xf>
    <xf numFmtId="0" fontId="24" fillId="0" borderId="56" xfId="4" applyFont="1" applyBorder="1" applyAlignment="1">
      <alignment horizontal="center" vertical="center"/>
    </xf>
    <xf numFmtId="0" fontId="23" fillId="0" borderId="151" xfId="4" applyFont="1" applyBorder="1" applyAlignment="1">
      <alignment horizontal="center" vertical="center"/>
    </xf>
    <xf numFmtId="0" fontId="23" fillId="0" borderId="150" xfId="4" applyFont="1" applyBorder="1" applyAlignment="1">
      <alignment horizontal="center" vertical="center"/>
    </xf>
    <xf numFmtId="0" fontId="23" fillId="0" borderId="149" xfId="4" applyFont="1" applyBorder="1" applyAlignment="1">
      <alignment horizontal="center" vertical="center"/>
    </xf>
    <xf numFmtId="0" fontId="24" fillId="0" borderId="43" xfId="4" applyFont="1" applyFill="1" applyBorder="1" applyAlignment="1">
      <alignment horizontal="center" vertical="center"/>
    </xf>
    <xf numFmtId="0" fontId="24" fillId="0" borderId="41" xfId="4" applyFont="1" applyFill="1" applyBorder="1" applyAlignment="1">
      <alignment horizontal="center" vertical="center"/>
    </xf>
    <xf numFmtId="0" fontId="24" fillId="0" borderId="35" xfId="4" applyFont="1" applyFill="1" applyBorder="1" applyAlignment="1">
      <alignment horizontal="center" vertical="center"/>
    </xf>
    <xf numFmtId="0" fontId="24" fillId="0" borderId="2" xfId="4" applyFont="1" applyFill="1" applyBorder="1" applyAlignment="1">
      <alignment horizontal="center" vertical="center"/>
    </xf>
    <xf numFmtId="0" fontId="23" fillId="0" borderId="1" xfId="4" applyFont="1" applyBorder="1" applyAlignment="1">
      <alignment horizontal="center" vertical="center"/>
    </xf>
    <xf numFmtId="0" fontId="24" fillId="0" borderId="159" xfId="4" applyFont="1" applyBorder="1" applyAlignment="1">
      <alignment horizontal="center" vertical="center"/>
    </xf>
    <xf numFmtId="0" fontId="24" fillId="0" borderId="160" xfId="4" applyFont="1" applyBorder="1" applyAlignment="1">
      <alignment horizontal="center" vertical="center"/>
    </xf>
    <xf numFmtId="0" fontId="24" fillId="0" borderId="43" xfId="4" applyFont="1" applyFill="1" applyBorder="1" applyAlignment="1">
      <alignment horizontal="center" vertical="center" shrinkToFit="1"/>
    </xf>
    <xf numFmtId="0" fontId="24" fillId="0" borderId="41" xfId="4" applyFont="1" applyFill="1" applyBorder="1" applyAlignment="1">
      <alignment horizontal="center" vertical="center" shrinkToFit="1"/>
    </xf>
    <xf numFmtId="0" fontId="24" fillId="0" borderId="35" xfId="4" applyFont="1" applyFill="1" applyBorder="1" applyAlignment="1">
      <alignment horizontal="center" vertical="center" shrinkToFit="1"/>
    </xf>
    <xf numFmtId="0" fontId="24" fillId="0" borderId="2" xfId="4" applyFont="1" applyFill="1" applyBorder="1" applyAlignment="1">
      <alignment horizontal="center" vertical="center" shrinkToFit="1"/>
    </xf>
    <xf numFmtId="0" fontId="28" fillId="0" borderId="0" xfId="4" applyFont="1" applyBorder="1" applyAlignment="1">
      <alignment horizontal="center"/>
    </xf>
    <xf numFmtId="0" fontId="25" fillId="0" borderId="0" xfId="4" applyFont="1" applyAlignment="1">
      <alignment horizontal="left" vertical="center" wrapText="1"/>
    </xf>
    <xf numFmtId="0" fontId="28" fillId="0" borderId="0" xfId="4" applyFont="1" applyBorder="1" applyAlignment="1">
      <alignment horizontal="right"/>
    </xf>
    <xf numFmtId="0" fontId="24" fillId="0" borderId="161" xfId="4" applyFont="1" applyBorder="1" applyAlignment="1">
      <alignment horizontal="center" vertical="center"/>
    </xf>
    <xf numFmtId="178" fontId="24" fillId="0" borderId="161" xfId="4" applyNumberFormat="1" applyFont="1" applyBorder="1" applyAlignment="1">
      <alignment horizontal="center" vertical="center"/>
    </xf>
    <xf numFmtId="178" fontId="24" fillId="0" borderId="151" xfId="4" applyNumberFormat="1" applyFont="1" applyBorder="1" applyAlignment="1">
      <alignment horizontal="center" vertical="center"/>
    </xf>
    <xf numFmtId="0" fontId="24" fillId="0" borderId="150" xfId="4" applyFont="1" applyBorder="1" applyAlignment="1">
      <alignment horizontal="center" vertical="center"/>
    </xf>
    <xf numFmtId="0" fontId="24" fillId="0" borderId="162" xfId="4" applyFont="1" applyBorder="1" applyAlignment="1">
      <alignment horizontal="center" vertical="center"/>
    </xf>
    <xf numFmtId="0" fontId="24" fillId="0" borderId="149" xfId="4" applyFont="1" applyBorder="1" applyAlignment="1">
      <alignment horizontal="center" vertical="center" wrapText="1" shrinkToFit="1"/>
    </xf>
    <xf numFmtId="178" fontId="24" fillId="0" borderId="159" xfId="4" applyNumberFormat="1" applyFont="1" applyBorder="1" applyAlignment="1">
      <alignment horizontal="center" vertical="center"/>
    </xf>
    <xf numFmtId="178" fontId="24" fillId="0" borderId="13" xfId="4" applyNumberFormat="1" applyFont="1" applyBorder="1" applyAlignment="1">
      <alignment horizontal="center" vertical="center"/>
    </xf>
    <xf numFmtId="0" fontId="24" fillId="0" borderId="160" xfId="4" applyFont="1" applyBorder="1" applyAlignment="1">
      <alignment horizontal="center" vertical="center" wrapText="1"/>
    </xf>
    <xf numFmtId="0" fontId="24" fillId="0" borderId="12"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0" fontId="24" fillId="0" borderId="161" xfId="4" applyFont="1" applyBorder="1" applyAlignment="1">
      <alignment horizontal="center" vertical="center" wrapText="1" shrinkToFit="1"/>
    </xf>
    <xf numFmtId="0" fontId="24" fillId="0" borderId="9" xfId="4" applyFont="1" applyBorder="1" applyAlignment="1">
      <alignment horizontal="center" vertical="center" wrapText="1" shrinkToFit="1"/>
    </xf>
    <xf numFmtId="0" fontId="24" fillId="0" borderId="15" xfId="4" applyFont="1" applyBorder="1" applyAlignment="1">
      <alignment horizontal="center" vertical="center" wrapText="1" shrinkToFit="1"/>
    </xf>
    <xf numFmtId="0" fontId="24" fillId="0" borderId="10" xfId="4" applyFont="1" applyBorder="1" applyAlignment="1">
      <alignment horizontal="center" vertical="center"/>
    </xf>
    <xf numFmtId="178" fontId="24" fillId="0" borderId="11" xfId="4" applyNumberFormat="1" applyFont="1" applyBorder="1" applyAlignment="1">
      <alignment horizontal="center" vertical="center"/>
    </xf>
    <xf numFmtId="188" fontId="28" fillId="0" borderId="0" xfId="3" applyNumberFormat="1" applyFont="1" applyBorder="1" applyAlignment="1">
      <alignment horizontal="right"/>
    </xf>
    <xf numFmtId="0" fontId="24" fillId="0" borderId="151" xfId="4" applyFont="1" applyBorder="1" applyAlignment="1">
      <alignment horizontal="center" vertical="center" wrapText="1" shrinkToFit="1"/>
    </xf>
    <xf numFmtId="0" fontId="24" fillId="0" borderId="150" xfId="4" applyFont="1" applyBorder="1" applyAlignment="1">
      <alignment horizontal="center" vertical="center" wrapText="1" shrinkToFit="1"/>
    </xf>
    <xf numFmtId="0" fontId="24" fillId="0" borderId="150" xfId="4" applyFont="1" applyBorder="1" applyAlignment="1">
      <alignment horizontal="center" vertical="center" wrapText="1"/>
    </xf>
    <xf numFmtId="0" fontId="24" fillId="0" borderId="162" xfId="4" applyFont="1" applyBorder="1" applyAlignment="1">
      <alignment horizontal="center" vertical="center" wrapText="1" shrinkToFit="1"/>
    </xf>
    <xf numFmtId="0" fontId="24" fillId="0" borderId="55" xfId="4" applyFont="1" applyBorder="1" applyAlignment="1">
      <alignment horizontal="center" vertical="center"/>
    </xf>
    <xf numFmtId="0" fontId="23" fillId="0" borderId="0" xfId="4" applyFont="1" applyAlignment="1">
      <alignment horizontal="left"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24" fillId="0" borderId="0" xfId="4" applyFont="1" applyFill="1" applyBorder="1" applyAlignment="1">
      <alignment horizontal="center" vertical="center"/>
    </xf>
    <xf numFmtId="0" fontId="24" fillId="0" borderId="0" xfId="4" applyFont="1" applyFill="1" applyBorder="1" applyAlignment="1">
      <alignment horizontal="center" vertical="center" shrinkToFit="1"/>
    </xf>
    <xf numFmtId="0" fontId="24" fillId="0" borderId="158" xfId="4" applyFont="1" applyBorder="1" applyAlignment="1">
      <alignment horizontal="center" vertical="center"/>
    </xf>
    <xf numFmtId="0" fontId="32" fillId="0" borderId="159" xfId="0" applyFont="1" applyBorder="1" applyAlignment="1">
      <alignment horizontal="center" wrapText="1" shrinkToFit="1"/>
    </xf>
    <xf numFmtId="0" fontId="32" fillId="0" borderId="158" xfId="0" applyFont="1" applyBorder="1" applyAlignment="1">
      <alignment horizontal="center" wrapText="1" shrinkToFit="1"/>
    </xf>
    <xf numFmtId="0" fontId="32" fillId="0" borderId="160" xfId="0" applyFont="1" applyBorder="1" applyAlignment="1">
      <alignment horizontal="center" wrapText="1" shrinkToFit="1"/>
    </xf>
    <xf numFmtId="0" fontId="32" fillId="0" borderId="159" xfId="0" applyFont="1" applyBorder="1" applyAlignment="1">
      <alignment horizontal="center"/>
    </xf>
    <xf numFmtId="0" fontId="32" fillId="0" borderId="158" xfId="0" applyFont="1" applyBorder="1" applyAlignment="1">
      <alignment horizontal="center"/>
    </xf>
    <xf numFmtId="0" fontId="32" fillId="0" borderId="160" xfId="0" applyFont="1" applyBorder="1" applyAlignment="1">
      <alignment horizontal="center"/>
    </xf>
    <xf numFmtId="0" fontId="32" fillId="0" borderId="13" xfId="0" applyFont="1" applyBorder="1" applyAlignment="1">
      <alignment horizontal="center"/>
    </xf>
    <xf numFmtId="0" fontId="32" fillId="0" borderId="0" xfId="0" applyFont="1" applyBorder="1" applyAlignment="1">
      <alignment horizontal="center"/>
    </xf>
    <xf numFmtId="0" fontId="32" fillId="0" borderId="12" xfId="0" applyFont="1" applyBorder="1" applyAlignment="1">
      <alignment horizontal="center"/>
    </xf>
    <xf numFmtId="0" fontId="32" fillId="0" borderId="11" xfId="0" applyFont="1" applyBorder="1" applyAlignment="1">
      <alignment horizontal="right"/>
    </xf>
    <xf numFmtId="0" fontId="32" fillId="0" borderId="1" xfId="0" applyFont="1" applyBorder="1" applyAlignment="1">
      <alignment horizontal="right"/>
    </xf>
    <xf numFmtId="0" fontId="32" fillId="0" borderId="10" xfId="0" applyFont="1" applyBorder="1" applyAlignment="1">
      <alignment horizontal="right"/>
    </xf>
    <xf numFmtId="0" fontId="32" fillId="3" borderId="159" xfId="0" applyFont="1" applyFill="1" applyBorder="1" applyAlignment="1">
      <alignment horizontal="right"/>
    </xf>
    <xf numFmtId="0" fontId="32" fillId="3" borderId="158" xfId="0" applyFont="1" applyFill="1" applyBorder="1" applyAlignment="1">
      <alignment horizontal="right"/>
    </xf>
    <xf numFmtId="0" fontId="32" fillId="3" borderId="160" xfId="0" applyFont="1" applyFill="1" applyBorder="1" applyAlignment="1">
      <alignment horizontal="right"/>
    </xf>
    <xf numFmtId="0" fontId="32" fillId="3" borderId="11" xfId="0" applyFont="1" applyFill="1" applyBorder="1" applyAlignment="1">
      <alignment horizontal="right"/>
    </xf>
    <xf numFmtId="0" fontId="32" fillId="3" borderId="1" xfId="0" applyFont="1" applyFill="1" applyBorder="1" applyAlignment="1">
      <alignment horizontal="right"/>
    </xf>
    <xf numFmtId="0" fontId="32" fillId="3" borderId="10" xfId="0" applyFont="1" applyFill="1" applyBorder="1" applyAlignment="1">
      <alignment horizontal="right"/>
    </xf>
    <xf numFmtId="0" fontId="32" fillId="3" borderId="62" xfId="0" applyFont="1" applyFill="1" applyBorder="1" applyAlignment="1">
      <alignment horizontal="right"/>
    </xf>
    <xf numFmtId="0" fontId="32" fillId="3" borderId="63" xfId="0" applyFont="1" applyFill="1" applyBorder="1" applyAlignment="1">
      <alignment horizontal="right"/>
    </xf>
    <xf numFmtId="0" fontId="32" fillId="3" borderId="64" xfId="0" applyFont="1" applyFill="1" applyBorder="1" applyAlignment="1">
      <alignment horizontal="right"/>
    </xf>
    <xf numFmtId="0" fontId="32" fillId="0" borderId="151" xfId="0" applyFont="1" applyBorder="1" applyAlignment="1">
      <alignment horizontal="right"/>
    </xf>
    <xf numFmtId="0" fontId="32" fillId="0" borderId="149" xfId="0" applyFont="1" applyBorder="1" applyAlignment="1">
      <alignment horizontal="right"/>
    </xf>
    <xf numFmtId="0" fontId="32" fillId="0" borderId="153" xfId="0" applyFont="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1" fillId="0" borderId="56" xfId="0" applyFont="1" applyBorder="1" applyAlignment="1">
      <alignment horizontal="center" vertical="center"/>
    </xf>
    <xf numFmtId="0" fontId="23" fillId="0" borderId="6" xfId="4" applyFont="1" applyBorder="1" applyAlignment="1">
      <alignment horizontal="center" vertical="center"/>
    </xf>
    <xf numFmtId="0" fontId="23" fillId="0" borderId="5" xfId="4" applyFont="1" applyBorder="1" applyAlignment="1">
      <alignment horizontal="center" vertical="center"/>
    </xf>
    <xf numFmtId="0" fontId="23" fillId="0" borderId="6" xfId="4" applyFont="1" applyBorder="1" applyAlignment="1">
      <alignment horizontal="center" vertical="center" shrinkToFit="1"/>
    </xf>
    <xf numFmtId="0" fontId="23" fillId="0" borderId="37" xfId="4" applyFont="1" applyBorder="1" applyAlignment="1">
      <alignment horizontal="center" vertical="center" shrinkToFit="1"/>
    </xf>
    <xf numFmtId="0" fontId="23" fillId="0" borderId="5" xfId="4" applyFont="1" applyBorder="1" applyAlignment="1">
      <alignment horizontal="center" vertical="center" shrinkToFit="1"/>
    </xf>
    <xf numFmtId="0" fontId="24" fillId="0" borderId="7" xfId="4" applyFont="1" applyBorder="1" applyAlignment="1">
      <alignment horizontal="center" vertical="center"/>
    </xf>
    <xf numFmtId="0" fontId="24" fillId="0" borderId="8" xfId="4" applyFont="1" applyBorder="1" applyAlignment="1">
      <alignment horizontal="center" vertical="center"/>
    </xf>
    <xf numFmtId="0" fontId="0" fillId="0" borderId="56" xfId="0" applyBorder="1" applyAlignment="1">
      <alignment horizontal="center" vertical="center"/>
    </xf>
    <xf numFmtId="0" fontId="25" fillId="0" borderId="0" xfId="4" applyFont="1" applyAlignment="1">
      <alignment horizontal="left" vertical="top" wrapText="1"/>
    </xf>
    <xf numFmtId="0" fontId="25" fillId="0" borderId="12" xfId="4" applyFont="1" applyBorder="1" applyAlignment="1">
      <alignment horizontal="left" vertical="top" wrapText="1"/>
    </xf>
    <xf numFmtId="0" fontId="3" fillId="0" borderId="0" xfId="4" applyFont="1" applyAlignment="1">
      <alignment horizontal="right" vertical="center" wrapText="1"/>
    </xf>
    <xf numFmtId="0" fontId="3" fillId="0" borderId="12" xfId="4" applyFont="1" applyBorder="1" applyAlignment="1">
      <alignment horizontal="right" vertical="center" wrapText="1"/>
    </xf>
    <xf numFmtId="0" fontId="25" fillId="0" borderId="0" xfId="4" applyFont="1" applyAlignment="1">
      <alignment horizontal="center" vertical="center"/>
    </xf>
    <xf numFmtId="0" fontId="6" fillId="0" borderId="0" xfId="4" applyFont="1" applyAlignment="1">
      <alignment horizontal="left" vertical="center" shrinkToFit="1"/>
    </xf>
    <xf numFmtId="0" fontId="6" fillId="0" borderId="12" xfId="4" applyFont="1" applyBorder="1" applyAlignment="1">
      <alignment horizontal="left" vertical="center" shrinkToFit="1"/>
    </xf>
    <xf numFmtId="0" fontId="25" fillId="0" borderId="6" xfId="4" applyFont="1" applyBorder="1" applyAlignment="1">
      <alignment horizontal="center" vertical="center"/>
    </xf>
    <xf numFmtId="0" fontId="25" fillId="0" borderId="5" xfId="4" applyFont="1" applyBorder="1" applyAlignment="1">
      <alignment horizontal="center" vertical="center"/>
    </xf>
    <xf numFmtId="0" fontId="25" fillId="0" borderId="37" xfId="4" applyFont="1" applyBorder="1" applyAlignment="1">
      <alignment horizontal="center" vertical="center"/>
    </xf>
    <xf numFmtId="0" fontId="25" fillId="0" borderId="1" xfId="4" applyFont="1" applyBorder="1" applyAlignment="1">
      <alignment horizontal="center" vertical="center"/>
    </xf>
    <xf numFmtId="0" fontId="7" fillId="0" borderId="0" xfId="4" applyFont="1" applyFill="1" applyBorder="1" applyAlignment="1">
      <alignment horizontal="center" vertical="center"/>
    </xf>
    <xf numFmtId="0" fontId="7" fillId="0" borderId="54" xfId="4" applyFont="1" applyFill="1" applyBorder="1" applyAlignment="1">
      <alignment horizontal="center" vertical="center"/>
    </xf>
    <xf numFmtId="0" fontId="7" fillId="0" borderId="56" xfId="4" applyFont="1" applyFill="1" applyBorder="1" applyAlignment="1">
      <alignment horizontal="center" vertical="center"/>
    </xf>
    <xf numFmtId="0" fontId="24" fillId="0" borderId="17" xfId="4" applyFont="1" applyFill="1" applyBorder="1" applyAlignment="1">
      <alignment horizontal="center" vertical="center"/>
    </xf>
    <xf numFmtId="0" fontId="25" fillId="0" borderId="151" xfId="4" applyFont="1" applyBorder="1" applyAlignment="1">
      <alignment horizontal="center" vertical="center"/>
    </xf>
    <xf numFmtId="0" fontId="25" fillId="0" borderId="150" xfId="4" applyFont="1" applyBorder="1" applyAlignment="1">
      <alignment horizontal="center" vertical="center"/>
    </xf>
    <xf numFmtId="0" fontId="25" fillId="0" borderId="149" xfId="4" applyFont="1" applyBorder="1" applyAlignment="1">
      <alignment horizontal="center" vertical="center"/>
    </xf>
    <xf numFmtId="0" fontId="34" fillId="0" borderId="54" xfId="4" applyFont="1" applyBorder="1" applyAlignment="1">
      <alignment horizontal="center" vertical="center"/>
    </xf>
    <xf numFmtId="0" fontId="34" fillId="0" borderId="56" xfId="4" applyFont="1" applyBorder="1" applyAlignment="1">
      <alignment horizontal="center" vertical="center"/>
    </xf>
    <xf numFmtId="0" fontId="7" fillId="0" borderId="96" xfId="4" applyFont="1" applyBorder="1" applyAlignment="1">
      <alignment horizontal="center" vertical="center"/>
    </xf>
    <xf numFmtId="0" fontId="7" fillId="0" borderId="97" xfId="4" applyFont="1" applyBorder="1" applyAlignment="1">
      <alignment horizontal="center" vertical="center"/>
    </xf>
    <xf numFmtId="0" fontId="7" fillId="0" borderId="89" xfId="4" applyFont="1" applyBorder="1" applyAlignment="1">
      <alignment horizontal="center" vertical="center"/>
    </xf>
    <xf numFmtId="0" fontId="7" fillId="0" borderId="91" xfId="4" applyFont="1" applyBorder="1" applyAlignment="1">
      <alignment horizontal="center" vertical="center"/>
    </xf>
    <xf numFmtId="0" fontId="7" fillId="0" borderId="89" xfId="4" applyFont="1" applyBorder="1" applyAlignment="1">
      <alignment horizontal="center" vertical="center" shrinkToFit="1"/>
    </xf>
    <xf numFmtId="0" fontId="7" fillId="0" borderId="91" xfId="4" applyFont="1" applyBorder="1" applyAlignment="1">
      <alignment horizontal="center" vertical="center" shrinkToFit="1"/>
    </xf>
    <xf numFmtId="0" fontId="6" fillId="0" borderId="89" xfId="4" applyFont="1" applyBorder="1" applyAlignment="1">
      <alignment horizontal="center" vertical="center"/>
    </xf>
    <xf numFmtId="0" fontId="6" fillId="0" borderId="91" xfId="4" applyFont="1" applyBorder="1" applyAlignment="1">
      <alignment horizontal="center" vertical="center"/>
    </xf>
    <xf numFmtId="0" fontId="6" fillId="0" borderId="90" xfId="4" applyFont="1" applyBorder="1" applyAlignment="1">
      <alignment horizontal="center" vertical="center"/>
    </xf>
    <xf numFmtId="0" fontId="10" fillId="0" borderId="0" xfId="4" applyFont="1" applyAlignment="1">
      <alignment horizontal="left" vertical="top" wrapText="1"/>
    </xf>
    <xf numFmtId="0" fontId="10" fillId="0" borderId="0" xfId="4" applyFont="1" applyAlignment="1">
      <alignment horizontal="left" vertical="top"/>
    </xf>
    <xf numFmtId="0" fontId="10" fillId="0" borderId="0" xfId="4" applyFont="1" applyAlignment="1">
      <alignment horizontal="right" vertical="top" wrapText="1"/>
    </xf>
    <xf numFmtId="0" fontId="10" fillId="0" borderId="0" xfId="4" applyFont="1" applyAlignment="1">
      <alignment wrapText="1"/>
    </xf>
    <xf numFmtId="0" fontId="3" fillId="0" borderId="0" xfId="4" applyFont="1" applyAlignment="1">
      <alignment horizontal="center" vertical="center"/>
    </xf>
    <xf numFmtId="0" fontId="34" fillId="0" borderId="43" xfId="4" applyFont="1" applyFill="1" applyBorder="1" applyAlignment="1">
      <alignment horizontal="center" vertical="center"/>
    </xf>
    <xf numFmtId="0" fontId="34" fillId="0" borderId="41" xfId="4" applyFont="1" applyFill="1" applyBorder="1" applyAlignment="1">
      <alignment horizontal="center" vertical="center"/>
    </xf>
    <xf numFmtId="0" fontId="34" fillId="0" borderId="35" xfId="4" applyFont="1" applyFill="1" applyBorder="1" applyAlignment="1">
      <alignment horizontal="center" vertical="center"/>
    </xf>
    <xf numFmtId="0" fontId="34" fillId="0" borderId="2" xfId="4" applyFont="1" applyFill="1" applyBorder="1" applyAlignment="1">
      <alignment horizontal="center" vertical="center"/>
    </xf>
    <xf numFmtId="0" fontId="34" fillId="0" borderId="89" xfId="4" applyFont="1" applyBorder="1" applyAlignment="1">
      <alignment horizontal="center" vertical="center"/>
    </xf>
    <xf numFmtId="0" fontId="34" fillId="0" borderId="91" xfId="4" applyFont="1" applyBorder="1" applyAlignment="1">
      <alignment horizontal="center" vertical="center"/>
    </xf>
    <xf numFmtId="0" fontId="3" fillId="0" borderId="1" xfId="4" applyFont="1" applyBorder="1" applyAlignment="1">
      <alignment horizontal="center" vertical="center"/>
    </xf>
    <xf numFmtId="0" fontId="34" fillId="0" borderId="96" xfId="4" applyFont="1" applyBorder="1" applyAlignment="1">
      <alignment horizontal="center" vertical="center"/>
    </xf>
    <xf numFmtId="0" fontId="34" fillId="0" borderId="97" xfId="4" applyFont="1" applyBorder="1" applyAlignment="1">
      <alignment horizontal="center" vertical="center"/>
    </xf>
    <xf numFmtId="0" fontId="10" fillId="0" borderId="0" xfId="4" applyFont="1" applyAlignment="1">
      <alignment vertical="center" wrapText="1"/>
    </xf>
    <xf numFmtId="177" fontId="12" fillId="0" borderId="107" xfId="9" applyNumberFormat="1" applyFont="1" applyBorder="1" applyAlignment="1">
      <alignment vertical="center"/>
    </xf>
    <xf numFmtId="177" fontId="12" fillId="0" borderId="108" xfId="9" applyNumberFormat="1" applyFont="1" applyBorder="1" applyAlignment="1">
      <alignment vertical="center"/>
    </xf>
    <xf numFmtId="177" fontId="12" fillId="0" borderId="110" xfId="9" applyNumberFormat="1" applyFont="1" applyBorder="1" applyAlignment="1">
      <alignment vertical="center"/>
    </xf>
    <xf numFmtId="192" fontId="12" fillId="0" borderId="107" xfId="9" applyNumberFormat="1" applyFont="1" applyBorder="1" applyAlignment="1">
      <alignment vertical="center"/>
    </xf>
    <xf numFmtId="192" fontId="12" fillId="0" borderId="108" xfId="9" applyNumberFormat="1" applyFont="1" applyBorder="1" applyAlignment="1">
      <alignment vertical="center"/>
    </xf>
    <xf numFmtId="192" fontId="12" fillId="0" borderId="110" xfId="9" applyNumberFormat="1" applyFont="1" applyBorder="1" applyAlignment="1">
      <alignment vertical="center"/>
    </xf>
    <xf numFmtId="192" fontId="12" fillId="0" borderId="111" xfId="9" applyNumberFormat="1" applyFont="1" applyBorder="1" applyAlignment="1">
      <alignment vertical="center"/>
    </xf>
    <xf numFmtId="181" fontId="12" fillId="0" borderId="114" xfId="9" applyNumberFormat="1" applyFont="1" applyBorder="1" applyAlignment="1">
      <alignment horizontal="center" vertical="center"/>
    </xf>
    <xf numFmtId="181" fontId="12" fillId="0" borderId="108" xfId="9" applyNumberFormat="1" applyFont="1" applyBorder="1" applyAlignment="1">
      <alignment horizontal="center" vertical="center"/>
    </xf>
    <xf numFmtId="181" fontId="12" fillId="0" borderId="111" xfId="9" applyNumberFormat="1" applyFont="1" applyBorder="1" applyAlignment="1">
      <alignment horizontal="center" vertical="center"/>
    </xf>
    <xf numFmtId="181" fontId="12" fillId="0" borderId="115" xfId="9" applyNumberFormat="1" applyFont="1" applyBorder="1" applyAlignment="1">
      <alignment horizontal="center" vertical="center"/>
    </xf>
    <xf numFmtId="181" fontId="12" fillId="0" borderId="116" xfId="9" applyNumberFormat="1" applyFont="1" applyBorder="1" applyAlignment="1">
      <alignment horizontal="center" vertical="center"/>
    </xf>
    <xf numFmtId="181" fontId="12" fillId="0" borderId="117" xfId="9" applyNumberFormat="1" applyFont="1" applyBorder="1" applyAlignment="1">
      <alignment horizontal="center" vertical="center"/>
    </xf>
    <xf numFmtId="181" fontId="12" fillId="0" borderId="107" xfId="9" applyNumberFormat="1" applyFont="1" applyBorder="1" applyAlignment="1">
      <alignment vertical="center"/>
    </xf>
    <xf numFmtId="181" fontId="12" fillId="0" borderId="108" xfId="9" applyNumberFormat="1" applyFont="1" applyBorder="1" applyAlignment="1">
      <alignment vertical="center"/>
    </xf>
    <xf numFmtId="183" fontId="12" fillId="0" borderId="70" xfId="10" applyNumberFormat="1" applyFont="1" applyFill="1" applyBorder="1" applyAlignment="1">
      <alignment vertical="center"/>
    </xf>
    <xf numFmtId="0" fontId="12" fillId="0" borderId="71" xfId="10" applyFont="1" applyFill="1" applyBorder="1" applyAlignment="1">
      <alignment horizontal="center" vertical="center"/>
    </xf>
    <xf numFmtId="0" fontId="13" fillId="0" borderId="72" xfId="10" applyFont="1" applyFill="1" applyBorder="1" applyAlignment="1">
      <alignment horizontal="center" vertical="center"/>
    </xf>
    <xf numFmtId="0" fontId="13" fillId="0" borderId="73" xfId="10" applyFont="1" applyFill="1" applyBorder="1" applyAlignment="1">
      <alignment horizontal="center" vertical="center"/>
    </xf>
    <xf numFmtId="0" fontId="12" fillId="0" borderId="74" xfId="10" applyFont="1" applyFill="1" applyBorder="1" applyAlignment="1">
      <alignment vertical="center"/>
    </xf>
    <xf numFmtId="0" fontId="12" fillId="0" borderId="74" xfId="4" quotePrefix="1" applyFont="1" applyBorder="1" applyAlignment="1">
      <alignment horizontal="right" vertical="center"/>
    </xf>
    <xf numFmtId="0" fontId="12" fillId="0" borderId="74" xfId="4" applyFont="1" applyBorder="1" applyAlignment="1">
      <alignment horizontal="right" vertical="center"/>
    </xf>
    <xf numFmtId="0" fontId="12" fillId="0" borderId="71" xfId="4" quotePrefix="1" applyFont="1" applyBorder="1" applyAlignment="1">
      <alignment horizontal="right" vertical="center"/>
    </xf>
    <xf numFmtId="0" fontId="13" fillId="0" borderId="72" xfId="4" applyFont="1" applyBorder="1" applyAlignment="1">
      <alignment vertical="center"/>
    </xf>
    <xf numFmtId="0" fontId="13" fillId="0" borderId="73" xfId="4" applyFont="1" applyBorder="1" applyAlignment="1">
      <alignment vertical="center"/>
    </xf>
    <xf numFmtId="183" fontId="12" fillId="0" borderId="74" xfId="10" quotePrefix="1" applyNumberFormat="1" applyFont="1" applyFill="1" applyBorder="1" applyAlignment="1">
      <alignment horizontal="right" vertical="center"/>
    </xf>
    <xf numFmtId="183" fontId="12" fillId="0" borderId="74" xfId="10" applyNumberFormat="1" applyFont="1" applyFill="1" applyBorder="1" applyAlignment="1">
      <alignment horizontal="right" vertical="center"/>
    </xf>
    <xf numFmtId="0" fontId="12" fillId="0" borderId="67" xfId="10" applyFont="1" applyFill="1" applyBorder="1" applyAlignment="1">
      <alignment horizontal="center" vertical="center"/>
    </xf>
    <xf numFmtId="0" fontId="13" fillId="0" borderId="68" xfId="10" applyFont="1" applyFill="1" applyBorder="1" applyAlignment="1">
      <alignment horizontal="center" vertical="center"/>
    </xf>
    <xf numFmtId="0" fontId="13" fillId="0" borderId="69" xfId="10" applyFont="1" applyFill="1" applyBorder="1" applyAlignment="1">
      <alignment horizontal="center" vertical="center"/>
    </xf>
    <xf numFmtId="0" fontId="12" fillId="0" borderId="70" xfId="10" applyFont="1" applyFill="1" applyBorder="1" applyAlignment="1">
      <alignment vertical="center"/>
    </xf>
    <xf numFmtId="183" fontId="12" fillId="0" borderId="67" xfId="10" quotePrefix="1" applyNumberFormat="1" applyFont="1" applyFill="1" applyBorder="1" applyAlignment="1">
      <alignment horizontal="right" vertical="center"/>
    </xf>
    <xf numFmtId="183" fontId="12" fillId="0" borderId="68" xfId="10" quotePrefix="1" applyNumberFormat="1" applyFont="1" applyFill="1" applyBorder="1" applyAlignment="1">
      <alignment horizontal="right" vertical="center"/>
    </xf>
    <xf numFmtId="183" fontId="12" fillId="0" borderId="69" xfId="10" quotePrefix="1" applyNumberFormat="1" applyFont="1" applyFill="1" applyBorder="1" applyAlignment="1">
      <alignment horizontal="right" vertical="center"/>
    </xf>
    <xf numFmtId="0" fontId="12" fillId="0" borderId="75" xfId="10" applyFont="1" applyFill="1" applyBorder="1" applyAlignment="1">
      <alignment horizontal="center" vertical="center"/>
    </xf>
    <xf numFmtId="0" fontId="13" fillId="0" borderId="76" xfId="10" applyFont="1" applyFill="1" applyBorder="1" applyAlignment="1">
      <alignment horizontal="center" vertical="center"/>
    </xf>
    <xf numFmtId="0" fontId="13" fillId="0" borderId="77" xfId="10" applyFont="1" applyFill="1" applyBorder="1" applyAlignment="1">
      <alignment horizontal="center" vertical="center"/>
    </xf>
    <xf numFmtId="0" fontId="12" fillId="0" borderId="78" xfId="10" applyFont="1" applyFill="1" applyBorder="1" applyAlignment="1">
      <alignment vertical="center"/>
    </xf>
    <xf numFmtId="0" fontId="12" fillId="0" borderId="78" xfId="10" quotePrefix="1" applyFont="1" applyFill="1" applyBorder="1" applyAlignment="1">
      <alignment horizontal="right" vertical="center"/>
    </xf>
    <xf numFmtId="0" fontId="12" fillId="0" borderId="78" xfId="10" applyFont="1" applyFill="1" applyBorder="1" applyAlignment="1">
      <alignment horizontal="right" vertical="center"/>
    </xf>
    <xf numFmtId="0" fontId="12" fillId="0" borderId="75" xfId="10" quotePrefix="1" applyFont="1" applyFill="1" applyBorder="1" applyAlignment="1">
      <alignment horizontal="right" vertical="center"/>
    </xf>
    <xf numFmtId="0" fontId="13" fillId="0" borderId="76" xfId="10" applyFont="1" applyFill="1" applyBorder="1" applyAlignment="1">
      <alignment vertical="center"/>
    </xf>
    <xf numFmtId="0" fontId="13" fillId="0" borderId="77" xfId="10" applyFont="1" applyFill="1" applyBorder="1" applyAlignment="1">
      <alignment vertical="center"/>
    </xf>
    <xf numFmtId="0" fontId="12" fillId="0" borderId="134" xfId="10" applyFont="1" applyFill="1" applyBorder="1" applyAlignment="1">
      <alignment horizontal="center" vertical="center"/>
    </xf>
    <xf numFmtId="0" fontId="13" fillId="0" borderId="135" xfId="10" applyFont="1" applyFill="1" applyBorder="1" applyAlignment="1">
      <alignment horizontal="center" vertical="center"/>
    </xf>
    <xf numFmtId="0" fontId="13" fillId="0" borderId="136" xfId="10" applyFont="1" applyFill="1" applyBorder="1" applyAlignment="1">
      <alignment horizontal="center" vertical="center"/>
    </xf>
    <xf numFmtId="0" fontId="13" fillId="0" borderId="11" xfId="10" applyFont="1" applyFill="1" applyBorder="1" applyAlignment="1">
      <alignment horizontal="center" vertical="center"/>
    </xf>
    <xf numFmtId="0" fontId="13" fillId="0" borderId="1" xfId="10" applyFont="1" applyFill="1" applyBorder="1" applyAlignment="1">
      <alignment horizontal="center" vertical="center"/>
    </xf>
    <xf numFmtId="0" fontId="13" fillId="0" borderId="10" xfId="10" applyFont="1" applyFill="1" applyBorder="1" applyAlignment="1">
      <alignment horizontal="center" vertical="center"/>
    </xf>
    <xf numFmtId="0" fontId="12" fillId="0" borderId="135" xfId="10" applyFont="1" applyFill="1" applyBorder="1" applyAlignment="1">
      <alignment horizontal="center" vertical="center"/>
    </xf>
    <xf numFmtId="0" fontId="12" fillId="0" borderId="136" xfId="10" applyFont="1" applyFill="1" applyBorder="1" applyAlignment="1">
      <alignment horizontal="center" vertical="center"/>
    </xf>
    <xf numFmtId="0" fontId="13" fillId="0" borderId="135" xfId="10" applyFont="1" applyFill="1" applyBorder="1" applyAlignment="1">
      <alignment vertical="center"/>
    </xf>
    <xf numFmtId="0" fontId="13" fillId="0" borderId="136" xfId="10" applyFont="1" applyFill="1" applyBorder="1" applyAlignment="1">
      <alignment vertical="center"/>
    </xf>
    <xf numFmtId="195" fontId="12" fillId="0" borderId="127" xfId="10" applyNumberFormat="1" applyFont="1" applyFill="1" applyBorder="1" applyAlignment="1">
      <alignment horizontal="right" vertical="center"/>
    </xf>
    <xf numFmtId="195" fontId="13" fillId="0" borderId="133" xfId="10" applyNumberFormat="1" applyFont="1" applyFill="1" applyBorder="1" applyAlignment="1">
      <alignment horizontal="right" vertical="center"/>
    </xf>
    <xf numFmtId="188" fontId="12" fillId="0" borderId="132" xfId="10" applyNumberFormat="1" applyFont="1" applyFill="1" applyBorder="1" applyAlignment="1">
      <alignment vertical="center"/>
    </xf>
    <xf numFmtId="188" fontId="13" fillId="0" borderId="127" xfId="10" applyNumberFormat="1" applyFont="1" applyFill="1" applyBorder="1" applyAlignment="1">
      <alignment vertical="center"/>
    </xf>
    <xf numFmtId="194" fontId="12" fillId="0" borderId="132" xfId="10" applyNumberFormat="1" applyFont="1" applyFill="1" applyBorder="1" applyAlignment="1">
      <alignment vertical="center"/>
    </xf>
    <xf numFmtId="194" fontId="13" fillId="0" borderId="127" xfId="10" applyNumberFormat="1" applyFont="1" applyFill="1" applyBorder="1" applyAlignment="1">
      <alignment vertical="center"/>
    </xf>
    <xf numFmtId="183" fontId="12" fillId="0" borderId="78" xfId="10" quotePrefix="1" applyNumberFormat="1" applyFont="1" applyFill="1" applyBorder="1" applyAlignment="1">
      <alignment horizontal="right" vertical="center"/>
    </xf>
    <xf numFmtId="183" fontId="12" fillId="0" borderId="78" xfId="10" applyNumberFormat="1" applyFont="1" applyFill="1" applyBorder="1" applyAlignment="1">
      <alignment horizontal="right" vertical="center"/>
    </xf>
    <xf numFmtId="193" fontId="12" fillId="0" borderId="132" xfId="10" applyNumberFormat="1" applyFont="1" applyFill="1" applyBorder="1" applyAlignment="1">
      <alignment vertical="center"/>
    </xf>
    <xf numFmtId="193" fontId="13" fillId="0" borderId="127" xfId="10" applyNumberFormat="1" applyFont="1" applyFill="1" applyBorder="1" applyAlignment="1">
      <alignment vertical="center"/>
    </xf>
    <xf numFmtId="188" fontId="12" fillId="0" borderId="129" xfId="10" applyNumberFormat="1" applyFont="1" applyFill="1" applyBorder="1" applyAlignment="1">
      <alignment vertical="center"/>
    </xf>
    <xf numFmtId="188" fontId="13" fillId="0" borderId="129" xfId="10" applyNumberFormat="1" applyFont="1" applyFill="1" applyBorder="1" applyAlignment="1">
      <alignment vertical="center"/>
    </xf>
    <xf numFmtId="188" fontId="13" fillId="0" borderId="131" xfId="10" applyNumberFormat="1" applyFont="1" applyFill="1" applyBorder="1" applyAlignment="1">
      <alignment vertical="center"/>
    </xf>
    <xf numFmtId="194" fontId="12" fillId="0" borderId="126" xfId="10" applyNumberFormat="1" applyFont="1" applyFill="1" applyBorder="1" applyAlignment="1">
      <alignment vertical="center"/>
    </xf>
    <xf numFmtId="194" fontId="12" fillId="0" borderId="126" xfId="10" quotePrefix="1" applyNumberFormat="1" applyFont="1" applyFill="1" applyBorder="1" applyAlignment="1">
      <alignment vertical="center"/>
    </xf>
    <xf numFmtId="188" fontId="12" fillId="0" borderId="38" xfId="10" applyNumberFormat="1" applyFont="1" applyFill="1" applyBorder="1" applyAlignment="1">
      <alignment vertical="center"/>
    </xf>
    <xf numFmtId="188" fontId="48" fillId="0" borderId="129" xfId="10" applyNumberFormat="1" applyFont="1" applyFill="1" applyBorder="1" applyAlignment="1">
      <alignment vertical="center"/>
    </xf>
    <xf numFmtId="188" fontId="49" fillId="0" borderId="129" xfId="10" applyNumberFormat="1" applyFont="1" applyFill="1" applyBorder="1" applyAlignment="1">
      <alignment vertical="center"/>
    </xf>
    <xf numFmtId="188" fontId="49" fillId="0" borderId="131" xfId="10" applyNumberFormat="1" applyFont="1" applyFill="1" applyBorder="1" applyAlignment="1">
      <alignment vertical="center"/>
    </xf>
    <xf numFmtId="194" fontId="48" fillId="0" borderId="126" xfId="10" applyNumberFormat="1" applyFont="1" applyFill="1" applyBorder="1" applyAlignment="1">
      <alignment vertical="center"/>
    </xf>
    <xf numFmtId="194" fontId="48" fillId="0" borderId="126" xfId="10" quotePrefix="1" applyNumberFormat="1" applyFont="1" applyFill="1" applyBorder="1" applyAlignment="1">
      <alignment vertical="center"/>
    </xf>
    <xf numFmtId="188" fontId="48" fillId="0" borderId="38" xfId="10" applyNumberFormat="1" applyFont="1" applyFill="1" applyBorder="1" applyAlignment="1">
      <alignment vertical="center"/>
    </xf>
    <xf numFmtId="183" fontId="12" fillId="0" borderId="126" xfId="10" applyNumberFormat="1" applyFont="1" applyFill="1" applyBorder="1" applyAlignment="1">
      <alignment vertical="center"/>
    </xf>
    <xf numFmtId="183" fontId="12" fillId="0" borderId="126" xfId="10" quotePrefix="1" applyNumberFormat="1" applyFont="1" applyFill="1" applyBorder="1" applyAlignment="1">
      <alignment vertical="center"/>
    </xf>
    <xf numFmtId="188" fontId="12" fillId="0" borderId="126" xfId="10" applyNumberFormat="1" applyFont="1" applyFill="1" applyBorder="1" applyAlignment="1">
      <alignment vertical="center"/>
    </xf>
    <xf numFmtId="188" fontId="12" fillId="0" borderId="127" xfId="10" applyNumberFormat="1" applyFont="1" applyFill="1" applyBorder="1" applyAlignment="1">
      <alignment vertical="center"/>
    </xf>
    <xf numFmtId="188" fontId="12" fillId="0" borderId="108" xfId="10" applyNumberFormat="1" applyFont="1" applyFill="1" applyBorder="1" applyAlignment="1">
      <alignment vertical="center"/>
    </xf>
    <xf numFmtId="188" fontId="13" fillId="0" borderId="108" xfId="10" applyNumberFormat="1" applyFont="1" applyFill="1" applyBorder="1" applyAlignment="1">
      <alignment vertical="center"/>
    </xf>
    <xf numFmtId="188" fontId="13" fillId="0" borderId="110" xfId="10" applyNumberFormat="1" applyFont="1" applyFill="1" applyBorder="1" applyAlignment="1">
      <alignment vertical="center"/>
    </xf>
    <xf numFmtId="183" fontId="12" fillId="0" borderId="121" xfId="10" applyNumberFormat="1" applyFont="1" applyFill="1" applyBorder="1" applyAlignment="1">
      <alignment vertical="center"/>
    </xf>
    <xf numFmtId="183" fontId="12" fillId="0" borderId="121" xfId="10" quotePrefix="1" applyNumberFormat="1" applyFont="1" applyFill="1" applyBorder="1" applyAlignment="1">
      <alignment vertical="center"/>
    </xf>
    <xf numFmtId="188" fontId="12" fillId="0" borderId="121" xfId="10" applyNumberFormat="1" applyFont="1" applyFill="1" applyBorder="1" applyAlignment="1">
      <alignment vertical="center"/>
    </xf>
    <xf numFmtId="188" fontId="12" fillId="0" borderId="124" xfId="10" applyNumberFormat="1" applyFont="1" applyFill="1" applyBorder="1" applyAlignment="1">
      <alignment vertical="center"/>
    </xf>
    <xf numFmtId="3" fontId="0" fillId="0" borderId="0"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90" fontId="0" fillId="2" borderId="1" xfId="0" applyNumberFormat="1" applyFont="1" applyFill="1" applyBorder="1" applyAlignment="1">
      <alignment horizontal="center" vertical="center"/>
    </xf>
    <xf numFmtId="179" fontId="0" fillId="2" borderId="43" xfId="0" applyNumberFormat="1" applyFont="1" applyFill="1" applyBorder="1" applyAlignment="1">
      <alignment horizontal="center" vertical="center"/>
    </xf>
    <xf numFmtId="179" fontId="0" fillId="2" borderId="42" xfId="0" applyNumberFormat="1" applyFont="1" applyFill="1" applyBorder="1" applyAlignment="1">
      <alignment horizontal="center" vertical="center"/>
    </xf>
    <xf numFmtId="179" fontId="0" fillId="2" borderId="41" xfId="0" applyNumberFormat="1" applyFont="1" applyFill="1" applyBorder="1" applyAlignment="1">
      <alignment horizontal="center" vertical="center"/>
    </xf>
    <xf numFmtId="3" fontId="0" fillId="2" borderId="158" xfId="0" applyNumberFormat="1" applyFont="1" applyFill="1" applyBorder="1" applyAlignment="1">
      <alignment horizontal="center" vertical="center"/>
    </xf>
    <xf numFmtId="0" fontId="0" fillId="2" borderId="158" xfId="0" applyFont="1" applyFill="1" applyBorder="1" applyAlignment="1">
      <alignment horizontal="center" vertical="center"/>
    </xf>
    <xf numFmtId="0" fontId="33" fillId="0" borderId="0" xfId="0" applyNumberFormat="1" applyFont="1" applyFill="1" applyBorder="1" applyAlignment="1">
      <alignment horizontal="center" vertical="center" wrapText="1"/>
    </xf>
    <xf numFmtId="0" fontId="50" fillId="0" borderId="0" xfId="0" applyFont="1" applyFill="1" applyBorder="1" applyAlignment="1">
      <alignment horizontal="center" wrapText="1"/>
    </xf>
    <xf numFmtId="0" fontId="0" fillId="0" borderId="34"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3" fontId="44" fillId="0" borderId="0" xfId="0" applyNumberFormat="1" applyFont="1" applyFill="1" applyBorder="1" applyAlignment="1">
      <alignment horizontal="center" wrapText="1"/>
    </xf>
    <xf numFmtId="0" fontId="17" fillId="0" borderId="0" xfId="0" applyFont="1" applyFill="1" applyBorder="1" applyAlignment="1">
      <alignment horizontal="center" wrapText="1"/>
    </xf>
    <xf numFmtId="0" fontId="17" fillId="0" borderId="0" xfId="0" applyFont="1" applyBorder="1" applyAlignment="1">
      <alignment horizontal="center" wrapText="1"/>
    </xf>
    <xf numFmtId="0" fontId="42" fillId="0" borderId="0" xfId="0" applyFon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0" fontId="22" fillId="0" borderId="92" xfId="9" applyNumberFormat="1" applyFont="1" applyBorder="1" applyAlignment="1">
      <alignment horizontal="right" vertical="center"/>
    </xf>
    <xf numFmtId="0" fontId="22" fillId="0" borderId="0" xfId="9" applyNumberFormat="1" applyFont="1" applyBorder="1" applyAlignment="1">
      <alignment horizontal="right" vertical="center"/>
    </xf>
    <xf numFmtId="3" fontId="0" fillId="10" borderId="0" xfId="0" applyNumberFormat="1" applyFont="1" applyFill="1" applyBorder="1" applyAlignment="1">
      <alignment horizontal="center" vertical="center"/>
    </xf>
    <xf numFmtId="0" fontId="12" fillId="9" borderId="151" xfId="9" applyNumberFormat="1" applyFont="1" applyFill="1" applyBorder="1" applyAlignment="1">
      <alignment horizontal="center" vertical="center"/>
    </xf>
    <xf numFmtId="0" fontId="12" fillId="9" borderId="149" xfId="9" applyNumberFormat="1" applyFont="1" applyFill="1" applyBorder="1" applyAlignment="1">
      <alignment horizontal="center" vertical="center"/>
    </xf>
    <xf numFmtId="0" fontId="12" fillId="9" borderId="150" xfId="9" applyNumberFormat="1" applyFont="1" applyFill="1" applyBorder="1" applyAlignment="1">
      <alignment horizontal="center" vertical="center"/>
    </xf>
    <xf numFmtId="2" fontId="12" fillId="0" borderId="151" xfId="9" applyNumberFormat="1" applyFont="1" applyBorder="1" applyAlignment="1">
      <alignment horizontal="center" vertical="center"/>
    </xf>
    <xf numFmtId="2" fontId="12" fillId="0" borderId="149" xfId="9" applyNumberFormat="1" applyFont="1" applyBorder="1" applyAlignment="1">
      <alignment horizontal="center" vertical="center"/>
    </xf>
    <xf numFmtId="2" fontId="12" fillId="0" borderId="150" xfId="9" applyNumberFormat="1" applyFont="1" applyBorder="1" applyAlignment="1">
      <alignment horizontal="center" vertical="center"/>
    </xf>
    <xf numFmtId="199" fontId="12" fillId="0" borderId="130" xfId="9" applyNumberFormat="1" applyFont="1" applyBorder="1" applyAlignment="1">
      <alignment vertical="center"/>
    </xf>
    <xf numFmtId="199" fontId="12" fillId="0" borderId="129" xfId="9" applyNumberFormat="1" applyFont="1" applyBorder="1" applyAlignment="1">
      <alignment vertical="center"/>
    </xf>
    <xf numFmtId="199" fontId="12" fillId="0" borderId="131" xfId="9" applyNumberFormat="1" applyFont="1" applyBorder="1" applyAlignment="1">
      <alignment vertical="center"/>
    </xf>
    <xf numFmtId="188" fontId="12" fillId="0" borderId="151" xfId="9" applyNumberFormat="1" applyFont="1" applyBorder="1" applyAlignment="1">
      <alignment horizontal="center" vertical="center"/>
    </xf>
    <xf numFmtId="188" fontId="12" fillId="0" borderId="149" xfId="9" applyNumberFormat="1" applyFont="1" applyBorder="1" applyAlignment="1">
      <alignment horizontal="center" vertical="center"/>
    </xf>
    <xf numFmtId="188" fontId="12" fillId="0" borderId="150" xfId="9" applyNumberFormat="1" applyFont="1" applyBorder="1" applyAlignment="1">
      <alignment horizontal="center" vertical="center"/>
    </xf>
    <xf numFmtId="199" fontId="12" fillId="0" borderId="141" xfId="9" applyNumberFormat="1" applyFont="1" applyBorder="1" applyAlignment="1">
      <alignment vertical="center"/>
    </xf>
    <xf numFmtId="0" fontId="12" fillId="5" borderId="154" xfId="9" applyNumberFormat="1" applyFont="1" applyFill="1" applyBorder="1" applyAlignment="1">
      <alignment horizontal="center" vertical="center"/>
    </xf>
    <xf numFmtId="0" fontId="12" fillId="5" borderId="155" xfId="9" applyNumberFormat="1" applyFont="1" applyFill="1" applyBorder="1" applyAlignment="1">
      <alignment horizontal="center" vertical="center"/>
    </xf>
    <xf numFmtId="0" fontId="12" fillId="5" borderId="156" xfId="9" applyNumberFormat="1" applyFont="1" applyFill="1" applyBorder="1" applyAlignment="1">
      <alignment horizontal="center" vertical="center"/>
    </xf>
    <xf numFmtId="0" fontId="12" fillId="5" borderId="152" xfId="9" applyNumberFormat="1" applyFont="1" applyFill="1" applyBorder="1" applyAlignment="1">
      <alignment horizontal="center" vertical="center"/>
    </xf>
    <xf numFmtId="0" fontId="12" fillId="5" borderId="149" xfId="9" applyNumberFormat="1" applyFont="1" applyFill="1" applyBorder="1" applyAlignment="1">
      <alignment horizontal="center" vertical="center"/>
    </xf>
    <xf numFmtId="0" fontId="12" fillId="5" borderId="153" xfId="9" applyNumberFormat="1" applyFont="1" applyFill="1" applyBorder="1" applyAlignment="1">
      <alignment horizontal="center" vertical="center"/>
    </xf>
    <xf numFmtId="0" fontId="12" fillId="9" borderId="89" xfId="9" applyNumberFormat="1" applyFont="1" applyFill="1" applyBorder="1" applyAlignment="1">
      <alignment horizontal="center" vertical="center"/>
    </xf>
    <xf numFmtId="177" fontId="12" fillId="9" borderId="140" xfId="9" applyNumberFormat="1" applyFont="1" applyFill="1" applyBorder="1" applyAlignment="1">
      <alignment vertical="center"/>
    </xf>
    <xf numFmtId="177" fontId="12" fillId="9" borderId="128" xfId="9" applyNumberFormat="1" applyFont="1" applyFill="1" applyBorder="1" applyAlignment="1">
      <alignment vertical="center"/>
    </xf>
    <xf numFmtId="177" fontId="12" fillId="9" borderId="145" xfId="9" applyNumberFormat="1" applyFont="1" applyFill="1" applyBorder="1" applyAlignment="1">
      <alignment vertical="center"/>
    </xf>
    <xf numFmtId="2" fontId="12" fillId="0" borderId="140" xfId="9" applyNumberFormat="1" applyFont="1" applyBorder="1" applyAlignment="1">
      <alignment horizontal="center" vertical="center"/>
    </xf>
    <xf numFmtId="2" fontId="12" fillId="0" borderId="128" xfId="9" applyNumberFormat="1" applyFont="1" applyBorder="1" applyAlignment="1">
      <alignment horizontal="center" vertical="center"/>
    </xf>
    <xf numFmtId="2" fontId="12" fillId="0" borderId="145" xfId="9" applyNumberFormat="1" applyFont="1" applyBorder="1" applyAlignment="1">
      <alignment horizontal="center" vertical="center"/>
    </xf>
    <xf numFmtId="188" fontId="12" fillId="0" borderId="140" xfId="9" applyNumberFormat="1" applyFont="1" applyBorder="1" applyAlignment="1">
      <alignment horizontal="center" vertical="center"/>
    </xf>
    <xf numFmtId="188" fontId="12" fillId="0" borderId="128" xfId="9" applyNumberFormat="1" applyFont="1" applyBorder="1" applyAlignment="1">
      <alignment horizontal="center" vertical="center"/>
    </xf>
    <xf numFmtId="188" fontId="12" fillId="0" borderId="145" xfId="9" applyNumberFormat="1" applyFont="1" applyBorder="1" applyAlignment="1">
      <alignment horizontal="center" vertical="center"/>
    </xf>
    <xf numFmtId="181" fontId="12" fillId="5" borderId="146" xfId="9" applyNumberFormat="1" applyFont="1" applyFill="1" applyBorder="1" applyAlignment="1">
      <alignment horizontal="center" vertical="center"/>
    </xf>
    <xf numFmtId="181" fontId="12" fillId="5" borderId="147" xfId="9" applyNumberFormat="1" applyFont="1" applyFill="1" applyBorder="1" applyAlignment="1">
      <alignment horizontal="center" vertical="center"/>
    </xf>
    <xf numFmtId="181" fontId="12" fillId="5" borderId="148" xfId="9" applyNumberFormat="1" applyFont="1" applyFill="1" applyBorder="1" applyAlignment="1">
      <alignment horizontal="center" vertical="center"/>
    </xf>
    <xf numFmtId="177" fontId="12" fillId="9" borderId="130" xfId="9" applyNumberFormat="1" applyFont="1" applyFill="1" applyBorder="1" applyAlignment="1">
      <alignment vertical="center"/>
    </xf>
    <xf numFmtId="177" fontId="12" fillId="9" borderId="129" xfId="9" applyNumberFormat="1" applyFont="1" applyFill="1" applyBorder="1" applyAlignment="1">
      <alignment vertical="center"/>
    </xf>
    <xf numFmtId="177" fontId="12" fillId="9" borderId="131" xfId="9" applyNumberFormat="1" applyFont="1" applyFill="1" applyBorder="1" applyAlignment="1">
      <alignment vertical="center"/>
    </xf>
    <xf numFmtId="2" fontId="12" fillId="0" borderId="130" xfId="9" applyNumberFormat="1" applyFont="1" applyBorder="1" applyAlignment="1">
      <alignment horizontal="center" vertical="center"/>
    </xf>
    <xf numFmtId="2" fontId="12" fillId="0" borderId="129" xfId="9" applyNumberFormat="1" applyFont="1" applyBorder="1" applyAlignment="1">
      <alignment horizontal="center" vertical="center"/>
    </xf>
    <xf numFmtId="2" fontId="12" fillId="0" borderId="131" xfId="9" applyNumberFormat="1" applyFont="1" applyBorder="1" applyAlignment="1">
      <alignment horizontal="center" vertical="center"/>
    </xf>
    <xf numFmtId="188" fontId="12" fillId="0" borderId="130" xfId="9" applyNumberFormat="1" applyFont="1" applyBorder="1" applyAlignment="1">
      <alignment horizontal="center" vertical="center"/>
    </xf>
    <xf numFmtId="188" fontId="12" fillId="0" borderId="129" xfId="9" applyNumberFormat="1" applyFont="1" applyBorder="1" applyAlignment="1">
      <alignment horizontal="center" vertical="center"/>
    </xf>
    <xf numFmtId="188" fontId="12" fillId="0" borderId="131" xfId="9" applyNumberFormat="1" applyFont="1" applyBorder="1" applyAlignment="1">
      <alignment horizontal="center" vertical="center"/>
    </xf>
    <xf numFmtId="181" fontId="12" fillId="5" borderId="144" xfId="9" applyNumberFormat="1" applyFont="1" applyFill="1" applyBorder="1" applyAlignment="1">
      <alignment horizontal="center" vertical="center"/>
    </xf>
    <xf numFmtId="181" fontId="12" fillId="5" borderId="129" xfId="9" applyNumberFormat="1" applyFont="1" applyFill="1" applyBorder="1" applyAlignment="1">
      <alignment horizontal="center" vertical="center"/>
    </xf>
    <xf numFmtId="181" fontId="12" fillId="5" borderId="141" xfId="9" applyNumberFormat="1" applyFont="1" applyFill="1" applyBorder="1" applyAlignment="1">
      <alignment horizontal="center" vertical="center"/>
    </xf>
    <xf numFmtId="177" fontId="12" fillId="0" borderId="130" xfId="9" applyNumberFormat="1" applyFont="1" applyBorder="1" applyAlignment="1">
      <alignment vertical="center"/>
    </xf>
    <xf numFmtId="177" fontId="12" fillId="0" borderId="129" xfId="9" applyNumberFormat="1" applyFont="1" applyBorder="1" applyAlignment="1">
      <alignment vertical="center"/>
    </xf>
    <xf numFmtId="177" fontId="12" fillId="0" borderId="131" xfId="9" applyNumberFormat="1" applyFont="1" applyBorder="1" applyAlignment="1">
      <alignment vertical="center"/>
    </xf>
    <xf numFmtId="0" fontId="12" fillId="0" borderId="86" xfId="9" applyNumberFormat="1" applyFont="1" applyBorder="1" applyAlignment="1">
      <alignment horizontal="center" vertical="center"/>
    </xf>
    <xf numFmtId="0" fontId="12" fillId="0" borderId="87" xfId="9" applyNumberFormat="1" applyFont="1" applyBorder="1" applyAlignment="1">
      <alignment horizontal="center" vertical="center"/>
    </xf>
    <xf numFmtId="0" fontId="12" fillId="0" borderId="88" xfId="9" applyNumberFormat="1" applyFont="1" applyBorder="1" applyAlignment="1">
      <alignment horizontal="center" vertical="center"/>
    </xf>
    <xf numFmtId="192" fontId="12" fillId="0" borderId="130" xfId="9" applyNumberFormat="1" applyFont="1" applyBorder="1" applyAlignment="1">
      <alignment vertical="center"/>
    </xf>
    <xf numFmtId="192" fontId="12" fillId="0" borderId="129" xfId="9" applyNumberFormat="1" applyFont="1" applyBorder="1" applyAlignment="1">
      <alignment vertical="center"/>
    </xf>
    <xf numFmtId="192" fontId="12" fillId="0" borderId="131" xfId="9" applyNumberFormat="1" applyFont="1" applyBorder="1" applyAlignment="1">
      <alignment vertical="center"/>
    </xf>
    <xf numFmtId="192" fontId="12" fillId="0" borderId="141" xfId="9" applyNumberFormat="1" applyFont="1" applyBorder="1" applyAlignment="1">
      <alignment vertical="center"/>
    </xf>
    <xf numFmtId="0" fontId="12" fillId="0" borderId="130" xfId="9" applyNumberFormat="1" applyFont="1" applyBorder="1" applyAlignment="1">
      <alignment horizontal="center" vertical="center"/>
    </xf>
    <xf numFmtId="0" fontId="12" fillId="0" borderId="129" xfId="9" applyNumberFormat="1" applyFont="1" applyBorder="1" applyAlignment="1">
      <alignment horizontal="center" vertical="center"/>
    </xf>
    <xf numFmtId="0" fontId="12" fillId="0" borderId="131" xfId="9" applyNumberFormat="1" applyFont="1" applyBorder="1" applyAlignment="1">
      <alignment horizontal="center" vertical="center"/>
    </xf>
    <xf numFmtId="0" fontId="12" fillId="0" borderId="0" xfId="9" applyNumberFormat="1" applyFont="1" applyBorder="1" applyAlignment="1">
      <alignment horizontal="center" vertical="center"/>
    </xf>
    <xf numFmtId="177" fontId="12" fillId="0" borderId="1" xfId="9" applyNumberFormat="1" applyFont="1" applyFill="1" applyBorder="1" applyAlignment="1">
      <alignment horizontal="center" vertical="center"/>
    </xf>
    <xf numFmtId="0" fontId="12" fillId="0" borderId="1" xfId="9" applyNumberFormat="1" applyFont="1" applyFill="1" applyBorder="1" applyAlignment="1">
      <alignment horizontal="center" vertical="center"/>
    </xf>
    <xf numFmtId="38" fontId="12" fillId="5" borderId="43" xfId="1" applyFont="1" applyFill="1" applyBorder="1" applyAlignment="1">
      <alignment horizontal="center" vertical="center"/>
    </xf>
    <xf numFmtId="38" fontId="12" fillId="5" borderId="42" xfId="1" applyFont="1" applyFill="1" applyBorder="1" applyAlignment="1">
      <alignment horizontal="center" vertical="center"/>
    </xf>
    <xf numFmtId="38" fontId="12" fillId="5" borderId="41" xfId="1" applyFont="1" applyFill="1" applyBorder="1" applyAlignment="1">
      <alignment horizontal="center" vertical="center"/>
    </xf>
    <xf numFmtId="38" fontId="12" fillId="5" borderId="35" xfId="1" applyFont="1" applyFill="1" applyBorder="1" applyAlignment="1">
      <alignment horizontal="center" vertical="center"/>
    </xf>
    <xf numFmtId="38" fontId="12" fillId="5" borderId="34" xfId="1" applyFont="1" applyFill="1" applyBorder="1" applyAlignment="1">
      <alignment horizontal="center" vertical="center"/>
    </xf>
    <xf numFmtId="38" fontId="12" fillId="5" borderId="2" xfId="1" applyFont="1" applyFill="1" applyBorder="1" applyAlignment="1">
      <alignment horizontal="center" vertical="center"/>
    </xf>
    <xf numFmtId="177" fontId="12" fillId="0" borderId="118" xfId="9" applyNumberFormat="1" applyFont="1" applyBorder="1" applyAlignment="1">
      <alignment horizontal="center" vertical="center"/>
    </xf>
    <xf numFmtId="177" fontId="12" fillId="0" borderId="0" xfId="9" applyNumberFormat="1" applyFont="1" applyBorder="1" applyAlignment="1">
      <alignment horizontal="center" vertical="center"/>
    </xf>
    <xf numFmtId="177" fontId="12" fillId="0" borderId="135" xfId="9" applyNumberFormat="1" applyFont="1" applyFill="1" applyBorder="1" applyAlignment="1">
      <alignment horizontal="center" vertical="center"/>
    </xf>
    <xf numFmtId="0" fontId="12" fillId="0" borderId="135" xfId="9" applyNumberFormat="1" applyFont="1" applyFill="1" applyBorder="1" applyAlignment="1">
      <alignment horizontal="center" vertical="center"/>
    </xf>
    <xf numFmtId="0" fontId="12" fillId="0" borderId="94" xfId="9" applyNumberFormat="1" applyFont="1" applyBorder="1" applyAlignment="1">
      <alignment horizontal="center" vertical="center"/>
    </xf>
    <xf numFmtId="0" fontId="12" fillId="9" borderId="139" xfId="9" applyNumberFormat="1" applyFont="1" applyFill="1" applyBorder="1" applyAlignment="1">
      <alignment horizontal="center" vertical="center"/>
    </xf>
    <xf numFmtId="0" fontId="12" fillId="9" borderId="129" xfId="9" applyNumberFormat="1" applyFont="1" applyFill="1" applyBorder="1" applyAlignment="1">
      <alignment horizontal="center" vertical="center"/>
    </xf>
    <xf numFmtId="0" fontId="12" fillId="0" borderId="28" xfId="9" applyNumberFormat="1" applyFont="1" applyBorder="1" applyAlignment="1">
      <alignment horizontal="center" vertical="center"/>
    </xf>
    <xf numFmtId="181" fontId="12" fillId="0" borderId="0" xfId="9" applyNumberFormat="1" applyFont="1" applyBorder="1" applyAlignment="1">
      <alignment vertical="center"/>
    </xf>
    <xf numFmtId="0" fontId="6" fillId="0" borderId="0" xfId="4" applyFont="1" applyBorder="1" applyAlignment="1">
      <alignment horizontal="center" vertical="center"/>
    </xf>
    <xf numFmtId="176" fontId="6" fillId="2" borderId="0" xfId="4" applyNumberFormat="1" applyFont="1" applyFill="1" applyBorder="1" applyAlignment="1">
      <alignment horizontal="center" vertical="center"/>
    </xf>
    <xf numFmtId="179" fontId="0" fillId="2" borderId="35" xfId="0" applyNumberFormat="1" applyFont="1" applyFill="1" applyBorder="1" applyAlignment="1">
      <alignment horizontal="center" vertical="center"/>
    </xf>
    <xf numFmtId="179" fontId="0" fillId="2" borderId="34" xfId="0" applyNumberFormat="1" applyFont="1" applyFill="1" applyBorder="1" applyAlignment="1">
      <alignment horizontal="center" vertical="center"/>
    </xf>
    <xf numFmtId="179" fontId="0" fillId="2" borderId="2" xfId="0" applyNumberFormat="1" applyFont="1" applyFill="1" applyBorder="1" applyAlignment="1">
      <alignment horizontal="center" vertical="center"/>
    </xf>
    <xf numFmtId="179" fontId="0" fillId="2" borderId="79" xfId="0" applyNumberFormat="1" applyFont="1" applyFill="1" applyBorder="1" applyAlignment="1">
      <alignment horizontal="right" vertical="center"/>
    </xf>
    <xf numFmtId="179" fontId="0" fillId="2" borderId="162" xfId="0" applyNumberFormat="1" applyFont="1" applyFill="1" applyBorder="1" applyAlignment="1">
      <alignment horizontal="right" vertical="center"/>
    </xf>
    <xf numFmtId="179" fontId="0" fillId="2" borderId="80" xfId="0" applyNumberFormat="1" applyFont="1" applyFill="1" applyBorder="1" applyAlignment="1">
      <alignment horizontal="right" vertical="center"/>
    </xf>
    <xf numFmtId="0" fontId="0" fillId="0" borderId="162" xfId="0" applyFont="1" applyBorder="1" applyAlignment="1">
      <alignment horizontal="left" vertical="center"/>
    </xf>
    <xf numFmtId="0" fontId="0" fillId="4" borderId="151"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190" fontId="0" fillId="0" borderId="162" xfId="0" applyNumberFormat="1" applyFont="1" applyBorder="1" applyAlignment="1">
      <alignment horizontal="right" vertical="center"/>
    </xf>
    <xf numFmtId="180" fontId="0" fillId="0" borderId="162" xfId="0" applyNumberFormat="1" applyFont="1" applyBorder="1" applyAlignment="1">
      <alignment horizontal="right" vertical="center"/>
    </xf>
    <xf numFmtId="0" fontId="0" fillId="0" borderId="162" xfId="0" applyFont="1" applyBorder="1" applyAlignment="1">
      <alignment horizontal="right" vertical="center"/>
    </xf>
    <xf numFmtId="0" fontId="0" fillId="0" borderId="151" xfId="0" applyFont="1" applyBorder="1" applyAlignment="1">
      <alignment horizontal="right" vertical="center"/>
    </xf>
    <xf numFmtId="179" fontId="0" fillId="2" borderId="84" xfId="0" applyNumberFormat="1" applyFont="1" applyFill="1" applyBorder="1" applyAlignment="1">
      <alignment horizontal="right" vertical="center"/>
    </xf>
    <xf numFmtId="179" fontId="0" fillId="2" borderId="99" xfId="0" applyNumberFormat="1" applyFont="1" applyFill="1" applyBorder="1" applyAlignment="1">
      <alignment horizontal="right" vertical="center"/>
    </xf>
    <xf numFmtId="179" fontId="0" fillId="2" borderId="85" xfId="0" applyNumberFormat="1" applyFont="1" applyFill="1" applyBorder="1" applyAlignment="1">
      <alignment horizontal="right" vertical="center"/>
    </xf>
    <xf numFmtId="0" fontId="0" fillId="4" borderId="159" xfId="0" applyFont="1" applyFill="1" applyBorder="1" applyAlignment="1">
      <alignment horizontal="center" vertical="center"/>
    </xf>
    <xf numFmtId="0" fontId="0" fillId="4" borderId="158" xfId="0" applyFont="1" applyFill="1" applyBorder="1" applyAlignment="1">
      <alignment horizontal="center" vertical="center"/>
    </xf>
    <xf numFmtId="3" fontId="0" fillId="0" borderId="162" xfId="0" applyNumberFormat="1" applyFont="1" applyBorder="1" applyAlignment="1">
      <alignment horizontal="right" vertical="center"/>
    </xf>
    <xf numFmtId="0" fontId="0" fillId="0" borderId="81" xfId="0" applyFont="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79" xfId="0" applyFont="1" applyBorder="1" applyAlignment="1">
      <alignment horizontal="center" vertical="center"/>
    </xf>
    <xf numFmtId="0" fontId="0" fillId="0" borderId="162" xfId="0" applyFont="1" applyBorder="1" applyAlignment="1">
      <alignment horizontal="center" vertical="center"/>
    </xf>
    <xf numFmtId="0" fontId="0" fillId="0" borderId="80" xfId="0" applyFont="1" applyBorder="1" applyAlignment="1">
      <alignment horizontal="center" vertical="center"/>
    </xf>
    <xf numFmtId="0" fontId="0" fillId="0" borderId="151"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9" xfId="0" applyFont="1" applyBorder="1" applyAlignment="1">
      <alignment horizontal="left" vertical="center"/>
    </xf>
    <xf numFmtId="190" fontId="0" fillId="0" borderId="16" xfId="0" applyNumberFormat="1" applyFont="1" applyBorder="1" applyAlignment="1">
      <alignment horizontal="right" vertical="center"/>
    </xf>
    <xf numFmtId="0" fontId="0" fillId="0" borderId="16" xfId="0" applyFont="1" applyBorder="1" applyAlignment="1">
      <alignment horizontal="center" vertical="center"/>
    </xf>
    <xf numFmtId="0" fontId="0" fillId="0" borderId="54" xfId="0" applyFont="1" applyBorder="1" applyAlignment="1">
      <alignment horizontal="center" vertical="center"/>
    </xf>
    <xf numFmtId="0" fontId="0" fillId="0" borderId="0" xfId="0" applyNumberFormat="1" applyFont="1" applyBorder="1" applyAlignment="1">
      <alignment horizontal="center" vertical="center"/>
    </xf>
    <xf numFmtId="0" fontId="0" fillId="0" borderId="159" xfId="0" applyFont="1" applyBorder="1" applyAlignment="1">
      <alignment horizontal="center" vertical="center"/>
    </xf>
    <xf numFmtId="0" fontId="0" fillId="0" borderId="11" xfId="0" applyFont="1" applyBorder="1" applyAlignment="1">
      <alignment horizontal="center" vertical="center"/>
    </xf>
    <xf numFmtId="0" fontId="0" fillId="0" borderId="162" xfId="0" applyFont="1" applyBorder="1" applyAlignment="1">
      <alignment horizontal="center" vertical="center" wrapText="1"/>
    </xf>
    <xf numFmtId="0" fontId="0" fillId="0" borderId="162" xfId="0" applyFont="1" applyBorder="1" applyAlignment="1">
      <alignment horizontal="center" vertical="center" shrinkToFit="1"/>
    </xf>
    <xf numFmtId="0" fontId="0" fillId="4" borderId="162" xfId="0" applyFont="1" applyFill="1" applyBorder="1" applyAlignment="1">
      <alignment horizontal="center" vertical="center" shrinkToFit="1"/>
    </xf>
    <xf numFmtId="0" fontId="0" fillId="0" borderId="16" xfId="0" applyFont="1" applyBorder="1" applyAlignment="1">
      <alignment horizontal="center" vertical="center" shrinkToFit="1"/>
    </xf>
    <xf numFmtId="179" fontId="0" fillId="0" borderId="162" xfId="0" applyNumberFormat="1" applyFont="1" applyBorder="1" applyAlignment="1">
      <alignment horizontal="center" vertical="center" shrinkToFit="1"/>
    </xf>
    <xf numFmtId="177" fontId="0" fillId="2" borderId="151" xfId="0" applyNumberFormat="1" applyFont="1" applyFill="1" applyBorder="1" applyAlignment="1">
      <alignment vertical="center" shrinkToFit="1"/>
    </xf>
    <xf numFmtId="177" fontId="0" fillId="2" borderId="149" xfId="0" applyNumberFormat="1" applyFont="1" applyFill="1" applyBorder="1" applyAlignment="1">
      <alignment vertical="center" shrinkToFit="1"/>
    </xf>
    <xf numFmtId="177" fontId="0" fillId="2" borderId="150" xfId="0" applyNumberFormat="1" applyFont="1" applyFill="1" applyBorder="1" applyAlignment="1">
      <alignment vertical="center" shrinkToFit="1"/>
    </xf>
    <xf numFmtId="177" fontId="0" fillId="2" borderId="158" xfId="0" applyNumberFormat="1" applyFont="1" applyFill="1" applyBorder="1" applyAlignment="1">
      <alignment horizontal="center" vertical="center"/>
    </xf>
    <xf numFmtId="179" fontId="0" fillId="0" borderId="161" xfId="0" applyNumberFormat="1" applyFont="1" applyBorder="1" applyAlignment="1">
      <alignment horizontal="center" vertical="center" shrinkToFit="1"/>
    </xf>
    <xf numFmtId="177" fontId="0" fillId="2" borderId="100" xfId="0" applyNumberFormat="1" applyFont="1" applyFill="1" applyBorder="1" applyAlignment="1">
      <alignment vertical="center" shrinkToFit="1"/>
    </xf>
    <xf numFmtId="177" fontId="0" fillId="2" borderId="53" xfId="0" applyNumberFormat="1" applyFont="1" applyFill="1" applyBorder="1" applyAlignment="1">
      <alignment vertical="center" shrinkToFit="1"/>
    </xf>
    <xf numFmtId="177" fontId="0" fillId="2" borderId="101" xfId="0" applyNumberFormat="1" applyFont="1" applyFill="1" applyBorder="1" applyAlignment="1">
      <alignment vertical="center" shrinkToFit="1"/>
    </xf>
    <xf numFmtId="0" fontId="0" fillId="0" borderId="43" xfId="0" applyFont="1" applyBorder="1" applyAlignment="1">
      <alignment horizontal="center" vertical="center" wrapText="1"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43" xfId="0" applyFont="1" applyBorder="1" applyAlignment="1">
      <alignment horizontal="center" vertical="center" shrinkToFit="1"/>
    </xf>
    <xf numFmtId="180" fontId="0" fillId="2" borderId="35" xfId="0" applyNumberFormat="1" applyFont="1" applyFill="1" applyBorder="1" applyAlignment="1">
      <alignment horizontal="right" vertical="center" shrinkToFit="1"/>
    </xf>
    <xf numFmtId="180" fontId="0" fillId="2" borderId="34" xfId="0" applyNumberFormat="1" applyFont="1" applyFill="1" applyBorder="1" applyAlignment="1">
      <alignment horizontal="right" vertical="center" shrinkToFit="1"/>
    </xf>
    <xf numFmtId="180" fontId="0" fillId="2" borderId="2" xfId="0" applyNumberFormat="1" applyFont="1" applyFill="1" applyBorder="1" applyAlignment="1">
      <alignment horizontal="right" vertical="center" shrinkToFit="1"/>
    </xf>
    <xf numFmtId="179" fontId="0" fillId="8" borderId="162" xfId="0" applyNumberFormat="1" applyFont="1" applyFill="1" applyBorder="1" applyAlignment="1">
      <alignment horizontal="center" vertical="center" shrinkToFit="1"/>
    </xf>
    <xf numFmtId="179" fontId="0" fillId="2" borderId="162" xfId="0" applyNumberFormat="1" applyFont="1" applyFill="1" applyBorder="1" applyAlignment="1">
      <alignment horizontal="center" vertical="center" shrinkToFit="1"/>
    </xf>
    <xf numFmtId="0" fontId="0" fillId="2" borderId="162" xfId="0" applyFont="1" applyFill="1" applyBorder="1" applyAlignment="1">
      <alignment horizontal="center" vertical="center" shrinkToFit="1"/>
    </xf>
    <xf numFmtId="0" fontId="16" fillId="0" borderId="162" xfId="0" applyFont="1" applyBorder="1" applyAlignment="1">
      <alignment horizontal="center" vertical="center"/>
    </xf>
    <xf numFmtId="0" fontId="16" fillId="0" borderId="1" xfId="0" applyFont="1" applyBorder="1" applyAlignment="1">
      <alignment horizontal="center" vertical="center"/>
    </xf>
    <xf numFmtId="0" fontId="0" fillId="0" borderId="159" xfId="0" applyFont="1" applyBorder="1" applyAlignment="1">
      <alignment horizontal="center" vertical="center" shrinkToFit="1"/>
    </xf>
    <xf numFmtId="0" fontId="0" fillId="0" borderId="158" xfId="0" applyFont="1" applyBorder="1" applyAlignment="1">
      <alignment horizontal="center" vertical="center" shrinkToFit="1"/>
    </xf>
    <xf numFmtId="0" fontId="0" fillId="0" borderId="16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0" xfId="0" applyFont="1" applyBorder="1" applyAlignment="1">
      <alignment horizontal="center" vertical="center" shrinkToFit="1"/>
    </xf>
    <xf numFmtId="0" fontId="6" fillId="0" borderId="151" xfId="4" applyFont="1" applyBorder="1" applyAlignment="1">
      <alignment horizontal="center" vertical="center" shrinkToFit="1"/>
    </xf>
    <xf numFmtId="0" fontId="6" fillId="0" borderId="149" xfId="4" applyFont="1" applyBorder="1" applyAlignment="1">
      <alignment horizontal="center" vertical="center" shrinkToFit="1"/>
    </xf>
    <xf numFmtId="0" fontId="6" fillId="0" borderId="150" xfId="4" applyFont="1" applyBorder="1" applyAlignment="1">
      <alignment horizontal="center" vertical="center" shrinkToFit="1"/>
    </xf>
    <xf numFmtId="177" fontId="6" fillId="0" borderId="1" xfId="4" applyNumberFormat="1" applyFont="1" applyBorder="1" applyAlignment="1">
      <alignment horizontal="center" vertical="center"/>
    </xf>
    <xf numFmtId="0" fontId="6" fillId="0" borderId="6" xfId="4" applyFont="1" applyBorder="1" applyAlignment="1">
      <alignment horizontal="center" vertical="center" shrinkToFit="1"/>
    </xf>
    <xf numFmtId="0" fontId="6" fillId="0" borderId="37" xfId="4" applyFont="1" applyBorder="1" applyAlignment="1">
      <alignment horizontal="center" vertical="center" shrinkToFit="1"/>
    </xf>
    <xf numFmtId="0" fontId="6" fillId="0" borderId="5" xfId="4" applyFont="1" applyBorder="1" applyAlignment="1">
      <alignment horizontal="center" vertical="center" shrinkToFit="1"/>
    </xf>
    <xf numFmtId="0" fontId="9" fillId="0" borderId="151" xfId="4" applyFont="1" applyBorder="1" applyAlignment="1">
      <alignment horizontal="center" vertical="center"/>
    </xf>
    <xf numFmtId="0" fontId="9" fillId="0" borderId="150" xfId="4" applyFont="1" applyBorder="1" applyAlignment="1">
      <alignment horizontal="center" vertical="center"/>
    </xf>
    <xf numFmtId="0" fontId="6" fillId="0" borderId="1" xfId="4" applyFont="1" applyBorder="1" applyAlignment="1">
      <alignment horizontal="center" vertical="center" shrinkToFit="1"/>
    </xf>
    <xf numFmtId="180" fontId="6" fillId="0" borderId="150" xfId="4" applyNumberFormat="1" applyFont="1" applyBorder="1" applyAlignment="1">
      <alignment horizontal="center" vertical="center" shrinkToFit="1"/>
    </xf>
    <xf numFmtId="179" fontId="7" fillId="0" borderId="161" xfId="4" applyNumberFormat="1" applyFont="1" applyBorder="1">
      <alignment vertical="center"/>
    </xf>
    <xf numFmtId="38" fontId="32" fillId="2" borderId="65" xfId="1" applyFont="1" applyFill="1" applyBorder="1" applyAlignment="1">
      <alignment horizontal="right"/>
    </xf>
    <xf numFmtId="38" fontId="32" fillId="2" borderId="66" xfId="1" applyFont="1" applyFill="1" applyBorder="1" applyAlignment="1">
      <alignment horizontal="right"/>
    </xf>
    <xf numFmtId="38" fontId="32" fillId="2" borderId="48" xfId="1" applyFont="1" applyFill="1" applyBorder="1" applyAlignment="1">
      <alignment horizontal="right"/>
    </xf>
    <xf numFmtId="38" fontId="32" fillId="2" borderId="48" xfId="1" applyFont="1" applyFill="1" applyBorder="1" applyAlignment="1">
      <alignment horizontal="right"/>
    </xf>
    <xf numFmtId="38" fontId="32" fillId="2" borderId="161" xfId="1" applyFont="1" applyFill="1" applyBorder="1"/>
    <xf numFmtId="38" fontId="32" fillId="2" borderId="45" xfId="1" applyFont="1" applyFill="1" applyBorder="1"/>
    <xf numFmtId="38" fontId="7" fillId="2" borderId="21" xfId="1" applyFont="1" applyFill="1" applyBorder="1" applyAlignment="1">
      <alignment vertical="center"/>
    </xf>
  </cellXfs>
  <cellStyles count="13">
    <cellStyle name="桁区切り" xfId="1" builtinId="6"/>
    <cellStyle name="桁区切り 2" xfId="2"/>
    <cellStyle name="通貨 2" xfId="3"/>
    <cellStyle name="通貨 2 2" xfId="12"/>
    <cellStyle name="標準" xfId="0" builtinId="0"/>
    <cellStyle name="標準 2" xfId="4"/>
    <cellStyle name="標準 2 2" xfId="5"/>
    <cellStyle name="標準 2 3" xfId="6"/>
    <cellStyle name="標準 2 4" xfId="7"/>
    <cellStyle name="標準_070518理論償還表（すだれ）：⑲試算" xfId="8"/>
    <cellStyle name="標準_190711正誤（地下鉄）　⑲地域振興費（県分）★算出資料★（事業費補正）" xfId="9"/>
    <cellStyle name="標準_⑳地域振興費（事業費補正）・小比類巻" xfId="10"/>
    <cellStyle name="標準_H20参考資料 標準財政規模"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89535</xdr:colOff>
      <xdr:row>0</xdr:row>
      <xdr:rowOff>85725</xdr:rowOff>
    </xdr:from>
    <xdr:to>
      <xdr:col>10</xdr:col>
      <xdr:colOff>331969</xdr:colOff>
      <xdr:row>1</xdr:row>
      <xdr:rowOff>142875</xdr:rowOff>
    </xdr:to>
    <xdr:sp macro="" textlink="">
      <xdr:nvSpPr>
        <xdr:cNvPr id="2" name="テキスト ボックス 1"/>
        <xdr:cNvSpPr txBox="1"/>
      </xdr:nvSpPr>
      <xdr:spPr>
        <a:xfrm>
          <a:off x="95250" y="85725"/>
          <a:ext cx="4629150"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7"/>
        <xdr:cNvSpPr>
          <a:spLocks noChangeArrowheads="1"/>
        </xdr:cNvSpPr>
      </xdr:nvSpPr>
      <xdr:spPr bwMode="auto">
        <a:xfrm>
          <a:off x="3011805" y="3350895"/>
          <a:ext cx="38862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4" name="左大かっこ 4"/>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7" name="左大かっこ 4"/>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16534"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35"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36"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37"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38"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39"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40"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41"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43"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44"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45" name="Line 13"/>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46" name="AutoShape 14"/>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47" name="Line 15"/>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48" name="AutoShape 16"/>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49" name="Line 17"/>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50" name="AutoShape 18"/>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51" name="Line 19"/>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52" name="Line 20"/>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53" name="Line 2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54" name="Line 3"/>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55"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56"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57"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58"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59"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60"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61"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62"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63"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64"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65"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66"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67"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68"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11</xdr:row>
      <xdr:rowOff>123825</xdr:rowOff>
    </xdr:from>
    <xdr:to>
      <xdr:col>8</xdr:col>
      <xdr:colOff>895350</xdr:colOff>
      <xdr:row>11</xdr:row>
      <xdr:rowOff>123825</xdr:rowOff>
    </xdr:to>
    <xdr:sp macro="" textlink="">
      <xdr:nvSpPr>
        <xdr:cNvPr id="616569"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70"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71"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72"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73"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74"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75"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76"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78"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79"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80" name="Line 13"/>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81" name="AutoShape 14"/>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82" name="Line 15"/>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83" name="AutoShape 16"/>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84" name="Line 17"/>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85" name="AutoShape 18"/>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86" name="Line 19"/>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87" name="Line 20"/>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88" name="Line 2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89" name="Line 3"/>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90"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91"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92"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93"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94"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95"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96"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97"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98"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99"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600"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601"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602"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603"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04" name="Line 13"/>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05" name="AutoShape 14"/>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06" name="Line 15"/>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07" name="AutoShape 16"/>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08" name="Line 17"/>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09" name="AutoShape 18"/>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0" name="Line 19"/>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1" name="Line 20"/>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2" name="Line 2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3"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4"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5"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6"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7"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8"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9" name="Line 13"/>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20" name="AutoShape 14"/>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1" name="Line 15"/>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22" name="AutoShape 16"/>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23" name="Line 17"/>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24" name="AutoShape 18"/>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25" name="Line 19"/>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6" name="Line 20"/>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27" name="Line 2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28"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9"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30"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31"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32"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33"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1"/>
        <xdr:cNvSpPr>
          <a:spLocks noChangeShapeType="1"/>
        </xdr:cNvSpPr>
      </xdr:nvSpPr>
      <xdr:spPr bwMode="auto">
        <a:xfrm>
          <a:off x="19875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 name="Line 2"/>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4" name="Line 3"/>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4"/>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5"/>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 name="Line 6"/>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 name="Line 7"/>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9" name="Line 8"/>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6"/>
        <xdr:cNvSpPr>
          <a:spLocks noChangeShapeType="1"/>
        </xdr:cNvSpPr>
      </xdr:nvSpPr>
      <xdr:spPr bwMode="auto">
        <a:xfrm>
          <a:off x="19748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3" name="Line 7"/>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4" name="Line 12"/>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13"/>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15"/>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7" name="Line 16"/>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8" name="Line 17"/>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9" name="Line 18"/>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10" name="Line 16"/>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0</xdr:rowOff>
    </xdr:from>
    <xdr:to>
      <xdr:col>23</xdr:col>
      <xdr:colOff>0</xdr:colOff>
      <xdr:row>28</xdr:row>
      <xdr:rowOff>0</xdr:rowOff>
    </xdr:to>
    <xdr:sp macro="" textlink="">
      <xdr:nvSpPr>
        <xdr:cNvPr id="11" name="Line 16"/>
        <xdr:cNvSpPr>
          <a:spLocks noChangeShapeType="1"/>
        </xdr:cNvSpPr>
      </xdr:nvSpPr>
      <xdr:spPr bwMode="auto">
        <a:xfrm>
          <a:off x="1974850" y="7569200"/>
          <a:ext cx="272415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0</xdr:row>
      <xdr:rowOff>0</xdr:rowOff>
    </xdr:from>
    <xdr:to>
      <xdr:col>25</xdr:col>
      <xdr:colOff>9525</xdr:colOff>
      <xdr:row>0</xdr:row>
      <xdr:rowOff>0</xdr:rowOff>
    </xdr:to>
    <xdr:sp macro="" textlink="">
      <xdr:nvSpPr>
        <xdr:cNvPr id="2" name="Line 1"/>
        <xdr:cNvSpPr>
          <a:spLocks noChangeShapeType="1"/>
        </xdr:cNvSpPr>
      </xdr:nvSpPr>
      <xdr:spPr bwMode="auto">
        <a:xfrm>
          <a:off x="24066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3" name="Line 2"/>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4" name="Line 3"/>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5" name="Line 4"/>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6" name="Line 5"/>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7" name="Line 6"/>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8" name="Line 7"/>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9" name="Line 8"/>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22</xdr:row>
      <xdr:rowOff>161925</xdr:rowOff>
    </xdr:from>
    <xdr:to>
      <xdr:col>17</xdr:col>
      <xdr:colOff>19050</xdr:colOff>
      <xdr:row>23</xdr:row>
      <xdr:rowOff>123825</xdr:rowOff>
    </xdr:to>
    <xdr:sp macro="" textlink="">
      <xdr:nvSpPr>
        <xdr:cNvPr id="2" name="左大かっこ 2"/>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twoCellAnchor>
    <xdr:from>
      <xdr:col>2</xdr:col>
      <xdr:colOff>0</xdr:colOff>
      <xdr:row>22</xdr:row>
      <xdr:rowOff>161925</xdr:rowOff>
    </xdr:from>
    <xdr:to>
      <xdr:col>17</xdr:col>
      <xdr:colOff>19050</xdr:colOff>
      <xdr:row>23</xdr:row>
      <xdr:rowOff>123825</xdr:rowOff>
    </xdr:to>
    <xdr:sp macro="" textlink="">
      <xdr:nvSpPr>
        <xdr:cNvPr id="3" name="左大かっこ 2"/>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41"/>
  <sheetViews>
    <sheetView showGridLines="0" tabSelected="1" view="pageBreakPreview" zoomScaleNormal="100" zoomScaleSheetLayoutView="100" workbookViewId="0">
      <selection activeCell="L43" sqref="L43"/>
    </sheetView>
  </sheetViews>
  <sheetFormatPr defaultColWidth="5.75" defaultRowHeight="18.75" customHeight="1"/>
  <cols>
    <col min="1" max="1" width="5.75" style="1" customWidth="1"/>
    <col min="2" max="2" width="5.75" style="42" customWidth="1"/>
    <col min="3" max="10" width="5.75" style="1" customWidth="1"/>
    <col min="11" max="14" width="5.75" style="211" customWidth="1"/>
    <col min="15" max="16384" width="5.75" style="1"/>
  </cols>
  <sheetData>
    <row r="1" spans="1:16" ht="18.75" customHeight="1">
      <c r="A1" s="777"/>
      <c r="B1" s="777"/>
      <c r="C1" s="777"/>
      <c r="D1" s="777"/>
      <c r="E1" s="777"/>
      <c r="F1" s="777"/>
      <c r="G1" s="777"/>
      <c r="H1" s="777"/>
      <c r="I1" s="777"/>
      <c r="J1" s="777"/>
      <c r="K1" s="777"/>
      <c r="L1" s="777"/>
      <c r="M1" s="777"/>
      <c r="N1" s="777"/>
      <c r="O1" s="777"/>
    </row>
    <row r="3" spans="1:16" ht="18.75" customHeight="1">
      <c r="F3" s="868" t="s">
        <v>33</v>
      </c>
      <c r="G3" s="869"/>
      <c r="H3" s="868" t="s">
        <v>0</v>
      </c>
      <c r="I3" s="869"/>
      <c r="J3" s="868" t="s">
        <v>34</v>
      </c>
      <c r="K3" s="869"/>
      <c r="L3" s="868" t="s">
        <v>35</v>
      </c>
      <c r="M3" s="869"/>
      <c r="N3" s="868" t="s">
        <v>36</v>
      </c>
      <c r="O3" s="869"/>
    </row>
    <row r="4" spans="1:16" ht="18.75" customHeight="1">
      <c r="F4" s="870"/>
      <c r="G4" s="871"/>
      <c r="H4" s="870"/>
      <c r="I4" s="871"/>
      <c r="J4" s="870"/>
      <c r="K4" s="871"/>
      <c r="L4" s="870"/>
      <c r="M4" s="871"/>
      <c r="N4" s="874"/>
      <c r="O4" s="875"/>
    </row>
    <row r="5" spans="1:16" ht="18.75" customHeight="1">
      <c r="F5" s="872"/>
      <c r="G5" s="873"/>
      <c r="H5" s="872"/>
      <c r="I5" s="873"/>
      <c r="J5" s="872"/>
      <c r="K5" s="873"/>
      <c r="L5" s="872"/>
      <c r="M5" s="873"/>
      <c r="N5" s="876"/>
      <c r="O5" s="877"/>
    </row>
    <row r="6" spans="1:16" ht="18.75" customHeight="1">
      <c r="G6" s="41"/>
      <c r="H6" s="41"/>
      <c r="I6" s="41"/>
      <c r="J6" s="41"/>
      <c r="K6" s="201"/>
      <c r="L6" s="201"/>
      <c r="M6" s="201"/>
      <c r="N6" s="201"/>
    </row>
    <row r="7" spans="1:16" ht="18.75" customHeight="1">
      <c r="K7" s="202"/>
      <c r="L7" s="202"/>
      <c r="M7" s="202"/>
      <c r="N7" s="202" t="s">
        <v>37</v>
      </c>
    </row>
    <row r="8" spans="1:16" ht="18.75" customHeight="1">
      <c r="A8" s="878" t="s">
        <v>38</v>
      </c>
      <c r="B8" s="879"/>
      <c r="C8" s="879"/>
      <c r="D8" s="879"/>
      <c r="E8" s="879"/>
      <c r="F8" s="880"/>
      <c r="G8" s="878" t="s">
        <v>39</v>
      </c>
      <c r="H8" s="879"/>
      <c r="I8" s="879"/>
      <c r="J8" s="880"/>
      <c r="K8" s="881" t="s">
        <v>3</v>
      </c>
      <c r="L8" s="882"/>
      <c r="M8" s="882"/>
      <c r="N8" s="883"/>
      <c r="O8" s="203"/>
    </row>
    <row r="9" spans="1:16" ht="18.75" customHeight="1">
      <c r="A9" s="204" t="s">
        <v>1</v>
      </c>
      <c r="B9" s="205"/>
      <c r="C9" s="879" t="s">
        <v>31</v>
      </c>
      <c r="D9" s="879"/>
      <c r="E9" s="879"/>
      <c r="F9" s="880"/>
      <c r="G9" s="884" t="s">
        <v>40</v>
      </c>
      <c r="H9" s="885"/>
      <c r="I9" s="885"/>
      <c r="J9" s="886"/>
      <c r="K9" s="887" t="e">
        <f>道路橋りょう費!J242</f>
        <v>#DIV/0!</v>
      </c>
      <c r="L9" s="888"/>
      <c r="M9" s="888"/>
      <c r="N9" s="889"/>
      <c r="O9" s="203" t="s">
        <v>32</v>
      </c>
    </row>
    <row r="10" spans="1:16" ht="18.75" customHeight="1">
      <c r="A10" s="204" t="s">
        <v>12</v>
      </c>
      <c r="B10" s="205"/>
      <c r="C10" s="879" t="s">
        <v>16</v>
      </c>
      <c r="D10" s="879"/>
      <c r="E10" s="879"/>
      <c r="F10" s="880"/>
      <c r="G10" s="884" t="s">
        <v>41</v>
      </c>
      <c r="H10" s="885"/>
      <c r="I10" s="885"/>
      <c r="J10" s="886"/>
      <c r="K10" s="887" t="e">
        <f>河川費!J117</f>
        <v>#DIV/0!</v>
      </c>
      <c r="L10" s="888"/>
      <c r="M10" s="888"/>
      <c r="N10" s="889"/>
      <c r="O10" s="203" t="s">
        <v>21</v>
      </c>
    </row>
    <row r="11" spans="1:16" ht="18.75" customHeight="1">
      <c r="A11" s="206" t="s">
        <v>17</v>
      </c>
      <c r="B11" s="205">
        <v>1</v>
      </c>
      <c r="C11" s="879" t="s">
        <v>11</v>
      </c>
      <c r="D11" s="879"/>
      <c r="E11" s="879"/>
      <c r="F11" s="880"/>
      <c r="G11" s="884" t="s">
        <v>42</v>
      </c>
      <c r="H11" s="885"/>
      <c r="I11" s="885"/>
      <c r="J11" s="886"/>
      <c r="K11" s="890">
        <f>+'港湾費（港湾）'!J39</f>
        <v>0</v>
      </c>
      <c r="L11" s="891"/>
      <c r="M11" s="891"/>
      <c r="N11" s="892"/>
      <c r="O11" s="203" t="s">
        <v>13</v>
      </c>
    </row>
    <row r="12" spans="1:16" ht="18.75" customHeight="1">
      <c r="A12" s="207"/>
      <c r="B12" s="205">
        <v>2</v>
      </c>
      <c r="C12" s="879" t="s">
        <v>14</v>
      </c>
      <c r="D12" s="879"/>
      <c r="E12" s="879"/>
      <c r="F12" s="880"/>
      <c r="G12" s="884" t="s">
        <v>42</v>
      </c>
      <c r="H12" s="885"/>
      <c r="I12" s="885"/>
      <c r="J12" s="886"/>
      <c r="K12" s="890">
        <f>+'港湾費（漁港）'!J39</f>
        <v>0</v>
      </c>
      <c r="L12" s="891"/>
      <c r="M12" s="891"/>
      <c r="N12" s="892"/>
      <c r="O12" s="203" t="s">
        <v>15</v>
      </c>
    </row>
    <row r="13" spans="1:16" ht="18.75" customHeight="1">
      <c r="A13" s="204" t="s">
        <v>18</v>
      </c>
      <c r="B13" s="205"/>
      <c r="C13" s="879" t="s">
        <v>43</v>
      </c>
      <c r="D13" s="879"/>
      <c r="E13" s="879"/>
      <c r="F13" s="880"/>
      <c r="G13" s="884" t="s">
        <v>44</v>
      </c>
      <c r="H13" s="885"/>
      <c r="I13" s="885"/>
      <c r="J13" s="886"/>
      <c r="K13" s="887">
        <f>+高等学校費!J36</f>
        <v>0</v>
      </c>
      <c r="L13" s="888"/>
      <c r="M13" s="888"/>
      <c r="N13" s="889"/>
      <c r="O13" s="203" t="s">
        <v>45</v>
      </c>
      <c r="P13" s="208"/>
    </row>
    <row r="14" spans="1:16" ht="18.75" customHeight="1">
      <c r="A14" s="204" t="s">
        <v>19</v>
      </c>
      <c r="B14" s="205"/>
      <c r="C14" s="879" t="s">
        <v>46</v>
      </c>
      <c r="D14" s="879"/>
      <c r="E14" s="879"/>
      <c r="F14" s="880"/>
      <c r="G14" s="884" t="s">
        <v>47</v>
      </c>
      <c r="H14" s="885"/>
      <c r="I14" s="885"/>
      <c r="J14" s="886"/>
      <c r="K14" s="890">
        <f>衛生費!K242</f>
        <v>0</v>
      </c>
      <c r="L14" s="891"/>
      <c r="M14" s="891"/>
      <c r="N14" s="892"/>
      <c r="O14" s="203" t="s">
        <v>48</v>
      </c>
    </row>
    <row r="15" spans="1:16" ht="18.75" customHeight="1">
      <c r="A15" s="204" t="s">
        <v>23</v>
      </c>
      <c r="B15" s="205"/>
      <c r="C15" s="879" t="s">
        <v>49</v>
      </c>
      <c r="D15" s="879"/>
      <c r="E15" s="879"/>
      <c r="F15" s="880"/>
      <c r="G15" s="884" t="s">
        <v>50</v>
      </c>
      <c r="H15" s="885"/>
      <c r="I15" s="885"/>
      <c r="J15" s="886"/>
      <c r="K15" s="890">
        <f>高齢者保健福祉費!J21</f>
        <v>0</v>
      </c>
      <c r="L15" s="891"/>
      <c r="M15" s="891"/>
      <c r="N15" s="892"/>
      <c r="O15" s="203" t="s">
        <v>29</v>
      </c>
    </row>
    <row r="16" spans="1:16" ht="18.75" customHeight="1">
      <c r="A16" s="204" t="s">
        <v>20</v>
      </c>
      <c r="B16" s="205"/>
      <c r="C16" s="879" t="s">
        <v>22</v>
      </c>
      <c r="D16" s="879"/>
      <c r="E16" s="879"/>
      <c r="F16" s="880"/>
      <c r="G16" s="884" t="s">
        <v>51</v>
      </c>
      <c r="H16" s="885"/>
      <c r="I16" s="885"/>
      <c r="J16" s="886"/>
      <c r="K16" s="887" t="e">
        <f>'農業行政費(2)'!J153</f>
        <v>#DIV/0!</v>
      </c>
      <c r="L16" s="888"/>
      <c r="M16" s="888"/>
      <c r="N16" s="889"/>
      <c r="O16" s="203" t="s">
        <v>26</v>
      </c>
    </row>
    <row r="17" spans="1:15" ht="18.75" customHeight="1">
      <c r="A17" s="204" t="s">
        <v>24</v>
      </c>
      <c r="B17" s="205"/>
      <c r="C17" s="879" t="s">
        <v>27</v>
      </c>
      <c r="D17" s="879"/>
      <c r="E17" s="879"/>
      <c r="F17" s="880"/>
      <c r="G17" s="884" t="s">
        <v>52</v>
      </c>
      <c r="H17" s="885"/>
      <c r="I17" s="885"/>
      <c r="J17" s="886"/>
      <c r="K17" s="887" t="e">
        <f>林野行政費!J74</f>
        <v>#DIV/0!</v>
      </c>
      <c r="L17" s="888"/>
      <c r="M17" s="888"/>
      <c r="N17" s="889"/>
      <c r="O17" s="203" t="s">
        <v>28</v>
      </c>
    </row>
    <row r="18" spans="1:15" ht="18.75" customHeight="1">
      <c r="A18" s="204" t="s">
        <v>25</v>
      </c>
      <c r="B18" s="205"/>
      <c r="C18" s="879" t="s">
        <v>53</v>
      </c>
      <c r="D18" s="879"/>
      <c r="E18" s="879"/>
      <c r="F18" s="880"/>
      <c r="G18" s="884" t="s">
        <v>47</v>
      </c>
      <c r="H18" s="885"/>
      <c r="I18" s="885"/>
      <c r="J18" s="886"/>
      <c r="K18" s="887">
        <f>地域振興費・その３!J560</f>
        <v>0</v>
      </c>
      <c r="L18" s="888"/>
      <c r="M18" s="888"/>
      <c r="N18" s="889"/>
      <c r="O18" s="203" t="s">
        <v>30</v>
      </c>
    </row>
    <row r="19" spans="1:15" ht="18.75" customHeight="1" thickBot="1">
      <c r="A19" s="204" t="s">
        <v>54</v>
      </c>
      <c r="B19" s="205"/>
      <c r="C19" s="879" t="s">
        <v>55</v>
      </c>
      <c r="D19" s="879"/>
      <c r="E19" s="879"/>
      <c r="F19" s="880"/>
      <c r="G19" s="901"/>
      <c r="H19" s="902"/>
      <c r="I19" s="902"/>
      <c r="J19" s="903"/>
      <c r="K19" s="904" t="e">
        <f>K41</f>
        <v>#DIV/0!</v>
      </c>
      <c r="L19" s="905"/>
      <c r="M19" s="905"/>
      <c r="N19" s="906"/>
      <c r="O19" s="203" t="s">
        <v>56</v>
      </c>
    </row>
    <row r="20" spans="1:15" ht="18.75" customHeight="1" thickBot="1">
      <c r="A20" s="209"/>
      <c r="B20" s="209"/>
      <c r="C20" s="210"/>
      <c r="D20" s="210"/>
      <c r="E20" s="210"/>
      <c r="F20" s="210"/>
      <c r="G20" s="893" t="s">
        <v>57</v>
      </c>
      <c r="H20" s="894"/>
      <c r="I20" s="894"/>
      <c r="J20" s="895"/>
      <c r="K20" s="896" t="e">
        <f>SUM(K9:N19)</f>
        <v>#DIV/0!</v>
      </c>
      <c r="L20" s="897"/>
      <c r="M20" s="897"/>
      <c r="N20" s="898"/>
      <c r="O20" s="203"/>
    </row>
    <row r="23" spans="1:15" ht="18.75" customHeight="1">
      <c r="A23" s="1" t="s">
        <v>58</v>
      </c>
    </row>
    <row r="24" spans="1:15" ht="18.75" customHeight="1">
      <c r="A24" s="212">
        <v>10</v>
      </c>
      <c r="B24" s="205">
        <v>1</v>
      </c>
      <c r="C24" s="899" t="s">
        <v>2</v>
      </c>
      <c r="D24" s="899"/>
      <c r="E24" s="899"/>
      <c r="F24" s="899"/>
      <c r="G24" s="899"/>
      <c r="H24" s="899"/>
      <c r="I24" s="899"/>
      <c r="J24" s="900"/>
      <c r="K24" s="887" t="e">
        <f>災害復旧費!AC15</f>
        <v>#DIV/0!</v>
      </c>
      <c r="L24" s="888"/>
      <c r="M24" s="888"/>
      <c r="N24" s="889"/>
      <c r="O24" s="203" t="s">
        <v>4</v>
      </c>
    </row>
    <row r="25" spans="1:15" ht="18.75" customHeight="1">
      <c r="A25" s="213"/>
      <c r="B25" s="205">
        <v>2</v>
      </c>
      <c r="C25" s="899" t="s">
        <v>59</v>
      </c>
      <c r="D25" s="899"/>
      <c r="E25" s="899"/>
      <c r="F25" s="899"/>
      <c r="G25" s="899"/>
      <c r="H25" s="899"/>
      <c r="I25" s="899"/>
      <c r="J25" s="900"/>
      <c r="K25" s="887">
        <f>'補正（10以前）'!J16</f>
        <v>0</v>
      </c>
      <c r="L25" s="888"/>
      <c r="M25" s="888"/>
      <c r="N25" s="889"/>
      <c r="O25" s="203" t="s">
        <v>5</v>
      </c>
    </row>
    <row r="26" spans="1:15" ht="18.75" customHeight="1">
      <c r="A26" s="213"/>
      <c r="B26" s="205">
        <v>3</v>
      </c>
      <c r="C26" s="899" t="s">
        <v>60</v>
      </c>
      <c r="D26" s="899"/>
      <c r="E26" s="899"/>
      <c r="F26" s="899"/>
      <c r="G26" s="899"/>
      <c r="H26" s="899"/>
      <c r="I26" s="899"/>
      <c r="J26" s="900"/>
      <c r="K26" s="887">
        <f>'補正（11以降）'!J46</f>
        <v>0</v>
      </c>
      <c r="L26" s="888"/>
      <c r="M26" s="888"/>
      <c r="N26" s="889"/>
      <c r="O26" s="203" t="s">
        <v>6</v>
      </c>
    </row>
    <row r="27" spans="1:15" ht="18.75" customHeight="1">
      <c r="A27" s="213"/>
      <c r="B27" s="205">
        <v>4</v>
      </c>
      <c r="C27" s="899" t="s">
        <v>586</v>
      </c>
      <c r="D27" s="899"/>
      <c r="E27" s="899"/>
      <c r="F27" s="899"/>
      <c r="G27" s="899"/>
      <c r="H27" s="899"/>
      <c r="I27" s="899"/>
      <c r="J27" s="900"/>
      <c r="K27" s="887">
        <f>減収補填債!J30</f>
        <v>0</v>
      </c>
      <c r="L27" s="888"/>
      <c r="M27" s="888"/>
      <c r="N27" s="889"/>
      <c r="O27" s="203" t="s">
        <v>7</v>
      </c>
    </row>
    <row r="28" spans="1:15" ht="18.75" hidden="1" customHeight="1">
      <c r="A28" s="213"/>
      <c r="B28" s="205"/>
      <c r="C28" s="899" t="s">
        <v>8</v>
      </c>
      <c r="D28" s="899"/>
      <c r="E28" s="899"/>
      <c r="F28" s="899"/>
      <c r="G28" s="899"/>
      <c r="H28" s="899"/>
      <c r="I28" s="899"/>
      <c r="J28" s="900"/>
      <c r="K28" s="907"/>
      <c r="L28" s="908"/>
      <c r="M28" s="908"/>
      <c r="N28" s="909"/>
      <c r="O28" s="203"/>
    </row>
    <row r="29" spans="1:15" ht="18.75" hidden="1" customHeight="1">
      <c r="A29" s="213"/>
      <c r="B29" s="205"/>
      <c r="C29" s="899" t="s">
        <v>61</v>
      </c>
      <c r="D29" s="899"/>
      <c r="E29" s="899"/>
      <c r="F29" s="899"/>
      <c r="G29" s="899"/>
      <c r="H29" s="899"/>
      <c r="I29" s="899"/>
      <c r="J29" s="900"/>
      <c r="K29" s="907"/>
      <c r="L29" s="908"/>
      <c r="M29" s="908"/>
      <c r="N29" s="909"/>
      <c r="O29" s="203"/>
    </row>
    <row r="30" spans="1:15" ht="18.75" customHeight="1">
      <c r="A30" s="213"/>
      <c r="B30" s="205">
        <v>5</v>
      </c>
      <c r="C30" s="899" t="s">
        <v>9</v>
      </c>
      <c r="D30" s="899"/>
      <c r="E30" s="899"/>
      <c r="F30" s="899"/>
      <c r="G30" s="899"/>
      <c r="H30" s="899"/>
      <c r="I30" s="899"/>
      <c r="J30" s="900"/>
      <c r="K30" s="887">
        <f>財源対策債!J32</f>
        <v>0</v>
      </c>
      <c r="L30" s="888"/>
      <c r="M30" s="888"/>
      <c r="N30" s="889"/>
      <c r="O30" s="203" t="s">
        <v>665</v>
      </c>
    </row>
    <row r="31" spans="1:15" ht="18.75" customHeight="1">
      <c r="A31" s="213"/>
      <c r="B31" s="205">
        <v>6</v>
      </c>
      <c r="C31" s="899" t="s">
        <v>584</v>
      </c>
      <c r="D31" s="899"/>
      <c r="E31" s="899"/>
      <c r="F31" s="899"/>
      <c r="G31" s="899"/>
      <c r="H31" s="899"/>
      <c r="I31" s="899"/>
      <c r="J31" s="900"/>
      <c r="K31" s="887">
        <f>減税補填債!J20</f>
        <v>0</v>
      </c>
      <c r="L31" s="888"/>
      <c r="M31" s="888"/>
      <c r="N31" s="889"/>
      <c r="O31" s="203" t="s">
        <v>664</v>
      </c>
    </row>
    <row r="32" spans="1:15" ht="18.75" customHeight="1">
      <c r="A32" s="213"/>
      <c r="B32" s="205">
        <v>7</v>
      </c>
      <c r="C32" s="899" t="s">
        <v>585</v>
      </c>
      <c r="D32" s="899"/>
      <c r="E32" s="899"/>
      <c r="F32" s="899"/>
      <c r="G32" s="899"/>
      <c r="H32" s="899"/>
      <c r="I32" s="899"/>
      <c r="J32" s="900"/>
      <c r="K32" s="887">
        <f>臨時税収補填・臨時財政対策!J10</f>
        <v>0</v>
      </c>
      <c r="L32" s="888"/>
      <c r="M32" s="888"/>
      <c r="N32" s="889"/>
      <c r="O32" s="203" t="s">
        <v>663</v>
      </c>
    </row>
    <row r="33" spans="1:15" ht="18.75" customHeight="1">
      <c r="A33" s="213"/>
      <c r="B33" s="205">
        <v>8</v>
      </c>
      <c r="C33" s="899" t="s">
        <v>10</v>
      </c>
      <c r="D33" s="899"/>
      <c r="E33" s="899"/>
      <c r="F33" s="899"/>
      <c r="G33" s="899"/>
      <c r="H33" s="899"/>
      <c r="I33" s="899"/>
      <c r="J33" s="900"/>
      <c r="K33" s="887">
        <f>臨時税収補填・臨時財政対策!J36</f>
        <v>0</v>
      </c>
      <c r="L33" s="888"/>
      <c r="M33" s="888"/>
      <c r="N33" s="889"/>
      <c r="O33" s="203" t="s">
        <v>662</v>
      </c>
    </row>
    <row r="34" spans="1:15" ht="18.75" customHeight="1">
      <c r="A34" s="213"/>
      <c r="B34" s="205">
        <v>9</v>
      </c>
      <c r="C34" s="899" t="s">
        <v>716</v>
      </c>
      <c r="D34" s="899"/>
      <c r="E34" s="899"/>
      <c r="F34" s="899"/>
      <c r="G34" s="899"/>
      <c r="H34" s="899"/>
      <c r="I34" s="899"/>
      <c r="J34" s="900"/>
      <c r="K34" s="887">
        <f>緊防債!J20</f>
        <v>0</v>
      </c>
      <c r="L34" s="888"/>
      <c r="M34" s="888"/>
      <c r="N34" s="889"/>
      <c r="O34" s="203" t="s">
        <v>661</v>
      </c>
    </row>
    <row r="35" spans="1:15" ht="18.75" customHeight="1">
      <c r="A35" s="213"/>
      <c r="B35" s="205">
        <v>10</v>
      </c>
      <c r="C35" s="899" t="s">
        <v>62</v>
      </c>
      <c r="D35" s="899"/>
      <c r="E35" s="899"/>
      <c r="F35" s="899"/>
      <c r="G35" s="899"/>
      <c r="H35" s="899"/>
      <c r="I35" s="899"/>
      <c r="J35" s="900"/>
      <c r="K35" s="887">
        <f>その他公債費!J5</f>
        <v>0</v>
      </c>
      <c r="L35" s="888"/>
      <c r="M35" s="888"/>
      <c r="N35" s="889"/>
      <c r="O35" s="203" t="s">
        <v>660</v>
      </c>
    </row>
    <row r="36" spans="1:15" ht="18.75" customHeight="1">
      <c r="A36" s="213"/>
      <c r="B36" s="205">
        <v>11</v>
      </c>
      <c r="C36" s="899" t="s">
        <v>63</v>
      </c>
      <c r="D36" s="899"/>
      <c r="E36" s="899"/>
      <c r="F36" s="899"/>
      <c r="G36" s="899"/>
      <c r="H36" s="899"/>
      <c r="I36" s="899"/>
      <c r="J36" s="900"/>
      <c r="K36" s="887">
        <f>その他公債費!J11</f>
        <v>0</v>
      </c>
      <c r="L36" s="888"/>
      <c r="M36" s="888"/>
      <c r="N36" s="889"/>
      <c r="O36" s="203" t="s">
        <v>659</v>
      </c>
    </row>
    <row r="37" spans="1:15" ht="18.75" customHeight="1">
      <c r="A37" s="213"/>
      <c r="B37" s="205">
        <v>12</v>
      </c>
      <c r="C37" s="899" t="s">
        <v>64</v>
      </c>
      <c r="D37" s="899"/>
      <c r="E37" s="899"/>
      <c r="F37" s="899"/>
      <c r="G37" s="899"/>
      <c r="H37" s="899"/>
      <c r="I37" s="899"/>
      <c r="J37" s="900"/>
      <c r="K37" s="887">
        <f>その他公債費!J17</f>
        <v>0</v>
      </c>
      <c r="L37" s="888"/>
      <c r="M37" s="888"/>
      <c r="N37" s="889"/>
      <c r="O37" s="203" t="s">
        <v>658</v>
      </c>
    </row>
    <row r="38" spans="1:15" ht="18.75" customHeight="1">
      <c r="A38" s="213"/>
      <c r="B38" s="205">
        <v>13</v>
      </c>
      <c r="C38" s="899" t="s">
        <v>65</v>
      </c>
      <c r="D38" s="899"/>
      <c r="E38" s="899"/>
      <c r="F38" s="899"/>
      <c r="G38" s="899"/>
      <c r="H38" s="899"/>
      <c r="I38" s="899"/>
      <c r="J38" s="900"/>
      <c r="K38" s="887">
        <f>その他公債費!J23</f>
        <v>0</v>
      </c>
      <c r="L38" s="888"/>
      <c r="M38" s="888"/>
      <c r="N38" s="889"/>
      <c r="O38" s="203" t="s">
        <v>657</v>
      </c>
    </row>
    <row r="39" spans="1:15" ht="18.75" customHeight="1">
      <c r="A39" s="213"/>
      <c r="B39" s="205">
        <v>14</v>
      </c>
      <c r="C39" s="899" t="s">
        <v>66</v>
      </c>
      <c r="D39" s="899"/>
      <c r="E39" s="899"/>
      <c r="F39" s="899"/>
      <c r="G39" s="899"/>
      <c r="H39" s="899"/>
      <c r="I39" s="899"/>
      <c r="J39" s="900"/>
      <c r="K39" s="887">
        <f>その他公債費!J29</f>
        <v>0</v>
      </c>
      <c r="L39" s="888"/>
      <c r="M39" s="888"/>
      <c r="N39" s="889"/>
      <c r="O39" s="203" t="s">
        <v>656</v>
      </c>
    </row>
    <row r="40" spans="1:15" ht="18.75" customHeight="1" thickBot="1">
      <c r="A40" s="213"/>
      <c r="B40" s="214">
        <v>15</v>
      </c>
      <c r="C40" s="899" t="s">
        <v>67</v>
      </c>
      <c r="D40" s="899"/>
      <c r="E40" s="899"/>
      <c r="F40" s="899"/>
      <c r="G40" s="899"/>
      <c r="H40" s="899"/>
      <c r="I40" s="899"/>
      <c r="J40" s="900"/>
      <c r="K40" s="904">
        <f>その他公債費!J35</f>
        <v>0</v>
      </c>
      <c r="L40" s="905"/>
      <c r="M40" s="905"/>
      <c r="N40" s="906"/>
      <c r="O40" s="203" t="s">
        <v>655</v>
      </c>
    </row>
    <row r="41" spans="1:15" ht="18.75" customHeight="1" thickBot="1">
      <c r="A41" s="878" t="s">
        <v>68</v>
      </c>
      <c r="B41" s="879"/>
      <c r="C41" s="879"/>
      <c r="D41" s="879"/>
      <c r="E41" s="879"/>
      <c r="F41" s="879"/>
      <c r="G41" s="879"/>
      <c r="H41" s="879"/>
      <c r="I41" s="879"/>
      <c r="J41" s="910"/>
      <c r="K41" s="896" t="e">
        <f>SUM(K24:N40)</f>
        <v>#DIV/0!</v>
      </c>
      <c r="L41" s="897"/>
      <c r="M41" s="897"/>
      <c r="N41" s="898"/>
      <c r="O41" s="203" t="s">
        <v>56</v>
      </c>
    </row>
  </sheetData>
  <customSheetViews>
    <customSheetView guid="{E8C7F1C9-9D7F-4A64-A2AD-2F44BD3A3BD2}"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1"/>
      <headerFooter alignWithMargins="0"/>
    </customSheetView>
    <customSheetView guid="{186D98DC-D35D-4B9E-8825-364C651E4C67}" showPageBreaks="1" showGridLines="0" printArea="1" view="pageBreakPreview">
      <selection activeCell="G9" sqref="G9:J9"/>
      <pageMargins left="0.78700000000000003" right="0.78700000000000003" top="0.98399999999999999" bottom="0.98399999999999999" header="0.51200000000000001" footer="0.51200000000000001"/>
      <pageSetup paperSize="9" orientation="portrait" r:id="rId2"/>
      <headerFooter alignWithMargins="0"/>
    </customSheetView>
    <customSheetView guid="{B561B137-3699-4FA9-8524-BB68B904777D}" showPageBreaks="1" showGridLines="0" printArea="1" view="pageBreakPreview">
      <selection activeCell="C3" sqref="C3"/>
      <pageMargins left="0.78700000000000003" right="0.78700000000000003" top="0.98399999999999999" bottom="0.98399999999999999" header="0.51200000000000001" footer="0.51200000000000001"/>
      <pageSetup paperSize="9" orientation="portrait" r:id="rId3"/>
      <headerFooter alignWithMargins="0"/>
    </customSheetView>
    <customSheetView guid="{67DAEC92-6E56-40F2-8420-1A0C9C11A22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4"/>
      <headerFooter alignWithMargins="0"/>
    </customSheetView>
    <customSheetView guid="{E5AAB5D4-866A-40A4-BD2A-91E3D1522FB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5"/>
      <headerFooter alignWithMargins="0"/>
    </customSheetView>
    <customSheetView guid="{9ECE7ECB-A6AB-4CE1-B785-06EDCCF0D87B}"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6"/>
      <headerFooter alignWithMargins="0"/>
    </customSheetView>
    <customSheetView guid="{85D9440D-E941-4118-8A88-6E3224C6294C}" showPageBreaks="1" showGridLines="0" printArea="1" view="pageBreakPreview">
      <selection activeCell="K10" sqref="K10:N10"/>
      <pageMargins left="0.78700000000000003" right="0.78700000000000003" top="0.98399999999999999" bottom="0.98399999999999999" header="0.51200000000000001" footer="0.51200000000000001"/>
      <pageSetup paperSize="9" orientation="portrait" r:id="rId7"/>
      <headerFooter alignWithMargins="0"/>
    </customSheetView>
    <customSheetView guid="{091C5B97-CD32-4120-8AA6-C8A4EB877CC4}" showPageBreaks="1" showGridLines="0" printArea="1" view="pageBreakPreview">
      <selection activeCell="H6" sqref="H6"/>
      <pageMargins left="0.78700000000000003" right="0.78700000000000003" top="0.98399999999999999" bottom="0.98399999999999999" header="0.51200000000000001" footer="0.51200000000000001"/>
      <pageSetup paperSize="9" orientation="portrait" r:id="rId8"/>
      <headerFooter alignWithMargins="0"/>
    </customSheetView>
  </customSheetViews>
  <mergeCells count="84">
    <mergeCell ref="A41:J41"/>
    <mergeCell ref="K41:N41"/>
    <mergeCell ref="C38:J38"/>
    <mergeCell ref="K38:N38"/>
    <mergeCell ref="C39:J39"/>
    <mergeCell ref="K39:N39"/>
    <mergeCell ref="C40:J40"/>
    <mergeCell ref="K40:N40"/>
    <mergeCell ref="C37:J37"/>
    <mergeCell ref="K37:N37"/>
    <mergeCell ref="C31:J31"/>
    <mergeCell ref="K31:N31"/>
    <mergeCell ref="C32:J32"/>
    <mergeCell ref="K32:N32"/>
    <mergeCell ref="C33:J33"/>
    <mergeCell ref="K33:N33"/>
    <mergeCell ref="C35:J35"/>
    <mergeCell ref="K35:N35"/>
    <mergeCell ref="C36:J36"/>
    <mergeCell ref="K36:N36"/>
    <mergeCell ref="C29:J29"/>
    <mergeCell ref="K29:N29"/>
    <mergeCell ref="C30:J30"/>
    <mergeCell ref="K30:N30"/>
    <mergeCell ref="C34:J34"/>
    <mergeCell ref="K34:N34"/>
    <mergeCell ref="C27:J27"/>
    <mergeCell ref="K27:N27"/>
    <mergeCell ref="C28:J28"/>
    <mergeCell ref="K28:N28"/>
    <mergeCell ref="C25:J25"/>
    <mergeCell ref="K25:N25"/>
    <mergeCell ref="C26:J26"/>
    <mergeCell ref="K26:N26"/>
    <mergeCell ref="G20:J20"/>
    <mergeCell ref="K20:N20"/>
    <mergeCell ref="C24:J24"/>
    <mergeCell ref="K24:N24"/>
    <mergeCell ref="C18:F18"/>
    <mergeCell ref="G18:J18"/>
    <mergeCell ref="K18:N18"/>
    <mergeCell ref="C19:F19"/>
    <mergeCell ref="G19:J19"/>
    <mergeCell ref="K19:N19"/>
    <mergeCell ref="C16:F16"/>
    <mergeCell ref="G16:J16"/>
    <mergeCell ref="K16:N16"/>
    <mergeCell ref="C17:F17"/>
    <mergeCell ref="G17:J17"/>
    <mergeCell ref="K17:N17"/>
    <mergeCell ref="C14:F14"/>
    <mergeCell ref="G14:J14"/>
    <mergeCell ref="K14:N14"/>
    <mergeCell ref="C15:F15"/>
    <mergeCell ref="G15:J15"/>
    <mergeCell ref="K15:N15"/>
    <mergeCell ref="C12:F12"/>
    <mergeCell ref="G12:J12"/>
    <mergeCell ref="K12:N12"/>
    <mergeCell ref="C13:F13"/>
    <mergeCell ref="G13:J13"/>
    <mergeCell ref="K13:N13"/>
    <mergeCell ref="C10:F10"/>
    <mergeCell ref="G10:J10"/>
    <mergeCell ref="K10:N10"/>
    <mergeCell ref="C11:F11"/>
    <mergeCell ref="G11:J11"/>
    <mergeCell ref="K11:N11"/>
    <mergeCell ref="A8:F8"/>
    <mergeCell ref="G8:J8"/>
    <mergeCell ref="K8:N8"/>
    <mergeCell ref="C9:F9"/>
    <mergeCell ref="G9:J9"/>
    <mergeCell ref="K9:N9"/>
    <mergeCell ref="N3:O3"/>
    <mergeCell ref="F4:G5"/>
    <mergeCell ref="H4:I5"/>
    <mergeCell ref="J4:K5"/>
    <mergeCell ref="L4:M5"/>
    <mergeCell ref="N4:O5"/>
    <mergeCell ref="F3:G3"/>
    <mergeCell ref="H3:I3"/>
    <mergeCell ref="J3:K3"/>
    <mergeCell ref="L3:M3"/>
  </mergeCells>
  <phoneticPr fontId="2"/>
  <printOptions horizontalCentered="1"/>
  <pageMargins left="0.78740157480314965" right="0.78740157480314965" top="0.98425196850393704" bottom="0.98425196850393704" header="0.51181102362204722" footer="0.51181102362204722"/>
  <pageSetup paperSize="9" orientation="portrait" r:id="rId9"/>
  <headerFooter alignWithMargins="0"/>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100" zoomScaleSheetLayoutView="100" workbookViewId="0">
      <selection activeCell="K20" sqref="K20"/>
    </sheetView>
  </sheetViews>
  <sheetFormatPr defaultColWidth="9" defaultRowHeight="13.5"/>
  <cols>
    <col min="1" max="16384" width="9" style="200"/>
  </cols>
  <sheetData>
    <row r="1" spans="1:9" ht="16.5" customHeight="1">
      <c r="A1" s="200" t="s">
        <v>227</v>
      </c>
    </row>
    <row r="2" spans="1:9" ht="16.5" customHeight="1">
      <c r="A2" s="1058" t="s">
        <v>1654</v>
      </c>
      <c r="B2" s="1058"/>
      <c r="C2" s="1058"/>
      <c r="D2" s="1058"/>
      <c r="E2" s="1058"/>
      <c r="F2" s="1058"/>
      <c r="G2" s="1058"/>
      <c r="H2" s="1058"/>
      <c r="I2" s="1058"/>
    </row>
    <row r="3" spans="1:9" ht="16.5" customHeight="1">
      <c r="A3" s="1058" t="s">
        <v>1655</v>
      </c>
      <c r="B3" s="1058"/>
      <c r="C3" s="1058"/>
      <c r="D3" s="1058"/>
      <c r="E3" s="1058"/>
      <c r="F3" s="1058"/>
      <c r="G3" s="1058"/>
      <c r="H3" s="1058"/>
      <c r="I3" s="1058"/>
    </row>
    <row r="4" spans="1:9" ht="16.5" customHeight="1">
      <c r="A4" s="1058" t="s">
        <v>819</v>
      </c>
      <c r="B4" s="1058"/>
      <c r="C4" s="1058"/>
      <c r="D4" s="1058"/>
      <c r="E4" s="1058"/>
      <c r="F4" s="1058"/>
      <c r="G4" s="1058"/>
      <c r="H4" s="1058"/>
      <c r="I4" s="1058"/>
    </row>
    <row r="5" spans="1:9" ht="16.5" customHeight="1">
      <c r="A5" s="749" t="s">
        <v>820</v>
      </c>
      <c r="B5" s="749"/>
      <c r="C5" s="749"/>
      <c r="D5" s="749"/>
      <c r="E5" s="749"/>
      <c r="F5" s="749"/>
      <c r="G5" s="749"/>
    </row>
    <row r="6" spans="1:9" ht="16.5" customHeight="1">
      <c r="A6" s="200" t="s">
        <v>226</v>
      </c>
      <c r="B6" s="749"/>
      <c r="C6" s="749"/>
      <c r="D6" s="749"/>
      <c r="E6" s="749"/>
      <c r="F6" s="749"/>
      <c r="G6" s="749"/>
    </row>
    <row r="7" spans="1:9" ht="16.5" customHeight="1">
      <c r="A7" s="200" t="s">
        <v>543</v>
      </c>
      <c r="B7" s="749"/>
      <c r="C7" s="749"/>
      <c r="D7" s="749"/>
      <c r="E7" s="749"/>
      <c r="F7" s="749"/>
      <c r="G7" s="749"/>
    </row>
    <row r="8" spans="1:9" ht="16.5" customHeight="1">
      <c r="B8" s="749"/>
      <c r="C8" s="749"/>
      <c r="D8" s="749"/>
      <c r="E8" s="749"/>
      <c r="F8" s="749"/>
      <c r="G8" s="749"/>
    </row>
    <row r="9" spans="1:9" ht="16.5" customHeight="1">
      <c r="A9" s="1058" t="s">
        <v>1656</v>
      </c>
      <c r="B9" s="1058"/>
      <c r="C9" s="1058"/>
      <c r="D9" s="1058"/>
      <c r="E9" s="1058"/>
      <c r="F9" s="1058"/>
      <c r="G9" s="1058"/>
      <c r="H9" s="1058"/>
      <c r="I9" s="1058"/>
    </row>
    <row r="10" spans="1:9" ht="16.5" customHeight="1">
      <c r="A10" s="1058" t="s">
        <v>1657</v>
      </c>
      <c r="B10" s="1058"/>
      <c r="C10" s="1058"/>
      <c r="D10" s="1058"/>
      <c r="E10" s="1058"/>
      <c r="F10" s="1058"/>
      <c r="G10" s="1058"/>
      <c r="H10" s="1058"/>
      <c r="I10" s="1058"/>
    </row>
    <row r="11" spans="1:9" ht="16.5" customHeight="1">
      <c r="A11" s="1058" t="s">
        <v>225</v>
      </c>
      <c r="B11" s="1058"/>
      <c r="C11" s="1058"/>
      <c r="D11" s="1058"/>
      <c r="E11" s="1058"/>
      <c r="F11" s="1058"/>
      <c r="G11" s="1058"/>
      <c r="H11" s="1058"/>
      <c r="I11" s="1058"/>
    </row>
    <row r="12" spans="1:9" ht="16.5" customHeight="1">
      <c r="A12" s="749"/>
      <c r="B12" s="749"/>
      <c r="C12" s="749"/>
      <c r="D12" s="749"/>
      <c r="E12" s="749"/>
      <c r="F12" s="749"/>
      <c r="G12" s="749"/>
    </row>
    <row r="13" spans="1:9" ht="16.5" customHeight="1">
      <c r="A13" s="1058" t="s">
        <v>821</v>
      </c>
      <c r="B13" s="1058"/>
      <c r="C13" s="1058"/>
      <c r="D13" s="1058"/>
      <c r="E13" s="1058"/>
      <c r="F13" s="1058"/>
      <c r="G13" s="1058"/>
      <c r="H13" s="1058"/>
      <c r="I13" s="1058"/>
    </row>
    <row r="14" spans="1:9" ht="16.5" customHeight="1">
      <c r="A14" s="1058" t="s">
        <v>822</v>
      </c>
      <c r="B14" s="1058"/>
      <c r="C14" s="1058"/>
      <c r="D14" s="1058"/>
      <c r="E14" s="1058"/>
      <c r="F14" s="1058"/>
      <c r="G14" s="1058"/>
      <c r="H14" s="1058"/>
      <c r="I14" s="1058"/>
    </row>
    <row r="15" spans="1:9" ht="16.5" customHeight="1">
      <c r="A15" s="748"/>
      <c r="B15" s="748"/>
      <c r="C15" s="748"/>
      <c r="D15" s="748"/>
      <c r="E15" s="748"/>
      <c r="F15" s="748"/>
      <c r="G15" s="748"/>
    </row>
    <row r="16" spans="1:9" ht="16.5" customHeight="1">
      <c r="A16" s="1059" t="s">
        <v>823</v>
      </c>
      <c r="B16" s="1059"/>
      <c r="C16" s="1059"/>
      <c r="D16" s="1059"/>
      <c r="E16" s="1059"/>
      <c r="F16" s="1059"/>
      <c r="G16" s="1059"/>
      <c r="H16" s="1059"/>
      <c r="I16" s="1059"/>
    </row>
    <row r="17" spans="1:9" ht="16.5" customHeight="1">
      <c r="A17" s="1058" t="s">
        <v>824</v>
      </c>
      <c r="B17" s="1058"/>
      <c r="C17" s="1058"/>
      <c r="D17" s="1058"/>
      <c r="E17" s="1058"/>
      <c r="F17" s="1058"/>
      <c r="G17" s="1058"/>
      <c r="H17" s="1058"/>
      <c r="I17" s="1058"/>
    </row>
    <row r="18" spans="1:9" ht="16.5" customHeight="1"/>
    <row r="19" spans="1:9" ht="16.5" customHeight="1">
      <c r="A19" s="200" t="s">
        <v>1658</v>
      </c>
    </row>
    <row r="20" spans="1:9" ht="16.5" customHeight="1">
      <c r="A20" s="200" t="s">
        <v>825</v>
      </c>
    </row>
    <row r="21" spans="1:9" ht="16.5" customHeight="1">
      <c r="A21" s="1058" t="s">
        <v>826</v>
      </c>
      <c r="B21" s="1058"/>
      <c r="C21" s="1058"/>
      <c r="D21" s="1058"/>
      <c r="E21" s="1058"/>
      <c r="F21" s="1058"/>
      <c r="G21" s="1058"/>
      <c r="H21" s="1058"/>
      <c r="I21" s="1058"/>
    </row>
    <row r="22" spans="1:9" ht="16.5" customHeight="1"/>
    <row r="23" spans="1:9" ht="16.5" customHeight="1">
      <c r="A23" s="200" t="s">
        <v>827</v>
      </c>
    </row>
    <row r="24" spans="1:9" ht="16.5" customHeight="1">
      <c r="A24" s="1059" t="s">
        <v>828</v>
      </c>
      <c r="B24" s="1059"/>
      <c r="C24" s="1059"/>
      <c r="D24" s="1059"/>
      <c r="E24" s="1059"/>
      <c r="F24" s="1059"/>
      <c r="G24" s="1059"/>
      <c r="H24" s="1059"/>
      <c r="I24" s="1059"/>
    </row>
    <row r="25" spans="1:9" ht="16.5" customHeight="1">
      <c r="A25" s="200" t="s">
        <v>1659</v>
      </c>
    </row>
    <row r="26" spans="1:9" ht="16.5" customHeight="1"/>
    <row r="27" spans="1:9" ht="16.5" customHeight="1">
      <c r="A27" s="200" t="s">
        <v>1660</v>
      </c>
    </row>
    <row r="28" spans="1:9" ht="16.5" customHeight="1">
      <c r="A28" s="1058" t="s">
        <v>224</v>
      </c>
      <c r="B28" s="1058"/>
      <c r="C28" s="1058"/>
      <c r="D28" s="1058"/>
      <c r="E28" s="1058"/>
      <c r="F28" s="1058"/>
      <c r="G28" s="1058"/>
      <c r="H28" s="1058"/>
      <c r="I28" s="1058"/>
    </row>
    <row r="29" spans="1:9" ht="16.5" customHeight="1">
      <c r="A29" s="1058" t="s">
        <v>223</v>
      </c>
      <c r="B29" s="1058"/>
      <c r="C29" s="1058"/>
      <c r="D29" s="1058"/>
      <c r="E29" s="1058"/>
      <c r="F29" s="1058"/>
      <c r="G29" s="1058"/>
      <c r="H29" s="1058"/>
      <c r="I29" s="1058"/>
    </row>
    <row r="30" spans="1:9" ht="16.5" customHeight="1"/>
    <row r="31" spans="1:9" ht="16.5" customHeight="1">
      <c r="A31" s="200" t="s">
        <v>1661</v>
      </c>
    </row>
    <row r="32" spans="1:9" ht="16.5" customHeight="1">
      <c r="A32" s="1058" t="s">
        <v>1662</v>
      </c>
      <c r="B32" s="1058"/>
      <c r="C32" s="1058"/>
      <c r="D32" s="1058"/>
      <c r="E32" s="1058"/>
      <c r="F32" s="1058"/>
      <c r="G32" s="1058"/>
      <c r="H32" s="1058"/>
      <c r="I32" s="1058"/>
    </row>
    <row r="33" spans="1:1" ht="16.5" customHeight="1">
      <c r="A33" s="200" t="s">
        <v>1663</v>
      </c>
    </row>
  </sheetData>
  <mergeCells count="15">
    <mergeCell ref="A28:I28"/>
    <mergeCell ref="A29:I29"/>
    <mergeCell ref="A32:I32"/>
    <mergeCell ref="A13:I13"/>
    <mergeCell ref="A14:I14"/>
    <mergeCell ref="A16:I16"/>
    <mergeCell ref="A17:I17"/>
    <mergeCell ref="A21:I21"/>
    <mergeCell ref="A24:I24"/>
    <mergeCell ref="A11:I11"/>
    <mergeCell ref="A2:I2"/>
    <mergeCell ref="A3:I3"/>
    <mergeCell ref="A4:I4"/>
    <mergeCell ref="A9:I9"/>
    <mergeCell ref="A10:I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2"/>
  <sheetViews>
    <sheetView showGridLines="0" view="pageBreakPreview" topLeftCell="A7" zoomScaleNormal="100" zoomScaleSheetLayoutView="100" workbookViewId="0">
      <selection activeCell="J21" sqref="J21"/>
    </sheetView>
  </sheetViews>
  <sheetFormatPr defaultColWidth="9" defaultRowHeight="18.75" customHeight="1"/>
  <cols>
    <col min="1" max="1" width="3.75" style="417" customWidth="1"/>
    <col min="2" max="2" width="5.75" style="418" customWidth="1"/>
    <col min="3" max="3" width="7.5" style="417" bestFit="1" customWidth="1"/>
    <col min="4" max="4" width="3" style="417" bestFit="1" customWidth="1"/>
    <col min="5" max="5" width="12" style="417" customWidth="1"/>
    <col min="6" max="6" width="11.875" style="417" customWidth="1"/>
    <col min="7" max="7" width="2.25" style="417" bestFit="1" customWidth="1"/>
    <col min="8" max="8" width="11.875" style="417" customWidth="1"/>
    <col min="9" max="9" width="2.25" style="417" bestFit="1" customWidth="1"/>
    <col min="10" max="10" width="11.875" style="417" customWidth="1"/>
    <col min="11" max="11" width="3.125" style="417" customWidth="1"/>
    <col min="12" max="69" width="9" style="417"/>
    <col min="70" max="16384" width="9" style="46"/>
  </cols>
  <sheetData>
    <row r="1" spans="1:69" ht="18.75" customHeight="1">
      <c r="A1" s="1061" t="s">
        <v>148</v>
      </c>
      <c r="B1" s="1062"/>
      <c r="C1" s="1063" t="s">
        <v>229</v>
      </c>
      <c r="D1" s="1064"/>
      <c r="E1" s="1065"/>
      <c r="H1" s="453" t="s">
        <v>0</v>
      </c>
      <c r="I1" s="995">
        <f>総括表!H4</f>
        <v>0</v>
      </c>
      <c r="J1" s="995"/>
      <c r="K1" s="995"/>
    </row>
    <row r="2" spans="1:69" ht="18.75" customHeight="1">
      <c r="J2" s="419"/>
    </row>
    <row r="3" spans="1:69" ht="15" customHeight="1">
      <c r="A3" s="420"/>
    </row>
    <row r="4" spans="1:69" ht="18.75" customHeight="1">
      <c r="A4" s="421"/>
      <c r="B4" s="422" t="s">
        <v>936</v>
      </c>
      <c r="L4" s="423"/>
    </row>
    <row r="5" spans="1:69" ht="11.25" customHeight="1">
      <c r="A5" s="420"/>
      <c r="L5" s="423"/>
    </row>
    <row r="6" spans="1:69" ht="18.75" customHeight="1">
      <c r="A6" s="420"/>
      <c r="B6" s="1066" t="s">
        <v>112</v>
      </c>
      <c r="C6" s="1067"/>
      <c r="D6" s="1066" t="s">
        <v>111</v>
      </c>
      <c r="E6" s="1067"/>
      <c r="F6" s="451" t="s">
        <v>110</v>
      </c>
      <c r="G6" s="451"/>
      <c r="H6" s="424" t="s">
        <v>109</v>
      </c>
      <c r="I6" s="451"/>
      <c r="J6" s="451" t="s">
        <v>3</v>
      </c>
      <c r="K6" s="423"/>
      <c r="L6" s="423"/>
    </row>
    <row r="7" spans="1:69" ht="21" customHeight="1">
      <c r="A7" s="420"/>
      <c r="B7" s="425"/>
      <c r="C7" s="448"/>
      <c r="D7" s="426"/>
      <c r="E7" s="449"/>
      <c r="F7" s="450"/>
      <c r="G7" s="450"/>
      <c r="H7" s="450"/>
      <c r="I7" s="450"/>
      <c r="J7" s="427" t="s">
        <v>788</v>
      </c>
      <c r="K7" s="423"/>
      <c r="L7" s="423"/>
    </row>
    <row r="8" spans="1:69" s="1" customFormat="1" ht="18" customHeight="1">
      <c r="A8" s="428"/>
      <c r="B8" s="446">
        <v>1</v>
      </c>
      <c r="C8" s="429" t="s">
        <v>101</v>
      </c>
      <c r="D8" s="986"/>
      <c r="E8" s="987"/>
      <c r="F8" s="430"/>
      <c r="G8" s="447" t="s">
        <v>789</v>
      </c>
      <c r="H8" s="58">
        <v>0.57999999999999996</v>
      </c>
      <c r="I8" s="447" t="s">
        <v>790</v>
      </c>
      <c r="J8" s="431">
        <f t="shared" ref="J8:J15" si="0">ROUND(F8*H8,0)</f>
        <v>0</v>
      </c>
      <c r="K8" s="423" t="s">
        <v>791</v>
      </c>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28"/>
      <c r="BC8" s="428"/>
      <c r="BD8" s="428"/>
      <c r="BE8" s="428"/>
      <c r="BF8" s="428"/>
      <c r="BG8" s="428"/>
      <c r="BH8" s="428"/>
      <c r="BI8" s="428"/>
      <c r="BJ8" s="428"/>
      <c r="BK8" s="428"/>
      <c r="BL8" s="428"/>
      <c r="BM8" s="428"/>
      <c r="BN8" s="428"/>
      <c r="BO8" s="428"/>
      <c r="BP8" s="428"/>
      <c r="BQ8" s="428"/>
    </row>
    <row r="9" spans="1:69" s="1" customFormat="1" ht="18" customHeight="1">
      <c r="A9" s="428"/>
      <c r="B9" s="446">
        <v>2</v>
      </c>
      <c r="C9" s="429" t="s">
        <v>99</v>
      </c>
      <c r="D9" s="986"/>
      <c r="E9" s="987"/>
      <c r="F9" s="430"/>
      <c r="G9" s="447" t="s">
        <v>792</v>
      </c>
      <c r="H9" s="58">
        <v>0.64</v>
      </c>
      <c r="I9" s="447" t="s">
        <v>793</v>
      </c>
      <c r="J9" s="431">
        <f t="shared" si="0"/>
        <v>0</v>
      </c>
      <c r="K9" s="423" t="s">
        <v>794</v>
      </c>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row>
    <row r="10" spans="1:69" s="1" customFormat="1" ht="18" customHeight="1">
      <c r="A10" s="428"/>
      <c r="B10" s="446">
        <v>3</v>
      </c>
      <c r="C10" s="429" t="s">
        <v>97</v>
      </c>
      <c r="D10" s="986"/>
      <c r="E10" s="987"/>
      <c r="F10" s="430"/>
      <c r="G10" s="447" t="s">
        <v>792</v>
      </c>
      <c r="H10" s="58">
        <v>0.68899999999999995</v>
      </c>
      <c r="I10" s="447" t="s">
        <v>793</v>
      </c>
      <c r="J10" s="431">
        <f t="shared" si="0"/>
        <v>0</v>
      </c>
      <c r="K10" s="423" t="s">
        <v>795</v>
      </c>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428"/>
      <c r="BO10" s="428"/>
      <c r="BP10" s="428"/>
      <c r="BQ10" s="428"/>
    </row>
    <row r="11" spans="1:69" s="1" customFormat="1" ht="18" customHeight="1">
      <c r="A11" s="428"/>
      <c r="B11" s="446">
        <v>4</v>
      </c>
      <c r="C11" s="429" t="s">
        <v>478</v>
      </c>
      <c r="D11" s="986"/>
      <c r="E11" s="1068"/>
      <c r="F11" s="430"/>
      <c r="G11" s="447" t="s">
        <v>792</v>
      </c>
      <c r="H11" s="58">
        <v>0.75700000000000001</v>
      </c>
      <c r="I11" s="447" t="s">
        <v>793</v>
      </c>
      <c r="J11" s="431">
        <f t="shared" si="0"/>
        <v>0</v>
      </c>
      <c r="K11" s="423" t="s">
        <v>796</v>
      </c>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8"/>
    </row>
    <row r="12" spans="1:69" s="1" customFormat="1" ht="18" customHeight="1">
      <c r="A12" s="428"/>
      <c r="B12" s="21">
        <v>5</v>
      </c>
      <c r="C12" s="20" t="s">
        <v>498</v>
      </c>
      <c r="D12" s="950"/>
      <c r="E12" s="1060"/>
      <c r="F12" s="19"/>
      <c r="G12" s="18" t="s">
        <v>792</v>
      </c>
      <c r="H12" s="58">
        <v>0.81</v>
      </c>
      <c r="I12" s="18" t="s">
        <v>793</v>
      </c>
      <c r="J12" s="17">
        <f t="shared" si="0"/>
        <v>0</v>
      </c>
      <c r="K12" s="9" t="s">
        <v>797</v>
      </c>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row>
    <row r="13" spans="1:69" s="1" customFormat="1" ht="18" customHeight="1">
      <c r="A13" s="428"/>
      <c r="B13" s="21">
        <v>6</v>
      </c>
      <c r="C13" s="20" t="s">
        <v>541</v>
      </c>
      <c r="D13" s="950"/>
      <c r="E13" s="1060"/>
      <c r="F13" s="19"/>
      <c r="G13" s="18" t="s">
        <v>792</v>
      </c>
      <c r="H13" s="58">
        <v>0.86399999999999999</v>
      </c>
      <c r="I13" s="18" t="s">
        <v>793</v>
      </c>
      <c r="J13" s="17">
        <f t="shared" si="0"/>
        <v>0</v>
      </c>
      <c r="K13" s="9" t="s">
        <v>798</v>
      </c>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row>
    <row r="14" spans="1:69" s="1" customFormat="1" ht="18" customHeight="1">
      <c r="A14" s="428"/>
      <c r="B14" s="21">
        <v>7</v>
      </c>
      <c r="C14" s="20" t="s">
        <v>595</v>
      </c>
      <c r="D14" s="950"/>
      <c r="E14" s="1060"/>
      <c r="F14" s="19"/>
      <c r="G14" s="18" t="s">
        <v>792</v>
      </c>
      <c r="H14" s="58">
        <v>0.64100000000000001</v>
      </c>
      <c r="I14" s="18" t="s">
        <v>793</v>
      </c>
      <c r="J14" s="17">
        <f t="shared" si="0"/>
        <v>0</v>
      </c>
      <c r="K14" s="9" t="s">
        <v>799</v>
      </c>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row>
    <row r="15" spans="1:69" s="1" customFormat="1" ht="18" customHeight="1">
      <c r="A15" s="428"/>
      <c r="B15" s="21">
        <v>8</v>
      </c>
      <c r="C15" s="20" t="s">
        <v>652</v>
      </c>
      <c r="D15" s="950"/>
      <c r="E15" s="1060"/>
      <c r="F15" s="19"/>
      <c r="G15" s="18" t="s">
        <v>792</v>
      </c>
      <c r="H15" s="58">
        <v>0.67100000000000004</v>
      </c>
      <c r="I15" s="18" t="s">
        <v>793</v>
      </c>
      <c r="J15" s="17">
        <f t="shared" si="0"/>
        <v>0</v>
      </c>
      <c r="K15" s="9" t="s">
        <v>800</v>
      </c>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row>
    <row r="16" spans="1:69" s="1" customFormat="1" ht="18" customHeight="1">
      <c r="A16" s="428"/>
      <c r="B16" s="21">
        <v>9</v>
      </c>
      <c r="C16" s="20" t="s">
        <v>726</v>
      </c>
      <c r="D16" s="950"/>
      <c r="E16" s="1060"/>
      <c r="F16" s="19"/>
      <c r="G16" s="18" t="s">
        <v>792</v>
      </c>
      <c r="H16" s="58">
        <v>0.7</v>
      </c>
      <c r="I16" s="18" t="s">
        <v>793</v>
      </c>
      <c r="J16" s="17">
        <f>ROUND(F16*H16,0)</f>
        <v>0</v>
      </c>
      <c r="K16" s="9" t="s">
        <v>801</v>
      </c>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row>
    <row r="17" spans="1:69" s="1" customFormat="1" ht="18" customHeight="1">
      <c r="A17" s="428"/>
      <c r="B17" s="21">
        <v>10</v>
      </c>
      <c r="C17" s="20" t="s">
        <v>769</v>
      </c>
      <c r="D17" s="950"/>
      <c r="E17" s="1060"/>
      <c r="F17" s="19"/>
      <c r="G17" s="18" t="s">
        <v>792</v>
      </c>
      <c r="H17" s="58">
        <v>0.7</v>
      </c>
      <c r="I17" s="18" t="s">
        <v>793</v>
      </c>
      <c r="J17" s="17">
        <f>ROUND(F17*H17,0)</f>
        <v>0</v>
      </c>
      <c r="K17" s="9" t="s">
        <v>802</v>
      </c>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row>
    <row r="18" spans="1:69" s="1" customFormat="1" ht="18" customHeight="1">
      <c r="A18" s="428"/>
      <c r="B18" s="21">
        <v>11</v>
      </c>
      <c r="C18" s="20" t="s">
        <v>836</v>
      </c>
      <c r="D18" s="950"/>
      <c r="E18" s="1060"/>
      <c r="F18" s="19"/>
      <c r="G18" s="18" t="s">
        <v>93</v>
      </c>
      <c r="H18" s="58">
        <v>0.7</v>
      </c>
      <c r="I18" s="18" t="s">
        <v>96</v>
      </c>
      <c r="J18" s="17">
        <f>ROUND(F18*H18,0)</f>
        <v>0</v>
      </c>
      <c r="K18" s="9" t="s">
        <v>125</v>
      </c>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row>
    <row r="19" spans="1:69" s="1" customFormat="1" ht="18" customHeight="1" thickBot="1">
      <c r="A19" s="428"/>
      <c r="B19" s="21">
        <v>12</v>
      </c>
      <c r="C19" s="20" t="s">
        <v>844</v>
      </c>
      <c r="D19" s="950"/>
      <c r="E19" s="1060"/>
      <c r="F19" s="19"/>
      <c r="G19" s="18" t="s">
        <v>93</v>
      </c>
      <c r="H19" s="58">
        <v>0.7</v>
      </c>
      <c r="I19" s="18" t="s">
        <v>96</v>
      </c>
      <c r="J19" s="17">
        <f>ROUND(F19*H19,0)</f>
        <v>0</v>
      </c>
      <c r="K19" s="9" t="s">
        <v>124</v>
      </c>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8"/>
      <c r="BP19" s="428"/>
      <c r="BQ19" s="428"/>
    </row>
    <row r="20" spans="1:69" s="1" customFormat="1" ht="15" customHeight="1">
      <c r="A20" s="428"/>
      <c r="B20" s="432"/>
      <c r="C20" s="433"/>
      <c r="D20" s="434"/>
      <c r="E20" s="434"/>
      <c r="F20" s="435"/>
      <c r="G20" s="452"/>
      <c r="H20" s="956" t="s">
        <v>977</v>
      </c>
      <c r="I20" s="957"/>
      <c r="J20" s="436"/>
      <c r="K20" s="423"/>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row>
    <row r="21" spans="1:69" s="1" customFormat="1" ht="15" customHeight="1" thickBot="1">
      <c r="A21" s="428"/>
      <c r="B21" s="437"/>
      <c r="C21" s="423"/>
      <c r="D21" s="423"/>
      <c r="E21" s="423"/>
      <c r="F21" s="423"/>
      <c r="G21" s="423"/>
      <c r="H21" s="1000" t="s">
        <v>228</v>
      </c>
      <c r="I21" s="1001"/>
      <c r="J21" s="438">
        <f>SUM(J8:J19)</f>
        <v>0</v>
      </c>
      <c r="K21" s="423" t="s">
        <v>803</v>
      </c>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row>
    <row r="22" spans="1:69" s="1" customFormat="1" ht="18.75" customHeight="1">
      <c r="A22" s="428"/>
      <c r="B22" s="422"/>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8"/>
      <c r="BP22" s="428"/>
      <c r="BQ22" s="428"/>
    </row>
  </sheetData>
  <mergeCells count="19">
    <mergeCell ref="D14:E14"/>
    <mergeCell ref="A1:B1"/>
    <mergeCell ref="C1:E1"/>
    <mergeCell ref="I1:K1"/>
    <mergeCell ref="B6:C6"/>
    <mergeCell ref="D6:E6"/>
    <mergeCell ref="D8:E8"/>
    <mergeCell ref="D9:E9"/>
    <mergeCell ref="D10:E10"/>
    <mergeCell ref="D11:E11"/>
    <mergeCell ref="D12:E12"/>
    <mergeCell ref="D13:E13"/>
    <mergeCell ref="D15:E15"/>
    <mergeCell ref="D16:E16"/>
    <mergeCell ref="D17:E17"/>
    <mergeCell ref="H20:I20"/>
    <mergeCell ref="H21:I21"/>
    <mergeCell ref="D18:E18"/>
    <mergeCell ref="D19:E1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Q101"/>
  <sheetViews>
    <sheetView showGridLines="0" view="pageBreakPreview" topLeftCell="A91" zoomScaleNormal="100" zoomScaleSheetLayoutView="100" workbookViewId="0">
      <selection activeCell="J1" sqref="J1:L1"/>
    </sheetView>
  </sheetViews>
  <sheetFormatPr defaultColWidth="9" defaultRowHeight="18.75" customHeight="1"/>
  <cols>
    <col min="1" max="1" width="3.75" style="329" customWidth="1"/>
    <col min="2" max="2" width="5" style="329" customWidth="1"/>
    <col min="3" max="3" width="7.5" style="329" bestFit="1" customWidth="1"/>
    <col min="4" max="4" width="3" style="329" bestFit="1" customWidth="1"/>
    <col min="5" max="5" width="12" style="330" customWidth="1"/>
    <col min="6" max="6" width="3" style="329" bestFit="1" customWidth="1"/>
    <col min="7" max="7" width="11.875" style="329" customWidth="1"/>
    <col min="8" max="8" width="2.25" style="329" bestFit="1" customWidth="1"/>
    <col min="9" max="9" width="11.875" style="239" customWidth="1"/>
    <col min="10" max="10" width="2.25" style="329" bestFit="1" customWidth="1"/>
    <col min="11" max="11" width="11.875" style="329" customWidth="1"/>
    <col min="12" max="12" width="3.125" style="329" customWidth="1"/>
    <col min="13" max="13" width="4.25" style="329" customWidth="1"/>
    <col min="14" max="69" width="9" style="329"/>
    <col min="70" max="16384" width="9" style="1"/>
  </cols>
  <sheetData>
    <row r="1" spans="1:69" ht="18.75" customHeight="1">
      <c r="A1" s="1076" t="s">
        <v>148</v>
      </c>
      <c r="B1" s="1077"/>
      <c r="C1" s="1076" t="s">
        <v>22</v>
      </c>
      <c r="D1" s="1078"/>
      <c r="E1" s="1077"/>
      <c r="F1" s="266"/>
      <c r="G1" s="219"/>
      <c r="H1" s="219"/>
      <c r="I1" s="265" t="s">
        <v>0</v>
      </c>
      <c r="J1" s="1079">
        <f>総括表!H4</f>
        <v>0</v>
      </c>
      <c r="K1" s="1079"/>
      <c r="L1" s="1079"/>
      <c r="M1" s="219"/>
      <c r="N1" s="219"/>
      <c r="O1" s="219"/>
      <c r="P1" s="219"/>
      <c r="Q1" s="219"/>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8.75" customHeight="1">
      <c r="A2" s="219"/>
      <c r="B2" s="219"/>
      <c r="C2" s="219"/>
      <c r="D2" s="219"/>
      <c r="E2" s="238"/>
      <c r="F2" s="219"/>
      <c r="G2" s="219"/>
      <c r="H2" s="219"/>
      <c r="J2" s="219"/>
      <c r="K2" s="264"/>
      <c r="L2" s="219"/>
      <c r="M2" s="219"/>
      <c r="N2" s="219"/>
      <c r="O2" s="219"/>
      <c r="P2" s="219"/>
      <c r="Q2" s="219"/>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360" t="s">
        <v>613</v>
      </c>
      <c r="B3" s="329" t="s">
        <v>235</v>
      </c>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1.25" customHeight="1">
      <c r="A4" s="360"/>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8.75" customHeight="1">
      <c r="A5" s="360"/>
      <c r="B5" s="329" t="s">
        <v>234</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1.25" customHeight="1">
      <c r="A6" s="360"/>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360"/>
      <c r="B7" s="985" t="s">
        <v>980</v>
      </c>
      <c r="C7" s="985"/>
      <c r="D7" s="985"/>
      <c r="E7" s="985"/>
      <c r="F7" s="392"/>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thickBot="1">
      <c r="A8" s="360"/>
      <c r="B8" s="985"/>
      <c r="C8" s="985"/>
      <c r="D8" s="985"/>
      <c r="E8" s="985"/>
      <c r="F8" s="392"/>
      <c r="G8" s="257" t="s">
        <v>232</v>
      </c>
      <c r="I8" s="239" t="s">
        <v>160</v>
      </c>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8.75" customHeight="1" thickBot="1">
      <c r="A9" s="360"/>
      <c r="B9" s="260"/>
      <c r="C9" s="260"/>
      <c r="D9" s="260"/>
      <c r="E9" s="256"/>
      <c r="F9" s="397" t="s">
        <v>614</v>
      </c>
      <c r="G9" s="263">
        <f>K12</f>
        <v>0</v>
      </c>
      <c r="H9" s="397" t="s">
        <v>93</v>
      </c>
      <c r="I9" s="255">
        <v>0.35</v>
      </c>
      <c r="J9" s="397" t="s">
        <v>615</v>
      </c>
      <c r="K9" s="331">
        <f>ROUND(E9*G9*I9,0)</f>
        <v>0</v>
      </c>
      <c r="L9" s="329" t="s">
        <v>535</v>
      </c>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8.75" customHeight="1">
      <c r="A10" s="360"/>
      <c r="C10" s="392"/>
      <c r="D10" s="392"/>
      <c r="E10" s="254"/>
      <c r="F10" s="392"/>
      <c r="G10" s="374"/>
      <c r="H10" s="397"/>
      <c r="I10" s="242"/>
      <c r="J10" s="397"/>
      <c r="K10" s="374"/>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8.75" customHeight="1">
      <c r="A11" s="360"/>
      <c r="B11" s="1071" t="s">
        <v>981</v>
      </c>
      <c r="C11" s="1071"/>
      <c r="D11" s="1071"/>
      <c r="E11" s="1071"/>
      <c r="F11" s="1071"/>
      <c r="G11" s="1071"/>
      <c r="H11" s="1072"/>
      <c r="I11" s="253"/>
      <c r="J11" s="1073" t="s">
        <v>537</v>
      </c>
      <c r="K11" s="252" t="s">
        <v>230</v>
      </c>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8.75" customHeight="1">
      <c r="A12" s="360"/>
      <c r="B12" s="250"/>
      <c r="C12" s="250"/>
      <c r="D12" s="250"/>
      <c r="E12" s="251"/>
      <c r="F12" s="250"/>
      <c r="G12" s="250"/>
      <c r="H12" s="249"/>
      <c r="I12" s="259"/>
      <c r="J12" s="1073"/>
      <c r="K12" s="247">
        <f>IF(I13=0,0,IF(I11/I13&gt;1,1,ROUND(I11/I13,3)))</f>
        <v>0</v>
      </c>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8.75" customHeight="1">
      <c r="A13" s="360"/>
      <c r="C13" s="1074" t="s">
        <v>982</v>
      </c>
      <c r="D13" s="1074"/>
      <c r="E13" s="1074"/>
      <c r="F13" s="1074"/>
      <c r="G13" s="1074"/>
      <c r="H13" s="1075"/>
      <c r="I13" s="246"/>
      <c r="J13" s="1073"/>
      <c r="K13" s="374"/>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1.25" customHeight="1">
      <c r="A14" s="360"/>
      <c r="Q14" s="397"/>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1.6" customHeight="1">
      <c r="A15" s="360"/>
      <c r="B15" s="985" t="s">
        <v>983</v>
      </c>
      <c r="C15" s="985"/>
      <c r="D15" s="985"/>
      <c r="E15" s="985"/>
      <c r="F15" s="392"/>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26.45" customHeight="1" thickBot="1">
      <c r="A16" s="360"/>
      <c r="B16" s="985"/>
      <c r="C16" s="985"/>
      <c r="D16" s="985"/>
      <c r="E16" s="985"/>
      <c r="F16" s="392"/>
      <c r="G16" s="257" t="s">
        <v>232</v>
      </c>
      <c r="I16" s="239" t="s">
        <v>160</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8.75" customHeight="1" thickBot="1">
      <c r="A17" s="360"/>
      <c r="B17" s="1069" t="s">
        <v>231</v>
      </c>
      <c r="C17" s="1069"/>
      <c r="D17" s="1070"/>
      <c r="E17" s="256"/>
      <c r="F17" s="397" t="s">
        <v>616</v>
      </c>
      <c r="G17" s="237">
        <f>K20</f>
        <v>0</v>
      </c>
      <c r="H17" s="397" t="s">
        <v>614</v>
      </c>
      <c r="I17" s="255">
        <v>0.35</v>
      </c>
      <c r="J17" s="397" t="s">
        <v>617</v>
      </c>
      <c r="K17" s="331">
        <f>ROUND(E17*G17*I17,0)</f>
        <v>0</v>
      </c>
      <c r="L17" s="329" t="s">
        <v>618</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8.75" customHeight="1">
      <c r="A18" s="360"/>
      <c r="C18" s="392"/>
      <c r="D18" s="392"/>
      <c r="E18" s="254"/>
      <c r="F18" s="392"/>
      <c r="G18" s="374"/>
      <c r="H18" s="397"/>
      <c r="I18" s="242"/>
      <c r="J18" s="397"/>
      <c r="K18" s="374"/>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8.75" customHeight="1">
      <c r="A19" s="360"/>
      <c r="B19" s="1071" t="s">
        <v>981</v>
      </c>
      <c r="C19" s="1071"/>
      <c r="D19" s="1071"/>
      <c r="E19" s="1071"/>
      <c r="F19" s="1071"/>
      <c r="G19" s="1071"/>
      <c r="H19" s="1072"/>
      <c r="I19" s="253"/>
      <c r="J19" s="1073" t="s">
        <v>619</v>
      </c>
      <c r="K19" s="252" t="s">
        <v>230</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8.75" customHeight="1">
      <c r="A20" s="360"/>
      <c r="B20" s="250"/>
      <c r="C20" s="250"/>
      <c r="D20" s="250"/>
      <c r="E20" s="251"/>
      <c r="F20" s="250"/>
      <c r="G20" s="250"/>
      <c r="H20" s="249"/>
      <c r="I20" s="259"/>
      <c r="J20" s="1073"/>
      <c r="K20" s="247">
        <f>IF(I21=0,0,IF(I19/I21&gt;1,1,ROUND(I19/I21,3)))</f>
        <v>0</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8.75" customHeight="1">
      <c r="A21" s="360"/>
      <c r="C21" s="1074" t="s">
        <v>982</v>
      </c>
      <c r="D21" s="1074"/>
      <c r="E21" s="1074"/>
      <c r="F21" s="1074"/>
      <c r="G21" s="1074"/>
      <c r="H21" s="1075"/>
      <c r="I21" s="246"/>
      <c r="J21" s="1073"/>
      <c r="K21" s="374"/>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1.25" customHeight="1">
      <c r="A22" s="360"/>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360"/>
      <c r="B23" s="985" t="s">
        <v>984</v>
      </c>
      <c r="C23" s="985"/>
      <c r="D23" s="985"/>
      <c r="E23" s="985"/>
      <c r="F23" s="392"/>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thickBot="1">
      <c r="A24" s="360"/>
      <c r="B24" s="985"/>
      <c r="C24" s="985"/>
      <c r="D24" s="985"/>
      <c r="E24" s="985"/>
      <c r="F24" s="392"/>
      <c r="G24" s="257" t="s">
        <v>232</v>
      </c>
      <c r="I24" s="239" t="s">
        <v>160</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8.75" customHeight="1" thickBot="1">
      <c r="A25" s="360"/>
      <c r="B25" s="1069" t="s">
        <v>231</v>
      </c>
      <c r="C25" s="1069"/>
      <c r="D25" s="1070"/>
      <c r="E25" s="256"/>
      <c r="F25" s="397" t="s">
        <v>620</v>
      </c>
      <c r="G25" s="237">
        <f>K28</f>
        <v>0</v>
      </c>
      <c r="H25" s="397" t="s">
        <v>621</v>
      </c>
      <c r="I25" s="255">
        <v>0.35</v>
      </c>
      <c r="J25" s="397" t="s">
        <v>622</v>
      </c>
      <c r="K25" s="331">
        <f>ROUND(E25*G25*I25,0)</f>
        <v>0</v>
      </c>
      <c r="L25" s="329" t="s">
        <v>623</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8.75" customHeight="1">
      <c r="A26" s="360"/>
      <c r="C26" s="392"/>
      <c r="D26" s="392"/>
      <c r="E26" s="254"/>
      <c r="F26" s="392"/>
      <c r="G26" s="374"/>
      <c r="H26" s="397"/>
      <c r="I26" s="262"/>
      <c r="J26" s="397"/>
      <c r="K26" s="374"/>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8.75" customHeight="1">
      <c r="A27" s="360"/>
      <c r="B27" s="1071" t="s">
        <v>981</v>
      </c>
      <c r="C27" s="1071"/>
      <c r="D27" s="1071"/>
      <c r="E27" s="1071"/>
      <c r="F27" s="1071"/>
      <c r="G27" s="1071"/>
      <c r="H27" s="1072"/>
      <c r="I27" s="253"/>
      <c r="J27" s="1073" t="s">
        <v>624</v>
      </c>
      <c r="K27" s="252" t="s">
        <v>230</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8.75" customHeight="1">
      <c r="A28" s="360"/>
      <c r="B28" s="250"/>
      <c r="C28" s="250"/>
      <c r="D28" s="250"/>
      <c r="E28" s="251"/>
      <c r="F28" s="250"/>
      <c r="G28" s="250"/>
      <c r="H28" s="249"/>
      <c r="I28" s="259"/>
      <c r="J28" s="1073"/>
      <c r="K28" s="261">
        <f>IF(I29=0,0,IF(I27/I29&gt;1,1,ROUND(I27/I29,3)))</f>
        <v>0</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8.75" customHeight="1">
      <c r="A29" s="360"/>
      <c r="C29" s="1074" t="s">
        <v>982</v>
      </c>
      <c r="D29" s="1074"/>
      <c r="E29" s="1074"/>
      <c r="F29" s="1074"/>
      <c r="G29" s="1074"/>
      <c r="H29" s="1075"/>
      <c r="I29" s="246"/>
      <c r="J29" s="1073"/>
      <c r="K29" s="374"/>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1.25" customHeight="1">
      <c r="A30" s="360"/>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8.75" customHeight="1">
      <c r="A31" s="360"/>
      <c r="B31" s="329" t="s">
        <v>233</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1.25" customHeight="1">
      <c r="A32" s="360"/>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360"/>
      <c r="B33" s="985" t="s">
        <v>980</v>
      </c>
      <c r="C33" s="985"/>
      <c r="D33" s="985"/>
      <c r="E33" s="985"/>
      <c r="F33" s="392"/>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thickBot="1">
      <c r="A34" s="360"/>
      <c r="B34" s="985"/>
      <c r="C34" s="985"/>
      <c r="D34" s="985"/>
      <c r="E34" s="985"/>
      <c r="F34" s="392"/>
      <c r="G34" s="257" t="s">
        <v>232</v>
      </c>
      <c r="I34" s="239" t="s">
        <v>160</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8.75" customHeight="1" thickBot="1">
      <c r="A35" s="360"/>
      <c r="B35" s="260"/>
      <c r="C35" s="260"/>
      <c r="D35" s="260"/>
      <c r="E35" s="256"/>
      <c r="F35" s="397" t="s">
        <v>625</v>
      </c>
      <c r="G35" s="237">
        <f>K38</f>
        <v>0</v>
      </c>
      <c r="H35" s="397" t="s">
        <v>626</v>
      </c>
      <c r="I35" s="255">
        <v>0.45</v>
      </c>
      <c r="J35" s="397" t="s">
        <v>622</v>
      </c>
      <c r="K35" s="331">
        <f>ROUND(E35*G35*I35,0)</f>
        <v>0</v>
      </c>
      <c r="L35" s="329" t="s">
        <v>627</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8.75" customHeight="1">
      <c r="A36" s="360"/>
      <c r="C36" s="392"/>
      <c r="D36" s="392"/>
      <c r="E36" s="254"/>
      <c r="F36" s="392"/>
      <c r="G36" s="374"/>
      <c r="H36" s="397"/>
      <c r="I36" s="242"/>
      <c r="J36" s="397"/>
      <c r="K36" s="374"/>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8.75" customHeight="1">
      <c r="A37" s="360"/>
      <c r="B37" s="1071" t="s">
        <v>981</v>
      </c>
      <c r="C37" s="1071"/>
      <c r="D37" s="1071"/>
      <c r="E37" s="1071"/>
      <c r="F37" s="1071"/>
      <c r="G37" s="1071"/>
      <c r="H37" s="1072"/>
      <c r="I37" s="253"/>
      <c r="J37" s="1073" t="s">
        <v>628</v>
      </c>
      <c r="K37" s="252" t="s">
        <v>230</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8.75" customHeight="1">
      <c r="A38" s="360"/>
      <c r="B38" s="250"/>
      <c r="C38" s="250"/>
      <c r="D38" s="250"/>
      <c r="E38" s="251"/>
      <c r="F38" s="250"/>
      <c r="G38" s="250"/>
      <c r="H38" s="249"/>
      <c r="I38" s="259"/>
      <c r="J38" s="1073"/>
      <c r="K38" s="247">
        <f>IF(I39=0,0,IF(I37/I39&gt;1,1,ROUND(I37/I39,3)))</f>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8.75" customHeight="1">
      <c r="A39" s="360"/>
      <c r="C39" s="1074" t="s">
        <v>982</v>
      </c>
      <c r="D39" s="1074"/>
      <c r="E39" s="1074"/>
      <c r="F39" s="1074"/>
      <c r="G39" s="1074"/>
      <c r="H39" s="1075"/>
      <c r="I39" s="246"/>
      <c r="J39" s="1073"/>
      <c r="K39" s="374"/>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1.25" customHeight="1">
      <c r="A40" s="360"/>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 customHeight="1">
      <c r="A41" s="360"/>
      <c r="B41" s="985" t="s">
        <v>984</v>
      </c>
      <c r="C41" s="985"/>
      <c r="D41" s="985"/>
      <c r="E41" s="985"/>
      <c r="F41" s="392"/>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 customHeight="1" thickBot="1">
      <c r="A42" s="360"/>
      <c r="B42" s="985"/>
      <c r="C42" s="985"/>
      <c r="D42" s="985"/>
      <c r="E42" s="985"/>
      <c r="F42" s="392"/>
      <c r="G42" s="257" t="s">
        <v>232</v>
      </c>
      <c r="I42" s="239" t="s">
        <v>160</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8.75" customHeight="1" thickBot="1">
      <c r="A43" s="360"/>
      <c r="B43" s="1069" t="s">
        <v>231</v>
      </c>
      <c r="C43" s="1069"/>
      <c r="D43" s="1070"/>
      <c r="E43" s="256"/>
      <c r="F43" s="397" t="s">
        <v>614</v>
      </c>
      <c r="G43" s="237">
        <f>K46</f>
        <v>0</v>
      </c>
      <c r="H43" s="397" t="s">
        <v>614</v>
      </c>
      <c r="I43" s="255">
        <v>0.45</v>
      </c>
      <c r="J43" s="397" t="s">
        <v>629</v>
      </c>
      <c r="K43" s="331">
        <f>ROUND(E43*G43*I43,0)</f>
        <v>0</v>
      </c>
      <c r="L43" s="329" t="s">
        <v>630</v>
      </c>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8.75" customHeight="1">
      <c r="A44" s="360"/>
      <c r="C44" s="392"/>
      <c r="D44" s="392"/>
      <c r="E44" s="254"/>
      <c r="F44" s="392"/>
      <c r="G44" s="374"/>
      <c r="H44" s="397"/>
      <c r="I44" s="242"/>
      <c r="J44" s="397"/>
      <c r="K44" s="374"/>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8.75" customHeight="1">
      <c r="A45" s="360"/>
      <c r="B45" s="1071" t="s">
        <v>981</v>
      </c>
      <c r="C45" s="1071"/>
      <c r="D45" s="1071"/>
      <c r="E45" s="1071"/>
      <c r="F45" s="1071"/>
      <c r="G45" s="1071"/>
      <c r="H45" s="1072"/>
      <c r="I45" s="253"/>
      <c r="J45" s="1073" t="s">
        <v>628</v>
      </c>
      <c r="K45" s="252" t="s">
        <v>230</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8.75" customHeight="1">
      <c r="A46" s="360"/>
      <c r="B46" s="389"/>
      <c r="C46" s="389"/>
      <c r="D46" s="389"/>
      <c r="E46" s="390"/>
      <c r="F46" s="389"/>
      <c r="G46" s="389"/>
      <c r="H46" s="391"/>
      <c r="I46" s="259"/>
      <c r="J46" s="1073"/>
      <c r="K46" s="247">
        <f>IF(I47=0,0,IF(I45/I47&gt;1,1,ROUND(I45/I47,3)))</f>
        <v>0</v>
      </c>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8.75" customHeight="1">
      <c r="A47" s="360"/>
      <c r="B47" s="1"/>
      <c r="C47" s="1074" t="s">
        <v>982</v>
      </c>
      <c r="D47" s="1074"/>
      <c r="E47" s="1074"/>
      <c r="F47" s="1074"/>
      <c r="G47" s="1074"/>
      <c r="H47" s="1075"/>
      <c r="I47" s="246"/>
      <c r="J47" s="1073"/>
      <c r="K47" s="374"/>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1.25" customHeight="1">
      <c r="A48" s="360"/>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8.75" customHeight="1">
      <c r="A49" s="360"/>
      <c r="B49" s="329" t="s">
        <v>712</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1.25" customHeight="1">
      <c r="A50" s="360"/>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c r="A51" s="360"/>
      <c r="B51" s="985" t="s">
        <v>980</v>
      </c>
      <c r="C51" s="985"/>
      <c r="D51" s="985"/>
      <c r="E51" s="985"/>
      <c r="F51" s="392"/>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thickBot="1">
      <c r="A52" s="360"/>
      <c r="B52" s="985"/>
      <c r="C52" s="985"/>
      <c r="D52" s="985"/>
      <c r="E52" s="985"/>
      <c r="F52" s="392"/>
      <c r="G52" s="257" t="s">
        <v>232</v>
      </c>
      <c r="I52" s="239" t="s">
        <v>160</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8.75" customHeight="1" thickBot="1">
      <c r="A53" s="360"/>
      <c r="B53" s="260"/>
      <c r="C53" s="260"/>
      <c r="D53" s="260"/>
      <c r="E53" s="256"/>
      <c r="F53" s="397" t="s">
        <v>620</v>
      </c>
      <c r="G53" s="237">
        <f>K56</f>
        <v>0</v>
      </c>
      <c r="H53" s="397" t="s">
        <v>614</v>
      </c>
      <c r="I53" s="255">
        <v>0.3</v>
      </c>
      <c r="J53" s="397" t="s">
        <v>622</v>
      </c>
      <c r="K53" s="331">
        <f>ROUND(E53*G53*I53,0)</f>
        <v>0</v>
      </c>
      <c r="L53" s="329" t="s">
        <v>631</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8.75" customHeight="1">
      <c r="A54" s="360"/>
      <c r="C54" s="392"/>
      <c r="D54" s="392"/>
      <c r="E54" s="254"/>
      <c r="F54" s="392"/>
      <c r="G54" s="374"/>
      <c r="H54" s="397"/>
      <c r="I54" s="242"/>
      <c r="J54" s="397"/>
      <c r="K54" s="374"/>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8.75" customHeight="1">
      <c r="A55" s="360"/>
      <c r="B55" s="1071" t="s">
        <v>981</v>
      </c>
      <c r="C55" s="1071"/>
      <c r="D55" s="1071"/>
      <c r="E55" s="1071"/>
      <c r="F55" s="1071"/>
      <c r="G55" s="1071"/>
      <c r="H55" s="1072"/>
      <c r="I55" s="253"/>
      <c r="J55" s="1073" t="s">
        <v>628</v>
      </c>
      <c r="K55" s="252" t="s">
        <v>230</v>
      </c>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8.75" customHeight="1">
      <c r="A56" s="360"/>
      <c r="B56" s="389"/>
      <c r="C56" s="389"/>
      <c r="D56" s="389"/>
      <c r="E56" s="390"/>
      <c r="F56" s="389"/>
      <c r="G56" s="389"/>
      <c r="H56" s="391"/>
      <c r="I56" s="259"/>
      <c r="J56" s="1073"/>
      <c r="K56" s="258">
        <f>IF(I57=0,0,IF(I55/I57&gt;1,1,ROUND(I55/I57,3)))</f>
        <v>0</v>
      </c>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360"/>
      <c r="B57" s="1"/>
      <c r="C57" s="1074" t="s">
        <v>982</v>
      </c>
      <c r="D57" s="1074"/>
      <c r="E57" s="1074"/>
      <c r="F57" s="1074"/>
      <c r="G57" s="1074"/>
      <c r="H57" s="1075"/>
      <c r="I57" s="246"/>
      <c r="J57" s="1073"/>
      <c r="K57" s="374"/>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1.25" customHeight="1">
      <c r="A58" s="360"/>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22.15" customHeight="1">
      <c r="A59" s="360"/>
      <c r="B59" s="985" t="s">
        <v>983</v>
      </c>
      <c r="C59" s="985"/>
      <c r="D59" s="985"/>
      <c r="E59" s="985"/>
      <c r="F59" s="392"/>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22.15" customHeight="1" thickBot="1">
      <c r="A60" s="360"/>
      <c r="B60" s="985"/>
      <c r="C60" s="985"/>
      <c r="D60" s="985"/>
      <c r="E60" s="985"/>
      <c r="F60" s="392"/>
      <c r="G60" s="257" t="s">
        <v>232</v>
      </c>
      <c r="I60" s="239" t="s">
        <v>160</v>
      </c>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8.75" customHeight="1" thickBot="1">
      <c r="A61" s="360"/>
      <c r="B61" s="1069" t="s">
        <v>231</v>
      </c>
      <c r="C61" s="1069"/>
      <c r="D61" s="1070"/>
      <c r="E61" s="256"/>
      <c r="F61" s="397" t="s">
        <v>614</v>
      </c>
      <c r="G61" s="237">
        <f>K64</f>
        <v>0</v>
      </c>
      <c r="H61" s="397" t="s">
        <v>614</v>
      </c>
      <c r="I61" s="255">
        <v>0.3</v>
      </c>
      <c r="J61" s="397" t="s">
        <v>622</v>
      </c>
      <c r="K61" s="331">
        <f>ROUND(E61*G61*I61,0)</f>
        <v>0</v>
      </c>
      <c r="L61" s="329" t="s">
        <v>632</v>
      </c>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8.75" customHeight="1">
      <c r="A62" s="360"/>
      <c r="C62" s="392"/>
      <c r="D62" s="392"/>
      <c r="E62" s="254"/>
      <c r="F62" s="392"/>
      <c r="G62" s="374"/>
      <c r="H62" s="397"/>
      <c r="I62" s="242"/>
      <c r="J62" s="397"/>
      <c r="K62" s="374"/>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8.75" customHeight="1">
      <c r="A63" s="360"/>
      <c r="B63" s="1071" t="s">
        <v>981</v>
      </c>
      <c r="C63" s="1071"/>
      <c r="D63" s="1071"/>
      <c r="E63" s="1071"/>
      <c r="F63" s="1071"/>
      <c r="G63" s="1071"/>
      <c r="H63" s="1072"/>
      <c r="I63" s="253"/>
      <c r="J63" s="1073" t="s">
        <v>628</v>
      </c>
      <c r="K63" s="252" t="s">
        <v>230</v>
      </c>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8.75" customHeight="1">
      <c r="A64" s="360"/>
      <c r="B64" s="389"/>
      <c r="C64" s="389"/>
      <c r="D64" s="389"/>
      <c r="E64" s="390"/>
      <c r="F64" s="389"/>
      <c r="G64" s="389"/>
      <c r="H64" s="391"/>
      <c r="I64" s="259"/>
      <c r="J64" s="1073"/>
      <c r="K64" s="258">
        <f>IF(I65=0,0,IF(I63/I65&gt;1,1,ROUND(I63/I65,3)))</f>
        <v>0</v>
      </c>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8.75" customHeight="1">
      <c r="A65" s="360"/>
      <c r="B65" s="1"/>
      <c r="C65" s="1074" t="s">
        <v>982</v>
      </c>
      <c r="D65" s="1074"/>
      <c r="E65" s="1074"/>
      <c r="F65" s="1074"/>
      <c r="G65" s="1074"/>
      <c r="H65" s="1075"/>
      <c r="I65" s="246"/>
      <c r="J65" s="1073"/>
      <c r="K65" s="374"/>
    </row>
    <row r="66" spans="1:69" ht="11.25" customHeight="1">
      <c r="A66" s="360"/>
    </row>
    <row r="67" spans="1:69" ht="15" customHeight="1">
      <c r="A67" s="360"/>
      <c r="B67" s="985" t="s">
        <v>984</v>
      </c>
      <c r="C67" s="985"/>
      <c r="D67" s="985"/>
      <c r="E67" s="985"/>
      <c r="F67" s="392"/>
    </row>
    <row r="68" spans="1:69" ht="15" customHeight="1" thickBot="1">
      <c r="A68" s="360"/>
      <c r="B68" s="985"/>
      <c r="C68" s="985"/>
      <c r="D68" s="985"/>
      <c r="E68" s="985"/>
      <c r="F68" s="392"/>
      <c r="G68" s="257" t="s">
        <v>232</v>
      </c>
      <c r="I68" s="239" t="s">
        <v>160</v>
      </c>
    </row>
    <row r="69" spans="1:69" ht="18.75" customHeight="1" thickBot="1">
      <c r="A69" s="360"/>
      <c r="B69" s="1069" t="s">
        <v>231</v>
      </c>
      <c r="C69" s="1069"/>
      <c r="D69" s="1070"/>
      <c r="E69" s="256"/>
      <c r="F69" s="397" t="s">
        <v>614</v>
      </c>
      <c r="G69" s="237">
        <f>K72</f>
        <v>0</v>
      </c>
      <c r="H69" s="397" t="s">
        <v>620</v>
      </c>
      <c r="I69" s="255">
        <v>0.3</v>
      </c>
      <c r="J69" s="397" t="s">
        <v>622</v>
      </c>
      <c r="K69" s="331">
        <f>ROUND(E69*G69*I69,0)</f>
        <v>0</v>
      </c>
      <c r="L69" s="329" t="s">
        <v>633</v>
      </c>
    </row>
    <row r="70" spans="1:69" ht="18.75" customHeight="1">
      <c r="A70" s="360"/>
      <c r="C70" s="392"/>
      <c r="D70" s="392"/>
      <c r="E70" s="254"/>
      <c r="F70" s="392"/>
      <c r="G70" s="374"/>
      <c r="H70" s="397"/>
      <c r="I70" s="242"/>
      <c r="J70" s="397"/>
      <c r="K70" s="374"/>
    </row>
    <row r="71" spans="1:69" ht="18.75" customHeight="1">
      <c r="A71" s="360"/>
      <c r="B71" s="1071" t="s">
        <v>981</v>
      </c>
      <c r="C71" s="1071"/>
      <c r="D71" s="1071"/>
      <c r="E71" s="1071"/>
      <c r="F71" s="1071"/>
      <c r="G71" s="1071"/>
      <c r="H71" s="1072"/>
      <c r="I71" s="253"/>
      <c r="J71" s="1073" t="s">
        <v>634</v>
      </c>
      <c r="K71" s="252" t="s">
        <v>230</v>
      </c>
    </row>
    <row r="72" spans="1:69" ht="18.75" customHeight="1">
      <c r="A72" s="360"/>
      <c r="B72" s="389"/>
      <c r="C72" s="389"/>
      <c r="D72" s="389"/>
      <c r="E72" s="390"/>
      <c r="F72" s="389"/>
      <c r="G72" s="389"/>
      <c r="H72" s="391"/>
      <c r="I72" s="248"/>
      <c r="J72" s="1073"/>
      <c r="K72" s="247">
        <f>IF(I73=0,0,IF(I71/I73&gt;1,1,ROUND(I71/I73,3)))</f>
        <v>0</v>
      </c>
    </row>
    <row r="73" spans="1:69" ht="18.75" customHeight="1">
      <c r="A73" s="360"/>
      <c r="B73" s="1"/>
      <c r="C73" s="1074" t="s">
        <v>982</v>
      </c>
      <c r="D73" s="1074"/>
      <c r="E73" s="1074"/>
      <c r="F73" s="1074"/>
      <c r="G73" s="1074"/>
      <c r="H73" s="1075"/>
      <c r="I73" s="246"/>
      <c r="J73" s="1073"/>
      <c r="K73" s="374"/>
    </row>
    <row r="74" spans="1:69" s="2" customFormat="1" ht="11.25" customHeight="1">
      <c r="A74" s="245"/>
      <c r="B74" s="243"/>
      <c r="C74" s="243"/>
      <c r="D74" s="243"/>
      <c r="E74" s="244"/>
      <c r="F74" s="243"/>
      <c r="G74" s="374"/>
      <c r="H74" s="241"/>
      <c r="I74" s="242"/>
      <c r="J74" s="241"/>
      <c r="K74" s="374"/>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39"/>
      <c r="BC74" s="239"/>
      <c r="BD74" s="239"/>
      <c r="BE74" s="239"/>
      <c r="BF74" s="239"/>
      <c r="BG74" s="239"/>
      <c r="BH74" s="239"/>
      <c r="BI74" s="239"/>
      <c r="BJ74" s="239"/>
      <c r="BK74" s="239"/>
      <c r="BL74" s="239"/>
      <c r="BM74" s="239"/>
      <c r="BN74" s="239"/>
      <c r="BO74" s="239"/>
      <c r="BP74" s="239"/>
      <c r="BQ74" s="239"/>
    </row>
    <row r="75" spans="1:69" ht="18.75" customHeight="1">
      <c r="A75" s="360"/>
      <c r="B75" s="329" t="s">
        <v>713</v>
      </c>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1.25" customHeight="1">
      <c r="A76" s="360"/>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 customHeight="1">
      <c r="A77" s="360"/>
      <c r="B77" s="985" t="s">
        <v>980</v>
      </c>
      <c r="C77" s="985"/>
      <c r="D77" s="985"/>
      <c r="E77" s="985"/>
      <c r="F77" s="40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5" customHeight="1" thickBot="1">
      <c r="A78" s="360"/>
      <c r="B78" s="985"/>
      <c r="C78" s="985"/>
      <c r="D78" s="985"/>
      <c r="E78" s="985"/>
      <c r="F78" s="401"/>
      <c r="G78" s="257" t="s">
        <v>232</v>
      </c>
      <c r="I78" s="239" t="s">
        <v>160</v>
      </c>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8.75" customHeight="1" thickBot="1">
      <c r="A79" s="360"/>
      <c r="B79" s="260"/>
      <c r="C79" s="260"/>
      <c r="D79" s="260"/>
      <c r="E79" s="256"/>
      <c r="F79" s="402" t="s">
        <v>93</v>
      </c>
      <c r="G79" s="237">
        <f>K82</f>
        <v>0</v>
      </c>
      <c r="H79" s="402" t="s">
        <v>93</v>
      </c>
      <c r="I79" s="255">
        <v>0.2</v>
      </c>
      <c r="J79" s="402" t="s">
        <v>96</v>
      </c>
      <c r="K79" s="331">
        <f>ROUND(E79*G79*I79,0)</f>
        <v>0</v>
      </c>
      <c r="L79" s="329" t="s">
        <v>717</v>
      </c>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18.75" customHeight="1">
      <c r="A80" s="360"/>
      <c r="C80" s="401"/>
      <c r="D80" s="401"/>
      <c r="E80" s="254"/>
      <c r="F80" s="401"/>
      <c r="G80" s="374"/>
      <c r="H80" s="402"/>
      <c r="I80" s="242"/>
      <c r="J80" s="402"/>
      <c r="K80" s="374"/>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c r="A81" s="360"/>
      <c r="B81" s="1071" t="s">
        <v>981</v>
      </c>
      <c r="C81" s="1071"/>
      <c r="D81" s="1071"/>
      <c r="E81" s="1071"/>
      <c r="F81" s="1071"/>
      <c r="G81" s="1071"/>
      <c r="H81" s="1072"/>
      <c r="I81" s="253"/>
      <c r="J81" s="1073" t="s">
        <v>537</v>
      </c>
      <c r="K81" s="252" t="s">
        <v>230</v>
      </c>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8.75" customHeight="1">
      <c r="A82" s="360"/>
      <c r="B82" s="389"/>
      <c r="C82" s="389"/>
      <c r="D82" s="389"/>
      <c r="E82" s="390"/>
      <c r="F82" s="389"/>
      <c r="G82" s="389"/>
      <c r="H82" s="391"/>
      <c r="I82" s="259"/>
      <c r="J82" s="1073"/>
      <c r="K82" s="258">
        <f>IF(I83=0,0,IF(I81/I83&gt;1,1,ROUND(I81/I83,3)))</f>
        <v>0</v>
      </c>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8.75" customHeight="1">
      <c r="A83" s="360"/>
      <c r="B83" s="1"/>
      <c r="C83" s="1074" t="s">
        <v>982</v>
      </c>
      <c r="D83" s="1074"/>
      <c r="E83" s="1074"/>
      <c r="F83" s="1074"/>
      <c r="G83" s="1074"/>
      <c r="H83" s="1075"/>
      <c r="I83" s="246"/>
      <c r="J83" s="1073"/>
      <c r="K83" s="374"/>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1.25" customHeight="1">
      <c r="A84" s="360"/>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 customHeight="1">
      <c r="A85" s="360"/>
      <c r="B85" s="985" t="s">
        <v>985</v>
      </c>
      <c r="C85" s="985"/>
      <c r="D85" s="985"/>
      <c r="E85" s="985"/>
      <c r="F85" s="40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 customHeight="1">
      <c r="A86" s="421"/>
      <c r="B86" s="985"/>
      <c r="C86" s="985"/>
      <c r="D86" s="985"/>
      <c r="E86" s="985"/>
      <c r="F86" s="477"/>
      <c r="G86" s="428"/>
      <c r="H86" s="428"/>
      <c r="J86" s="428"/>
      <c r="K86" s="428"/>
      <c r="L86" s="428"/>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5" customHeight="1" thickBot="1">
      <c r="A87" s="360"/>
      <c r="B87" s="985"/>
      <c r="C87" s="985"/>
      <c r="D87" s="985"/>
      <c r="E87" s="985"/>
      <c r="F87" s="401"/>
      <c r="G87" s="257" t="s">
        <v>232</v>
      </c>
      <c r="I87" s="239" t="s">
        <v>160</v>
      </c>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8.75" customHeight="1" thickBot="1">
      <c r="A88" s="360"/>
      <c r="B88" s="1069" t="s">
        <v>231</v>
      </c>
      <c r="C88" s="1069"/>
      <c r="D88" s="1070"/>
      <c r="E88" s="256"/>
      <c r="F88" s="402" t="s">
        <v>93</v>
      </c>
      <c r="G88" s="237">
        <f>K91</f>
        <v>0</v>
      </c>
      <c r="H88" s="402" t="s">
        <v>93</v>
      </c>
      <c r="I88" s="255">
        <v>0.2</v>
      </c>
      <c r="J88" s="402" t="s">
        <v>96</v>
      </c>
      <c r="K88" s="331">
        <f>ROUND(E88*G88*I88,0)</f>
        <v>0</v>
      </c>
      <c r="L88" s="329" t="s">
        <v>718</v>
      </c>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8.75" customHeight="1">
      <c r="A89" s="360"/>
      <c r="C89" s="401"/>
      <c r="D89" s="401"/>
      <c r="E89" s="254"/>
      <c r="F89" s="401"/>
      <c r="G89" s="374"/>
      <c r="H89" s="402"/>
      <c r="I89" s="242"/>
      <c r="J89" s="402"/>
      <c r="K89" s="374"/>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8.75" customHeight="1">
      <c r="A90" s="360"/>
      <c r="B90" s="1071" t="s">
        <v>981</v>
      </c>
      <c r="C90" s="1071"/>
      <c r="D90" s="1071"/>
      <c r="E90" s="1071"/>
      <c r="F90" s="1071"/>
      <c r="G90" s="1071"/>
      <c r="H90" s="1072"/>
      <c r="I90" s="253"/>
      <c r="J90" s="1073" t="s">
        <v>537</v>
      </c>
      <c r="K90" s="252" t="s">
        <v>230</v>
      </c>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8.75" customHeight="1">
      <c r="A91" s="360"/>
      <c r="B91" s="389"/>
      <c r="C91" s="389"/>
      <c r="D91" s="389"/>
      <c r="E91" s="390"/>
      <c r="F91" s="389"/>
      <c r="G91" s="389"/>
      <c r="H91" s="391"/>
      <c r="I91" s="259"/>
      <c r="J91" s="1073"/>
      <c r="K91" s="258">
        <f>IF(I92=0,0,IF(I90/I92&gt;1,1,ROUND(I90/I92,3)))</f>
        <v>0</v>
      </c>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8.75" customHeight="1">
      <c r="A92" s="360"/>
      <c r="B92" s="1"/>
      <c r="C92" s="1074" t="s">
        <v>982</v>
      </c>
      <c r="D92" s="1074"/>
      <c r="E92" s="1074"/>
      <c r="F92" s="1074"/>
      <c r="G92" s="1074"/>
      <c r="H92" s="1075"/>
      <c r="I92" s="246"/>
      <c r="J92" s="1073"/>
      <c r="K92" s="374"/>
    </row>
    <row r="93" spans="1:69" ht="11.25" customHeight="1">
      <c r="A93" s="360"/>
    </row>
    <row r="94" spans="1:69" ht="15" customHeight="1">
      <c r="A94" s="360"/>
      <c r="B94" s="985" t="s">
        <v>984</v>
      </c>
      <c r="C94" s="985"/>
      <c r="D94" s="985"/>
      <c r="E94" s="985"/>
      <c r="F94" s="401"/>
    </row>
    <row r="95" spans="1:69" ht="15" customHeight="1" thickBot="1">
      <c r="A95" s="360"/>
      <c r="B95" s="985"/>
      <c r="C95" s="985"/>
      <c r="D95" s="985"/>
      <c r="E95" s="985"/>
      <c r="F95" s="401"/>
      <c r="G95" s="257" t="s">
        <v>232</v>
      </c>
      <c r="I95" s="239" t="s">
        <v>160</v>
      </c>
    </row>
    <row r="96" spans="1:69" ht="18.75" customHeight="1" thickBot="1">
      <c r="A96" s="360"/>
      <c r="B96" s="1069" t="s">
        <v>231</v>
      </c>
      <c r="C96" s="1069"/>
      <c r="D96" s="1070"/>
      <c r="E96" s="256"/>
      <c r="F96" s="402" t="s">
        <v>93</v>
      </c>
      <c r="G96" s="237">
        <f>K99</f>
        <v>0</v>
      </c>
      <c r="H96" s="402" t="s">
        <v>93</v>
      </c>
      <c r="I96" s="255">
        <v>0.2</v>
      </c>
      <c r="J96" s="402" t="s">
        <v>96</v>
      </c>
      <c r="K96" s="331">
        <f>ROUND(E96*G96*I96,0)</f>
        <v>0</v>
      </c>
      <c r="L96" s="329" t="s">
        <v>719</v>
      </c>
    </row>
    <row r="97" spans="1:69" ht="18.75" customHeight="1">
      <c r="A97" s="360"/>
      <c r="C97" s="401"/>
      <c r="D97" s="401"/>
      <c r="E97" s="254"/>
      <c r="F97" s="401"/>
      <c r="G97" s="374"/>
      <c r="H97" s="402"/>
      <c r="I97" s="242"/>
      <c r="J97" s="402"/>
      <c r="K97" s="374"/>
    </row>
    <row r="98" spans="1:69" ht="18.75" customHeight="1">
      <c r="A98" s="360"/>
      <c r="B98" s="1071" t="s">
        <v>981</v>
      </c>
      <c r="C98" s="1071"/>
      <c r="D98" s="1071"/>
      <c r="E98" s="1071"/>
      <c r="F98" s="1071"/>
      <c r="G98" s="1071"/>
      <c r="H98" s="1072"/>
      <c r="I98" s="253"/>
      <c r="J98" s="1073" t="s">
        <v>537</v>
      </c>
      <c r="K98" s="252" t="s">
        <v>230</v>
      </c>
    </row>
    <row r="99" spans="1:69" ht="18.75" customHeight="1">
      <c r="A99" s="360"/>
      <c r="B99" s="389"/>
      <c r="C99" s="389"/>
      <c r="D99" s="389"/>
      <c r="E99" s="390"/>
      <c r="F99" s="389"/>
      <c r="G99" s="389"/>
      <c r="H99" s="391"/>
      <c r="I99" s="248"/>
      <c r="J99" s="1073"/>
      <c r="K99" s="247">
        <f>IF(I100=0,0,IF(I98/I100&gt;1,1,ROUND(I98/I100,3)))</f>
        <v>0</v>
      </c>
    </row>
    <row r="100" spans="1:69" ht="18.75" customHeight="1">
      <c r="A100" s="360"/>
      <c r="B100" s="1"/>
      <c r="C100" s="1074" t="s">
        <v>982</v>
      </c>
      <c r="D100" s="1074"/>
      <c r="E100" s="1074"/>
      <c r="F100" s="1074"/>
      <c r="G100" s="1074"/>
      <c r="H100" s="1075"/>
      <c r="I100" s="246"/>
      <c r="J100" s="1073"/>
      <c r="K100" s="374"/>
    </row>
    <row r="101" spans="1:69" s="2" customFormat="1" ht="11.25" customHeight="1">
      <c r="A101" s="245"/>
      <c r="B101" s="243"/>
      <c r="C101" s="243"/>
      <c r="D101" s="243"/>
      <c r="E101" s="244"/>
      <c r="F101" s="243"/>
      <c r="G101" s="374"/>
      <c r="H101" s="241"/>
      <c r="I101" s="242"/>
      <c r="J101" s="241"/>
      <c r="K101" s="374"/>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39"/>
      <c r="BA101" s="239"/>
      <c r="BB101" s="239"/>
      <c r="BC101" s="239"/>
      <c r="BD101" s="239"/>
      <c r="BE101" s="239"/>
      <c r="BF101" s="239"/>
      <c r="BG101" s="239"/>
      <c r="BH101" s="239"/>
      <c r="BI101" s="239"/>
      <c r="BJ101" s="239"/>
      <c r="BK101" s="239"/>
      <c r="BL101" s="239"/>
      <c r="BM101" s="239"/>
      <c r="BN101" s="239"/>
      <c r="BO101" s="239"/>
      <c r="BP101" s="239"/>
      <c r="BQ101" s="239"/>
    </row>
  </sheetData>
  <mergeCells count="54">
    <mergeCell ref="B96:D96"/>
    <mergeCell ref="B98:H98"/>
    <mergeCell ref="J98:J100"/>
    <mergeCell ref="C100:H100"/>
    <mergeCell ref="B88:D88"/>
    <mergeCell ref="B90:H90"/>
    <mergeCell ref="J90:J92"/>
    <mergeCell ref="C92:H92"/>
    <mergeCell ref="B94:E95"/>
    <mergeCell ref="B77:E78"/>
    <mergeCell ref="B81:H81"/>
    <mergeCell ref="J81:J83"/>
    <mergeCell ref="C83:H83"/>
    <mergeCell ref="B85:E87"/>
    <mergeCell ref="A1:B1"/>
    <mergeCell ref="C1:E1"/>
    <mergeCell ref="J1:L1"/>
    <mergeCell ref="B7:E8"/>
    <mergeCell ref="B11:H11"/>
    <mergeCell ref="J11:J13"/>
    <mergeCell ref="C13:H13"/>
    <mergeCell ref="B37:H37"/>
    <mergeCell ref="J37:J39"/>
    <mergeCell ref="C39:H39"/>
    <mergeCell ref="B15:E16"/>
    <mergeCell ref="B17:D17"/>
    <mergeCell ref="B19:H19"/>
    <mergeCell ref="J19:J21"/>
    <mergeCell ref="C21:H21"/>
    <mergeCell ref="B23:E24"/>
    <mergeCell ref="B25:D25"/>
    <mergeCell ref="B27:H27"/>
    <mergeCell ref="J27:J29"/>
    <mergeCell ref="C29:H29"/>
    <mergeCell ref="B33:E34"/>
    <mergeCell ref="B63:H63"/>
    <mergeCell ref="J63:J65"/>
    <mergeCell ref="C65:H65"/>
    <mergeCell ref="B41:E42"/>
    <mergeCell ref="B43:D43"/>
    <mergeCell ref="B45:H45"/>
    <mergeCell ref="J45:J47"/>
    <mergeCell ref="C47:H47"/>
    <mergeCell ref="B51:E52"/>
    <mergeCell ref="B55:H55"/>
    <mergeCell ref="J55:J57"/>
    <mergeCell ref="C57:H57"/>
    <mergeCell ref="B59:E60"/>
    <mergeCell ref="B61:D61"/>
    <mergeCell ref="B67:E68"/>
    <mergeCell ref="B69:D69"/>
    <mergeCell ref="B71:H71"/>
    <mergeCell ref="J71:J73"/>
    <mergeCell ref="C73:H73"/>
  </mergeCells>
  <phoneticPr fontId="2"/>
  <pageMargins left="0.78740157480314965" right="0.78740157480314965" top="0.74803149606299213" bottom="0.98425196850393704" header="0.51181102362204722" footer="0.51181102362204722"/>
  <pageSetup paperSize="9" scale="85" fitToHeight="0" orientation="portrait" r:id="rId1"/>
  <headerFooter alignWithMargins="0"/>
  <rowBreaks count="1" manualBreakCount="1">
    <brk id="48"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sheetPr>
  <dimension ref="A1:BQ153"/>
  <sheetViews>
    <sheetView showGridLines="0" view="pageBreakPreview" topLeftCell="A91" zoomScaleNormal="100" zoomScaleSheetLayoutView="100" workbookViewId="0">
      <selection activeCell="H127" sqref="H127:I127"/>
    </sheetView>
  </sheetViews>
  <sheetFormatPr defaultColWidth="9" defaultRowHeight="18.75" customHeight="1"/>
  <cols>
    <col min="1" max="1" width="3.75" style="219" customWidth="1"/>
    <col min="2" max="2" width="5" style="219" customWidth="1"/>
    <col min="3" max="3" width="7.5" style="219" bestFit="1" customWidth="1"/>
    <col min="4" max="4" width="3" style="219" bestFit="1" customWidth="1"/>
    <col min="5" max="5" width="12" style="219" customWidth="1"/>
    <col min="6" max="6" width="11.875" style="238" customWidth="1"/>
    <col min="7" max="7" width="2.25" style="219" bestFit="1" customWidth="1"/>
    <col min="8" max="8" width="13.875" style="239" customWidth="1"/>
    <col min="9" max="9" width="2.25" style="219" bestFit="1" customWidth="1"/>
    <col min="10" max="10" width="11.875" style="238" customWidth="1"/>
    <col min="11" max="11" width="3.125" style="219" customWidth="1"/>
    <col min="12" max="12" width="4.25" style="219" customWidth="1"/>
    <col min="13" max="69" width="9" style="219"/>
    <col min="70" max="16384" width="9" style="1"/>
  </cols>
  <sheetData>
    <row r="1" spans="1:69" ht="18.75" customHeight="1">
      <c r="A1" s="234" t="s">
        <v>534</v>
      </c>
      <c r="B1" s="269" t="s">
        <v>606</v>
      </c>
      <c r="C1" s="269"/>
      <c r="D1" s="269"/>
      <c r="E1" s="269"/>
      <c r="F1" s="270"/>
      <c r="G1" s="269"/>
      <c r="H1" s="240"/>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9" customHeight="1">
      <c r="A2" s="234"/>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234"/>
      <c r="B3" s="1066" t="s">
        <v>112</v>
      </c>
      <c r="C3" s="1067"/>
      <c r="D3" s="1066" t="s">
        <v>111</v>
      </c>
      <c r="E3" s="1067"/>
      <c r="F3" s="233" t="s">
        <v>110</v>
      </c>
      <c r="G3" s="225"/>
      <c r="H3" s="267" t="s">
        <v>109</v>
      </c>
      <c r="I3" s="225"/>
      <c r="J3" s="233" t="s">
        <v>3</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5" customHeight="1">
      <c r="A4" s="234"/>
      <c r="B4" s="232"/>
      <c r="C4" s="231"/>
      <c r="D4" s="230"/>
      <c r="E4" s="229"/>
      <c r="F4" s="228"/>
      <c r="G4" s="227"/>
      <c r="H4" s="236"/>
      <c r="I4" s="227"/>
      <c r="J4" s="226" t="s">
        <v>522</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5" customHeight="1">
      <c r="B5" s="22">
        <v>1</v>
      </c>
      <c r="C5" s="23" t="s">
        <v>97</v>
      </c>
      <c r="D5" s="950"/>
      <c r="E5" s="951"/>
      <c r="F5" s="19"/>
      <c r="G5" s="18" t="s">
        <v>635</v>
      </c>
      <c r="H5" s="308">
        <v>6.5000000000000002E-2</v>
      </c>
      <c r="I5" s="18" t="s">
        <v>636</v>
      </c>
      <c r="J5" s="17">
        <f t="shared" ref="J5:J10" si="0">ROUND(F5*H5,0)</f>
        <v>0</v>
      </c>
      <c r="K5" s="9" t="s">
        <v>196</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5" customHeight="1">
      <c r="B6" s="22">
        <v>2</v>
      </c>
      <c r="C6" s="23" t="s">
        <v>478</v>
      </c>
      <c r="D6" s="950"/>
      <c r="E6" s="951"/>
      <c r="F6" s="19"/>
      <c r="G6" s="18" t="s">
        <v>635</v>
      </c>
      <c r="H6" s="308">
        <v>0.128</v>
      </c>
      <c r="I6" s="18" t="s">
        <v>636</v>
      </c>
      <c r="J6" s="17">
        <f t="shared" si="0"/>
        <v>0</v>
      </c>
      <c r="K6" s="9" t="s">
        <v>195</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B7" s="22">
        <v>3</v>
      </c>
      <c r="C7" s="20" t="s">
        <v>498</v>
      </c>
      <c r="D7" s="950"/>
      <c r="E7" s="951"/>
      <c r="F7" s="19"/>
      <c r="G7" s="18" t="s">
        <v>635</v>
      </c>
      <c r="H7" s="308">
        <v>0.34100000000000003</v>
      </c>
      <c r="I7" s="18" t="s">
        <v>636</v>
      </c>
      <c r="J7" s="17">
        <f t="shared" si="0"/>
        <v>0</v>
      </c>
      <c r="K7" s="9" t="s">
        <v>194</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c r="B8" s="22">
        <v>4</v>
      </c>
      <c r="C8" s="20" t="s">
        <v>541</v>
      </c>
      <c r="D8" s="950"/>
      <c r="E8" s="951"/>
      <c r="F8" s="19"/>
      <c r="G8" s="18" t="s">
        <v>635</v>
      </c>
      <c r="H8" s="308">
        <v>0.38100000000000001</v>
      </c>
      <c r="I8" s="18" t="s">
        <v>636</v>
      </c>
      <c r="J8" s="17">
        <f t="shared" si="0"/>
        <v>0</v>
      </c>
      <c r="K8" s="9" t="s">
        <v>193</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5" customHeight="1">
      <c r="B9" s="22">
        <v>5</v>
      </c>
      <c r="C9" s="20" t="s">
        <v>595</v>
      </c>
      <c r="D9" s="950"/>
      <c r="E9" s="951"/>
      <c r="F9" s="19"/>
      <c r="G9" s="18" t="s">
        <v>635</v>
      </c>
      <c r="H9" s="308">
        <v>0.42</v>
      </c>
      <c r="I9" s="18" t="s">
        <v>636</v>
      </c>
      <c r="J9" s="17">
        <f t="shared" si="0"/>
        <v>0</v>
      </c>
      <c r="K9" s="9" t="s">
        <v>192</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5" customHeight="1">
      <c r="B10" s="22">
        <v>6</v>
      </c>
      <c r="C10" s="20" t="s">
        <v>652</v>
      </c>
      <c r="D10" s="950"/>
      <c r="E10" s="951"/>
      <c r="F10" s="19"/>
      <c r="G10" s="18" t="s">
        <v>635</v>
      </c>
      <c r="H10" s="308">
        <v>0.46</v>
      </c>
      <c r="I10" s="18" t="s">
        <v>636</v>
      </c>
      <c r="J10" s="17">
        <f t="shared" si="0"/>
        <v>0</v>
      </c>
      <c r="K10" s="9" t="s">
        <v>166</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5" customHeight="1">
      <c r="B11" s="22">
        <v>7</v>
      </c>
      <c r="C11" s="20" t="s">
        <v>726</v>
      </c>
      <c r="D11" s="950"/>
      <c r="E11" s="951"/>
      <c r="F11" s="19"/>
      <c r="G11" s="18" t="s">
        <v>635</v>
      </c>
      <c r="H11" s="308">
        <v>0.5</v>
      </c>
      <c r="I11" s="18" t="s">
        <v>636</v>
      </c>
      <c r="J11" s="17">
        <f>ROUND(F11*H11,0)</f>
        <v>0</v>
      </c>
      <c r="K11" s="9" t="s">
        <v>165</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5" customHeight="1">
      <c r="A12" s="329"/>
      <c r="B12" s="22">
        <v>8</v>
      </c>
      <c r="C12" s="20" t="s">
        <v>769</v>
      </c>
      <c r="D12" s="950"/>
      <c r="E12" s="951"/>
      <c r="F12" s="19"/>
      <c r="G12" s="18" t="s">
        <v>635</v>
      </c>
      <c r="H12" s="308">
        <v>0.5</v>
      </c>
      <c r="I12" s="18" t="s">
        <v>636</v>
      </c>
      <c r="J12" s="17">
        <f>ROUND(F12*H12,0)</f>
        <v>0</v>
      </c>
      <c r="K12" s="9" t="s">
        <v>164</v>
      </c>
      <c r="L12" s="329"/>
      <c r="M12" s="329"/>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5" customHeight="1">
      <c r="B13" s="21">
        <v>9</v>
      </c>
      <c r="C13" s="20" t="s">
        <v>836</v>
      </c>
      <c r="D13" s="950"/>
      <c r="E13" s="951"/>
      <c r="F13" s="19"/>
      <c r="G13" s="18" t="s">
        <v>635</v>
      </c>
      <c r="H13" s="308">
        <v>0.5</v>
      </c>
      <c r="I13" s="18" t="s">
        <v>636</v>
      </c>
      <c r="J13" s="17">
        <f>ROUND(F13*H13,0)</f>
        <v>0</v>
      </c>
      <c r="K13" s="9" t="s">
        <v>163</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5" customHeight="1" thickBot="1">
      <c r="A14" s="329"/>
      <c r="B14" s="21">
        <v>10</v>
      </c>
      <c r="C14" s="20" t="s">
        <v>844</v>
      </c>
      <c r="D14" s="950"/>
      <c r="E14" s="951"/>
      <c r="F14" s="19"/>
      <c r="G14" s="18" t="s">
        <v>93</v>
      </c>
      <c r="H14" s="308">
        <v>0.5</v>
      </c>
      <c r="I14" s="18" t="s">
        <v>96</v>
      </c>
      <c r="J14" s="17">
        <f>ROUND(F14*H14,0)</f>
        <v>0</v>
      </c>
      <c r="K14" s="9" t="s">
        <v>773</v>
      </c>
      <c r="L14" s="329"/>
      <c r="M14" s="329"/>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5" customHeight="1">
      <c r="B15" s="223"/>
      <c r="C15" s="224"/>
      <c r="D15" s="223"/>
      <c r="E15" s="223"/>
      <c r="F15" s="221"/>
      <c r="G15" s="222"/>
      <c r="H15" s="956" t="s">
        <v>774</v>
      </c>
      <c r="I15" s="957"/>
      <c r="J15" s="220"/>
      <c r="K15" s="217"/>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5" customHeight="1" thickBot="1">
      <c r="B16" s="217"/>
      <c r="C16" s="217"/>
      <c r="D16" s="217"/>
      <c r="E16" s="217"/>
      <c r="F16" s="235"/>
      <c r="G16" s="217"/>
      <c r="H16" s="993" t="s">
        <v>94</v>
      </c>
      <c r="I16" s="994"/>
      <c r="J16" s="218">
        <f>SUM(J5:J14)</f>
        <v>0</v>
      </c>
      <c r="K16" s="217" t="s">
        <v>720</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3.5" customHeight="1">
      <c r="K17" s="21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8.75" customHeight="1">
      <c r="A18" s="234" t="s">
        <v>531</v>
      </c>
      <c r="B18" s="219" t="s">
        <v>573</v>
      </c>
      <c r="K18" s="21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9" customHeight="1">
      <c r="A19" s="234"/>
      <c r="K19" s="21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8.75" customHeight="1">
      <c r="A20" s="234"/>
      <c r="B20" s="1066" t="s">
        <v>112</v>
      </c>
      <c r="C20" s="1067"/>
      <c r="D20" s="1066" t="s">
        <v>111</v>
      </c>
      <c r="E20" s="1067"/>
      <c r="F20" s="337" t="s">
        <v>110</v>
      </c>
      <c r="G20" s="393"/>
      <c r="H20" s="336" t="s">
        <v>109</v>
      </c>
      <c r="I20" s="393"/>
      <c r="J20" s="337" t="s">
        <v>3</v>
      </c>
      <c r="K20" s="388"/>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234"/>
      <c r="B21" s="364"/>
      <c r="C21" s="395"/>
      <c r="D21" s="338"/>
      <c r="E21" s="396"/>
      <c r="F21" s="228"/>
      <c r="G21" s="394"/>
      <c r="H21" s="342"/>
      <c r="I21" s="394"/>
      <c r="J21" s="344" t="s">
        <v>637</v>
      </c>
      <c r="K21" s="388"/>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B22" s="310">
        <v>1</v>
      </c>
      <c r="C22" s="309" t="s">
        <v>568</v>
      </c>
      <c r="D22" s="1081"/>
      <c r="E22" s="1082"/>
      <c r="F22" s="19"/>
      <c r="G22" s="311" t="s">
        <v>635</v>
      </c>
      <c r="H22" s="308">
        <v>4.4999999999999998E-2</v>
      </c>
      <c r="I22" s="311" t="s">
        <v>636</v>
      </c>
      <c r="J22" s="17">
        <f t="shared" ref="J22:J34" si="1">ROUND(F22*H22,0)</f>
        <v>0</v>
      </c>
      <c r="K22" s="9" t="s">
        <v>638</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B23" s="22">
        <v>2</v>
      </c>
      <c r="C23" s="309" t="s">
        <v>569</v>
      </c>
      <c r="D23" s="950"/>
      <c r="E23" s="951"/>
      <c r="F23" s="19"/>
      <c r="G23" s="18" t="s">
        <v>635</v>
      </c>
      <c r="H23" s="308">
        <v>8.8999999999999996E-2</v>
      </c>
      <c r="I23" s="18" t="s">
        <v>636</v>
      </c>
      <c r="J23" s="17">
        <f t="shared" si="1"/>
        <v>0</v>
      </c>
      <c r="K23" s="9" t="s">
        <v>639</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c r="B24" s="22">
        <v>3</v>
      </c>
      <c r="C24" s="309" t="s">
        <v>570</v>
      </c>
      <c r="D24" s="950"/>
      <c r="E24" s="951"/>
      <c r="F24" s="19"/>
      <c r="G24" s="18" t="s">
        <v>635</v>
      </c>
      <c r="H24" s="308">
        <v>0.13600000000000001</v>
      </c>
      <c r="I24" s="18" t="s">
        <v>636</v>
      </c>
      <c r="J24" s="17">
        <f t="shared" si="1"/>
        <v>0</v>
      </c>
      <c r="K24" s="9" t="s">
        <v>640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 customHeight="1">
      <c r="B25" s="22">
        <v>4</v>
      </c>
      <c r="C25" s="309" t="s">
        <v>571</v>
      </c>
      <c r="D25" s="950"/>
      <c r="E25" s="951"/>
      <c r="F25" s="19"/>
      <c r="G25" s="18" t="s">
        <v>635</v>
      </c>
      <c r="H25" s="308">
        <v>0.17799999999999999</v>
      </c>
      <c r="I25" s="18" t="s">
        <v>636</v>
      </c>
      <c r="J25" s="17">
        <f t="shared" si="1"/>
        <v>0</v>
      </c>
      <c r="K25" s="9" t="s">
        <v>641</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ustomHeight="1">
      <c r="B26" s="22">
        <v>5</v>
      </c>
      <c r="C26" s="309" t="s">
        <v>572</v>
      </c>
      <c r="D26" s="950"/>
      <c r="E26" s="951"/>
      <c r="F26" s="19"/>
      <c r="G26" s="18" t="s">
        <v>635</v>
      </c>
      <c r="H26" s="308">
        <v>0.221</v>
      </c>
      <c r="I26" s="18" t="s">
        <v>636</v>
      </c>
      <c r="J26" s="17">
        <f t="shared" si="1"/>
        <v>0</v>
      </c>
      <c r="K26" s="9" t="s">
        <v>642</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 customHeight="1">
      <c r="B27" s="22">
        <v>6</v>
      </c>
      <c r="C27" s="309" t="s">
        <v>491</v>
      </c>
      <c r="D27" s="950"/>
      <c r="E27" s="951"/>
      <c r="F27" s="19"/>
      <c r="G27" s="18" t="s">
        <v>635</v>
      </c>
      <c r="H27" s="308">
        <v>0.26100000000000001</v>
      </c>
      <c r="I27" s="18" t="s">
        <v>636</v>
      </c>
      <c r="J27" s="17">
        <f t="shared" si="1"/>
        <v>0</v>
      </c>
      <c r="K27" s="9" t="s">
        <v>643</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 customHeight="1">
      <c r="B28" s="22">
        <v>7</v>
      </c>
      <c r="C28" s="309" t="s">
        <v>517</v>
      </c>
      <c r="D28" s="950"/>
      <c r="E28" s="951"/>
      <c r="F28" s="19"/>
      <c r="G28" s="18" t="s">
        <v>635</v>
      </c>
      <c r="H28" s="308">
        <v>0.30099999999999999</v>
      </c>
      <c r="I28" s="18" t="s">
        <v>636</v>
      </c>
      <c r="J28" s="17">
        <f t="shared" si="1"/>
        <v>0</v>
      </c>
      <c r="K28" s="9" t="s">
        <v>644</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 customHeight="1">
      <c r="B29" s="22">
        <v>8</v>
      </c>
      <c r="C29" s="309" t="s">
        <v>542</v>
      </c>
      <c r="D29" s="950"/>
      <c r="E29" s="951"/>
      <c r="F29" s="19"/>
      <c r="G29" s="18" t="s">
        <v>635</v>
      </c>
      <c r="H29" s="308">
        <v>0.34100000000000003</v>
      </c>
      <c r="I29" s="18" t="s">
        <v>636</v>
      </c>
      <c r="J29" s="17">
        <f t="shared" si="1"/>
        <v>0</v>
      </c>
      <c r="K29" s="9" t="s">
        <v>645</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 customHeight="1">
      <c r="B30" s="21">
        <v>9</v>
      </c>
      <c r="C30" s="309" t="s">
        <v>541</v>
      </c>
      <c r="D30" s="950"/>
      <c r="E30" s="951"/>
      <c r="F30" s="19"/>
      <c r="G30" s="18" t="s">
        <v>635</v>
      </c>
      <c r="H30" s="308">
        <v>0.441</v>
      </c>
      <c r="I30" s="18" t="s">
        <v>636</v>
      </c>
      <c r="J30" s="17">
        <f t="shared" si="1"/>
        <v>0</v>
      </c>
      <c r="K30" s="9" t="s">
        <v>646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5" customHeight="1">
      <c r="B31" s="22">
        <v>10</v>
      </c>
      <c r="C31" s="309" t="s">
        <v>595</v>
      </c>
      <c r="D31" s="950"/>
      <c r="E31" s="951"/>
      <c r="F31" s="19"/>
      <c r="G31" s="18" t="s">
        <v>635</v>
      </c>
      <c r="H31" s="308">
        <v>0.46</v>
      </c>
      <c r="I31" s="18" t="s">
        <v>636</v>
      </c>
      <c r="J31" s="17">
        <f t="shared" si="1"/>
        <v>0</v>
      </c>
      <c r="K31" s="9" t="s">
        <v>647</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5" customHeight="1">
      <c r="B32" s="21">
        <v>11</v>
      </c>
      <c r="C32" s="309" t="s">
        <v>652</v>
      </c>
      <c r="D32" s="950"/>
      <c r="E32" s="951"/>
      <c r="F32" s="19"/>
      <c r="G32" s="18" t="s">
        <v>635</v>
      </c>
      <c r="H32" s="308">
        <v>0.48</v>
      </c>
      <c r="I32" s="18" t="s">
        <v>636</v>
      </c>
      <c r="J32" s="17">
        <f t="shared" si="1"/>
        <v>0</v>
      </c>
      <c r="K32" s="9" t="s">
        <v>648</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329"/>
      <c r="B33" s="21">
        <v>12</v>
      </c>
      <c r="C33" s="20" t="s">
        <v>726</v>
      </c>
      <c r="D33" s="950"/>
      <c r="E33" s="951"/>
      <c r="F33" s="19"/>
      <c r="G33" s="18" t="s">
        <v>635</v>
      </c>
      <c r="H33" s="308">
        <v>0.5</v>
      </c>
      <c r="I33" s="18" t="s">
        <v>636</v>
      </c>
      <c r="J33" s="17">
        <f>ROUND(F33*H33,0)</f>
        <v>0</v>
      </c>
      <c r="K33" s="9" t="s">
        <v>649</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c r="B34" s="21">
        <v>13</v>
      </c>
      <c r="C34" s="20" t="s">
        <v>769</v>
      </c>
      <c r="D34" s="950"/>
      <c r="E34" s="951"/>
      <c r="F34" s="19"/>
      <c r="G34" s="18" t="s">
        <v>635</v>
      </c>
      <c r="H34" s="308">
        <v>0.5</v>
      </c>
      <c r="I34" s="18" t="s">
        <v>636</v>
      </c>
      <c r="J34" s="17">
        <f t="shared" si="1"/>
        <v>0</v>
      </c>
      <c r="K34" s="9" t="s">
        <v>650</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5" customHeight="1">
      <c r="A35" s="329"/>
      <c r="B35" s="21">
        <v>14</v>
      </c>
      <c r="C35" s="20" t="s">
        <v>836</v>
      </c>
      <c r="D35" s="950"/>
      <c r="E35" s="951"/>
      <c r="F35" s="19"/>
      <c r="G35" s="18" t="s">
        <v>635</v>
      </c>
      <c r="H35" s="308">
        <v>0.5</v>
      </c>
      <c r="I35" s="18" t="s">
        <v>636</v>
      </c>
      <c r="J35" s="17">
        <f>ROUND(F35*H35,0)</f>
        <v>0</v>
      </c>
      <c r="K35" s="9" t="s">
        <v>651</v>
      </c>
      <c r="L35" s="329"/>
      <c r="M35" s="329"/>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 customHeight="1" thickBot="1">
      <c r="A36" s="329"/>
      <c r="B36" s="21">
        <v>15</v>
      </c>
      <c r="C36" s="20" t="s">
        <v>844</v>
      </c>
      <c r="D36" s="950"/>
      <c r="E36" s="951"/>
      <c r="F36" s="19"/>
      <c r="G36" s="18" t="s">
        <v>93</v>
      </c>
      <c r="H36" s="308">
        <v>0.5</v>
      </c>
      <c r="I36" s="18" t="s">
        <v>96</v>
      </c>
      <c r="J36" s="17">
        <f>ROUND(F36*H36,0)</f>
        <v>0</v>
      </c>
      <c r="K36" s="9" t="s">
        <v>725</v>
      </c>
      <c r="L36" s="329"/>
      <c r="M36" s="329"/>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 customHeight="1">
      <c r="B37" s="15"/>
      <c r="C37" s="16"/>
      <c r="D37" s="15"/>
      <c r="E37" s="15"/>
      <c r="F37" s="14"/>
      <c r="G37" s="13"/>
      <c r="H37" s="956" t="s">
        <v>781</v>
      </c>
      <c r="I37" s="957"/>
      <c r="J37" s="11"/>
      <c r="K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 customHeight="1" thickBot="1">
      <c r="B38" s="217"/>
      <c r="C38" s="217"/>
      <c r="D38" s="217"/>
      <c r="E38" s="217"/>
      <c r="F38" s="235"/>
      <c r="G38" s="217"/>
      <c r="H38" s="993" t="s">
        <v>94</v>
      </c>
      <c r="I38" s="994"/>
      <c r="J38" s="218">
        <f>SUM(J22:J36)</f>
        <v>0</v>
      </c>
      <c r="K38" s="217" t="s">
        <v>721</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3.5" customHeight="1">
      <c r="H39" s="242"/>
      <c r="I39" s="242"/>
      <c r="J39" s="268"/>
      <c r="K39" s="217"/>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8.75" customHeight="1">
      <c r="A40" s="234" t="s">
        <v>527</v>
      </c>
      <c r="B40" s="219" t="s">
        <v>607</v>
      </c>
      <c r="K40" s="217"/>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9" customHeight="1">
      <c r="A41" s="234"/>
      <c r="K41" s="217"/>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8.75" customHeight="1">
      <c r="A42" s="234"/>
      <c r="B42" s="1066" t="s">
        <v>112</v>
      </c>
      <c r="C42" s="1067"/>
      <c r="D42" s="1066" t="s">
        <v>111</v>
      </c>
      <c r="E42" s="1067"/>
      <c r="F42" s="337" t="s">
        <v>110</v>
      </c>
      <c r="G42" s="393"/>
      <c r="H42" s="336" t="s">
        <v>109</v>
      </c>
      <c r="I42" s="393"/>
      <c r="J42" s="337" t="s">
        <v>3</v>
      </c>
      <c r="K42" s="217"/>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5" customHeight="1">
      <c r="A43" s="234"/>
      <c r="B43" s="364"/>
      <c r="C43" s="395"/>
      <c r="D43" s="338"/>
      <c r="E43" s="396"/>
      <c r="F43" s="228"/>
      <c r="G43" s="394"/>
      <c r="H43" s="342"/>
      <c r="I43" s="394"/>
      <c r="J43" s="344" t="s">
        <v>637</v>
      </c>
      <c r="K43" s="217"/>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 customHeight="1">
      <c r="B44" s="22">
        <v>1</v>
      </c>
      <c r="C44" s="23" t="s">
        <v>97</v>
      </c>
      <c r="D44" s="950"/>
      <c r="E44" s="951"/>
      <c r="F44" s="19"/>
      <c r="G44" s="18" t="s">
        <v>635</v>
      </c>
      <c r="H44" s="308">
        <v>6.5000000000000002E-2</v>
      </c>
      <c r="I44" s="18" t="s">
        <v>636</v>
      </c>
      <c r="J44" s="17">
        <f t="shared" ref="J44:J50" si="2">ROUND(F44*H44,0)</f>
        <v>0</v>
      </c>
      <c r="K44" s="9" t="s">
        <v>196</v>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5" customHeight="1">
      <c r="B45" s="22">
        <v>2</v>
      </c>
      <c r="C45" s="23" t="s">
        <v>478</v>
      </c>
      <c r="D45" s="950"/>
      <c r="E45" s="951"/>
      <c r="F45" s="19"/>
      <c r="G45" s="18" t="s">
        <v>635</v>
      </c>
      <c r="H45" s="308">
        <v>0.128</v>
      </c>
      <c r="I45" s="18" t="s">
        <v>636</v>
      </c>
      <c r="J45" s="17">
        <f t="shared" si="2"/>
        <v>0</v>
      </c>
      <c r="K45" s="9" t="s">
        <v>195</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5" customHeight="1">
      <c r="B46" s="22">
        <v>3</v>
      </c>
      <c r="C46" s="20" t="s">
        <v>498</v>
      </c>
      <c r="D46" s="950"/>
      <c r="E46" s="951"/>
      <c r="F46" s="19"/>
      <c r="G46" s="18" t="s">
        <v>635</v>
      </c>
      <c r="H46" s="308">
        <v>0.34100000000000003</v>
      </c>
      <c r="I46" s="18" t="s">
        <v>636</v>
      </c>
      <c r="J46" s="17">
        <f t="shared" si="2"/>
        <v>0</v>
      </c>
      <c r="K46" s="9" t="s">
        <v>194</v>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5" customHeight="1">
      <c r="B47" s="22">
        <v>4</v>
      </c>
      <c r="C47" s="20" t="s">
        <v>541</v>
      </c>
      <c r="D47" s="950"/>
      <c r="E47" s="951"/>
      <c r="F47" s="19"/>
      <c r="G47" s="18" t="s">
        <v>635</v>
      </c>
      <c r="H47" s="308">
        <v>0.38100000000000001</v>
      </c>
      <c r="I47" s="18" t="s">
        <v>636</v>
      </c>
      <c r="J47" s="17">
        <f t="shared" si="2"/>
        <v>0</v>
      </c>
      <c r="K47" s="9" t="s">
        <v>193</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5" customHeight="1">
      <c r="B48" s="22">
        <v>5</v>
      </c>
      <c r="C48" s="20" t="s">
        <v>595</v>
      </c>
      <c r="D48" s="950"/>
      <c r="E48" s="951"/>
      <c r="F48" s="19"/>
      <c r="G48" s="18" t="s">
        <v>635</v>
      </c>
      <c r="H48" s="308">
        <v>0.42</v>
      </c>
      <c r="I48" s="18" t="s">
        <v>636</v>
      </c>
      <c r="J48" s="17">
        <f t="shared" si="2"/>
        <v>0</v>
      </c>
      <c r="K48" s="9" t="s">
        <v>192</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5" customHeight="1">
      <c r="B49" s="21">
        <v>6</v>
      </c>
      <c r="C49" s="20" t="s">
        <v>652</v>
      </c>
      <c r="D49" s="950"/>
      <c r="E49" s="951"/>
      <c r="F49" s="19"/>
      <c r="G49" s="18" t="s">
        <v>635</v>
      </c>
      <c r="H49" s="308">
        <v>0.46</v>
      </c>
      <c r="I49" s="18" t="s">
        <v>636</v>
      </c>
      <c r="J49" s="17">
        <f t="shared" si="2"/>
        <v>0</v>
      </c>
      <c r="K49" s="9" t="s">
        <v>166</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5" customHeight="1">
      <c r="B50" s="21">
        <v>7</v>
      </c>
      <c r="C50" s="20" t="s">
        <v>726</v>
      </c>
      <c r="D50" s="950"/>
      <c r="E50" s="951"/>
      <c r="F50" s="19"/>
      <c r="G50" s="18" t="s">
        <v>635</v>
      </c>
      <c r="H50" s="308">
        <v>0.5</v>
      </c>
      <c r="I50" s="18" t="s">
        <v>636</v>
      </c>
      <c r="J50" s="17">
        <f t="shared" si="2"/>
        <v>0</v>
      </c>
      <c r="K50" s="9" t="s">
        <v>165</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c r="A51" s="329"/>
      <c r="B51" s="21">
        <v>8</v>
      </c>
      <c r="C51" s="20" t="s">
        <v>769</v>
      </c>
      <c r="D51" s="950"/>
      <c r="E51" s="951"/>
      <c r="F51" s="19"/>
      <c r="G51" s="18" t="s">
        <v>635</v>
      </c>
      <c r="H51" s="308">
        <v>0.5</v>
      </c>
      <c r="I51" s="18" t="s">
        <v>636</v>
      </c>
      <c r="J51" s="17">
        <f>ROUND(F51*H51,0)</f>
        <v>0</v>
      </c>
      <c r="K51" s="9" t="s">
        <v>164</v>
      </c>
      <c r="L51" s="329"/>
      <c r="M51" s="329"/>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c r="B52" s="21">
        <v>9</v>
      </c>
      <c r="C52" s="20" t="s">
        <v>836</v>
      </c>
      <c r="D52" s="950"/>
      <c r="E52" s="951"/>
      <c r="F52" s="19"/>
      <c r="G52" s="18" t="s">
        <v>635</v>
      </c>
      <c r="H52" s="308">
        <v>0.5</v>
      </c>
      <c r="I52" s="18" t="s">
        <v>636</v>
      </c>
      <c r="J52" s="17">
        <f>ROUND(F52*H52,0)</f>
        <v>0</v>
      </c>
      <c r="K52" s="9" t="s">
        <v>163</v>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5" customHeight="1" thickBot="1">
      <c r="A53" s="329"/>
      <c r="B53" s="21">
        <v>10</v>
      </c>
      <c r="C53" s="20" t="s">
        <v>844</v>
      </c>
      <c r="D53" s="950"/>
      <c r="E53" s="951"/>
      <c r="F53" s="19"/>
      <c r="G53" s="18" t="s">
        <v>93</v>
      </c>
      <c r="H53" s="308">
        <v>0.5</v>
      </c>
      <c r="I53" s="18" t="s">
        <v>96</v>
      </c>
      <c r="J53" s="17">
        <f>ROUND(F53*H53,0)</f>
        <v>0</v>
      </c>
      <c r="K53" s="9" t="s">
        <v>191</v>
      </c>
      <c r="L53" s="329"/>
      <c r="M53" s="329"/>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5" customHeight="1">
      <c r="B54" s="15"/>
      <c r="C54" s="16"/>
      <c r="D54" s="15"/>
      <c r="E54" s="15"/>
      <c r="F54" s="14"/>
      <c r="G54" s="13"/>
      <c r="H54" s="956" t="s">
        <v>774</v>
      </c>
      <c r="I54" s="957"/>
      <c r="J54" s="11"/>
      <c r="K54" s="9"/>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5" customHeight="1" thickBot="1">
      <c r="B55" s="217"/>
      <c r="C55" s="217"/>
      <c r="D55" s="217"/>
      <c r="E55" s="217"/>
      <c r="F55" s="235"/>
      <c r="G55" s="217"/>
      <c r="H55" s="993" t="s">
        <v>94</v>
      </c>
      <c r="I55" s="994"/>
      <c r="J55" s="218">
        <f>SUM(J44:J53)</f>
        <v>0</v>
      </c>
      <c r="K55" s="217" t="s">
        <v>722</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3.5" customHeight="1">
      <c r="H56" s="242"/>
      <c r="I56" s="242"/>
      <c r="J56" s="268"/>
      <c r="K56" s="217"/>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234" t="s">
        <v>525</v>
      </c>
      <c r="B57" s="219" t="s">
        <v>574</v>
      </c>
      <c r="K57" s="217"/>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9" customHeight="1">
      <c r="A58" s="234"/>
      <c r="K58" s="217"/>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8.75" customHeight="1">
      <c r="A59" s="234"/>
      <c r="B59" s="1066" t="s">
        <v>112</v>
      </c>
      <c r="C59" s="1067"/>
      <c r="D59" s="1066" t="s">
        <v>111</v>
      </c>
      <c r="E59" s="1067"/>
      <c r="F59" s="337" t="s">
        <v>110</v>
      </c>
      <c r="G59" s="393"/>
      <c r="H59" s="336" t="s">
        <v>109</v>
      </c>
      <c r="I59" s="393"/>
      <c r="J59" s="337" t="s">
        <v>3</v>
      </c>
      <c r="K59" s="388"/>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 customHeight="1">
      <c r="A60" s="234"/>
      <c r="B60" s="364"/>
      <c r="C60" s="395"/>
      <c r="D60" s="338"/>
      <c r="E60" s="396"/>
      <c r="F60" s="228"/>
      <c r="G60" s="394"/>
      <c r="H60" s="342"/>
      <c r="I60" s="394"/>
      <c r="J60" s="344" t="s">
        <v>637</v>
      </c>
      <c r="K60" s="388"/>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5" customHeight="1">
      <c r="B61" s="22">
        <v>1</v>
      </c>
      <c r="C61" s="309" t="s">
        <v>568</v>
      </c>
      <c r="D61" s="950"/>
      <c r="E61" s="951"/>
      <c r="F61" s="19"/>
      <c r="G61" s="18" t="s">
        <v>635</v>
      </c>
      <c r="H61" s="308">
        <v>4.4999999999999998E-2</v>
      </c>
      <c r="I61" s="18" t="s">
        <v>636</v>
      </c>
      <c r="J61" s="17">
        <f t="shared" ref="J61:J73" si="3">ROUND(F61*H61,0)</f>
        <v>0</v>
      </c>
      <c r="K61" s="9" t="s">
        <v>638</v>
      </c>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5" customHeight="1">
      <c r="B62" s="22">
        <v>2</v>
      </c>
      <c r="C62" s="309" t="s">
        <v>569</v>
      </c>
      <c r="D62" s="950"/>
      <c r="E62" s="951"/>
      <c r="F62" s="19"/>
      <c r="G62" s="18" t="s">
        <v>635</v>
      </c>
      <c r="H62" s="308">
        <v>8.8999999999999996E-2</v>
      </c>
      <c r="I62" s="18" t="s">
        <v>636</v>
      </c>
      <c r="J62" s="17">
        <f t="shared" si="3"/>
        <v>0</v>
      </c>
      <c r="K62" s="9" t="s">
        <v>639</v>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5" customHeight="1">
      <c r="B63" s="22">
        <v>3</v>
      </c>
      <c r="C63" s="309" t="s">
        <v>570</v>
      </c>
      <c r="D63" s="950"/>
      <c r="E63" s="951"/>
      <c r="F63" s="19"/>
      <c r="G63" s="18" t="s">
        <v>635</v>
      </c>
      <c r="H63" s="308">
        <v>0.13600000000000001</v>
      </c>
      <c r="I63" s="18" t="s">
        <v>636</v>
      </c>
      <c r="J63" s="17">
        <f t="shared" si="3"/>
        <v>0</v>
      </c>
      <c r="K63" s="9" t="s">
        <v>640</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5" customHeight="1">
      <c r="B64" s="22">
        <v>4</v>
      </c>
      <c r="C64" s="309" t="s">
        <v>571</v>
      </c>
      <c r="D64" s="950"/>
      <c r="E64" s="951"/>
      <c r="F64" s="19"/>
      <c r="G64" s="18" t="s">
        <v>635</v>
      </c>
      <c r="H64" s="308">
        <v>0.17799999999999999</v>
      </c>
      <c r="I64" s="18" t="s">
        <v>636</v>
      </c>
      <c r="J64" s="17">
        <f t="shared" si="3"/>
        <v>0</v>
      </c>
      <c r="K64" s="9" t="s">
        <v>641</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5" customHeight="1">
      <c r="B65" s="22">
        <v>5</v>
      </c>
      <c r="C65" s="309" t="s">
        <v>572</v>
      </c>
      <c r="D65" s="950"/>
      <c r="E65" s="951"/>
      <c r="F65" s="19"/>
      <c r="G65" s="18" t="s">
        <v>635</v>
      </c>
      <c r="H65" s="308">
        <v>0.221</v>
      </c>
      <c r="I65" s="18" t="s">
        <v>636</v>
      </c>
      <c r="J65" s="17">
        <f t="shared" si="3"/>
        <v>0</v>
      </c>
      <c r="K65" s="9" t="s">
        <v>642</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5" customHeight="1">
      <c r="B66" s="22">
        <v>6</v>
      </c>
      <c r="C66" s="309" t="s">
        <v>491</v>
      </c>
      <c r="D66" s="950"/>
      <c r="E66" s="951"/>
      <c r="F66" s="19"/>
      <c r="G66" s="18" t="s">
        <v>635</v>
      </c>
      <c r="H66" s="308">
        <v>0.26100000000000001</v>
      </c>
      <c r="I66" s="18" t="s">
        <v>636</v>
      </c>
      <c r="J66" s="17">
        <f t="shared" si="3"/>
        <v>0</v>
      </c>
      <c r="K66" s="9" t="s">
        <v>643</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5" customHeight="1">
      <c r="B67" s="22">
        <v>7</v>
      </c>
      <c r="C67" s="309" t="s">
        <v>517</v>
      </c>
      <c r="D67" s="950"/>
      <c r="E67" s="951"/>
      <c r="F67" s="19"/>
      <c r="G67" s="18" t="s">
        <v>635</v>
      </c>
      <c r="H67" s="308">
        <v>0.30099999999999999</v>
      </c>
      <c r="I67" s="18" t="s">
        <v>636</v>
      </c>
      <c r="J67" s="17">
        <f t="shared" si="3"/>
        <v>0</v>
      </c>
      <c r="K67" s="9" t="s">
        <v>644</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5" customHeight="1">
      <c r="B68" s="21">
        <v>8</v>
      </c>
      <c r="C68" s="309" t="s">
        <v>542</v>
      </c>
      <c r="D68" s="950"/>
      <c r="E68" s="951"/>
      <c r="F68" s="19"/>
      <c r="G68" s="18" t="s">
        <v>635</v>
      </c>
      <c r="H68" s="308">
        <v>0.34100000000000003</v>
      </c>
      <c r="I68" s="18" t="s">
        <v>636</v>
      </c>
      <c r="J68" s="17">
        <f t="shared" si="3"/>
        <v>0</v>
      </c>
      <c r="K68" s="9" t="s">
        <v>645</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5" customHeight="1">
      <c r="B69" s="21">
        <v>9</v>
      </c>
      <c r="C69" s="309" t="s">
        <v>541</v>
      </c>
      <c r="D69" s="950"/>
      <c r="E69" s="951"/>
      <c r="F69" s="19"/>
      <c r="G69" s="18" t="s">
        <v>635</v>
      </c>
      <c r="H69" s="308">
        <v>0.441</v>
      </c>
      <c r="I69" s="18" t="s">
        <v>636</v>
      </c>
      <c r="J69" s="17">
        <f t="shared" si="3"/>
        <v>0</v>
      </c>
      <c r="K69" s="9" t="s">
        <v>646</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5" customHeight="1">
      <c r="B70" s="21">
        <v>10</v>
      </c>
      <c r="C70" s="309" t="s">
        <v>595</v>
      </c>
      <c r="D70" s="950"/>
      <c r="E70" s="951"/>
      <c r="F70" s="19"/>
      <c r="G70" s="18" t="s">
        <v>635</v>
      </c>
      <c r="H70" s="308">
        <v>0.46</v>
      </c>
      <c r="I70" s="18" t="s">
        <v>636</v>
      </c>
      <c r="J70" s="17">
        <f t="shared" si="3"/>
        <v>0</v>
      </c>
      <c r="K70" s="9" t="s">
        <v>647</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5" customHeight="1">
      <c r="B71" s="21">
        <v>11</v>
      </c>
      <c r="C71" s="309" t="s">
        <v>652</v>
      </c>
      <c r="D71" s="950"/>
      <c r="E71" s="951"/>
      <c r="F71" s="19"/>
      <c r="G71" s="18" t="s">
        <v>635</v>
      </c>
      <c r="H71" s="308">
        <v>0.48</v>
      </c>
      <c r="I71" s="18" t="s">
        <v>636</v>
      </c>
      <c r="J71" s="17">
        <f t="shared" si="3"/>
        <v>0</v>
      </c>
      <c r="K71" s="9" t="s">
        <v>648</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5" customHeight="1">
      <c r="A72" s="329"/>
      <c r="B72" s="21">
        <v>12</v>
      </c>
      <c r="C72" s="20" t="s">
        <v>726</v>
      </c>
      <c r="D72" s="950"/>
      <c r="E72" s="951"/>
      <c r="F72" s="19"/>
      <c r="G72" s="18" t="s">
        <v>635</v>
      </c>
      <c r="H72" s="308">
        <v>0.5</v>
      </c>
      <c r="I72" s="18" t="s">
        <v>636</v>
      </c>
      <c r="J72" s="17">
        <f t="shared" si="3"/>
        <v>0</v>
      </c>
      <c r="K72" s="9" t="s">
        <v>649</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5" customHeight="1">
      <c r="B73" s="21">
        <v>13</v>
      </c>
      <c r="C73" s="20" t="s">
        <v>769</v>
      </c>
      <c r="D73" s="950"/>
      <c r="E73" s="951"/>
      <c r="F73" s="19"/>
      <c r="G73" s="18" t="s">
        <v>635</v>
      </c>
      <c r="H73" s="308">
        <v>0.5</v>
      </c>
      <c r="I73" s="18" t="s">
        <v>636</v>
      </c>
      <c r="J73" s="17">
        <f t="shared" si="3"/>
        <v>0</v>
      </c>
      <c r="K73" s="9" t="s">
        <v>650</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5" customHeight="1">
      <c r="A74" s="329"/>
      <c r="B74" s="21">
        <v>14</v>
      </c>
      <c r="C74" s="20" t="s">
        <v>836</v>
      </c>
      <c r="D74" s="950"/>
      <c r="E74" s="951"/>
      <c r="F74" s="19"/>
      <c r="G74" s="18" t="s">
        <v>635</v>
      </c>
      <c r="H74" s="308">
        <v>0.5</v>
      </c>
      <c r="I74" s="18" t="s">
        <v>636</v>
      </c>
      <c r="J74" s="17">
        <f>ROUND(F74*H74,0)</f>
        <v>0</v>
      </c>
      <c r="K74" s="9" t="s">
        <v>651</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5" customHeight="1" thickBot="1">
      <c r="A75" s="329"/>
      <c r="B75" s="21">
        <v>15</v>
      </c>
      <c r="C75" s="20" t="s">
        <v>844</v>
      </c>
      <c r="D75" s="950"/>
      <c r="E75" s="951"/>
      <c r="F75" s="19"/>
      <c r="G75" s="18" t="s">
        <v>93</v>
      </c>
      <c r="H75" s="308">
        <v>0.5</v>
      </c>
      <c r="I75" s="18" t="s">
        <v>96</v>
      </c>
      <c r="J75" s="17">
        <f>ROUND(F75*H75,0)</f>
        <v>0</v>
      </c>
      <c r="K75" s="9" t="s">
        <v>725</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5" customHeight="1">
      <c r="A76" s="329"/>
      <c r="B76" s="15"/>
      <c r="C76" s="16"/>
      <c r="D76" s="15"/>
      <c r="E76" s="15"/>
      <c r="F76" s="14"/>
      <c r="G76" s="13"/>
      <c r="H76" s="956" t="s">
        <v>781</v>
      </c>
      <c r="I76" s="957"/>
      <c r="J76" s="11"/>
      <c r="K76" s="9"/>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 customHeight="1" thickBot="1">
      <c r="B77" s="217"/>
      <c r="C77" s="217"/>
      <c r="D77" s="217"/>
      <c r="E77" s="217"/>
      <c r="F77" s="235"/>
      <c r="G77" s="217"/>
      <c r="H77" s="993" t="s">
        <v>94</v>
      </c>
      <c r="I77" s="994"/>
      <c r="J77" s="218">
        <f>SUM(J61:J75)</f>
        <v>0</v>
      </c>
      <c r="K77" s="217" t="s">
        <v>723</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3.5" customHeight="1">
      <c r="H78" s="242"/>
      <c r="I78" s="242"/>
      <c r="J78" s="268"/>
      <c r="K78" s="217"/>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8.75" customHeight="1">
      <c r="A79" s="234" t="s">
        <v>524</v>
      </c>
      <c r="B79" s="219" t="s">
        <v>575</v>
      </c>
      <c r="K79" s="217"/>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9" customHeight="1">
      <c r="A80" s="234"/>
      <c r="K80" s="217"/>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c r="A81" s="234"/>
      <c r="B81" s="1066" t="s">
        <v>112</v>
      </c>
      <c r="C81" s="1067"/>
      <c r="D81" s="1066" t="s">
        <v>111</v>
      </c>
      <c r="E81" s="1067"/>
      <c r="F81" s="337" t="s">
        <v>110</v>
      </c>
      <c r="G81" s="393"/>
      <c r="H81" s="336" t="s">
        <v>109</v>
      </c>
      <c r="I81" s="393"/>
      <c r="J81" s="337" t="s">
        <v>3</v>
      </c>
      <c r="K81" s="388"/>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5" customHeight="1">
      <c r="A82" s="234"/>
      <c r="B82" s="364"/>
      <c r="C82" s="395"/>
      <c r="D82" s="338"/>
      <c r="E82" s="396"/>
      <c r="F82" s="228"/>
      <c r="G82" s="394"/>
      <c r="H82" s="342"/>
      <c r="I82" s="394"/>
      <c r="J82" s="344" t="s">
        <v>637</v>
      </c>
      <c r="K82" s="388"/>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5" customHeight="1">
      <c r="B83" s="22">
        <v>1</v>
      </c>
      <c r="C83" s="23" t="s">
        <v>97</v>
      </c>
      <c r="D83" s="950"/>
      <c r="E83" s="951"/>
      <c r="F83" s="19"/>
      <c r="G83" s="18" t="s">
        <v>635</v>
      </c>
      <c r="H83" s="308">
        <v>6.5000000000000002E-2</v>
      </c>
      <c r="I83" s="18" t="s">
        <v>636</v>
      </c>
      <c r="J83" s="17">
        <f t="shared" ref="J83:J90" si="4">ROUND(F83*H83,0)</f>
        <v>0</v>
      </c>
      <c r="K83" s="9" t="s">
        <v>196</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5" customHeight="1">
      <c r="B84" s="22">
        <v>2</v>
      </c>
      <c r="C84" s="23" t="s">
        <v>478</v>
      </c>
      <c r="D84" s="950"/>
      <c r="E84" s="951"/>
      <c r="F84" s="19"/>
      <c r="G84" s="18" t="s">
        <v>635</v>
      </c>
      <c r="H84" s="308">
        <v>0.128</v>
      </c>
      <c r="I84" s="18" t="s">
        <v>636</v>
      </c>
      <c r="J84" s="17">
        <f t="shared" si="4"/>
        <v>0</v>
      </c>
      <c r="K84" s="9" t="s">
        <v>195</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 customHeight="1">
      <c r="B85" s="22">
        <v>3</v>
      </c>
      <c r="C85" s="20" t="s">
        <v>498</v>
      </c>
      <c r="D85" s="950"/>
      <c r="E85" s="951"/>
      <c r="F85" s="19"/>
      <c r="G85" s="18" t="s">
        <v>635</v>
      </c>
      <c r="H85" s="308">
        <v>0.34100000000000003</v>
      </c>
      <c r="I85" s="18" t="s">
        <v>636</v>
      </c>
      <c r="J85" s="17">
        <f t="shared" si="4"/>
        <v>0</v>
      </c>
      <c r="K85" s="9" t="s">
        <v>194</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 customHeight="1">
      <c r="B86" s="22">
        <v>4</v>
      </c>
      <c r="C86" s="20" t="s">
        <v>541</v>
      </c>
      <c r="D86" s="950"/>
      <c r="E86" s="951"/>
      <c r="F86" s="19"/>
      <c r="G86" s="18" t="s">
        <v>635</v>
      </c>
      <c r="H86" s="308">
        <v>0.38100000000000001</v>
      </c>
      <c r="I86" s="18" t="s">
        <v>636</v>
      </c>
      <c r="J86" s="17">
        <f t="shared" si="4"/>
        <v>0</v>
      </c>
      <c r="K86" s="9" t="s">
        <v>193</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5" customHeight="1">
      <c r="B87" s="21">
        <v>5</v>
      </c>
      <c r="C87" s="20" t="s">
        <v>595</v>
      </c>
      <c r="D87" s="950"/>
      <c r="E87" s="951"/>
      <c r="F87" s="19"/>
      <c r="G87" s="18" t="s">
        <v>635</v>
      </c>
      <c r="H87" s="308">
        <v>0.42</v>
      </c>
      <c r="I87" s="18" t="s">
        <v>636</v>
      </c>
      <c r="J87" s="17">
        <f t="shared" si="4"/>
        <v>0</v>
      </c>
      <c r="K87" s="9" t="s">
        <v>192</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5" customHeight="1">
      <c r="B88" s="21">
        <v>6</v>
      </c>
      <c r="C88" s="20" t="s">
        <v>652</v>
      </c>
      <c r="D88" s="950"/>
      <c r="E88" s="951"/>
      <c r="F88" s="19"/>
      <c r="G88" s="18" t="s">
        <v>635</v>
      </c>
      <c r="H88" s="308">
        <v>0.46</v>
      </c>
      <c r="I88" s="18" t="s">
        <v>636</v>
      </c>
      <c r="J88" s="17">
        <f t="shared" si="4"/>
        <v>0</v>
      </c>
      <c r="K88" s="9" t="s">
        <v>166</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5" customHeight="1">
      <c r="A89" s="329"/>
      <c r="B89" s="21">
        <v>7</v>
      </c>
      <c r="C89" s="20" t="s">
        <v>726</v>
      </c>
      <c r="D89" s="950"/>
      <c r="E89" s="951"/>
      <c r="F89" s="19"/>
      <c r="G89" s="18" t="s">
        <v>635</v>
      </c>
      <c r="H89" s="308">
        <v>0.5</v>
      </c>
      <c r="I89" s="18" t="s">
        <v>636</v>
      </c>
      <c r="J89" s="17">
        <f>ROUND(F89*H89,0)</f>
        <v>0</v>
      </c>
      <c r="K89" s="9" t="s">
        <v>165</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5" customHeight="1">
      <c r="B90" s="21">
        <v>8</v>
      </c>
      <c r="C90" s="20" t="s">
        <v>769</v>
      </c>
      <c r="D90" s="950"/>
      <c r="E90" s="951"/>
      <c r="F90" s="19"/>
      <c r="G90" s="18" t="s">
        <v>635</v>
      </c>
      <c r="H90" s="308">
        <v>0.5</v>
      </c>
      <c r="I90" s="18" t="s">
        <v>636</v>
      </c>
      <c r="J90" s="17">
        <f t="shared" si="4"/>
        <v>0</v>
      </c>
      <c r="K90" s="9" t="s">
        <v>164</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5" customHeight="1">
      <c r="A91" s="329"/>
      <c r="B91" s="21">
        <v>9</v>
      </c>
      <c r="C91" s="20" t="s">
        <v>836</v>
      </c>
      <c r="D91" s="950"/>
      <c r="E91" s="951"/>
      <c r="F91" s="19"/>
      <c r="G91" s="18" t="s">
        <v>93</v>
      </c>
      <c r="H91" s="308">
        <v>0.5</v>
      </c>
      <c r="I91" s="18" t="s">
        <v>96</v>
      </c>
      <c r="J91" s="17">
        <f>ROUND(F91*H91,0)</f>
        <v>0</v>
      </c>
      <c r="K91" s="9" t="s">
        <v>163</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5" customHeight="1" thickBot="1">
      <c r="A92" s="329"/>
      <c r="B92" s="21">
        <v>10</v>
      </c>
      <c r="C92" s="20" t="s">
        <v>844</v>
      </c>
      <c r="D92" s="950"/>
      <c r="E92" s="951"/>
      <c r="F92" s="19"/>
      <c r="G92" s="18" t="s">
        <v>93</v>
      </c>
      <c r="H92" s="308">
        <v>0.5</v>
      </c>
      <c r="I92" s="18" t="s">
        <v>96</v>
      </c>
      <c r="J92" s="17">
        <f>ROUND(F92*H92,0)</f>
        <v>0</v>
      </c>
      <c r="K92" s="9" t="s">
        <v>773</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15" customHeight="1">
      <c r="B93" s="15"/>
      <c r="C93" s="16"/>
      <c r="D93" s="15"/>
      <c r="E93" s="15"/>
      <c r="F93" s="14"/>
      <c r="G93" s="13"/>
      <c r="H93" s="956" t="s">
        <v>774</v>
      </c>
      <c r="I93" s="957"/>
      <c r="J93" s="11"/>
      <c r="K93" s="9"/>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ht="15" customHeight="1" thickBot="1">
      <c r="B94" s="217"/>
      <c r="C94" s="217"/>
      <c r="D94" s="217"/>
      <c r="E94" s="217"/>
      <c r="F94" s="235"/>
      <c r="G94" s="217"/>
      <c r="H94" s="993" t="s">
        <v>94</v>
      </c>
      <c r="I94" s="994"/>
      <c r="J94" s="218">
        <f>SUM(J83:J92)</f>
        <v>0</v>
      </c>
      <c r="K94" s="217" t="s">
        <v>724</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13.5" customHeight="1">
      <c r="H95" s="242"/>
      <c r="I95" s="242"/>
      <c r="J95" s="268"/>
      <c r="K95" s="217"/>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18.75" customHeight="1">
      <c r="A96" s="234"/>
      <c r="K96" s="217"/>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9" customHeight="1">
      <c r="A97" s="234"/>
      <c r="K97" s="217"/>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18.75" customHeight="1">
      <c r="A98" s="234"/>
      <c r="B98" s="1031"/>
      <c r="C98" s="1031"/>
      <c r="D98" s="1031"/>
      <c r="E98" s="1031"/>
      <c r="F98" s="384"/>
      <c r="G98" s="478"/>
      <c r="H98" s="478"/>
      <c r="I98" s="478"/>
      <c r="J98" s="384"/>
      <c r="K98" s="435"/>
      <c r="L98" s="4"/>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15" customHeight="1">
      <c r="A99" s="234"/>
      <c r="B99" s="478"/>
      <c r="C99" s="478"/>
      <c r="D99" s="478"/>
      <c r="E99" s="478"/>
      <c r="F99" s="384"/>
      <c r="G99" s="478"/>
      <c r="H99" s="478"/>
      <c r="I99" s="478"/>
      <c r="J99" s="385"/>
      <c r="K99" s="435"/>
      <c r="L99" s="4"/>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15" customHeight="1">
      <c r="B100" s="469"/>
      <c r="C100" s="44"/>
      <c r="D100" s="1080"/>
      <c r="E100" s="1080"/>
      <c r="F100" s="322"/>
      <c r="G100" s="13"/>
      <c r="H100" s="479"/>
      <c r="I100" s="13"/>
      <c r="J100" s="14"/>
      <c r="K100" s="44"/>
      <c r="L100" s="4"/>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15" customHeight="1">
      <c r="B101" s="44"/>
      <c r="C101" s="13"/>
      <c r="D101" s="44"/>
      <c r="E101" s="44"/>
      <c r="F101" s="14"/>
      <c r="G101" s="13"/>
      <c r="H101" s="1080"/>
      <c r="I101" s="1080"/>
      <c r="J101" s="14"/>
      <c r="K101" s="44"/>
      <c r="L101" s="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row>
    <row r="102" spans="1:69" ht="15" customHeight="1">
      <c r="B102" s="435"/>
      <c r="C102" s="435"/>
      <c r="D102" s="435"/>
      <c r="E102" s="435"/>
      <c r="F102" s="334"/>
      <c r="G102" s="435"/>
      <c r="H102" s="1031"/>
      <c r="I102" s="1031"/>
      <c r="J102" s="334"/>
      <c r="K102" s="435"/>
      <c r="L102" s="4"/>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1:69" ht="13.5" customHeight="1">
      <c r="H103" s="242"/>
      <c r="I103" s="242"/>
      <c r="J103" s="268"/>
      <c r="K103" s="217"/>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1:69" ht="18.75" customHeight="1">
      <c r="A104" s="421" t="s">
        <v>20</v>
      </c>
      <c r="B104" s="219" t="s">
        <v>540</v>
      </c>
      <c r="K104" s="217"/>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row>
    <row r="105" spans="1:69" ht="9" customHeight="1">
      <c r="A105" s="234"/>
      <c r="K105" s="217"/>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1:69" ht="18.75" customHeight="1">
      <c r="A106" s="234"/>
      <c r="B106" s="1066" t="s">
        <v>112</v>
      </c>
      <c r="C106" s="1067"/>
      <c r="D106" s="1066" t="s">
        <v>111</v>
      </c>
      <c r="E106" s="1067"/>
      <c r="F106" s="233" t="s">
        <v>110</v>
      </c>
      <c r="G106" s="225"/>
      <c r="H106" s="267" t="s">
        <v>109</v>
      </c>
      <c r="I106" s="225"/>
      <c r="J106" s="233" t="s">
        <v>3</v>
      </c>
      <c r="K106" s="217"/>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15" customHeight="1">
      <c r="A107" s="234"/>
      <c r="B107" s="232"/>
      <c r="C107" s="231"/>
      <c r="D107" s="230"/>
      <c r="E107" s="229"/>
      <c r="F107" s="228"/>
      <c r="G107" s="227"/>
      <c r="H107" s="236"/>
      <c r="I107" s="227"/>
      <c r="J107" s="226" t="s">
        <v>522</v>
      </c>
      <c r="K107" s="217"/>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15" customHeight="1">
      <c r="A108" s="1"/>
      <c r="B108" s="22">
        <v>1</v>
      </c>
      <c r="C108" s="23" t="s">
        <v>130</v>
      </c>
      <c r="D108" s="950"/>
      <c r="E108" s="951"/>
      <c r="F108" s="19"/>
      <c r="G108" s="18" t="s">
        <v>519</v>
      </c>
      <c r="H108" s="308">
        <v>5.0000000000000001E-3</v>
      </c>
      <c r="I108" s="18" t="s">
        <v>521</v>
      </c>
      <c r="J108" s="17">
        <f t="shared" ref="J108:J111" si="5">ROUND(F108*H108,0)</f>
        <v>0</v>
      </c>
      <c r="K108" s="9" t="s">
        <v>782</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15" customHeight="1">
      <c r="A109" s="1"/>
      <c r="B109" s="22">
        <v>2</v>
      </c>
      <c r="C109" s="23" t="s">
        <v>129</v>
      </c>
      <c r="D109" s="950"/>
      <c r="E109" s="951"/>
      <c r="F109" s="19"/>
      <c r="G109" s="18" t="s">
        <v>519</v>
      </c>
      <c r="H109" s="308">
        <v>3.1E-2</v>
      </c>
      <c r="I109" s="18" t="s">
        <v>521</v>
      </c>
      <c r="J109" s="17">
        <f t="shared" si="5"/>
        <v>0</v>
      </c>
      <c r="K109" s="9" t="s">
        <v>195</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15" customHeight="1">
      <c r="A110" s="1"/>
      <c r="B110" s="22">
        <v>3</v>
      </c>
      <c r="C110" s="23" t="s">
        <v>119</v>
      </c>
      <c r="D110" s="950"/>
      <c r="E110" s="951"/>
      <c r="F110" s="19"/>
      <c r="G110" s="18" t="s">
        <v>519</v>
      </c>
      <c r="H110" s="308">
        <v>3.1E-2</v>
      </c>
      <c r="I110" s="18" t="s">
        <v>521</v>
      </c>
      <c r="J110" s="17">
        <f t="shared" si="5"/>
        <v>0</v>
      </c>
      <c r="K110" s="9" t="s">
        <v>194</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15" customHeight="1">
      <c r="A111" s="1"/>
      <c r="B111" s="22">
        <v>4</v>
      </c>
      <c r="C111" s="23" t="s">
        <v>118</v>
      </c>
      <c r="D111" s="950"/>
      <c r="E111" s="951"/>
      <c r="F111" s="19"/>
      <c r="G111" s="18" t="s">
        <v>519</v>
      </c>
      <c r="H111" s="308">
        <v>0.06</v>
      </c>
      <c r="I111" s="18" t="s">
        <v>521</v>
      </c>
      <c r="J111" s="17">
        <f t="shared" si="5"/>
        <v>0</v>
      </c>
      <c r="K111" s="9" t="s">
        <v>193</v>
      </c>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15" customHeight="1">
      <c r="A112" s="1"/>
      <c r="B112" s="983" t="s">
        <v>134</v>
      </c>
      <c r="C112" s="984"/>
      <c r="D112" s="950"/>
      <c r="E112" s="951"/>
      <c r="F112" s="40"/>
      <c r="G112" s="39"/>
      <c r="H112" s="312"/>
      <c r="I112" s="39"/>
      <c r="J112" s="38">
        <f>SUM(J108:J111)</f>
        <v>0</v>
      </c>
      <c r="K112" s="9" t="s">
        <v>192</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1:69" ht="13.5">
      <c r="A113" s="1"/>
      <c r="B113" s="964"/>
      <c r="C113" s="965"/>
      <c r="D113" s="964"/>
      <c r="E113" s="965"/>
      <c r="F113" s="37" t="s">
        <v>987</v>
      </c>
      <c r="G113" s="33"/>
      <c r="H113" s="313" t="s">
        <v>986</v>
      </c>
      <c r="I113" s="33"/>
      <c r="J113" s="37"/>
      <c r="K113" s="9"/>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1:69" ht="15" customHeight="1">
      <c r="A114" s="1"/>
      <c r="B114" s="966"/>
      <c r="C114" s="967"/>
      <c r="D114" s="966"/>
      <c r="E114" s="967"/>
      <c r="F114" s="35">
        <f>J112</f>
        <v>0</v>
      </c>
      <c r="G114" s="36" t="s">
        <v>519</v>
      </c>
      <c r="H114" s="314" t="e">
        <f>財政力附表!S28</f>
        <v>#DIV/0!</v>
      </c>
      <c r="I114" s="36" t="s">
        <v>521</v>
      </c>
      <c r="J114" s="35" t="e">
        <f>ROUND(F114*H114,0)</f>
        <v>#DIV/0!</v>
      </c>
      <c r="K114" s="9" t="s">
        <v>166</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1:69" ht="13.5">
      <c r="A115" s="1"/>
      <c r="B115" s="968"/>
      <c r="C115" s="969"/>
      <c r="D115" s="968"/>
      <c r="E115" s="969"/>
      <c r="F115" s="34"/>
      <c r="G115" s="26"/>
      <c r="H115" s="315" t="s">
        <v>135</v>
      </c>
      <c r="I115" s="316"/>
      <c r="J115" s="317"/>
      <c r="K115" s="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1:69" ht="15" customHeight="1">
      <c r="A116" s="1"/>
      <c r="B116" s="22">
        <v>5</v>
      </c>
      <c r="C116" s="23" t="s">
        <v>117</v>
      </c>
      <c r="D116" s="950"/>
      <c r="E116" s="951"/>
      <c r="F116" s="19"/>
      <c r="G116" s="18" t="s">
        <v>635</v>
      </c>
      <c r="H116" s="308">
        <v>7.4999999999999997E-2</v>
      </c>
      <c r="I116" s="18" t="s">
        <v>636</v>
      </c>
      <c r="J116" s="17">
        <f t="shared" ref="J116:J126" si="6">ROUND(F116*H116,0)</f>
        <v>0</v>
      </c>
      <c r="K116" s="9" t="s">
        <v>165</v>
      </c>
      <c r="L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1:69" ht="15" customHeight="1">
      <c r="A117" s="1"/>
      <c r="B117" s="22">
        <v>6</v>
      </c>
      <c r="C117" s="23" t="s">
        <v>107</v>
      </c>
      <c r="D117" s="950"/>
      <c r="E117" s="951"/>
      <c r="F117" s="19"/>
      <c r="G117" s="18" t="s">
        <v>635</v>
      </c>
      <c r="H117" s="308">
        <v>0.107</v>
      </c>
      <c r="I117" s="18" t="s">
        <v>636</v>
      </c>
      <c r="J117" s="17">
        <f t="shared" si="6"/>
        <v>0</v>
      </c>
      <c r="K117" s="9" t="s">
        <v>164</v>
      </c>
      <c r="L117" s="1"/>
      <c r="M117" s="9"/>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1:69" ht="15" customHeight="1">
      <c r="A118" s="1"/>
      <c r="B118" s="22">
        <v>7</v>
      </c>
      <c r="C118" s="20" t="s">
        <v>105</v>
      </c>
      <c r="D118" s="950"/>
      <c r="E118" s="951"/>
      <c r="F118" s="19"/>
      <c r="G118" s="18" t="s">
        <v>635</v>
      </c>
      <c r="H118" s="308">
        <v>0.124</v>
      </c>
      <c r="I118" s="18" t="s">
        <v>636</v>
      </c>
      <c r="J118" s="17">
        <f t="shared" si="6"/>
        <v>0</v>
      </c>
      <c r="K118" s="9" t="s">
        <v>163</v>
      </c>
      <c r="L118" s="1"/>
      <c r="M118" s="9"/>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1:69" ht="15" customHeight="1">
      <c r="A119" s="1"/>
      <c r="B119" s="22">
        <v>8</v>
      </c>
      <c r="C119" s="20" t="s">
        <v>103</v>
      </c>
      <c r="D119" s="950"/>
      <c r="E119" s="951"/>
      <c r="F119" s="19"/>
      <c r="G119" s="18" t="s">
        <v>635</v>
      </c>
      <c r="H119" s="308">
        <v>0.155</v>
      </c>
      <c r="I119" s="18" t="s">
        <v>636</v>
      </c>
      <c r="J119" s="17">
        <f t="shared" si="6"/>
        <v>0</v>
      </c>
      <c r="K119" s="9" t="s">
        <v>191</v>
      </c>
      <c r="L119" s="1"/>
      <c r="M119" s="9"/>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1:69" ht="15" customHeight="1">
      <c r="A120" s="1"/>
      <c r="B120" s="21">
        <v>9</v>
      </c>
      <c r="C120" s="20" t="s">
        <v>101</v>
      </c>
      <c r="D120" s="950"/>
      <c r="E120" s="951"/>
      <c r="F120" s="19"/>
      <c r="G120" s="18" t="s">
        <v>635</v>
      </c>
      <c r="H120" s="308">
        <v>0.17399999999999999</v>
      </c>
      <c r="I120" s="18" t="s">
        <v>636</v>
      </c>
      <c r="J120" s="17">
        <f t="shared" si="6"/>
        <v>0</v>
      </c>
      <c r="K120" s="9" t="s">
        <v>170</v>
      </c>
      <c r="L120" s="1"/>
      <c r="M120" s="9"/>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row>
    <row r="121" spans="1:69" ht="15" customHeight="1">
      <c r="B121" s="21">
        <v>10</v>
      </c>
      <c r="C121" s="20" t="s">
        <v>99</v>
      </c>
      <c r="D121" s="950"/>
      <c r="E121" s="951"/>
      <c r="F121" s="19"/>
      <c r="G121" s="18" t="s">
        <v>635</v>
      </c>
      <c r="H121" s="308">
        <v>0.192</v>
      </c>
      <c r="I121" s="18" t="s">
        <v>636</v>
      </c>
      <c r="J121" s="17">
        <f t="shared" si="6"/>
        <v>0</v>
      </c>
      <c r="K121" s="9" t="s">
        <v>190</v>
      </c>
      <c r="L121" s="1"/>
      <c r="M121" s="9"/>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row>
    <row r="122" spans="1:69" ht="15" customHeight="1">
      <c r="B122" s="21">
        <v>11</v>
      </c>
      <c r="C122" s="20" t="s">
        <v>97</v>
      </c>
      <c r="D122" s="950"/>
      <c r="E122" s="951"/>
      <c r="F122" s="19"/>
      <c r="G122" s="18" t="s">
        <v>635</v>
      </c>
      <c r="H122" s="308">
        <v>0.20699999999999999</v>
      </c>
      <c r="I122" s="18" t="s">
        <v>636</v>
      </c>
      <c r="J122" s="17">
        <f t="shared" si="6"/>
        <v>0</v>
      </c>
      <c r="K122" s="9" t="s">
        <v>189</v>
      </c>
      <c r="L122" s="1"/>
      <c r="M122" s="9"/>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row>
    <row r="123" spans="1:69" ht="15" customHeight="1">
      <c r="B123" s="21">
        <v>12</v>
      </c>
      <c r="C123" s="20" t="s">
        <v>478</v>
      </c>
      <c r="D123" s="950"/>
      <c r="E123" s="951"/>
      <c r="F123" s="19"/>
      <c r="G123" s="18" t="s">
        <v>635</v>
      </c>
      <c r="H123" s="308">
        <v>0.22700000000000001</v>
      </c>
      <c r="I123" s="18" t="s">
        <v>636</v>
      </c>
      <c r="J123" s="17">
        <f t="shared" si="6"/>
        <v>0</v>
      </c>
      <c r="K123" s="9" t="s">
        <v>188</v>
      </c>
      <c r="L123" s="1"/>
      <c r="M123" s="9"/>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row>
    <row r="124" spans="1:69" ht="15" customHeight="1">
      <c r="A124" s="329"/>
      <c r="B124" s="21">
        <v>13</v>
      </c>
      <c r="C124" s="20" t="s">
        <v>498</v>
      </c>
      <c r="D124" s="950"/>
      <c r="E124" s="951"/>
      <c r="F124" s="19"/>
      <c r="G124" s="18" t="s">
        <v>635</v>
      </c>
      <c r="H124" s="308">
        <v>0.24299999999999999</v>
      </c>
      <c r="I124" s="18" t="s">
        <v>636</v>
      </c>
      <c r="J124" s="17">
        <f>ROUND(F124*H124,0)</f>
        <v>0</v>
      </c>
      <c r="K124" s="9" t="s">
        <v>187</v>
      </c>
      <c r="L124" s="1"/>
      <c r="M124" s="9"/>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row>
    <row r="125" spans="1:69" ht="15" customHeight="1">
      <c r="B125" s="21">
        <v>14</v>
      </c>
      <c r="C125" s="20" t="s">
        <v>541</v>
      </c>
      <c r="D125" s="950"/>
      <c r="E125" s="951"/>
      <c r="F125" s="19"/>
      <c r="G125" s="18" t="s">
        <v>635</v>
      </c>
      <c r="H125" s="308">
        <v>0.25900000000000001</v>
      </c>
      <c r="I125" s="18" t="s">
        <v>636</v>
      </c>
      <c r="J125" s="17">
        <f t="shared" si="6"/>
        <v>0</v>
      </c>
      <c r="K125" s="9" t="s">
        <v>186</v>
      </c>
      <c r="L125" s="1"/>
      <c r="M125" s="9"/>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ht="15" customHeight="1" thickBot="1">
      <c r="A126" s="329"/>
      <c r="B126" s="21">
        <v>15</v>
      </c>
      <c r="C126" s="20" t="s">
        <v>595</v>
      </c>
      <c r="D126" s="950"/>
      <c r="E126" s="951"/>
      <c r="F126" s="19"/>
      <c r="G126" s="18" t="s">
        <v>635</v>
      </c>
      <c r="H126" s="308">
        <v>0.27500000000000002</v>
      </c>
      <c r="I126" s="18" t="s">
        <v>636</v>
      </c>
      <c r="J126" s="17">
        <f t="shared" si="6"/>
        <v>0</v>
      </c>
      <c r="K126" s="9" t="s">
        <v>185</v>
      </c>
      <c r="L126" s="1"/>
      <c r="M126" s="9"/>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ht="15" customHeight="1">
      <c r="B127" s="15"/>
      <c r="C127" s="16"/>
      <c r="D127" s="15"/>
      <c r="E127" s="15"/>
      <c r="F127" s="14"/>
      <c r="G127" s="13"/>
      <c r="H127" s="956" t="s">
        <v>1769</v>
      </c>
      <c r="I127" s="957"/>
      <c r="J127" s="11"/>
      <c r="K127" s="9"/>
      <c r="L127" s="1"/>
      <c r="M127" s="9"/>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row r="128" spans="1:69" ht="15" customHeight="1" thickBot="1">
      <c r="B128" s="217"/>
      <c r="C128" s="217"/>
      <c r="D128" s="217"/>
      <c r="E128" s="217"/>
      <c r="F128" s="235"/>
      <c r="G128" s="217"/>
      <c r="H128" s="993" t="s">
        <v>94</v>
      </c>
      <c r="I128" s="994"/>
      <c r="J128" s="218" t="e">
        <f>J114+SUM(J116:J126)</f>
        <v>#DIV/0!</v>
      </c>
      <c r="K128" s="217" t="s">
        <v>837</v>
      </c>
      <c r="L128" s="1"/>
      <c r="M128" s="9"/>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row>
    <row r="129" spans="1:69" ht="13.5" customHeight="1">
      <c r="H129" s="242"/>
      <c r="I129" s="242"/>
      <c r="J129" s="268"/>
      <c r="K129" s="217"/>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row>
    <row r="130" spans="1:69" ht="18.75" customHeight="1">
      <c r="A130" s="421" t="s">
        <v>24</v>
      </c>
      <c r="B130" s="219" t="s">
        <v>539</v>
      </c>
      <c r="K130" s="217"/>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row>
    <row r="131" spans="1:69" ht="11.25" customHeight="1">
      <c r="A131" s="234"/>
      <c r="K131" s="217"/>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row>
    <row r="132" spans="1:69" ht="18.75" customHeight="1">
      <c r="A132" s="234"/>
      <c r="B132" s="1066" t="s">
        <v>112</v>
      </c>
      <c r="C132" s="1067"/>
      <c r="D132" s="1066" t="s">
        <v>111</v>
      </c>
      <c r="E132" s="1067"/>
      <c r="F132" s="233" t="s">
        <v>110</v>
      </c>
      <c r="G132" s="225"/>
      <c r="H132" s="267" t="s">
        <v>109</v>
      </c>
      <c r="I132" s="225"/>
      <c r="J132" s="233" t="s">
        <v>3</v>
      </c>
      <c r="K132" s="217"/>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row>
    <row r="133" spans="1:69" ht="15" customHeight="1">
      <c r="A133" s="234"/>
      <c r="B133" s="232"/>
      <c r="C133" s="231"/>
      <c r="D133" s="230"/>
      <c r="E133" s="229"/>
      <c r="F133" s="228"/>
      <c r="G133" s="227"/>
      <c r="H133" s="236"/>
      <c r="I133" s="227"/>
      <c r="J133" s="226" t="s">
        <v>522</v>
      </c>
      <c r="K133" s="217"/>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row>
    <row r="134" spans="1:69" ht="15" customHeight="1">
      <c r="B134" s="22">
        <v>1</v>
      </c>
      <c r="C134" s="23" t="s">
        <v>130</v>
      </c>
      <c r="D134" s="950"/>
      <c r="E134" s="951"/>
      <c r="F134" s="19"/>
      <c r="G134" s="18" t="s">
        <v>635</v>
      </c>
      <c r="H134" s="308">
        <v>1.7999999999999999E-2</v>
      </c>
      <c r="I134" s="18" t="s">
        <v>636</v>
      </c>
      <c r="J134" s="17">
        <f t="shared" ref="J134:J148" si="7">ROUND(F134*H134,0)</f>
        <v>0</v>
      </c>
      <c r="K134" s="9" t="s">
        <v>106</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row>
    <row r="135" spans="1:69" ht="15" customHeight="1">
      <c r="B135" s="22">
        <v>2</v>
      </c>
      <c r="C135" s="23" t="s">
        <v>129</v>
      </c>
      <c r="D135" s="950"/>
      <c r="E135" s="951"/>
      <c r="F135" s="19"/>
      <c r="G135" s="18" t="s">
        <v>635</v>
      </c>
      <c r="H135" s="308">
        <v>0.10199999999999999</v>
      </c>
      <c r="I135" s="18" t="s">
        <v>636</v>
      </c>
      <c r="J135" s="17">
        <f t="shared" si="7"/>
        <v>0</v>
      </c>
      <c r="K135" s="9" t="s">
        <v>104</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row>
    <row r="136" spans="1:69" ht="15" customHeight="1">
      <c r="B136" s="22">
        <v>3</v>
      </c>
      <c r="C136" s="23" t="s">
        <v>119</v>
      </c>
      <c r="D136" s="950"/>
      <c r="E136" s="951"/>
      <c r="F136" s="19"/>
      <c r="G136" s="18" t="s">
        <v>635</v>
      </c>
      <c r="H136" s="308">
        <v>0.10299999999999999</v>
      </c>
      <c r="I136" s="18" t="s">
        <v>636</v>
      </c>
      <c r="J136" s="17">
        <f t="shared" si="7"/>
        <v>0</v>
      </c>
      <c r="K136" s="9" t="s">
        <v>102</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row>
    <row r="137" spans="1:69" ht="15" customHeight="1">
      <c r="B137" s="22">
        <v>4</v>
      </c>
      <c r="C137" s="23" t="s">
        <v>118</v>
      </c>
      <c r="D137" s="950"/>
      <c r="E137" s="951"/>
      <c r="F137" s="19"/>
      <c r="G137" s="18" t="s">
        <v>635</v>
      </c>
      <c r="H137" s="308">
        <v>0.20100000000000001</v>
      </c>
      <c r="I137" s="18" t="s">
        <v>636</v>
      </c>
      <c r="J137" s="17">
        <f t="shared" si="7"/>
        <v>0</v>
      </c>
      <c r="K137" s="9" t="s">
        <v>641</v>
      </c>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row>
    <row r="138" spans="1:69" ht="15" customHeight="1">
      <c r="A138" s="1"/>
      <c r="B138" s="22">
        <v>5</v>
      </c>
      <c r="C138" s="23" t="s">
        <v>117</v>
      </c>
      <c r="D138" s="950"/>
      <c r="E138" s="951"/>
      <c r="F138" s="19"/>
      <c r="G138" s="18" t="s">
        <v>635</v>
      </c>
      <c r="H138" s="308">
        <v>0.125</v>
      </c>
      <c r="I138" s="18" t="s">
        <v>636</v>
      </c>
      <c r="J138" s="17">
        <f t="shared" si="7"/>
        <v>0</v>
      </c>
      <c r="K138" s="9" t="s">
        <v>642</v>
      </c>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row>
    <row r="139" spans="1:69" ht="15" customHeight="1">
      <c r="A139" s="1"/>
      <c r="B139" s="22">
        <v>6</v>
      </c>
      <c r="C139" s="23" t="s">
        <v>107</v>
      </c>
      <c r="D139" s="950"/>
      <c r="E139" s="951"/>
      <c r="F139" s="19"/>
      <c r="G139" s="18" t="s">
        <v>635</v>
      </c>
      <c r="H139" s="308">
        <v>0.17899999999999999</v>
      </c>
      <c r="I139" s="18" t="s">
        <v>636</v>
      </c>
      <c r="J139" s="17">
        <f t="shared" si="7"/>
        <v>0</v>
      </c>
      <c r="K139" s="9" t="s">
        <v>643</v>
      </c>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row>
    <row r="140" spans="1:69" ht="15" customHeight="1">
      <c r="A140" s="1"/>
      <c r="B140" s="22">
        <v>7</v>
      </c>
      <c r="C140" s="23" t="s">
        <v>105</v>
      </c>
      <c r="D140" s="950"/>
      <c r="E140" s="951"/>
      <c r="F140" s="19"/>
      <c r="G140" s="18" t="s">
        <v>635</v>
      </c>
      <c r="H140" s="308">
        <v>0.20599999999999999</v>
      </c>
      <c r="I140" s="18" t="s">
        <v>636</v>
      </c>
      <c r="J140" s="17">
        <f t="shared" si="7"/>
        <v>0</v>
      </c>
      <c r="K140" s="9" t="s">
        <v>116</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row>
    <row r="141" spans="1:69" ht="15" customHeight="1">
      <c r="A141" s="1"/>
      <c r="B141" s="22">
        <v>8</v>
      </c>
      <c r="C141" s="20" t="s">
        <v>103</v>
      </c>
      <c r="D141" s="950"/>
      <c r="E141" s="951"/>
      <c r="F141" s="19"/>
      <c r="G141" s="18" t="s">
        <v>635</v>
      </c>
      <c r="H141" s="308">
        <v>0.25900000000000001</v>
      </c>
      <c r="I141" s="18" t="s">
        <v>636</v>
      </c>
      <c r="J141" s="17">
        <f t="shared" si="7"/>
        <v>0</v>
      </c>
      <c r="K141" s="9" t="s">
        <v>115</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row>
    <row r="142" spans="1:69" ht="15" customHeight="1">
      <c r="A142" s="1"/>
      <c r="B142" s="22">
        <v>9</v>
      </c>
      <c r="C142" s="20" t="s">
        <v>101</v>
      </c>
      <c r="D142" s="950"/>
      <c r="E142" s="951"/>
      <c r="F142" s="19"/>
      <c r="G142" s="18" t="s">
        <v>635</v>
      </c>
      <c r="H142" s="308">
        <v>0.28999999999999998</v>
      </c>
      <c r="I142" s="18" t="s">
        <v>636</v>
      </c>
      <c r="J142" s="17">
        <f t="shared" si="7"/>
        <v>0</v>
      </c>
      <c r="K142" s="9" t="s">
        <v>114</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row>
    <row r="143" spans="1:69" ht="15" customHeight="1">
      <c r="A143" s="1"/>
      <c r="B143" s="21">
        <v>10</v>
      </c>
      <c r="C143" s="20" t="s">
        <v>99</v>
      </c>
      <c r="D143" s="950"/>
      <c r="E143" s="951"/>
      <c r="F143" s="19"/>
      <c r="G143" s="18" t="s">
        <v>635</v>
      </c>
      <c r="H143" s="308">
        <v>0.32</v>
      </c>
      <c r="I143" s="18" t="s">
        <v>636</v>
      </c>
      <c r="J143" s="17">
        <f t="shared" si="7"/>
        <v>0</v>
      </c>
      <c r="K143" s="9" t="s">
        <v>126</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row>
    <row r="144" spans="1:69" ht="15" customHeight="1">
      <c r="A144" s="1"/>
      <c r="B144" s="21">
        <v>11</v>
      </c>
      <c r="C144" s="20" t="s">
        <v>97</v>
      </c>
      <c r="D144" s="950"/>
      <c r="E144" s="951"/>
      <c r="F144" s="19"/>
      <c r="G144" s="18" t="s">
        <v>635</v>
      </c>
      <c r="H144" s="308">
        <v>0.34399999999999997</v>
      </c>
      <c r="I144" s="18" t="s">
        <v>636</v>
      </c>
      <c r="J144" s="17">
        <f t="shared" si="7"/>
        <v>0</v>
      </c>
      <c r="K144" s="9" t="s">
        <v>125</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row>
    <row r="145" spans="1:69" ht="15" customHeight="1">
      <c r="A145" s="1"/>
      <c r="B145" s="21">
        <v>12</v>
      </c>
      <c r="C145" s="20" t="s">
        <v>478</v>
      </c>
      <c r="D145" s="950"/>
      <c r="E145" s="951"/>
      <c r="F145" s="19"/>
      <c r="G145" s="18" t="s">
        <v>635</v>
      </c>
      <c r="H145" s="308">
        <v>0.379</v>
      </c>
      <c r="I145" s="18" t="s">
        <v>636</v>
      </c>
      <c r="J145" s="17">
        <f t="shared" si="7"/>
        <v>0</v>
      </c>
      <c r="K145" s="9" t="s">
        <v>124</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row>
    <row r="146" spans="1:69" ht="15" customHeight="1">
      <c r="A146" s="1"/>
      <c r="B146" s="21">
        <v>13</v>
      </c>
      <c r="C146" s="20" t="s">
        <v>498</v>
      </c>
      <c r="D146" s="950"/>
      <c r="E146" s="951"/>
      <c r="F146" s="19"/>
      <c r="G146" s="18" t="s">
        <v>635</v>
      </c>
      <c r="H146" s="308">
        <v>0.40500000000000003</v>
      </c>
      <c r="I146" s="18" t="s">
        <v>636</v>
      </c>
      <c r="J146" s="17">
        <f t="shared" si="7"/>
        <v>0</v>
      </c>
      <c r="K146" s="9" t="s">
        <v>123</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row>
    <row r="147" spans="1:69" ht="15" customHeight="1">
      <c r="A147" s="1"/>
      <c r="B147" s="21">
        <v>14</v>
      </c>
      <c r="C147" s="20" t="s">
        <v>541</v>
      </c>
      <c r="D147" s="950"/>
      <c r="E147" s="951"/>
      <c r="F147" s="19"/>
      <c r="G147" s="18" t="s">
        <v>635</v>
      </c>
      <c r="H147" s="308">
        <v>0.432</v>
      </c>
      <c r="I147" s="18" t="s">
        <v>636</v>
      </c>
      <c r="J147" s="17">
        <f>ROUND(F147*H147,0)</f>
        <v>0</v>
      </c>
      <c r="K147" s="9" t="s">
        <v>122</v>
      </c>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row>
    <row r="148" spans="1:69" ht="15" customHeight="1" thickBot="1">
      <c r="A148" s="1"/>
      <c r="B148" s="21">
        <v>15</v>
      </c>
      <c r="C148" s="20" t="s">
        <v>595</v>
      </c>
      <c r="D148" s="950"/>
      <c r="E148" s="951"/>
      <c r="F148" s="19"/>
      <c r="G148" s="18" t="s">
        <v>635</v>
      </c>
      <c r="H148" s="308">
        <v>0.45800000000000002</v>
      </c>
      <c r="I148" s="18" t="s">
        <v>636</v>
      </c>
      <c r="J148" s="17">
        <f t="shared" si="7"/>
        <v>0</v>
      </c>
      <c r="K148" s="9" t="s">
        <v>187</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row>
    <row r="149" spans="1:69" ht="15" customHeight="1">
      <c r="A149" s="1"/>
      <c r="B149" s="15"/>
      <c r="C149" s="16"/>
      <c r="D149" s="15"/>
      <c r="E149" s="15"/>
      <c r="F149" s="14"/>
      <c r="G149" s="13"/>
      <c r="H149" s="956" t="s">
        <v>781</v>
      </c>
      <c r="I149" s="957"/>
      <c r="J149" s="11"/>
      <c r="K149" s="9"/>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row>
    <row r="150" spans="1:69" ht="15" customHeight="1" thickBot="1">
      <c r="A150" s="1"/>
      <c r="B150" s="217"/>
      <c r="C150" s="217"/>
      <c r="D150" s="217"/>
      <c r="E150" s="217"/>
      <c r="F150" s="235"/>
      <c r="G150" s="217"/>
      <c r="H150" s="993" t="s">
        <v>94</v>
      </c>
      <c r="I150" s="994"/>
      <c r="J150" s="218">
        <f>SUM(J134:J148)</f>
        <v>0</v>
      </c>
      <c r="K150" s="217" t="s">
        <v>838</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row>
    <row r="151" spans="1:69" ht="15.75" customHeight="1" thickBot="1">
      <c r="A151" s="1"/>
      <c r="K151" s="217"/>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row>
    <row r="152" spans="1:69" ht="15" customHeight="1">
      <c r="A152" s="1"/>
      <c r="G152" s="240"/>
      <c r="H152" s="998" t="s">
        <v>839</v>
      </c>
      <c r="I152" s="999"/>
      <c r="J152" s="220"/>
      <c r="K152" s="217"/>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row>
    <row r="153" spans="1:69" ht="15" customHeight="1" thickBot="1">
      <c r="A153" s="1"/>
      <c r="H153" s="1000" t="s">
        <v>236</v>
      </c>
      <c r="I153" s="1001"/>
      <c r="J153" s="218" t="e">
        <f>'農業行政費(1)'!K9+'農業行政費(1)'!K17+'農業行政費(1)'!K25+'農業行政費(1)'!K35+'農業行政費(1)'!K43+'農業行政費(1)'!K53+'農業行政費(1)'!K61+'農業行政費(1)'!K69+'農業行政費(1)'!K79+'農業行政費(1)'!K88+'農業行政費(1)'!K96+J16+J38+J55+J77+J94+J128+J150</f>
        <v>#DIV/0!</v>
      </c>
      <c r="K153" s="217" t="s">
        <v>538</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row>
  </sheetData>
  <mergeCells count="129">
    <mergeCell ref="H15:I15"/>
    <mergeCell ref="D12:E12"/>
    <mergeCell ref="D14:E14"/>
    <mergeCell ref="B3:C3"/>
    <mergeCell ref="D3:E3"/>
    <mergeCell ref="D5:E5"/>
    <mergeCell ref="D6:E6"/>
    <mergeCell ref="D7:E7"/>
    <mergeCell ref="D8:E8"/>
    <mergeCell ref="H38:I38"/>
    <mergeCell ref="D34:E34"/>
    <mergeCell ref="D23:E23"/>
    <mergeCell ref="D24:E24"/>
    <mergeCell ref="D25:E25"/>
    <mergeCell ref="D26:E26"/>
    <mergeCell ref="D27:E27"/>
    <mergeCell ref="D28:E28"/>
    <mergeCell ref="H16:I16"/>
    <mergeCell ref="H37:I37"/>
    <mergeCell ref="D36:E36"/>
    <mergeCell ref="B20:C20"/>
    <mergeCell ref="D20:E20"/>
    <mergeCell ref="D22:E22"/>
    <mergeCell ref="D13:E13"/>
    <mergeCell ref="D9:E9"/>
    <mergeCell ref="D10:E10"/>
    <mergeCell ref="D44:E44"/>
    <mergeCell ref="D45:E45"/>
    <mergeCell ref="D46:E46"/>
    <mergeCell ref="D11:E11"/>
    <mergeCell ref="D47:E47"/>
    <mergeCell ref="D48:E48"/>
    <mergeCell ref="D49:E49"/>
    <mergeCell ref="B42:C42"/>
    <mergeCell ref="D42:E42"/>
    <mergeCell ref="D29:E29"/>
    <mergeCell ref="D30:E30"/>
    <mergeCell ref="D31:E31"/>
    <mergeCell ref="D32:E32"/>
    <mergeCell ref="D33:E33"/>
    <mergeCell ref="D35:E35"/>
    <mergeCell ref="D50:E50"/>
    <mergeCell ref="H54:I54"/>
    <mergeCell ref="H55:I55"/>
    <mergeCell ref="B59:C59"/>
    <mergeCell ref="D59:E59"/>
    <mergeCell ref="D61:E61"/>
    <mergeCell ref="D52:E52"/>
    <mergeCell ref="D51:E51"/>
    <mergeCell ref="D53:E53"/>
    <mergeCell ref="H76:I76"/>
    <mergeCell ref="H77:I77"/>
    <mergeCell ref="D73:E73"/>
    <mergeCell ref="D62:E62"/>
    <mergeCell ref="D63:E63"/>
    <mergeCell ref="D64:E64"/>
    <mergeCell ref="D65:E65"/>
    <mergeCell ref="D66:E66"/>
    <mergeCell ref="D67:E67"/>
    <mergeCell ref="D72:E72"/>
    <mergeCell ref="D86:E86"/>
    <mergeCell ref="D87:E87"/>
    <mergeCell ref="D88:E88"/>
    <mergeCell ref="B81:C81"/>
    <mergeCell ref="D81:E81"/>
    <mergeCell ref="D68:E68"/>
    <mergeCell ref="D69:E69"/>
    <mergeCell ref="D70:E70"/>
    <mergeCell ref="D71:E71"/>
    <mergeCell ref="D75:E75"/>
    <mergeCell ref="D74:E74"/>
    <mergeCell ref="D83:E83"/>
    <mergeCell ref="D84:E84"/>
    <mergeCell ref="D85:E85"/>
    <mergeCell ref="H101:I101"/>
    <mergeCell ref="H102:I102"/>
    <mergeCell ref="B106:C106"/>
    <mergeCell ref="D106:E106"/>
    <mergeCell ref="H93:I93"/>
    <mergeCell ref="D89:E89"/>
    <mergeCell ref="H94:I94"/>
    <mergeCell ref="B98:C98"/>
    <mergeCell ref="D98:E98"/>
    <mergeCell ref="D90:E90"/>
    <mergeCell ref="D92:E92"/>
    <mergeCell ref="D91:E91"/>
    <mergeCell ref="D122:E122"/>
    <mergeCell ref="D123:E123"/>
    <mergeCell ref="D144:E144"/>
    <mergeCell ref="D135:E135"/>
    <mergeCell ref="D136:E136"/>
    <mergeCell ref="D148:E148"/>
    <mergeCell ref="D145:E145"/>
    <mergeCell ref="B112:C112"/>
    <mergeCell ref="D112:E112"/>
    <mergeCell ref="B113:C115"/>
    <mergeCell ref="D113:E115"/>
    <mergeCell ref="B132:C132"/>
    <mergeCell ref="D125:E125"/>
    <mergeCell ref="D124:E124"/>
    <mergeCell ref="D116:E116"/>
    <mergeCell ref="D119:E119"/>
    <mergeCell ref="D126:E126"/>
    <mergeCell ref="D132:E132"/>
    <mergeCell ref="D146:E146"/>
    <mergeCell ref="D108:E108"/>
    <mergeCell ref="D109:E109"/>
    <mergeCell ref="D110:E110"/>
    <mergeCell ref="D111:E111"/>
    <mergeCell ref="D100:E100"/>
    <mergeCell ref="D117:E117"/>
    <mergeCell ref="D118:E118"/>
    <mergeCell ref="H153:I153"/>
    <mergeCell ref="D147:E147"/>
    <mergeCell ref="D139:E139"/>
    <mergeCell ref="D140:E140"/>
    <mergeCell ref="H149:I149"/>
    <mergeCell ref="D143:E143"/>
    <mergeCell ref="H152:I152"/>
    <mergeCell ref="D120:E120"/>
    <mergeCell ref="D121:E121"/>
    <mergeCell ref="H150:I150"/>
    <mergeCell ref="H127:I127"/>
    <mergeCell ref="H128:I128"/>
    <mergeCell ref="D137:E137"/>
    <mergeCell ref="D138:E138"/>
    <mergeCell ref="D141:E141"/>
    <mergeCell ref="D142:E142"/>
    <mergeCell ref="D134:E134"/>
  </mergeCells>
  <phoneticPr fontId="2"/>
  <pageMargins left="0.78740157480314965" right="0.78740157480314965" top="0.76" bottom="0.98425196850393704" header="0.51181102362204722" footer="0.51181102362204722"/>
  <pageSetup paperSize="9" scale="87" orientation="portrait" r:id="rId1"/>
  <headerFooter alignWithMargins="0"/>
  <rowBreaks count="2" manualBreakCount="2">
    <brk id="56" max="11" man="1"/>
    <brk id="103"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4"/>
  <sheetViews>
    <sheetView showGridLines="0" view="pageBreakPreview" topLeftCell="A61" zoomScaleNormal="100" zoomScaleSheetLayoutView="100" workbookViewId="0">
      <selection activeCell="J74" sqref="J74"/>
    </sheetView>
  </sheetViews>
  <sheetFormatPr defaultColWidth="9" defaultRowHeight="18.75" customHeight="1"/>
  <cols>
    <col min="1" max="1" width="3.75" style="428" customWidth="1"/>
    <col min="2" max="2" width="5.75" style="422" customWidth="1"/>
    <col min="3" max="3" width="7.5" style="428" bestFit="1" customWidth="1"/>
    <col min="4" max="4" width="3" style="428" bestFit="1" customWidth="1"/>
    <col min="5" max="5" width="12" style="428" customWidth="1"/>
    <col min="6" max="6" width="11.875" style="330" customWidth="1"/>
    <col min="7" max="7" width="2.25" style="428" bestFit="1" customWidth="1"/>
    <col min="8" max="8" width="11.875" style="428" customWidth="1"/>
    <col min="9" max="9" width="2.25" style="428" bestFit="1" customWidth="1"/>
    <col min="10" max="10" width="11.875" style="330" customWidth="1"/>
    <col min="11" max="11" width="3.125" style="428" customWidth="1"/>
    <col min="12" max="12" width="4.25" style="428" customWidth="1"/>
    <col min="13" max="69" width="9" style="428"/>
    <col min="70" max="256" width="9" style="1"/>
    <col min="257" max="257" width="3.75" style="1" customWidth="1"/>
    <col min="258" max="258" width="5.75" style="1" customWidth="1"/>
    <col min="259" max="259" width="7.5" style="1" bestFit="1" customWidth="1"/>
    <col min="260" max="260" width="3" style="1" bestFit="1" customWidth="1"/>
    <col min="261" max="261" width="12" style="1" customWidth="1"/>
    <col min="262" max="262" width="11.875" style="1" customWidth="1"/>
    <col min="263" max="263" width="2.25" style="1" bestFit="1" customWidth="1"/>
    <col min="264" max="264" width="11.875" style="1" customWidth="1"/>
    <col min="265" max="265" width="2.25" style="1" bestFit="1" customWidth="1"/>
    <col min="266" max="266" width="11.875" style="1" customWidth="1"/>
    <col min="267" max="267" width="3.125" style="1" customWidth="1"/>
    <col min="268" max="268" width="4.25" style="1" customWidth="1"/>
    <col min="269" max="512" width="9" style="1"/>
    <col min="513" max="513" width="3.75" style="1" customWidth="1"/>
    <col min="514" max="514" width="5.75" style="1" customWidth="1"/>
    <col min="515" max="515" width="7.5" style="1" bestFit="1" customWidth="1"/>
    <col min="516" max="516" width="3" style="1" bestFit="1" customWidth="1"/>
    <col min="517" max="517" width="12" style="1" customWidth="1"/>
    <col min="518" max="518" width="11.875" style="1" customWidth="1"/>
    <col min="519" max="519" width="2.25" style="1" bestFit="1" customWidth="1"/>
    <col min="520" max="520" width="11.875" style="1" customWidth="1"/>
    <col min="521" max="521" width="2.25" style="1" bestFit="1" customWidth="1"/>
    <col min="522" max="522" width="11.875" style="1" customWidth="1"/>
    <col min="523" max="523" width="3.125" style="1" customWidth="1"/>
    <col min="524" max="524" width="4.25" style="1" customWidth="1"/>
    <col min="525" max="768" width="9" style="1"/>
    <col min="769" max="769" width="3.75" style="1" customWidth="1"/>
    <col min="770" max="770" width="5.75" style="1" customWidth="1"/>
    <col min="771" max="771" width="7.5" style="1" bestFit="1" customWidth="1"/>
    <col min="772" max="772" width="3" style="1" bestFit="1" customWidth="1"/>
    <col min="773" max="773" width="12" style="1" customWidth="1"/>
    <col min="774" max="774" width="11.875" style="1" customWidth="1"/>
    <col min="775" max="775" width="2.25" style="1" bestFit="1" customWidth="1"/>
    <col min="776" max="776" width="11.875" style="1" customWidth="1"/>
    <col min="777" max="777" width="2.25" style="1" bestFit="1" customWidth="1"/>
    <col min="778" max="778" width="11.875" style="1" customWidth="1"/>
    <col min="779" max="779" width="3.125" style="1" customWidth="1"/>
    <col min="780" max="780" width="4.25" style="1" customWidth="1"/>
    <col min="781" max="1024" width="9" style="1"/>
    <col min="1025" max="1025" width="3.75" style="1" customWidth="1"/>
    <col min="1026" max="1026" width="5.75" style="1" customWidth="1"/>
    <col min="1027" max="1027" width="7.5" style="1" bestFit="1" customWidth="1"/>
    <col min="1028" max="1028" width="3" style="1" bestFit="1" customWidth="1"/>
    <col min="1029" max="1029" width="12" style="1" customWidth="1"/>
    <col min="1030" max="1030" width="11.875" style="1" customWidth="1"/>
    <col min="1031" max="1031" width="2.25" style="1" bestFit="1" customWidth="1"/>
    <col min="1032" max="1032" width="11.875" style="1" customWidth="1"/>
    <col min="1033" max="1033" width="2.25" style="1" bestFit="1" customWidth="1"/>
    <col min="1034" max="1034" width="11.875" style="1" customWidth="1"/>
    <col min="1035" max="1035" width="3.125" style="1" customWidth="1"/>
    <col min="1036" max="1036" width="4.25" style="1" customWidth="1"/>
    <col min="1037" max="1280" width="9" style="1"/>
    <col min="1281" max="1281" width="3.75" style="1" customWidth="1"/>
    <col min="1282" max="1282" width="5.75" style="1" customWidth="1"/>
    <col min="1283" max="1283" width="7.5" style="1" bestFit="1" customWidth="1"/>
    <col min="1284" max="1284" width="3" style="1" bestFit="1" customWidth="1"/>
    <col min="1285" max="1285" width="12" style="1" customWidth="1"/>
    <col min="1286" max="1286" width="11.875" style="1" customWidth="1"/>
    <col min="1287" max="1287" width="2.25" style="1" bestFit="1" customWidth="1"/>
    <col min="1288" max="1288" width="11.875" style="1" customWidth="1"/>
    <col min="1289" max="1289" width="2.25" style="1" bestFit="1" customWidth="1"/>
    <col min="1290" max="1290" width="11.875" style="1" customWidth="1"/>
    <col min="1291" max="1291" width="3.125" style="1" customWidth="1"/>
    <col min="1292" max="1292" width="4.25" style="1" customWidth="1"/>
    <col min="1293" max="1536" width="9" style="1"/>
    <col min="1537" max="1537" width="3.75" style="1" customWidth="1"/>
    <col min="1538" max="1538" width="5.75" style="1" customWidth="1"/>
    <col min="1539" max="1539" width="7.5" style="1" bestFit="1" customWidth="1"/>
    <col min="1540" max="1540" width="3" style="1" bestFit="1" customWidth="1"/>
    <col min="1541" max="1541" width="12" style="1" customWidth="1"/>
    <col min="1542" max="1542" width="11.875" style="1" customWidth="1"/>
    <col min="1543" max="1543" width="2.25" style="1" bestFit="1" customWidth="1"/>
    <col min="1544" max="1544" width="11.875" style="1" customWidth="1"/>
    <col min="1545" max="1545" width="2.25" style="1" bestFit="1" customWidth="1"/>
    <col min="1546" max="1546" width="11.875" style="1" customWidth="1"/>
    <col min="1547" max="1547" width="3.125" style="1" customWidth="1"/>
    <col min="1548" max="1548" width="4.25" style="1" customWidth="1"/>
    <col min="1549" max="1792" width="9" style="1"/>
    <col min="1793" max="1793" width="3.75" style="1" customWidth="1"/>
    <col min="1794" max="1794" width="5.75" style="1" customWidth="1"/>
    <col min="1795" max="1795" width="7.5" style="1" bestFit="1" customWidth="1"/>
    <col min="1796" max="1796" width="3" style="1" bestFit="1" customWidth="1"/>
    <col min="1797" max="1797" width="12" style="1" customWidth="1"/>
    <col min="1798" max="1798" width="11.875" style="1" customWidth="1"/>
    <col min="1799" max="1799" width="2.25" style="1" bestFit="1" customWidth="1"/>
    <col min="1800" max="1800" width="11.875" style="1" customWidth="1"/>
    <col min="1801" max="1801" width="2.25" style="1" bestFit="1" customWidth="1"/>
    <col min="1802" max="1802" width="11.875" style="1" customWidth="1"/>
    <col min="1803" max="1803" width="3.125" style="1" customWidth="1"/>
    <col min="1804" max="1804" width="4.25" style="1" customWidth="1"/>
    <col min="1805" max="2048" width="9" style="1"/>
    <col min="2049" max="2049" width="3.75" style="1" customWidth="1"/>
    <col min="2050" max="2050" width="5.75" style="1" customWidth="1"/>
    <col min="2051" max="2051" width="7.5" style="1" bestFit="1" customWidth="1"/>
    <col min="2052" max="2052" width="3" style="1" bestFit="1" customWidth="1"/>
    <col min="2053" max="2053" width="12" style="1" customWidth="1"/>
    <col min="2054" max="2054" width="11.875" style="1" customWidth="1"/>
    <col min="2055" max="2055" width="2.25" style="1" bestFit="1" customWidth="1"/>
    <col min="2056" max="2056" width="11.875" style="1" customWidth="1"/>
    <col min="2057" max="2057" width="2.25" style="1" bestFit="1" customWidth="1"/>
    <col min="2058" max="2058" width="11.875" style="1" customWidth="1"/>
    <col min="2059" max="2059" width="3.125" style="1" customWidth="1"/>
    <col min="2060" max="2060" width="4.25" style="1" customWidth="1"/>
    <col min="2061" max="2304" width="9" style="1"/>
    <col min="2305" max="2305" width="3.75" style="1" customWidth="1"/>
    <col min="2306" max="2306" width="5.75" style="1" customWidth="1"/>
    <col min="2307" max="2307" width="7.5" style="1" bestFit="1" customWidth="1"/>
    <col min="2308" max="2308" width="3" style="1" bestFit="1" customWidth="1"/>
    <col min="2309" max="2309" width="12" style="1" customWidth="1"/>
    <col min="2310" max="2310" width="11.875" style="1" customWidth="1"/>
    <col min="2311" max="2311" width="2.25" style="1" bestFit="1" customWidth="1"/>
    <col min="2312" max="2312" width="11.875" style="1" customWidth="1"/>
    <col min="2313" max="2313" width="2.25" style="1" bestFit="1" customWidth="1"/>
    <col min="2314" max="2314" width="11.875" style="1" customWidth="1"/>
    <col min="2315" max="2315" width="3.125" style="1" customWidth="1"/>
    <col min="2316" max="2316" width="4.25" style="1" customWidth="1"/>
    <col min="2317" max="2560" width="9" style="1"/>
    <col min="2561" max="2561" width="3.75" style="1" customWidth="1"/>
    <col min="2562" max="2562" width="5.75" style="1" customWidth="1"/>
    <col min="2563" max="2563" width="7.5" style="1" bestFit="1" customWidth="1"/>
    <col min="2564" max="2564" width="3" style="1" bestFit="1" customWidth="1"/>
    <col min="2565" max="2565" width="12" style="1" customWidth="1"/>
    <col min="2566" max="2566" width="11.875" style="1" customWidth="1"/>
    <col min="2567" max="2567" width="2.25" style="1" bestFit="1" customWidth="1"/>
    <col min="2568" max="2568" width="11.875" style="1" customWidth="1"/>
    <col min="2569" max="2569" width="2.25" style="1" bestFit="1" customWidth="1"/>
    <col min="2570" max="2570" width="11.875" style="1" customWidth="1"/>
    <col min="2571" max="2571" width="3.125" style="1" customWidth="1"/>
    <col min="2572" max="2572" width="4.25" style="1" customWidth="1"/>
    <col min="2573" max="2816" width="9" style="1"/>
    <col min="2817" max="2817" width="3.75" style="1" customWidth="1"/>
    <col min="2818" max="2818" width="5.75" style="1" customWidth="1"/>
    <col min="2819" max="2819" width="7.5" style="1" bestFit="1" customWidth="1"/>
    <col min="2820" max="2820" width="3" style="1" bestFit="1" customWidth="1"/>
    <col min="2821" max="2821" width="12" style="1" customWidth="1"/>
    <col min="2822" max="2822" width="11.875" style="1" customWidth="1"/>
    <col min="2823" max="2823" width="2.25" style="1" bestFit="1" customWidth="1"/>
    <col min="2824" max="2824" width="11.875" style="1" customWidth="1"/>
    <col min="2825" max="2825" width="2.25" style="1" bestFit="1" customWidth="1"/>
    <col min="2826" max="2826" width="11.875" style="1" customWidth="1"/>
    <col min="2827" max="2827" width="3.125" style="1" customWidth="1"/>
    <col min="2828" max="2828" width="4.25" style="1" customWidth="1"/>
    <col min="2829" max="3072" width="9" style="1"/>
    <col min="3073" max="3073" width="3.75" style="1" customWidth="1"/>
    <col min="3074" max="3074" width="5.75" style="1" customWidth="1"/>
    <col min="3075" max="3075" width="7.5" style="1" bestFit="1" customWidth="1"/>
    <col min="3076" max="3076" width="3" style="1" bestFit="1" customWidth="1"/>
    <col min="3077" max="3077" width="12" style="1" customWidth="1"/>
    <col min="3078" max="3078" width="11.875" style="1" customWidth="1"/>
    <col min="3079" max="3079" width="2.25" style="1" bestFit="1" customWidth="1"/>
    <col min="3080" max="3080" width="11.875" style="1" customWidth="1"/>
    <col min="3081" max="3081" width="2.25" style="1" bestFit="1" customWidth="1"/>
    <col min="3082" max="3082" width="11.875" style="1" customWidth="1"/>
    <col min="3083" max="3083" width="3.125" style="1" customWidth="1"/>
    <col min="3084" max="3084" width="4.25" style="1" customWidth="1"/>
    <col min="3085" max="3328" width="9" style="1"/>
    <col min="3329" max="3329" width="3.75" style="1" customWidth="1"/>
    <col min="3330" max="3330" width="5.75" style="1" customWidth="1"/>
    <col min="3331" max="3331" width="7.5" style="1" bestFit="1" customWidth="1"/>
    <col min="3332" max="3332" width="3" style="1" bestFit="1" customWidth="1"/>
    <col min="3333" max="3333" width="12" style="1" customWidth="1"/>
    <col min="3334" max="3334" width="11.875" style="1" customWidth="1"/>
    <col min="3335" max="3335" width="2.25" style="1" bestFit="1" customWidth="1"/>
    <col min="3336" max="3336" width="11.875" style="1" customWidth="1"/>
    <col min="3337" max="3337" width="2.25" style="1" bestFit="1" customWidth="1"/>
    <col min="3338" max="3338" width="11.875" style="1" customWidth="1"/>
    <col min="3339" max="3339" width="3.125" style="1" customWidth="1"/>
    <col min="3340" max="3340" width="4.25" style="1" customWidth="1"/>
    <col min="3341" max="3584" width="9" style="1"/>
    <col min="3585" max="3585" width="3.75" style="1" customWidth="1"/>
    <col min="3586" max="3586" width="5.75" style="1" customWidth="1"/>
    <col min="3587" max="3587" width="7.5" style="1" bestFit="1" customWidth="1"/>
    <col min="3588" max="3588" width="3" style="1" bestFit="1" customWidth="1"/>
    <col min="3589" max="3589" width="12" style="1" customWidth="1"/>
    <col min="3590" max="3590" width="11.875" style="1" customWidth="1"/>
    <col min="3591" max="3591" width="2.25" style="1" bestFit="1" customWidth="1"/>
    <col min="3592" max="3592" width="11.875" style="1" customWidth="1"/>
    <col min="3593" max="3593" width="2.25" style="1" bestFit="1" customWidth="1"/>
    <col min="3594" max="3594" width="11.875" style="1" customWidth="1"/>
    <col min="3595" max="3595" width="3.125" style="1" customWidth="1"/>
    <col min="3596" max="3596" width="4.25" style="1" customWidth="1"/>
    <col min="3597" max="3840" width="9" style="1"/>
    <col min="3841" max="3841" width="3.75" style="1" customWidth="1"/>
    <col min="3842" max="3842" width="5.75" style="1" customWidth="1"/>
    <col min="3843" max="3843" width="7.5" style="1" bestFit="1" customWidth="1"/>
    <col min="3844" max="3844" width="3" style="1" bestFit="1" customWidth="1"/>
    <col min="3845" max="3845" width="12" style="1" customWidth="1"/>
    <col min="3846" max="3846" width="11.875" style="1" customWidth="1"/>
    <col min="3847" max="3847" width="2.25" style="1" bestFit="1" customWidth="1"/>
    <col min="3848" max="3848" width="11.875" style="1" customWidth="1"/>
    <col min="3849" max="3849" width="2.25" style="1" bestFit="1" customWidth="1"/>
    <col min="3850" max="3850" width="11.875" style="1" customWidth="1"/>
    <col min="3851" max="3851" width="3.125" style="1" customWidth="1"/>
    <col min="3852" max="3852" width="4.25" style="1" customWidth="1"/>
    <col min="3853" max="4096" width="9" style="1"/>
    <col min="4097" max="4097" width="3.75" style="1" customWidth="1"/>
    <col min="4098" max="4098" width="5.75" style="1" customWidth="1"/>
    <col min="4099" max="4099" width="7.5" style="1" bestFit="1" customWidth="1"/>
    <col min="4100" max="4100" width="3" style="1" bestFit="1" customWidth="1"/>
    <col min="4101" max="4101" width="12" style="1" customWidth="1"/>
    <col min="4102" max="4102" width="11.875" style="1" customWidth="1"/>
    <col min="4103" max="4103" width="2.25" style="1" bestFit="1" customWidth="1"/>
    <col min="4104" max="4104" width="11.875" style="1" customWidth="1"/>
    <col min="4105" max="4105" width="2.25" style="1" bestFit="1" customWidth="1"/>
    <col min="4106" max="4106" width="11.875" style="1" customWidth="1"/>
    <col min="4107" max="4107" width="3.125" style="1" customWidth="1"/>
    <col min="4108" max="4108" width="4.25" style="1" customWidth="1"/>
    <col min="4109" max="4352" width="9" style="1"/>
    <col min="4353" max="4353" width="3.75" style="1" customWidth="1"/>
    <col min="4354" max="4354" width="5.75" style="1" customWidth="1"/>
    <col min="4355" max="4355" width="7.5" style="1" bestFit="1" customWidth="1"/>
    <col min="4356" max="4356" width="3" style="1" bestFit="1" customWidth="1"/>
    <col min="4357" max="4357" width="12" style="1" customWidth="1"/>
    <col min="4358" max="4358" width="11.875" style="1" customWidth="1"/>
    <col min="4359" max="4359" width="2.25" style="1" bestFit="1" customWidth="1"/>
    <col min="4360" max="4360" width="11.875" style="1" customWidth="1"/>
    <col min="4361" max="4361" width="2.25" style="1" bestFit="1" customWidth="1"/>
    <col min="4362" max="4362" width="11.875" style="1" customWidth="1"/>
    <col min="4363" max="4363" width="3.125" style="1" customWidth="1"/>
    <col min="4364" max="4364" width="4.25" style="1" customWidth="1"/>
    <col min="4365" max="4608" width="9" style="1"/>
    <col min="4609" max="4609" width="3.75" style="1" customWidth="1"/>
    <col min="4610" max="4610" width="5.75" style="1" customWidth="1"/>
    <col min="4611" max="4611" width="7.5" style="1" bestFit="1" customWidth="1"/>
    <col min="4612" max="4612" width="3" style="1" bestFit="1" customWidth="1"/>
    <col min="4613" max="4613" width="12" style="1" customWidth="1"/>
    <col min="4614" max="4614" width="11.875" style="1" customWidth="1"/>
    <col min="4615" max="4615" width="2.25" style="1" bestFit="1" customWidth="1"/>
    <col min="4616" max="4616" width="11.875" style="1" customWidth="1"/>
    <col min="4617" max="4617" width="2.25" style="1" bestFit="1" customWidth="1"/>
    <col min="4618" max="4618" width="11.875" style="1" customWidth="1"/>
    <col min="4619" max="4619" width="3.125" style="1" customWidth="1"/>
    <col min="4620" max="4620" width="4.25" style="1" customWidth="1"/>
    <col min="4621" max="4864" width="9" style="1"/>
    <col min="4865" max="4865" width="3.75" style="1" customWidth="1"/>
    <col min="4866" max="4866" width="5.75" style="1" customWidth="1"/>
    <col min="4867" max="4867" width="7.5" style="1" bestFit="1" customWidth="1"/>
    <col min="4868" max="4868" width="3" style="1" bestFit="1" customWidth="1"/>
    <col min="4869" max="4869" width="12" style="1" customWidth="1"/>
    <col min="4870" max="4870" width="11.875" style="1" customWidth="1"/>
    <col min="4871" max="4871" width="2.25" style="1" bestFit="1" customWidth="1"/>
    <col min="4872" max="4872" width="11.875" style="1" customWidth="1"/>
    <col min="4873" max="4873" width="2.25" style="1" bestFit="1" customWidth="1"/>
    <col min="4874" max="4874" width="11.875" style="1" customWidth="1"/>
    <col min="4875" max="4875" width="3.125" style="1" customWidth="1"/>
    <col min="4876" max="4876" width="4.25" style="1" customWidth="1"/>
    <col min="4877" max="5120" width="9" style="1"/>
    <col min="5121" max="5121" width="3.75" style="1" customWidth="1"/>
    <col min="5122" max="5122" width="5.75" style="1" customWidth="1"/>
    <col min="5123" max="5123" width="7.5" style="1" bestFit="1" customWidth="1"/>
    <col min="5124" max="5124" width="3" style="1" bestFit="1" customWidth="1"/>
    <col min="5125" max="5125" width="12" style="1" customWidth="1"/>
    <col min="5126" max="5126" width="11.875" style="1" customWidth="1"/>
    <col min="5127" max="5127" width="2.25" style="1" bestFit="1" customWidth="1"/>
    <col min="5128" max="5128" width="11.875" style="1" customWidth="1"/>
    <col min="5129" max="5129" width="2.25" style="1" bestFit="1" customWidth="1"/>
    <col min="5130" max="5130" width="11.875" style="1" customWidth="1"/>
    <col min="5131" max="5131" width="3.125" style="1" customWidth="1"/>
    <col min="5132" max="5132" width="4.25" style="1" customWidth="1"/>
    <col min="5133" max="5376" width="9" style="1"/>
    <col min="5377" max="5377" width="3.75" style="1" customWidth="1"/>
    <col min="5378" max="5378" width="5.75" style="1" customWidth="1"/>
    <col min="5379" max="5379" width="7.5" style="1" bestFit="1" customWidth="1"/>
    <col min="5380" max="5380" width="3" style="1" bestFit="1" customWidth="1"/>
    <col min="5381" max="5381" width="12" style="1" customWidth="1"/>
    <col min="5382" max="5382" width="11.875" style="1" customWidth="1"/>
    <col min="5383" max="5383" width="2.25" style="1" bestFit="1" customWidth="1"/>
    <col min="5384" max="5384" width="11.875" style="1" customWidth="1"/>
    <col min="5385" max="5385" width="2.25" style="1" bestFit="1" customWidth="1"/>
    <col min="5386" max="5386" width="11.875" style="1" customWidth="1"/>
    <col min="5387" max="5387" width="3.125" style="1" customWidth="1"/>
    <col min="5388" max="5388" width="4.25" style="1" customWidth="1"/>
    <col min="5389" max="5632" width="9" style="1"/>
    <col min="5633" max="5633" width="3.75" style="1" customWidth="1"/>
    <col min="5634" max="5634" width="5.75" style="1" customWidth="1"/>
    <col min="5635" max="5635" width="7.5" style="1" bestFit="1" customWidth="1"/>
    <col min="5636" max="5636" width="3" style="1" bestFit="1" customWidth="1"/>
    <col min="5637" max="5637" width="12" style="1" customWidth="1"/>
    <col min="5638" max="5638" width="11.875" style="1" customWidth="1"/>
    <col min="5639" max="5639" width="2.25" style="1" bestFit="1" customWidth="1"/>
    <col min="5640" max="5640" width="11.875" style="1" customWidth="1"/>
    <col min="5641" max="5641" width="2.25" style="1" bestFit="1" customWidth="1"/>
    <col min="5642" max="5642" width="11.875" style="1" customWidth="1"/>
    <col min="5643" max="5643" width="3.125" style="1" customWidth="1"/>
    <col min="5644" max="5644" width="4.25" style="1" customWidth="1"/>
    <col min="5645" max="5888" width="9" style="1"/>
    <col min="5889" max="5889" width="3.75" style="1" customWidth="1"/>
    <col min="5890" max="5890" width="5.75" style="1" customWidth="1"/>
    <col min="5891" max="5891" width="7.5" style="1" bestFit="1" customWidth="1"/>
    <col min="5892" max="5892" width="3" style="1" bestFit="1" customWidth="1"/>
    <col min="5893" max="5893" width="12" style="1" customWidth="1"/>
    <col min="5894" max="5894" width="11.875" style="1" customWidth="1"/>
    <col min="5895" max="5895" width="2.25" style="1" bestFit="1" customWidth="1"/>
    <col min="5896" max="5896" width="11.875" style="1" customWidth="1"/>
    <col min="5897" max="5897" width="2.25" style="1" bestFit="1" customWidth="1"/>
    <col min="5898" max="5898" width="11.875" style="1" customWidth="1"/>
    <col min="5899" max="5899" width="3.125" style="1" customWidth="1"/>
    <col min="5900" max="5900" width="4.25" style="1" customWidth="1"/>
    <col min="5901" max="6144" width="9" style="1"/>
    <col min="6145" max="6145" width="3.75" style="1" customWidth="1"/>
    <col min="6146" max="6146" width="5.75" style="1" customWidth="1"/>
    <col min="6147" max="6147" width="7.5" style="1" bestFit="1" customWidth="1"/>
    <col min="6148" max="6148" width="3" style="1" bestFit="1" customWidth="1"/>
    <col min="6149" max="6149" width="12" style="1" customWidth="1"/>
    <col min="6150" max="6150" width="11.875" style="1" customWidth="1"/>
    <col min="6151" max="6151" width="2.25" style="1" bestFit="1" customWidth="1"/>
    <col min="6152" max="6152" width="11.875" style="1" customWidth="1"/>
    <col min="6153" max="6153" width="2.25" style="1" bestFit="1" customWidth="1"/>
    <col min="6154" max="6154" width="11.875" style="1" customWidth="1"/>
    <col min="6155" max="6155" width="3.125" style="1" customWidth="1"/>
    <col min="6156" max="6156" width="4.25" style="1" customWidth="1"/>
    <col min="6157" max="6400" width="9" style="1"/>
    <col min="6401" max="6401" width="3.75" style="1" customWidth="1"/>
    <col min="6402" max="6402" width="5.75" style="1" customWidth="1"/>
    <col min="6403" max="6403" width="7.5" style="1" bestFit="1" customWidth="1"/>
    <col min="6404" max="6404" width="3" style="1" bestFit="1" customWidth="1"/>
    <col min="6405" max="6405" width="12" style="1" customWidth="1"/>
    <col min="6406" max="6406" width="11.875" style="1" customWidth="1"/>
    <col min="6407" max="6407" width="2.25" style="1" bestFit="1" customWidth="1"/>
    <col min="6408" max="6408" width="11.875" style="1" customWidth="1"/>
    <col min="6409" max="6409" width="2.25" style="1" bestFit="1" customWidth="1"/>
    <col min="6410" max="6410" width="11.875" style="1" customWidth="1"/>
    <col min="6411" max="6411" width="3.125" style="1" customWidth="1"/>
    <col min="6412" max="6412" width="4.25" style="1" customWidth="1"/>
    <col min="6413" max="6656" width="9" style="1"/>
    <col min="6657" max="6657" width="3.75" style="1" customWidth="1"/>
    <col min="6658" max="6658" width="5.75" style="1" customWidth="1"/>
    <col min="6659" max="6659" width="7.5" style="1" bestFit="1" customWidth="1"/>
    <col min="6660" max="6660" width="3" style="1" bestFit="1" customWidth="1"/>
    <col min="6661" max="6661" width="12" style="1" customWidth="1"/>
    <col min="6662" max="6662" width="11.875" style="1" customWidth="1"/>
    <col min="6663" max="6663" width="2.25" style="1" bestFit="1" customWidth="1"/>
    <col min="6664" max="6664" width="11.875" style="1" customWidth="1"/>
    <col min="6665" max="6665" width="2.25" style="1" bestFit="1" customWidth="1"/>
    <col min="6666" max="6666" width="11.875" style="1" customWidth="1"/>
    <col min="6667" max="6667" width="3.125" style="1" customWidth="1"/>
    <col min="6668" max="6668" width="4.25" style="1" customWidth="1"/>
    <col min="6669" max="6912" width="9" style="1"/>
    <col min="6913" max="6913" width="3.75" style="1" customWidth="1"/>
    <col min="6914" max="6914" width="5.75" style="1" customWidth="1"/>
    <col min="6915" max="6915" width="7.5" style="1" bestFit="1" customWidth="1"/>
    <col min="6916" max="6916" width="3" style="1" bestFit="1" customWidth="1"/>
    <col min="6917" max="6917" width="12" style="1" customWidth="1"/>
    <col min="6918" max="6918" width="11.875" style="1" customWidth="1"/>
    <col min="6919" max="6919" width="2.25" style="1" bestFit="1" customWidth="1"/>
    <col min="6920" max="6920" width="11.875" style="1" customWidth="1"/>
    <col min="6921" max="6921" width="2.25" style="1" bestFit="1" customWidth="1"/>
    <col min="6922" max="6922" width="11.875" style="1" customWidth="1"/>
    <col min="6923" max="6923" width="3.125" style="1" customWidth="1"/>
    <col min="6924" max="6924" width="4.25" style="1" customWidth="1"/>
    <col min="6925" max="7168" width="9" style="1"/>
    <col min="7169" max="7169" width="3.75" style="1" customWidth="1"/>
    <col min="7170" max="7170" width="5.75" style="1" customWidth="1"/>
    <col min="7171" max="7171" width="7.5" style="1" bestFit="1" customWidth="1"/>
    <col min="7172" max="7172" width="3" style="1" bestFit="1" customWidth="1"/>
    <col min="7173" max="7173" width="12" style="1" customWidth="1"/>
    <col min="7174" max="7174" width="11.875" style="1" customWidth="1"/>
    <col min="7175" max="7175" width="2.25" style="1" bestFit="1" customWidth="1"/>
    <col min="7176" max="7176" width="11.875" style="1" customWidth="1"/>
    <col min="7177" max="7177" width="2.25" style="1" bestFit="1" customWidth="1"/>
    <col min="7178" max="7178" width="11.875" style="1" customWidth="1"/>
    <col min="7179" max="7179" width="3.125" style="1" customWidth="1"/>
    <col min="7180" max="7180" width="4.25" style="1" customWidth="1"/>
    <col min="7181" max="7424" width="9" style="1"/>
    <col min="7425" max="7425" width="3.75" style="1" customWidth="1"/>
    <col min="7426" max="7426" width="5.75" style="1" customWidth="1"/>
    <col min="7427" max="7427" width="7.5" style="1" bestFit="1" customWidth="1"/>
    <col min="7428" max="7428" width="3" style="1" bestFit="1" customWidth="1"/>
    <col min="7429" max="7429" width="12" style="1" customWidth="1"/>
    <col min="7430" max="7430" width="11.875" style="1" customWidth="1"/>
    <col min="7431" max="7431" width="2.25" style="1" bestFit="1" customWidth="1"/>
    <col min="7432" max="7432" width="11.875" style="1" customWidth="1"/>
    <col min="7433" max="7433" width="2.25" style="1" bestFit="1" customWidth="1"/>
    <col min="7434" max="7434" width="11.875" style="1" customWidth="1"/>
    <col min="7435" max="7435" width="3.125" style="1" customWidth="1"/>
    <col min="7436" max="7436" width="4.25" style="1" customWidth="1"/>
    <col min="7437" max="7680" width="9" style="1"/>
    <col min="7681" max="7681" width="3.75" style="1" customWidth="1"/>
    <col min="7682" max="7682" width="5.75" style="1" customWidth="1"/>
    <col min="7683" max="7683" width="7.5" style="1" bestFit="1" customWidth="1"/>
    <col min="7684" max="7684" width="3" style="1" bestFit="1" customWidth="1"/>
    <col min="7685" max="7685" width="12" style="1" customWidth="1"/>
    <col min="7686" max="7686" width="11.875" style="1" customWidth="1"/>
    <col min="7687" max="7687" width="2.25" style="1" bestFit="1" customWidth="1"/>
    <col min="7688" max="7688" width="11.875" style="1" customWidth="1"/>
    <col min="7689" max="7689" width="2.25" style="1" bestFit="1" customWidth="1"/>
    <col min="7690" max="7690" width="11.875" style="1" customWidth="1"/>
    <col min="7691" max="7691" width="3.125" style="1" customWidth="1"/>
    <col min="7692" max="7692" width="4.25" style="1" customWidth="1"/>
    <col min="7693" max="7936" width="9" style="1"/>
    <col min="7937" max="7937" width="3.75" style="1" customWidth="1"/>
    <col min="7938" max="7938" width="5.75" style="1" customWidth="1"/>
    <col min="7939" max="7939" width="7.5" style="1" bestFit="1" customWidth="1"/>
    <col min="7940" max="7940" width="3" style="1" bestFit="1" customWidth="1"/>
    <col min="7941" max="7941" width="12" style="1" customWidth="1"/>
    <col min="7942" max="7942" width="11.875" style="1" customWidth="1"/>
    <col min="7943" max="7943" width="2.25" style="1" bestFit="1" customWidth="1"/>
    <col min="7944" max="7944" width="11.875" style="1" customWidth="1"/>
    <col min="7945" max="7945" width="2.25" style="1" bestFit="1" customWidth="1"/>
    <col min="7946" max="7946" width="11.875" style="1" customWidth="1"/>
    <col min="7947" max="7947" width="3.125" style="1" customWidth="1"/>
    <col min="7948" max="7948" width="4.25" style="1" customWidth="1"/>
    <col min="7949" max="8192" width="9" style="1"/>
    <col min="8193" max="8193" width="3.75" style="1" customWidth="1"/>
    <col min="8194" max="8194" width="5.75" style="1" customWidth="1"/>
    <col min="8195" max="8195" width="7.5" style="1" bestFit="1" customWidth="1"/>
    <col min="8196" max="8196" width="3" style="1" bestFit="1" customWidth="1"/>
    <col min="8197" max="8197" width="12" style="1" customWidth="1"/>
    <col min="8198" max="8198" width="11.875" style="1" customWidth="1"/>
    <col min="8199" max="8199" width="2.25" style="1" bestFit="1" customWidth="1"/>
    <col min="8200" max="8200" width="11.875" style="1" customWidth="1"/>
    <col min="8201" max="8201" width="2.25" style="1" bestFit="1" customWidth="1"/>
    <col min="8202" max="8202" width="11.875" style="1" customWidth="1"/>
    <col min="8203" max="8203" width="3.125" style="1" customWidth="1"/>
    <col min="8204" max="8204" width="4.25" style="1" customWidth="1"/>
    <col min="8205" max="8448" width="9" style="1"/>
    <col min="8449" max="8449" width="3.75" style="1" customWidth="1"/>
    <col min="8450" max="8450" width="5.75" style="1" customWidth="1"/>
    <col min="8451" max="8451" width="7.5" style="1" bestFit="1" customWidth="1"/>
    <col min="8452" max="8452" width="3" style="1" bestFit="1" customWidth="1"/>
    <col min="8453" max="8453" width="12" style="1" customWidth="1"/>
    <col min="8454" max="8454" width="11.875" style="1" customWidth="1"/>
    <col min="8455" max="8455" width="2.25" style="1" bestFit="1" customWidth="1"/>
    <col min="8456" max="8456" width="11.875" style="1" customWidth="1"/>
    <col min="8457" max="8457" width="2.25" style="1" bestFit="1" customWidth="1"/>
    <col min="8458" max="8458" width="11.875" style="1" customWidth="1"/>
    <col min="8459" max="8459" width="3.125" style="1" customWidth="1"/>
    <col min="8460" max="8460" width="4.25" style="1" customWidth="1"/>
    <col min="8461" max="8704" width="9" style="1"/>
    <col min="8705" max="8705" width="3.75" style="1" customWidth="1"/>
    <col min="8706" max="8706" width="5.75" style="1" customWidth="1"/>
    <col min="8707" max="8707" width="7.5" style="1" bestFit="1" customWidth="1"/>
    <col min="8708" max="8708" width="3" style="1" bestFit="1" customWidth="1"/>
    <col min="8709" max="8709" width="12" style="1" customWidth="1"/>
    <col min="8710" max="8710" width="11.875" style="1" customWidth="1"/>
    <col min="8711" max="8711" width="2.25" style="1" bestFit="1" customWidth="1"/>
    <col min="8712" max="8712" width="11.875" style="1" customWidth="1"/>
    <col min="8713" max="8713" width="2.25" style="1" bestFit="1" customWidth="1"/>
    <col min="8714" max="8714" width="11.875" style="1" customWidth="1"/>
    <col min="8715" max="8715" width="3.125" style="1" customWidth="1"/>
    <col min="8716" max="8716" width="4.25" style="1" customWidth="1"/>
    <col min="8717" max="8960" width="9" style="1"/>
    <col min="8961" max="8961" width="3.75" style="1" customWidth="1"/>
    <col min="8962" max="8962" width="5.75" style="1" customWidth="1"/>
    <col min="8963" max="8963" width="7.5" style="1" bestFit="1" customWidth="1"/>
    <col min="8964" max="8964" width="3" style="1" bestFit="1" customWidth="1"/>
    <col min="8965" max="8965" width="12" style="1" customWidth="1"/>
    <col min="8966" max="8966" width="11.875" style="1" customWidth="1"/>
    <col min="8967" max="8967" width="2.25" style="1" bestFit="1" customWidth="1"/>
    <col min="8968" max="8968" width="11.875" style="1" customWidth="1"/>
    <col min="8969" max="8969" width="2.25" style="1" bestFit="1" customWidth="1"/>
    <col min="8970" max="8970" width="11.875" style="1" customWidth="1"/>
    <col min="8971" max="8971" width="3.125" style="1" customWidth="1"/>
    <col min="8972" max="8972" width="4.25" style="1" customWidth="1"/>
    <col min="8973" max="9216" width="9" style="1"/>
    <col min="9217" max="9217" width="3.75" style="1" customWidth="1"/>
    <col min="9218" max="9218" width="5.75" style="1" customWidth="1"/>
    <col min="9219" max="9219" width="7.5" style="1" bestFit="1" customWidth="1"/>
    <col min="9220" max="9220" width="3" style="1" bestFit="1" customWidth="1"/>
    <col min="9221" max="9221" width="12" style="1" customWidth="1"/>
    <col min="9222" max="9222" width="11.875" style="1" customWidth="1"/>
    <col min="9223" max="9223" width="2.25" style="1" bestFit="1" customWidth="1"/>
    <col min="9224" max="9224" width="11.875" style="1" customWidth="1"/>
    <col min="9225" max="9225" width="2.25" style="1" bestFit="1" customWidth="1"/>
    <col min="9226" max="9226" width="11.875" style="1" customWidth="1"/>
    <col min="9227" max="9227" width="3.125" style="1" customWidth="1"/>
    <col min="9228" max="9228" width="4.25" style="1" customWidth="1"/>
    <col min="9229" max="9472" width="9" style="1"/>
    <col min="9473" max="9473" width="3.75" style="1" customWidth="1"/>
    <col min="9474" max="9474" width="5.75" style="1" customWidth="1"/>
    <col min="9475" max="9475" width="7.5" style="1" bestFit="1" customWidth="1"/>
    <col min="9476" max="9476" width="3" style="1" bestFit="1" customWidth="1"/>
    <col min="9477" max="9477" width="12" style="1" customWidth="1"/>
    <col min="9478" max="9478" width="11.875" style="1" customWidth="1"/>
    <col min="9479" max="9479" width="2.25" style="1" bestFit="1" customWidth="1"/>
    <col min="9480" max="9480" width="11.875" style="1" customWidth="1"/>
    <col min="9481" max="9481" width="2.25" style="1" bestFit="1" customWidth="1"/>
    <col min="9482" max="9482" width="11.875" style="1" customWidth="1"/>
    <col min="9483" max="9483" width="3.125" style="1" customWidth="1"/>
    <col min="9484" max="9484" width="4.25" style="1" customWidth="1"/>
    <col min="9485" max="9728" width="9" style="1"/>
    <col min="9729" max="9729" width="3.75" style="1" customWidth="1"/>
    <col min="9730" max="9730" width="5.75" style="1" customWidth="1"/>
    <col min="9731" max="9731" width="7.5" style="1" bestFit="1" customWidth="1"/>
    <col min="9732" max="9732" width="3" style="1" bestFit="1" customWidth="1"/>
    <col min="9733" max="9733" width="12" style="1" customWidth="1"/>
    <col min="9734" max="9734" width="11.875" style="1" customWidth="1"/>
    <col min="9735" max="9735" width="2.25" style="1" bestFit="1" customWidth="1"/>
    <col min="9736" max="9736" width="11.875" style="1" customWidth="1"/>
    <col min="9737" max="9737" width="2.25" style="1" bestFit="1" customWidth="1"/>
    <col min="9738" max="9738" width="11.875" style="1" customWidth="1"/>
    <col min="9739" max="9739" width="3.125" style="1" customWidth="1"/>
    <col min="9740" max="9740" width="4.25" style="1" customWidth="1"/>
    <col min="9741" max="9984" width="9" style="1"/>
    <col min="9985" max="9985" width="3.75" style="1" customWidth="1"/>
    <col min="9986" max="9986" width="5.75" style="1" customWidth="1"/>
    <col min="9987" max="9987" width="7.5" style="1" bestFit="1" customWidth="1"/>
    <col min="9988" max="9988" width="3" style="1" bestFit="1" customWidth="1"/>
    <col min="9989" max="9989" width="12" style="1" customWidth="1"/>
    <col min="9990" max="9990" width="11.875" style="1" customWidth="1"/>
    <col min="9991" max="9991" width="2.25" style="1" bestFit="1" customWidth="1"/>
    <col min="9992" max="9992" width="11.875" style="1" customWidth="1"/>
    <col min="9993" max="9993" width="2.25" style="1" bestFit="1" customWidth="1"/>
    <col min="9994" max="9994" width="11.875" style="1" customWidth="1"/>
    <col min="9995" max="9995" width="3.125" style="1" customWidth="1"/>
    <col min="9996" max="9996" width="4.25" style="1" customWidth="1"/>
    <col min="9997" max="10240" width="9" style="1"/>
    <col min="10241" max="10241" width="3.75" style="1" customWidth="1"/>
    <col min="10242" max="10242" width="5.75" style="1" customWidth="1"/>
    <col min="10243" max="10243" width="7.5" style="1" bestFit="1" customWidth="1"/>
    <col min="10244" max="10244" width="3" style="1" bestFit="1" customWidth="1"/>
    <col min="10245" max="10245" width="12" style="1" customWidth="1"/>
    <col min="10246" max="10246" width="11.875" style="1" customWidth="1"/>
    <col min="10247" max="10247" width="2.25" style="1" bestFit="1" customWidth="1"/>
    <col min="10248" max="10248" width="11.875" style="1" customWidth="1"/>
    <col min="10249" max="10249" width="2.25" style="1" bestFit="1" customWidth="1"/>
    <col min="10250" max="10250" width="11.875" style="1" customWidth="1"/>
    <col min="10251" max="10251" width="3.125" style="1" customWidth="1"/>
    <col min="10252" max="10252" width="4.25" style="1" customWidth="1"/>
    <col min="10253" max="10496" width="9" style="1"/>
    <col min="10497" max="10497" width="3.75" style="1" customWidth="1"/>
    <col min="10498" max="10498" width="5.75" style="1" customWidth="1"/>
    <col min="10499" max="10499" width="7.5" style="1" bestFit="1" customWidth="1"/>
    <col min="10500" max="10500" width="3" style="1" bestFit="1" customWidth="1"/>
    <col min="10501" max="10501" width="12" style="1" customWidth="1"/>
    <col min="10502" max="10502" width="11.875" style="1" customWidth="1"/>
    <col min="10503" max="10503" width="2.25" style="1" bestFit="1" customWidth="1"/>
    <col min="10504" max="10504" width="11.875" style="1" customWidth="1"/>
    <col min="10505" max="10505" width="2.25" style="1" bestFit="1" customWidth="1"/>
    <col min="10506" max="10506" width="11.875" style="1" customWidth="1"/>
    <col min="10507" max="10507" width="3.125" style="1" customWidth="1"/>
    <col min="10508" max="10508" width="4.25" style="1" customWidth="1"/>
    <col min="10509" max="10752" width="9" style="1"/>
    <col min="10753" max="10753" width="3.75" style="1" customWidth="1"/>
    <col min="10754" max="10754" width="5.75" style="1" customWidth="1"/>
    <col min="10755" max="10755" width="7.5" style="1" bestFit="1" customWidth="1"/>
    <col min="10756" max="10756" width="3" style="1" bestFit="1" customWidth="1"/>
    <col min="10757" max="10757" width="12" style="1" customWidth="1"/>
    <col min="10758" max="10758" width="11.875" style="1" customWidth="1"/>
    <col min="10759" max="10759" width="2.25" style="1" bestFit="1" customWidth="1"/>
    <col min="10760" max="10760" width="11.875" style="1" customWidth="1"/>
    <col min="10761" max="10761" width="2.25" style="1" bestFit="1" customWidth="1"/>
    <col min="10762" max="10762" width="11.875" style="1" customWidth="1"/>
    <col min="10763" max="10763" width="3.125" style="1" customWidth="1"/>
    <col min="10764" max="10764" width="4.25" style="1" customWidth="1"/>
    <col min="10765" max="11008" width="9" style="1"/>
    <col min="11009" max="11009" width="3.75" style="1" customWidth="1"/>
    <col min="11010" max="11010" width="5.75" style="1" customWidth="1"/>
    <col min="11011" max="11011" width="7.5" style="1" bestFit="1" customWidth="1"/>
    <col min="11012" max="11012" width="3" style="1" bestFit="1" customWidth="1"/>
    <col min="11013" max="11013" width="12" style="1" customWidth="1"/>
    <col min="11014" max="11014" width="11.875" style="1" customWidth="1"/>
    <col min="11015" max="11015" width="2.25" style="1" bestFit="1" customWidth="1"/>
    <col min="11016" max="11016" width="11.875" style="1" customWidth="1"/>
    <col min="11017" max="11017" width="2.25" style="1" bestFit="1" customWidth="1"/>
    <col min="11018" max="11018" width="11.875" style="1" customWidth="1"/>
    <col min="11019" max="11019" width="3.125" style="1" customWidth="1"/>
    <col min="11020" max="11020" width="4.25" style="1" customWidth="1"/>
    <col min="11021" max="11264" width="9" style="1"/>
    <col min="11265" max="11265" width="3.75" style="1" customWidth="1"/>
    <col min="11266" max="11266" width="5.75" style="1" customWidth="1"/>
    <col min="11267" max="11267" width="7.5" style="1" bestFit="1" customWidth="1"/>
    <col min="11268" max="11268" width="3" style="1" bestFit="1" customWidth="1"/>
    <col min="11269" max="11269" width="12" style="1" customWidth="1"/>
    <col min="11270" max="11270" width="11.875" style="1" customWidth="1"/>
    <col min="11271" max="11271" width="2.25" style="1" bestFit="1" customWidth="1"/>
    <col min="11272" max="11272" width="11.875" style="1" customWidth="1"/>
    <col min="11273" max="11273" width="2.25" style="1" bestFit="1" customWidth="1"/>
    <col min="11274" max="11274" width="11.875" style="1" customWidth="1"/>
    <col min="11275" max="11275" width="3.125" style="1" customWidth="1"/>
    <col min="11276" max="11276" width="4.25" style="1" customWidth="1"/>
    <col min="11277" max="11520" width="9" style="1"/>
    <col min="11521" max="11521" width="3.75" style="1" customWidth="1"/>
    <col min="11522" max="11522" width="5.75" style="1" customWidth="1"/>
    <col min="11523" max="11523" width="7.5" style="1" bestFit="1" customWidth="1"/>
    <col min="11524" max="11524" width="3" style="1" bestFit="1" customWidth="1"/>
    <col min="11525" max="11525" width="12" style="1" customWidth="1"/>
    <col min="11526" max="11526" width="11.875" style="1" customWidth="1"/>
    <col min="11527" max="11527" width="2.25" style="1" bestFit="1" customWidth="1"/>
    <col min="11528" max="11528" width="11.875" style="1" customWidth="1"/>
    <col min="11529" max="11529" width="2.25" style="1" bestFit="1" customWidth="1"/>
    <col min="11530" max="11530" width="11.875" style="1" customWidth="1"/>
    <col min="11531" max="11531" width="3.125" style="1" customWidth="1"/>
    <col min="11532" max="11532" width="4.25" style="1" customWidth="1"/>
    <col min="11533" max="11776" width="9" style="1"/>
    <col min="11777" max="11777" width="3.75" style="1" customWidth="1"/>
    <col min="11778" max="11778" width="5.75" style="1" customWidth="1"/>
    <col min="11779" max="11779" width="7.5" style="1" bestFit="1" customWidth="1"/>
    <col min="11780" max="11780" width="3" style="1" bestFit="1" customWidth="1"/>
    <col min="11781" max="11781" width="12" style="1" customWidth="1"/>
    <col min="11782" max="11782" width="11.875" style="1" customWidth="1"/>
    <col min="11783" max="11783" width="2.25" style="1" bestFit="1" customWidth="1"/>
    <col min="11784" max="11784" width="11.875" style="1" customWidth="1"/>
    <col min="11785" max="11785" width="2.25" style="1" bestFit="1" customWidth="1"/>
    <col min="11786" max="11786" width="11.875" style="1" customWidth="1"/>
    <col min="11787" max="11787" width="3.125" style="1" customWidth="1"/>
    <col min="11788" max="11788" width="4.25" style="1" customWidth="1"/>
    <col min="11789" max="12032" width="9" style="1"/>
    <col min="12033" max="12033" width="3.75" style="1" customWidth="1"/>
    <col min="12034" max="12034" width="5.75" style="1" customWidth="1"/>
    <col min="12035" max="12035" width="7.5" style="1" bestFit="1" customWidth="1"/>
    <col min="12036" max="12036" width="3" style="1" bestFit="1" customWidth="1"/>
    <col min="12037" max="12037" width="12" style="1" customWidth="1"/>
    <col min="12038" max="12038" width="11.875" style="1" customWidth="1"/>
    <col min="12039" max="12039" width="2.25" style="1" bestFit="1" customWidth="1"/>
    <col min="12040" max="12040" width="11.875" style="1" customWidth="1"/>
    <col min="12041" max="12041" width="2.25" style="1" bestFit="1" customWidth="1"/>
    <col min="12042" max="12042" width="11.875" style="1" customWidth="1"/>
    <col min="12043" max="12043" width="3.125" style="1" customWidth="1"/>
    <col min="12044" max="12044" width="4.25" style="1" customWidth="1"/>
    <col min="12045" max="12288" width="9" style="1"/>
    <col min="12289" max="12289" width="3.75" style="1" customWidth="1"/>
    <col min="12290" max="12290" width="5.75" style="1" customWidth="1"/>
    <col min="12291" max="12291" width="7.5" style="1" bestFit="1" customWidth="1"/>
    <col min="12292" max="12292" width="3" style="1" bestFit="1" customWidth="1"/>
    <col min="12293" max="12293" width="12" style="1" customWidth="1"/>
    <col min="12294" max="12294" width="11.875" style="1" customWidth="1"/>
    <col min="12295" max="12295" width="2.25" style="1" bestFit="1" customWidth="1"/>
    <col min="12296" max="12296" width="11.875" style="1" customWidth="1"/>
    <col min="12297" max="12297" width="2.25" style="1" bestFit="1" customWidth="1"/>
    <col min="12298" max="12298" width="11.875" style="1" customWidth="1"/>
    <col min="12299" max="12299" width="3.125" style="1" customWidth="1"/>
    <col min="12300" max="12300" width="4.25" style="1" customWidth="1"/>
    <col min="12301" max="12544" width="9" style="1"/>
    <col min="12545" max="12545" width="3.75" style="1" customWidth="1"/>
    <col min="12546" max="12546" width="5.75" style="1" customWidth="1"/>
    <col min="12547" max="12547" width="7.5" style="1" bestFit="1" customWidth="1"/>
    <col min="12548" max="12548" width="3" style="1" bestFit="1" customWidth="1"/>
    <col min="12549" max="12549" width="12" style="1" customWidth="1"/>
    <col min="12550" max="12550" width="11.875" style="1" customWidth="1"/>
    <col min="12551" max="12551" width="2.25" style="1" bestFit="1" customWidth="1"/>
    <col min="12552" max="12552" width="11.875" style="1" customWidth="1"/>
    <col min="12553" max="12553" width="2.25" style="1" bestFit="1" customWidth="1"/>
    <col min="12554" max="12554" width="11.875" style="1" customWidth="1"/>
    <col min="12555" max="12555" width="3.125" style="1" customWidth="1"/>
    <col min="12556" max="12556" width="4.25" style="1" customWidth="1"/>
    <col min="12557" max="12800" width="9" style="1"/>
    <col min="12801" max="12801" width="3.75" style="1" customWidth="1"/>
    <col min="12802" max="12802" width="5.75" style="1" customWidth="1"/>
    <col min="12803" max="12803" width="7.5" style="1" bestFit="1" customWidth="1"/>
    <col min="12804" max="12804" width="3" style="1" bestFit="1" customWidth="1"/>
    <col min="12805" max="12805" width="12" style="1" customWidth="1"/>
    <col min="12806" max="12806" width="11.875" style="1" customWidth="1"/>
    <col min="12807" max="12807" width="2.25" style="1" bestFit="1" customWidth="1"/>
    <col min="12808" max="12808" width="11.875" style="1" customWidth="1"/>
    <col min="12809" max="12809" width="2.25" style="1" bestFit="1" customWidth="1"/>
    <col min="12810" max="12810" width="11.875" style="1" customWidth="1"/>
    <col min="12811" max="12811" width="3.125" style="1" customWidth="1"/>
    <col min="12812" max="12812" width="4.25" style="1" customWidth="1"/>
    <col min="12813" max="13056" width="9" style="1"/>
    <col min="13057" max="13057" width="3.75" style="1" customWidth="1"/>
    <col min="13058" max="13058" width="5.75" style="1" customWidth="1"/>
    <col min="13059" max="13059" width="7.5" style="1" bestFit="1" customWidth="1"/>
    <col min="13060" max="13060" width="3" style="1" bestFit="1" customWidth="1"/>
    <col min="13061" max="13061" width="12" style="1" customWidth="1"/>
    <col min="13062" max="13062" width="11.875" style="1" customWidth="1"/>
    <col min="13063" max="13063" width="2.25" style="1" bestFit="1" customWidth="1"/>
    <col min="13064" max="13064" width="11.875" style="1" customWidth="1"/>
    <col min="13065" max="13065" width="2.25" style="1" bestFit="1" customWidth="1"/>
    <col min="13066" max="13066" width="11.875" style="1" customWidth="1"/>
    <col min="13067" max="13067" width="3.125" style="1" customWidth="1"/>
    <col min="13068" max="13068" width="4.25" style="1" customWidth="1"/>
    <col min="13069" max="13312" width="9" style="1"/>
    <col min="13313" max="13313" width="3.75" style="1" customWidth="1"/>
    <col min="13314" max="13314" width="5.75" style="1" customWidth="1"/>
    <col min="13315" max="13315" width="7.5" style="1" bestFit="1" customWidth="1"/>
    <col min="13316" max="13316" width="3" style="1" bestFit="1" customWidth="1"/>
    <col min="13317" max="13317" width="12" style="1" customWidth="1"/>
    <col min="13318" max="13318" width="11.875" style="1" customWidth="1"/>
    <col min="13319" max="13319" width="2.25" style="1" bestFit="1" customWidth="1"/>
    <col min="13320" max="13320" width="11.875" style="1" customWidth="1"/>
    <col min="13321" max="13321" width="2.25" style="1" bestFit="1" customWidth="1"/>
    <col min="13322" max="13322" width="11.875" style="1" customWidth="1"/>
    <col min="13323" max="13323" width="3.125" style="1" customWidth="1"/>
    <col min="13324" max="13324" width="4.25" style="1" customWidth="1"/>
    <col min="13325" max="13568" width="9" style="1"/>
    <col min="13569" max="13569" width="3.75" style="1" customWidth="1"/>
    <col min="13570" max="13570" width="5.75" style="1" customWidth="1"/>
    <col min="13571" max="13571" width="7.5" style="1" bestFit="1" customWidth="1"/>
    <col min="13572" max="13572" width="3" style="1" bestFit="1" customWidth="1"/>
    <col min="13573" max="13573" width="12" style="1" customWidth="1"/>
    <col min="13574" max="13574" width="11.875" style="1" customWidth="1"/>
    <col min="13575" max="13575" width="2.25" style="1" bestFit="1" customWidth="1"/>
    <col min="13576" max="13576" width="11.875" style="1" customWidth="1"/>
    <col min="13577" max="13577" width="2.25" style="1" bestFit="1" customWidth="1"/>
    <col min="13578" max="13578" width="11.875" style="1" customWidth="1"/>
    <col min="13579" max="13579" width="3.125" style="1" customWidth="1"/>
    <col min="13580" max="13580" width="4.25" style="1" customWidth="1"/>
    <col min="13581" max="13824" width="9" style="1"/>
    <col min="13825" max="13825" width="3.75" style="1" customWidth="1"/>
    <col min="13826" max="13826" width="5.75" style="1" customWidth="1"/>
    <col min="13827" max="13827" width="7.5" style="1" bestFit="1" customWidth="1"/>
    <col min="13828" max="13828" width="3" style="1" bestFit="1" customWidth="1"/>
    <col min="13829" max="13829" width="12" style="1" customWidth="1"/>
    <col min="13830" max="13830" width="11.875" style="1" customWidth="1"/>
    <col min="13831" max="13831" width="2.25" style="1" bestFit="1" customWidth="1"/>
    <col min="13832" max="13832" width="11.875" style="1" customWidth="1"/>
    <col min="13833" max="13833" width="2.25" style="1" bestFit="1" customWidth="1"/>
    <col min="13834" max="13834" width="11.875" style="1" customWidth="1"/>
    <col min="13835" max="13835" width="3.125" style="1" customWidth="1"/>
    <col min="13836" max="13836" width="4.25" style="1" customWidth="1"/>
    <col min="13837" max="14080" width="9" style="1"/>
    <col min="14081" max="14081" width="3.75" style="1" customWidth="1"/>
    <col min="14082" max="14082" width="5.75" style="1" customWidth="1"/>
    <col min="14083" max="14083" width="7.5" style="1" bestFit="1" customWidth="1"/>
    <col min="14084" max="14084" width="3" style="1" bestFit="1" customWidth="1"/>
    <col min="14085" max="14085" width="12" style="1" customWidth="1"/>
    <col min="14086" max="14086" width="11.875" style="1" customWidth="1"/>
    <col min="14087" max="14087" width="2.25" style="1" bestFit="1" customWidth="1"/>
    <col min="14088" max="14088" width="11.875" style="1" customWidth="1"/>
    <col min="14089" max="14089" width="2.25" style="1" bestFit="1" customWidth="1"/>
    <col min="14090" max="14090" width="11.875" style="1" customWidth="1"/>
    <col min="14091" max="14091" width="3.125" style="1" customWidth="1"/>
    <col min="14092" max="14092" width="4.25" style="1" customWidth="1"/>
    <col min="14093" max="14336" width="9" style="1"/>
    <col min="14337" max="14337" width="3.75" style="1" customWidth="1"/>
    <col min="14338" max="14338" width="5.75" style="1" customWidth="1"/>
    <col min="14339" max="14339" width="7.5" style="1" bestFit="1" customWidth="1"/>
    <col min="14340" max="14340" width="3" style="1" bestFit="1" customWidth="1"/>
    <col min="14341" max="14341" width="12" style="1" customWidth="1"/>
    <col min="14342" max="14342" width="11.875" style="1" customWidth="1"/>
    <col min="14343" max="14343" width="2.25" style="1" bestFit="1" customWidth="1"/>
    <col min="14344" max="14344" width="11.875" style="1" customWidth="1"/>
    <col min="14345" max="14345" width="2.25" style="1" bestFit="1" customWidth="1"/>
    <col min="14346" max="14346" width="11.875" style="1" customWidth="1"/>
    <col min="14347" max="14347" width="3.125" style="1" customWidth="1"/>
    <col min="14348" max="14348" width="4.25" style="1" customWidth="1"/>
    <col min="14349" max="14592" width="9" style="1"/>
    <col min="14593" max="14593" width="3.75" style="1" customWidth="1"/>
    <col min="14594" max="14594" width="5.75" style="1" customWidth="1"/>
    <col min="14595" max="14595" width="7.5" style="1" bestFit="1" customWidth="1"/>
    <col min="14596" max="14596" width="3" style="1" bestFit="1" customWidth="1"/>
    <col min="14597" max="14597" width="12" style="1" customWidth="1"/>
    <col min="14598" max="14598" width="11.875" style="1" customWidth="1"/>
    <col min="14599" max="14599" width="2.25" style="1" bestFit="1" customWidth="1"/>
    <col min="14600" max="14600" width="11.875" style="1" customWidth="1"/>
    <col min="14601" max="14601" width="2.25" style="1" bestFit="1" customWidth="1"/>
    <col min="14602" max="14602" width="11.875" style="1" customWidth="1"/>
    <col min="14603" max="14603" width="3.125" style="1" customWidth="1"/>
    <col min="14604" max="14604" width="4.25" style="1" customWidth="1"/>
    <col min="14605" max="14848" width="9" style="1"/>
    <col min="14849" max="14849" width="3.75" style="1" customWidth="1"/>
    <col min="14850" max="14850" width="5.75" style="1" customWidth="1"/>
    <col min="14851" max="14851" width="7.5" style="1" bestFit="1" customWidth="1"/>
    <col min="14852" max="14852" width="3" style="1" bestFit="1" customWidth="1"/>
    <col min="14853" max="14853" width="12" style="1" customWidth="1"/>
    <col min="14854" max="14854" width="11.875" style="1" customWidth="1"/>
    <col min="14855" max="14855" width="2.25" style="1" bestFit="1" customWidth="1"/>
    <col min="14856" max="14856" width="11.875" style="1" customWidth="1"/>
    <col min="14857" max="14857" width="2.25" style="1" bestFit="1" customWidth="1"/>
    <col min="14858" max="14858" width="11.875" style="1" customWidth="1"/>
    <col min="14859" max="14859" width="3.125" style="1" customWidth="1"/>
    <col min="14860" max="14860" width="4.25" style="1" customWidth="1"/>
    <col min="14861" max="15104" width="9" style="1"/>
    <col min="15105" max="15105" width="3.75" style="1" customWidth="1"/>
    <col min="15106" max="15106" width="5.75" style="1" customWidth="1"/>
    <col min="15107" max="15107" width="7.5" style="1" bestFit="1" customWidth="1"/>
    <col min="15108" max="15108" width="3" style="1" bestFit="1" customWidth="1"/>
    <col min="15109" max="15109" width="12" style="1" customWidth="1"/>
    <col min="15110" max="15110" width="11.875" style="1" customWidth="1"/>
    <col min="15111" max="15111" width="2.25" style="1" bestFit="1" customWidth="1"/>
    <col min="15112" max="15112" width="11.875" style="1" customWidth="1"/>
    <col min="15113" max="15113" width="2.25" style="1" bestFit="1" customWidth="1"/>
    <col min="15114" max="15114" width="11.875" style="1" customWidth="1"/>
    <col min="15115" max="15115" width="3.125" style="1" customWidth="1"/>
    <col min="15116" max="15116" width="4.25" style="1" customWidth="1"/>
    <col min="15117" max="15360" width="9" style="1"/>
    <col min="15361" max="15361" width="3.75" style="1" customWidth="1"/>
    <col min="15362" max="15362" width="5.75" style="1" customWidth="1"/>
    <col min="15363" max="15363" width="7.5" style="1" bestFit="1" customWidth="1"/>
    <col min="15364" max="15364" width="3" style="1" bestFit="1" customWidth="1"/>
    <col min="15365" max="15365" width="12" style="1" customWidth="1"/>
    <col min="15366" max="15366" width="11.875" style="1" customWidth="1"/>
    <col min="15367" max="15367" width="2.25" style="1" bestFit="1" customWidth="1"/>
    <col min="15368" max="15368" width="11.875" style="1" customWidth="1"/>
    <col min="15369" max="15369" width="2.25" style="1" bestFit="1" customWidth="1"/>
    <col min="15370" max="15370" width="11.875" style="1" customWidth="1"/>
    <col min="15371" max="15371" width="3.125" style="1" customWidth="1"/>
    <col min="15372" max="15372" width="4.25" style="1" customWidth="1"/>
    <col min="15373" max="15616" width="9" style="1"/>
    <col min="15617" max="15617" width="3.75" style="1" customWidth="1"/>
    <col min="15618" max="15618" width="5.75" style="1" customWidth="1"/>
    <col min="15619" max="15619" width="7.5" style="1" bestFit="1" customWidth="1"/>
    <col min="15620" max="15620" width="3" style="1" bestFit="1" customWidth="1"/>
    <col min="15621" max="15621" width="12" style="1" customWidth="1"/>
    <col min="15622" max="15622" width="11.875" style="1" customWidth="1"/>
    <col min="15623" max="15623" width="2.25" style="1" bestFit="1" customWidth="1"/>
    <col min="15624" max="15624" width="11.875" style="1" customWidth="1"/>
    <col min="15625" max="15625" width="2.25" style="1" bestFit="1" customWidth="1"/>
    <col min="15626" max="15626" width="11.875" style="1" customWidth="1"/>
    <col min="15627" max="15627" width="3.125" style="1" customWidth="1"/>
    <col min="15628" max="15628" width="4.25" style="1" customWidth="1"/>
    <col min="15629" max="15872" width="9" style="1"/>
    <col min="15873" max="15873" width="3.75" style="1" customWidth="1"/>
    <col min="15874" max="15874" width="5.75" style="1" customWidth="1"/>
    <col min="15875" max="15875" width="7.5" style="1" bestFit="1" customWidth="1"/>
    <col min="15876" max="15876" width="3" style="1" bestFit="1" customWidth="1"/>
    <col min="15877" max="15877" width="12" style="1" customWidth="1"/>
    <col min="15878" max="15878" width="11.875" style="1" customWidth="1"/>
    <col min="15879" max="15879" width="2.25" style="1" bestFit="1" customWidth="1"/>
    <col min="15880" max="15880" width="11.875" style="1" customWidth="1"/>
    <col min="15881" max="15881" width="2.25" style="1" bestFit="1" customWidth="1"/>
    <col min="15882" max="15882" width="11.875" style="1" customWidth="1"/>
    <col min="15883" max="15883" width="3.125" style="1" customWidth="1"/>
    <col min="15884" max="15884" width="4.25" style="1" customWidth="1"/>
    <col min="15885" max="16128" width="9" style="1"/>
    <col min="16129" max="16129" width="3.75" style="1" customWidth="1"/>
    <col min="16130" max="16130" width="5.75" style="1" customWidth="1"/>
    <col min="16131" max="16131" width="7.5" style="1" bestFit="1" customWidth="1"/>
    <col min="16132" max="16132" width="3" style="1" bestFit="1" customWidth="1"/>
    <col min="16133" max="16133" width="12" style="1" customWidth="1"/>
    <col min="16134" max="16134" width="11.875" style="1" customWidth="1"/>
    <col min="16135" max="16135" width="2.25" style="1" bestFit="1" customWidth="1"/>
    <col min="16136" max="16136" width="11.875" style="1" customWidth="1"/>
    <col min="16137" max="16137" width="2.25" style="1" bestFit="1" customWidth="1"/>
    <col min="16138" max="16138" width="11.875" style="1" customWidth="1"/>
    <col min="16139" max="16139" width="3.125" style="1" customWidth="1"/>
    <col min="16140" max="16140" width="4.25" style="1" customWidth="1"/>
    <col min="16141" max="16384" width="9" style="1"/>
  </cols>
  <sheetData>
    <row r="1" spans="1:69" ht="18.75" customHeight="1">
      <c r="A1" s="1084" t="s">
        <v>148</v>
      </c>
      <c r="B1" s="1085"/>
      <c r="C1" s="1084" t="s">
        <v>27</v>
      </c>
      <c r="D1" s="1086"/>
      <c r="E1" s="1085"/>
      <c r="H1" s="856" t="s">
        <v>0</v>
      </c>
      <c r="I1" s="1079">
        <f>総括表!H4</f>
        <v>0</v>
      </c>
      <c r="J1" s="1079"/>
      <c r="K1" s="1079"/>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8.75" customHeight="1">
      <c r="J2" s="272"/>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5" customHeight="1">
      <c r="H3" s="242"/>
      <c r="I3" s="242"/>
      <c r="J3" s="268"/>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8.75" customHeight="1">
      <c r="A4" s="421" t="s">
        <v>536</v>
      </c>
      <c r="B4" s="422" t="s">
        <v>492</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1.25" customHeight="1">
      <c r="A5" s="42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8.75" customHeight="1">
      <c r="A6" s="421"/>
      <c r="B6" s="996" t="s">
        <v>112</v>
      </c>
      <c r="C6" s="997"/>
      <c r="D6" s="996" t="s">
        <v>111</v>
      </c>
      <c r="E6" s="997"/>
      <c r="F6" s="725" t="s">
        <v>110</v>
      </c>
      <c r="G6" s="848"/>
      <c r="H6" s="858" t="s">
        <v>109</v>
      </c>
      <c r="I6" s="848"/>
      <c r="J6" s="725" t="s">
        <v>3</v>
      </c>
      <c r="K6" s="42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421"/>
      <c r="B7" s="425"/>
      <c r="C7" s="851"/>
      <c r="D7" s="426"/>
      <c r="E7" s="854"/>
      <c r="F7" s="228"/>
      <c r="G7" s="853"/>
      <c r="H7" s="853"/>
      <c r="I7" s="853"/>
      <c r="J7" s="344" t="s">
        <v>551</v>
      </c>
      <c r="K7" s="423"/>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c r="B8" s="754">
        <v>1</v>
      </c>
      <c r="C8" s="755" t="s">
        <v>130</v>
      </c>
      <c r="D8" s="950"/>
      <c r="E8" s="951"/>
      <c r="F8" s="758"/>
      <c r="G8" s="732" t="s">
        <v>93</v>
      </c>
      <c r="H8" s="734">
        <v>5.0000000000000001E-3</v>
      </c>
      <c r="I8" s="732" t="s">
        <v>96</v>
      </c>
      <c r="J8" s="760">
        <f t="shared" ref="J8:J11" si="0">ROUND(F8*H8,0)</f>
        <v>0</v>
      </c>
      <c r="K8" s="731" t="s">
        <v>106</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5" customHeight="1">
      <c r="B9" s="754">
        <v>2</v>
      </c>
      <c r="C9" s="755" t="s">
        <v>129</v>
      </c>
      <c r="D9" s="950"/>
      <c r="E9" s="951"/>
      <c r="F9" s="758"/>
      <c r="G9" s="732" t="s">
        <v>93</v>
      </c>
      <c r="H9" s="734">
        <v>3.1E-2</v>
      </c>
      <c r="I9" s="732" t="s">
        <v>96</v>
      </c>
      <c r="J9" s="760">
        <f t="shared" si="0"/>
        <v>0</v>
      </c>
      <c r="K9" s="731" t="s">
        <v>104</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5" customHeight="1">
      <c r="B10" s="754">
        <v>3</v>
      </c>
      <c r="C10" s="755" t="s">
        <v>119</v>
      </c>
      <c r="D10" s="950"/>
      <c r="E10" s="951"/>
      <c r="F10" s="758"/>
      <c r="G10" s="732" t="s">
        <v>93</v>
      </c>
      <c r="H10" s="734">
        <v>3.1E-2</v>
      </c>
      <c r="I10" s="732" t="s">
        <v>96</v>
      </c>
      <c r="J10" s="760">
        <f t="shared" si="0"/>
        <v>0</v>
      </c>
      <c r="K10" s="731" t="s">
        <v>102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5" customHeight="1">
      <c r="B11" s="754">
        <v>4</v>
      </c>
      <c r="C11" s="755" t="s">
        <v>118</v>
      </c>
      <c r="D11" s="950"/>
      <c r="E11" s="951"/>
      <c r="F11" s="758"/>
      <c r="G11" s="732" t="s">
        <v>93</v>
      </c>
      <c r="H11" s="734">
        <v>0.06</v>
      </c>
      <c r="I11" s="732" t="s">
        <v>96</v>
      </c>
      <c r="J11" s="760">
        <f t="shared" si="0"/>
        <v>0</v>
      </c>
      <c r="K11" s="731" t="s">
        <v>100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5" customHeight="1">
      <c r="A12" s="1"/>
      <c r="B12" s="962" t="s">
        <v>134</v>
      </c>
      <c r="C12" s="963"/>
      <c r="D12" s="950"/>
      <c r="E12" s="951"/>
      <c r="F12" s="40"/>
      <c r="G12" s="39"/>
      <c r="H12" s="318"/>
      <c r="I12" s="39"/>
      <c r="J12" s="762">
        <f>SUM(J8:J11)</f>
        <v>0</v>
      </c>
      <c r="K12" s="731" t="s">
        <v>192</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3.5">
      <c r="A13" s="1"/>
      <c r="B13" s="964"/>
      <c r="C13" s="965"/>
      <c r="D13" s="964"/>
      <c r="E13" s="965"/>
      <c r="F13" s="766" t="s">
        <v>1734</v>
      </c>
      <c r="G13" s="752"/>
      <c r="H13" s="859" t="s">
        <v>986</v>
      </c>
      <c r="I13" s="752"/>
      <c r="J13" s="766"/>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5" customHeight="1">
      <c r="A14" s="1"/>
      <c r="B14" s="966"/>
      <c r="C14" s="967"/>
      <c r="D14" s="966"/>
      <c r="E14" s="967"/>
      <c r="F14" s="35">
        <f>J12</f>
        <v>0</v>
      </c>
      <c r="G14" s="36" t="s">
        <v>93</v>
      </c>
      <c r="H14" s="319" t="e">
        <f>財政力附表!S28</f>
        <v>#DIV/0!</v>
      </c>
      <c r="I14" s="36" t="s">
        <v>96</v>
      </c>
      <c r="J14" s="35" t="e">
        <f>ROUND(F14*H14,0)</f>
        <v>#DIV/0!</v>
      </c>
      <c r="K14" s="731" t="s">
        <v>913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3.5">
      <c r="A15" s="1"/>
      <c r="B15" s="968"/>
      <c r="C15" s="969"/>
      <c r="D15" s="968"/>
      <c r="E15" s="969"/>
      <c r="F15" s="34"/>
      <c r="G15" s="26"/>
      <c r="H15" s="320" t="s">
        <v>135</v>
      </c>
      <c r="I15" s="316"/>
      <c r="J15" s="317"/>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5" customHeight="1">
      <c r="A16" s="1"/>
      <c r="B16" s="754">
        <v>5</v>
      </c>
      <c r="C16" s="755" t="s">
        <v>117</v>
      </c>
      <c r="D16" s="950"/>
      <c r="E16" s="951"/>
      <c r="F16" s="758"/>
      <c r="G16" s="732" t="s">
        <v>93</v>
      </c>
      <c r="H16" s="734">
        <v>7.4999999999999997E-2</v>
      </c>
      <c r="I16" s="732" t="s">
        <v>96</v>
      </c>
      <c r="J16" s="760">
        <f t="shared" ref="J16:J26" si="1">ROUND(F16*H16,0)</f>
        <v>0</v>
      </c>
      <c r="K16" s="731" t="s">
        <v>165</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5" customHeight="1">
      <c r="A17" s="1"/>
      <c r="B17" s="754">
        <v>6</v>
      </c>
      <c r="C17" s="755" t="s">
        <v>107</v>
      </c>
      <c r="D17" s="950"/>
      <c r="E17" s="951"/>
      <c r="F17" s="758"/>
      <c r="G17" s="732" t="s">
        <v>93</v>
      </c>
      <c r="H17" s="734">
        <v>0.107</v>
      </c>
      <c r="I17" s="732" t="s">
        <v>96</v>
      </c>
      <c r="J17" s="760">
        <f t="shared" si="1"/>
        <v>0</v>
      </c>
      <c r="K17" s="731" t="s">
        <v>164</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5" customHeight="1">
      <c r="A18" s="1"/>
      <c r="B18" s="754">
        <v>7</v>
      </c>
      <c r="C18" s="757" t="s">
        <v>105</v>
      </c>
      <c r="D18" s="950"/>
      <c r="E18" s="951"/>
      <c r="F18" s="758"/>
      <c r="G18" s="732" t="s">
        <v>93</v>
      </c>
      <c r="H18" s="734">
        <v>0.124</v>
      </c>
      <c r="I18" s="732" t="s">
        <v>96</v>
      </c>
      <c r="J18" s="760">
        <f t="shared" si="1"/>
        <v>0</v>
      </c>
      <c r="K18" s="731" t="s">
        <v>163</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5" customHeight="1">
      <c r="A19" s="1"/>
      <c r="B19" s="754">
        <v>8</v>
      </c>
      <c r="C19" s="757" t="s">
        <v>103</v>
      </c>
      <c r="D19" s="950"/>
      <c r="E19" s="951"/>
      <c r="F19" s="758"/>
      <c r="G19" s="732" t="s">
        <v>93</v>
      </c>
      <c r="H19" s="734">
        <v>0.155</v>
      </c>
      <c r="I19" s="732" t="s">
        <v>96</v>
      </c>
      <c r="J19" s="760">
        <f t="shared" si="1"/>
        <v>0</v>
      </c>
      <c r="K19" s="731" t="s">
        <v>191</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5" customHeight="1">
      <c r="A20" s="1"/>
      <c r="B20" s="754">
        <v>9</v>
      </c>
      <c r="C20" s="757" t="s">
        <v>101</v>
      </c>
      <c r="D20" s="950"/>
      <c r="E20" s="951"/>
      <c r="F20" s="758"/>
      <c r="G20" s="732" t="s">
        <v>93</v>
      </c>
      <c r="H20" s="734">
        <v>0.17399999999999999</v>
      </c>
      <c r="I20" s="732" t="s">
        <v>96</v>
      </c>
      <c r="J20" s="760">
        <f t="shared" si="1"/>
        <v>0</v>
      </c>
      <c r="K20" s="731" t="s">
        <v>170</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1"/>
      <c r="B21" s="754">
        <v>10</v>
      </c>
      <c r="C21" s="757" t="s">
        <v>99</v>
      </c>
      <c r="D21" s="950"/>
      <c r="E21" s="951"/>
      <c r="F21" s="758"/>
      <c r="G21" s="732" t="s">
        <v>93</v>
      </c>
      <c r="H21" s="734">
        <v>0.192</v>
      </c>
      <c r="I21" s="732" t="s">
        <v>96</v>
      </c>
      <c r="J21" s="760">
        <f t="shared" si="1"/>
        <v>0</v>
      </c>
      <c r="K21" s="731" t="s">
        <v>190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A22" s="1"/>
      <c r="B22" s="754">
        <v>11</v>
      </c>
      <c r="C22" s="757" t="s">
        <v>491</v>
      </c>
      <c r="D22" s="950"/>
      <c r="E22" s="951"/>
      <c r="F22" s="758"/>
      <c r="G22" s="732" t="s">
        <v>93</v>
      </c>
      <c r="H22" s="734">
        <v>0.20699999999999999</v>
      </c>
      <c r="I22" s="732" t="s">
        <v>96</v>
      </c>
      <c r="J22" s="760">
        <f t="shared" si="1"/>
        <v>0</v>
      </c>
      <c r="K22" s="731" t="s">
        <v>189</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1"/>
      <c r="B23" s="754">
        <v>12</v>
      </c>
      <c r="C23" s="757" t="s">
        <v>478</v>
      </c>
      <c r="D23" s="950"/>
      <c r="E23" s="951"/>
      <c r="F23" s="758"/>
      <c r="G23" s="732" t="s">
        <v>93</v>
      </c>
      <c r="H23" s="734">
        <v>0.22700000000000001</v>
      </c>
      <c r="I23" s="732" t="s">
        <v>96</v>
      </c>
      <c r="J23" s="760">
        <f t="shared" si="1"/>
        <v>0</v>
      </c>
      <c r="K23" s="731" t="s">
        <v>188</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c r="A24" s="1"/>
      <c r="B24" s="754">
        <v>13</v>
      </c>
      <c r="C24" s="757" t="s">
        <v>498</v>
      </c>
      <c r="D24" s="950"/>
      <c r="E24" s="951"/>
      <c r="F24" s="758"/>
      <c r="G24" s="732" t="s">
        <v>93</v>
      </c>
      <c r="H24" s="734">
        <v>0.24299999999999999</v>
      </c>
      <c r="I24" s="732" t="s">
        <v>96</v>
      </c>
      <c r="J24" s="760">
        <f t="shared" si="1"/>
        <v>0</v>
      </c>
      <c r="K24" s="731" t="s">
        <v>187</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 customHeight="1">
      <c r="A25" s="1"/>
      <c r="B25" s="754">
        <v>14</v>
      </c>
      <c r="C25" s="757" t="s">
        <v>541</v>
      </c>
      <c r="D25" s="950"/>
      <c r="E25" s="951"/>
      <c r="F25" s="758"/>
      <c r="G25" s="732" t="s">
        <v>93</v>
      </c>
      <c r="H25" s="734">
        <v>0.25900000000000001</v>
      </c>
      <c r="I25" s="732" t="s">
        <v>96</v>
      </c>
      <c r="J25" s="760">
        <f t="shared" si="1"/>
        <v>0</v>
      </c>
      <c r="K25" s="731" t="s">
        <v>186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ustomHeight="1" thickBot="1">
      <c r="A26" s="1"/>
      <c r="B26" s="763">
        <v>15</v>
      </c>
      <c r="C26" s="757" t="s">
        <v>595</v>
      </c>
      <c r="D26" s="950"/>
      <c r="E26" s="951"/>
      <c r="F26" s="758"/>
      <c r="G26" s="732" t="s">
        <v>93</v>
      </c>
      <c r="H26" s="734">
        <v>0.27500000000000002</v>
      </c>
      <c r="I26" s="732" t="s">
        <v>96</v>
      </c>
      <c r="J26" s="760">
        <f t="shared" si="1"/>
        <v>0</v>
      </c>
      <c r="K26" s="731" t="s">
        <v>185</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 customHeight="1">
      <c r="A27" s="1"/>
      <c r="B27" s="45"/>
      <c r="C27" s="16"/>
      <c r="D27" s="15"/>
      <c r="E27" s="15"/>
      <c r="F27" s="14"/>
      <c r="G27" s="857"/>
      <c r="H27" s="956" t="s">
        <v>1766</v>
      </c>
      <c r="I27" s="957"/>
      <c r="J27" s="11"/>
      <c r="K27" s="73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 customHeight="1" thickBot="1">
      <c r="A28" s="1"/>
      <c r="B28" s="437"/>
      <c r="C28" s="423"/>
      <c r="D28" s="423"/>
      <c r="E28" s="423"/>
      <c r="F28" s="373"/>
      <c r="G28" s="423"/>
      <c r="H28" s="993" t="s">
        <v>94</v>
      </c>
      <c r="I28" s="994"/>
      <c r="J28" s="438" t="e">
        <f>SUM(J14:J26)</f>
        <v>#DIV/0!</v>
      </c>
      <c r="K28" s="423" t="s">
        <v>1735</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 customHeight="1">
      <c r="A29" s="1"/>
      <c r="B29" s="437"/>
      <c r="C29" s="423"/>
      <c r="D29" s="423"/>
      <c r="E29" s="423"/>
      <c r="F29" s="373"/>
      <c r="G29" s="423"/>
      <c r="H29" s="855"/>
      <c r="I29" s="855"/>
      <c r="J29" s="271"/>
      <c r="K29" s="42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 customHeight="1">
      <c r="H30" s="242"/>
      <c r="I30" s="242"/>
      <c r="J30" s="268"/>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8.75" customHeight="1">
      <c r="A31" s="421" t="s">
        <v>1736</v>
      </c>
      <c r="B31" s="422" t="s">
        <v>493</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1.25" customHeight="1">
      <c r="A32" s="42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8.75" customHeight="1">
      <c r="A33" s="421"/>
      <c r="B33" s="996" t="s">
        <v>112</v>
      </c>
      <c r="C33" s="997"/>
      <c r="D33" s="996" t="s">
        <v>111</v>
      </c>
      <c r="E33" s="997"/>
      <c r="F33" s="725" t="s">
        <v>110</v>
      </c>
      <c r="G33" s="848"/>
      <c r="H33" s="858" t="s">
        <v>109</v>
      </c>
      <c r="I33" s="848"/>
      <c r="J33" s="725" t="s">
        <v>3</v>
      </c>
      <c r="K33" s="42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c r="A34" s="421"/>
      <c r="B34" s="425"/>
      <c r="C34" s="851"/>
      <c r="D34" s="426"/>
      <c r="E34" s="854"/>
      <c r="F34" s="228"/>
      <c r="G34" s="853"/>
      <c r="H34" s="853"/>
      <c r="I34" s="853"/>
      <c r="J34" s="344" t="s">
        <v>1737</v>
      </c>
      <c r="K34" s="423"/>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5" customHeight="1">
      <c r="B35" s="754">
        <v>1</v>
      </c>
      <c r="C35" s="755" t="s">
        <v>130</v>
      </c>
      <c r="D35" s="950"/>
      <c r="E35" s="951"/>
      <c r="F35" s="758"/>
      <c r="G35" s="732" t="s">
        <v>1738</v>
      </c>
      <c r="H35" s="734">
        <v>1.7999999999999999E-2</v>
      </c>
      <c r="I35" s="732" t="s">
        <v>1739</v>
      </c>
      <c r="J35" s="760">
        <f>ROUND(F35*H35,0)</f>
        <v>0</v>
      </c>
      <c r="K35" s="731" t="s">
        <v>1740</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 customHeight="1">
      <c r="B36" s="754">
        <v>2</v>
      </c>
      <c r="C36" s="755" t="s">
        <v>129</v>
      </c>
      <c r="D36" s="950"/>
      <c r="E36" s="951"/>
      <c r="F36" s="758"/>
      <c r="G36" s="732" t="s">
        <v>1738</v>
      </c>
      <c r="H36" s="734">
        <v>0.10199999999999999</v>
      </c>
      <c r="I36" s="732" t="s">
        <v>1739</v>
      </c>
      <c r="J36" s="760">
        <f>ROUND(F36*H36,0)</f>
        <v>0</v>
      </c>
      <c r="K36" s="731" t="s">
        <v>1741</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 customHeight="1">
      <c r="B37" s="754">
        <v>3</v>
      </c>
      <c r="C37" s="755" t="s">
        <v>119</v>
      </c>
      <c r="D37" s="950"/>
      <c r="E37" s="951"/>
      <c r="F37" s="758"/>
      <c r="G37" s="732" t="s">
        <v>1738</v>
      </c>
      <c r="H37" s="734">
        <v>0.10299999999999999</v>
      </c>
      <c r="I37" s="732" t="s">
        <v>1739</v>
      </c>
      <c r="J37" s="760">
        <f>ROUND(F37*H37,0)</f>
        <v>0</v>
      </c>
      <c r="K37" s="731" t="s">
        <v>1742</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 customHeight="1">
      <c r="B38" s="754">
        <v>4</v>
      </c>
      <c r="C38" s="755" t="s">
        <v>118</v>
      </c>
      <c r="D38" s="950"/>
      <c r="E38" s="951"/>
      <c r="F38" s="758"/>
      <c r="G38" s="732" t="s">
        <v>1738</v>
      </c>
      <c r="H38" s="734">
        <v>0.20100000000000001</v>
      </c>
      <c r="I38" s="732" t="s">
        <v>1739</v>
      </c>
      <c r="J38" s="760">
        <f t="shared" ref="J38:J47" si="2">ROUND(F38*H38,0)</f>
        <v>0</v>
      </c>
      <c r="K38" s="731" t="s">
        <v>1743</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5" customHeight="1">
      <c r="B39" s="754">
        <v>5</v>
      </c>
      <c r="C39" s="755" t="s">
        <v>117</v>
      </c>
      <c r="D39" s="950"/>
      <c r="E39" s="951"/>
      <c r="F39" s="758"/>
      <c r="G39" s="732" t="s">
        <v>1738</v>
      </c>
      <c r="H39" s="734">
        <v>0.125</v>
      </c>
      <c r="I39" s="732" t="s">
        <v>1739</v>
      </c>
      <c r="J39" s="760">
        <f t="shared" si="2"/>
        <v>0</v>
      </c>
      <c r="K39" s="731" t="s">
        <v>1744</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5" customHeight="1">
      <c r="B40" s="754">
        <v>6</v>
      </c>
      <c r="C40" s="755" t="s">
        <v>107</v>
      </c>
      <c r="D40" s="950"/>
      <c r="E40" s="951"/>
      <c r="F40" s="758"/>
      <c r="G40" s="732" t="s">
        <v>1738</v>
      </c>
      <c r="H40" s="734">
        <v>0.17899999999999999</v>
      </c>
      <c r="I40" s="732" t="s">
        <v>1739</v>
      </c>
      <c r="J40" s="760">
        <f t="shared" si="2"/>
        <v>0</v>
      </c>
      <c r="K40" s="731" t="s">
        <v>1745</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 customHeight="1">
      <c r="B41" s="754">
        <v>7</v>
      </c>
      <c r="C41" s="757" t="s">
        <v>105</v>
      </c>
      <c r="D41" s="950"/>
      <c r="E41" s="951"/>
      <c r="F41" s="758"/>
      <c r="G41" s="732" t="s">
        <v>1738</v>
      </c>
      <c r="H41" s="734">
        <v>0.20599999999999999</v>
      </c>
      <c r="I41" s="732" t="s">
        <v>1739</v>
      </c>
      <c r="J41" s="760">
        <f t="shared" si="2"/>
        <v>0</v>
      </c>
      <c r="K41" s="731" t="s">
        <v>1746</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 customHeight="1">
      <c r="B42" s="754">
        <v>8</v>
      </c>
      <c r="C42" s="757" t="s">
        <v>103</v>
      </c>
      <c r="D42" s="950"/>
      <c r="E42" s="951"/>
      <c r="F42" s="758"/>
      <c r="G42" s="732" t="s">
        <v>1738</v>
      </c>
      <c r="H42" s="734">
        <v>0.25900000000000001</v>
      </c>
      <c r="I42" s="732" t="s">
        <v>1739</v>
      </c>
      <c r="J42" s="760">
        <f t="shared" si="2"/>
        <v>0</v>
      </c>
      <c r="K42" s="731" t="s">
        <v>1747</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5" customHeight="1">
      <c r="B43" s="754">
        <v>9</v>
      </c>
      <c r="C43" s="757" t="s">
        <v>101</v>
      </c>
      <c r="D43" s="950"/>
      <c r="E43" s="951"/>
      <c r="F43" s="758"/>
      <c r="G43" s="732" t="s">
        <v>1738</v>
      </c>
      <c r="H43" s="734">
        <v>0.28999999999999998</v>
      </c>
      <c r="I43" s="732" t="s">
        <v>1739</v>
      </c>
      <c r="J43" s="760">
        <f t="shared" si="2"/>
        <v>0</v>
      </c>
      <c r="K43" s="731" t="s">
        <v>1748</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 customHeight="1">
      <c r="B44" s="754">
        <v>10</v>
      </c>
      <c r="C44" s="757" t="s">
        <v>99</v>
      </c>
      <c r="D44" s="950"/>
      <c r="E44" s="951"/>
      <c r="F44" s="758"/>
      <c r="G44" s="732" t="s">
        <v>1738</v>
      </c>
      <c r="H44" s="734">
        <v>0.32</v>
      </c>
      <c r="I44" s="732" t="s">
        <v>1739</v>
      </c>
      <c r="J44" s="760">
        <f t="shared" si="2"/>
        <v>0</v>
      </c>
      <c r="K44" s="731" t="s">
        <v>1749</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5" customHeight="1">
      <c r="B45" s="763">
        <v>11</v>
      </c>
      <c r="C45" s="757" t="s">
        <v>97</v>
      </c>
      <c r="D45" s="950"/>
      <c r="E45" s="951"/>
      <c r="F45" s="758"/>
      <c r="G45" s="732" t="s">
        <v>1738</v>
      </c>
      <c r="H45" s="734">
        <v>0.34399999999999997</v>
      </c>
      <c r="I45" s="732" t="s">
        <v>1739</v>
      </c>
      <c r="J45" s="760">
        <f t="shared" si="2"/>
        <v>0</v>
      </c>
      <c r="K45" s="731" t="s">
        <v>1750</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5" customHeight="1">
      <c r="B46" s="763">
        <v>12</v>
      </c>
      <c r="C46" s="757" t="s">
        <v>478</v>
      </c>
      <c r="D46" s="950"/>
      <c r="E46" s="951"/>
      <c r="F46" s="758"/>
      <c r="G46" s="732" t="s">
        <v>1738</v>
      </c>
      <c r="H46" s="734">
        <v>0.379</v>
      </c>
      <c r="I46" s="732" t="s">
        <v>1739</v>
      </c>
      <c r="J46" s="760">
        <f t="shared" si="2"/>
        <v>0</v>
      </c>
      <c r="K46" s="731" t="s">
        <v>1751</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5" customHeight="1">
      <c r="B47" s="763">
        <v>13</v>
      </c>
      <c r="C47" s="757" t="s">
        <v>498</v>
      </c>
      <c r="D47" s="950"/>
      <c r="E47" s="951"/>
      <c r="F47" s="758"/>
      <c r="G47" s="732" t="s">
        <v>1738</v>
      </c>
      <c r="H47" s="734">
        <v>0.40500000000000003</v>
      </c>
      <c r="I47" s="732" t="s">
        <v>1739</v>
      </c>
      <c r="J47" s="760">
        <f t="shared" si="2"/>
        <v>0</v>
      </c>
      <c r="K47" s="731" t="s">
        <v>1752</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5" customHeight="1">
      <c r="B48" s="763">
        <v>14</v>
      </c>
      <c r="C48" s="757" t="s">
        <v>541</v>
      </c>
      <c r="D48" s="950"/>
      <c r="E48" s="951"/>
      <c r="F48" s="758"/>
      <c r="G48" s="732" t="s">
        <v>1738</v>
      </c>
      <c r="H48" s="734">
        <v>0.432</v>
      </c>
      <c r="I48" s="732" t="s">
        <v>1739</v>
      </c>
      <c r="J48" s="760">
        <f>ROUND(F48*H48,0)</f>
        <v>0</v>
      </c>
      <c r="K48" s="731" t="s">
        <v>1753</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5" customHeight="1" thickBot="1">
      <c r="B49" s="763">
        <v>15</v>
      </c>
      <c r="C49" s="757" t="s">
        <v>595</v>
      </c>
      <c r="D49" s="950"/>
      <c r="E49" s="951"/>
      <c r="F49" s="758"/>
      <c r="G49" s="732" t="s">
        <v>1738</v>
      </c>
      <c r="H49" s="734">
        <v>0.45800000000000002</v>
      </c>
      <c r="I49" s="732" t="s">
        <v>1739</v>
      </c>
      <c r="J49" s="760">
        <f>ROUND(F49*H49,0)</f>
        <v>0</v>
      </c>
      <c r="K49" s="731" t="s">
        <v>1754</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5" customHeight="1">
      <c r="B50" s="45"/>
      <c r="C50" s="16"/>
      <c r="D50" s="15"/>
      <c r="E50" s="15"/>
      <c r="F50" s="14"/>
      <c r="G50" s="857"/>
      <c r="H50" s="956" t="s">
        <v>1755</v>
      </c>
      <c r="I50" s="957"/>
      <c r="J50" s="11"/>
      <c r="K50" s="73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thickBot="1">
      <c r="B51" s="437"/>
      <c r="C51" s="423"/>
      <c r="D51" s="423"/>
      <c r="E51" s="423"/>
      <c r="F51" s="373"/>
      <c r="G51" s="423"/>
      <c r="H51" s="993" t="s">
        <v>94</v>
      </c>
      <c r="I51" s="994"/>
      <c r="J51" s="438">
        <f>SUM(J35:J49)</f>
        <v>0</v>
      </c>
      <c r="K51" s="423" t="s">
        <v>1756</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3" spans="1:69" ht="18.75" customHeight="1">
      <c r="A53" s="421" t="s">
        <v>1757</v>
      </c>
      <c r="B53" s="422" t="s">
        <v>241</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1.25" customHeight="1">
      <c r="A54" s="42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8.75" customHeight="1">
      <c r="A55" s="421"/>
      <c r="B55" s="996" t="s">
        <v>151</v>
      </c>
      <c r="C55" s="997"/>
      <c r="D55" s="996" t="s">
        <v>111</v>
      </c>
      <c r="E55" s="997"/>
      <c r="F55" s="725" t="s">
        <v>239</v>
      </c>
      <c r="G55" s="848"/>
      <c r="H55" s="858" t="s">
        <v>109</v>
      </c>
      <c r="I55" s="848"/>
      <c r="J55" s="725" t="s">
        <v>3</v>
      </c>
      <c r="K55" s="423"/>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5" customHeight="1">
      <c r="A56" s="421"/>
      <c r="B56" s="425"/>
      <c r="C56" s="851"/>
      <c r="D56" s="426"/>
      <c r="E56" s="854"/>
      <c r="F56" s="228"/>
      <c r="G56" s="853"/>
      <c r="H56" s="853"/>
      <c r="I56" s="853"/>
      <c r="J56" s="344" t="s">
        <v>1737</v>
      </c>
      <c r="K56" s="423"/>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5" customHeight="1">
      <c r="B57" s="754">
        <v>1</v>
      </c>
      <c r="C57" s="755" t="s">
        <v>129</v>
      </c>
      <c r="D57" s="950"/>
      <c r="E57" s="951"/>
      <c r="F57" s="758"/>
      <c r="G57" s="732" t="s">
        <v>1738</v>
      </c>
      <c r="H57" s="736">
        <v>2.3E-2</v>
      </c>
      <c r="I57" s="732" t="s">
        <v>1739</v>
      </c>
      <c r="J57" s="760">
        <f t="shared" ref="J57:J59" si="3">ROUND(F57*H57,0)</f>
        <v>0</v>
      </c>
      <c r="K57" s="731" t="s">
        <v>1740</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5" customHeight="1">
      <c r="B58" s="754">
        <v>2</v>
      </c>
      <c r="C58" s="755" t="s">
        <v>119</v>
      </c>
      <c r="D58" s="950"/>
      <c r="E58" s="951"/>
      <c r="F58" s="758"/>
      <c r="G58" s="732" t="s">
        <v>1738</v>
      </c>
      <c r="H58" s="735">
        <v>5.2999999999999999E-2</v>
      </c>
      <c r="I58" s="732" t="s">
        <v>1739</v>
      </c>
      <c r="J58" s="760">
        <f t="shared" si="3"/>
        <v>0</v>
      </c>
      <c r="K58" s="731" t="s">
        <v>1741</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5" customHeight="1" thickBot="1">
      <c r="B59" s="763">
        <v>3</v>
      </c>
      <c r="C59" s="757" t="s">
        <v>118</v>
      </c>
      <c r="D59" s="950"/>
      <c r="E59" s="951"/>
      <c r="F59" s="758"/>
      <c r="G59" s="732" t="s">
        <v>1738</v>
      </c>
      <c r="H59" s="735">
        <v>7.0999999999999994E-2</v>
      </c>
      <c r="I59" s="732" t="s">
        <v>1739</v>
      </c>
      <c r="J59" s="760">
        <f t="shared" si="3"/>
        <v>0</v>
      </c>
      <c r="K59" s="731" t="s">
        <v>1742</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 customHeight="1">
      <c r="B60" s="45"/>
      <c r="C60" s="16"/>
      <c r="D60" s="15"/>
      <c r="E60" s="15"/>
      <c r="F60" s="14"/>
      <c r="G60" s="857"/>
      <c r="H60" s="956" t="s">
        <v>1758</v>
      </c>
      <c r="I60" s="957"/>
      <c r="J60" s="11"/>
      <c r="K60" s="73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5" customHeight="1" thickBot="1">
      <c r="B61" s="437"/>
      <c r="C61" s="423"/>
      <c r="D61" s="423"/>
      <c r="E61" s="423"/>
      <c r="F61" s="373"/>
      <c r="G61" s="423"/>
      <c r="H61" s="993" t="s">
        <v>94</v>
      </c>
      <c r="I61" s="994"/>
      <c r="J61" s="438">
        <f>SUM(J57:J59)</f>
        <v>0</v>
      </c>
      <c r="K61" s="423" t="s">
        <v>1759</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8.75" customHeight="1">
      <c r="B62" s="437"/>
      <c r="C62" s="423"/>
      <c r="D62" s="423"/>
      <c r="E62" s="423"/>
      <c r="F62" s="373"/>
      <c r="G62" s="435"/>
      <c r="H62" s="855"/>
      <c r="I62" s="855"/>
      <c r="J62" s="334"/>
      <c r="K62" s="423"/>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8.75" customHeight="1">
      <c r="A63" s="421" t="s">
        <v>1760</v>
      </c>
      <c r="B63" s="422" t="s">
        <v>482</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8.75" customHeight="1">
      <c r="A64" s="421"/>
      <c r="B64" s="996" t="s">
        <v>151</v>
      </c>
      <c r="C64" s="997"/>
      <c r="D64" s="996" t="s">
        <v>111</v>
      </c>
      <c r="E64" s="997"/>
      <c r="F64" s="725" t="s">
        <v>243</v>
      </c>
      <c r="G64" s="848"/>
      <c r="H64" s="858" t="s">
        <v>109</v>
      </c>
      <c r="I64" s="848"/>
      <c r="J64" s="725" t="s">
        <v>3</v>
      </c>
      <c r="K64" s="423"/>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8.75" customHeight="1">
      <c r="A65" s="421"/>
      <c r="B65" s="426"/>
      <c r="C65" s="854"/>
      <c r="D65" s="426"/>
      <c r="E65" s="854"/>
      <c r="F65" s="228"/>
      <c r="G65" s="853"/>
      <c r="H65" s="853"/>
      <c r="I65" s="853"/>
      <c r="J65" s="344" t="s">
        <v>1737</v>
      </c>
      <c r="K65" s="423"/>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8.75" customHeight="1">
      <c r="A66" s="421"/>
      <c r="B66" s="849">
        <v>1</v>
      </c>
      <c r="C66" s="724" t="s">
        <v>97</v>
      </c>
      <c r="D66" s="986"/>
      <c r="E66" s="987"/>
      <c r="F66" s="796"/>
      <c r="G66" s="850" t="s">
        <v>1738</v>
      </c>
      <c r="H66" s="733">
        <v>0.21099999999999999</v>
      </c>
      <c r="I66" s="852" t="s">
        <v>1739</v>
      </c>
      <c r="J66" s="789">
        <f>ROUND(F66*H66,0)</f>
        <v>0</v>
      </c>
      <c r="K66" s="423" t="s">
        <v>1740</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8.75" customHeight="1">
      <c r="B67" s="849">
        <v>2</v>
      </c>
      <c r="C67" s="724" t="s">
        <v>478</v>
      </c>
      <c r="D67" s="986"/>
      <c r="E67" s="987"/>
      <c r="F67" s="796"/>
      <c r="G67" s="850" t="s">
        <v>1738</v>
      </c>
      <c r="H67" s="733">
        <v>0.22700000000000001</v>
      </c>
      <c r="I67" s="848" t="s">
        <v>1739</v>
      </c>
      <c r="J67" s="789">
        <f>ROUND(F67*H67,0)</f>
        <v>0</v>
      </c>
      <c r="K67" s="423" t="s">
        <v>1741</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8.75" customHeight="1" thickBot="1">
      <c r="B68" s="763">
        <v>3</v>
      </c>
      <c r="C68" s="757" t="s">
        <v>498</v>
      </c>
      <c r="D68" s="950"/>
      <c r="E68" s="951"/>
      <c r="F68" s="758"/>
      <c r="G68" s="732" t="s">
        <v>1738</v>
      </c>
      <c r="H68" s="737">
        <v>0.24299999999999999</v>
      </c>
      <c r="I68" s="752" t="s">
        <v>1739</v>
      </c>
      <c r="J68" s="762">
        <f>ROUND(F68*H68,0)</f>
        <v>0</v>
      </c>
      <c r="K68" s="731" t="s">
        <v>1742</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8.75" customHeight="1">
      <c r="B69" s="321"/>
      <c r="C69" s="15"/>
      <c r="D69" s="16"/>
      <c r="E69" s="16"/>
      <c r="F69" s="322"/>
      <c r="G69" s="857"/>
      <c r="H69" s="956" t="s">
        <v>1758</v>
      </c>
      <c r="I69" s="957"/>
      <c r="J69" s="323"/>
      <c r="K69" s="73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8.75" customHeight="1" thickBot="1">
      <c r="B70" s="437"/>
      <c r="C70" s="423"/>
      <c r="D70" s="423"/>
      <c r="E70" s="423"/>
      <c r="F70" s="373"/>
      <c r="G70" s="435"/>
      <c r="H70" s="1083" t="s">
        <v>94</v>
      </c>
      <c r="I70" s="1083"/>
      <c r="J70" s="438">
        <f>SUM(J66:J68)</f>
        <v>0</v>
      </c>
      <c r="K70" s="423" t="s">
        <v>1761</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8.75" customHeight="1">
      <c r="A71" s="1"/>
      <c r="B71" s="437"/>
      <c r="C71" s="423"/>
      <c r="D71" s="423"/>
      <c r="E71" s="423"/>
      <c r="F71" s="373"/>
      <c r="G71" s="435"/>
      <c r="H71" s="855"/>
      <c r="I71" s="855"/>
      <c r="J71" s="334"/>
      <c r="K71" s="423"/>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8.75" customHeight="1" thickBot="1">
      <c r="A72" s="1"/>
      <c r="B72" s="437"/>
      <c r="C72" s="423"/>
      <c r="D72" s="423"/>
      <c r="E72" s="423"/>
      <c r="F72" s="373"/>
      <c r="G72" s="435"/>
      <c r="H72" s="855"/>
      <c r="I72" s="855"/>
      <c r="J72" s="334"/>
      <c r="K72" s="423"/>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8.75" customHeight="1">
      <c r="A73" s="1"/>
      <c r="B73" s="437"/>
      <c r="C73" s="423"/>
      <c r="D73" s="423"/>
      <c r="E73" s="423"/>
      <c r="F73" s="373"/>
      <c r="G73" s="435"/>
      <c r="H73" s="998" t="s">
        <v>1762</v>
      </c>
      <c r="I73" s="999"/>
      <c r="J73" s="436"/>
      <c r="K73" s="423"/>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8.75" customHeight="1" thickBot="1">
      <c r="A74" s="1"/>
      <c r="B74" s="437"/>
      <c r="C74" s="423"/>
      <c r="D74" s="423"/>
      <c r="E74" s="423"/>
      <c r="F74" s="373"/>
      <c r="G74" s="423"/>
      <c r="H74" s="1000" t="s">
        <v>240</v>
      </c>
      <c r="I74" s="1001"/>
      <c r="J74" s="438" t="e">
        <f>J28+J51+J61+J70</f>
        <v>#DIV/0!</v>
      </c>
      <c r="K74" s="423" t="s">
        <v>1763</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sheetData>
  <mergeCells count="61">
    <mergeCell ref="B12:C12"/>
    <mergeCell ref="D12:E12"/>
    <mergeCell ref="A1:B1"/>
    <mergeCell ref="C1:E1"/>
    <mergeCell ref="I1:K1"/>
    <mergeCell ref="B6:C6"/>
    <mergeCell ref="D6:E6"/>
    <mergeCell ref="D8:E8"/>
    <mergeCell ref="D9:E9"/>
    <mergeCell ref="D10:E10"/>
    <mergeCell ref="D11:E11"/>
    <mergeCell ref="D25:E25"/>
    <mergeCell ref="B13:C15"/>
    <mergeCell ref="D13:E15"/>
    <mergeCell ref="D16:E16"/>
    <mergeCell ref="D17:E17"/>
    <mergeCell ref="D18:E18"/>
    <mergeCell ref="D19:E19"/>
    <mergeCell ref="D20:E20"/>
    <mergeCell ref="D21:E21"/>
    <mergeCell ref="D22:E22"/>
    <mergeCell ref="D23:E23"/>
    <mergeCell ref="D24:E24"/>
    <mergeCell ref="D39:E39"/>
    <mergeCell ref="D26:E26"/>
    <mergeCell ref="H27:I27"/>
    <mergeCell ref="H28:I28"/>
    <mergeCell ref="B33:C33"/>
    <mergeCell ref="D33:E33"/>
    <mergeCell ref="D35:E35"/>
    <mergeCell ref="D36:E36"/>
    <mergeCell ref="D37:E37"/>
    <mergeCell ref="D38:E38"/>
    <mergeCell ref="H51:I51"/>
    <mergeCell ref="D40:E40"/>
    <mergeCell ref="D41:E41"/>
    <mergeCell ref="D42:E42"/>
    <mergeCell ref="D43:E43"/>
    <mergeCell ref="D44:E44"/>
    <mergeCell ref="D45:E45"/>
    <mergeCell ref="D46:E46"/>
    <mergeCell ref="D47:E47"/>
    <mergeCell ref="D48:E48"/>
    <mergeCell ref="D49:E49"/>
    <mergeCell ref="H50:I50"/>
    <mergeCell ref="B55:C55"/>
    <mergeCell ref="D55:E55"/>
    <mergeCell ref="D58:E58"/>
    <mergeCell ref="D57:E57"/>
    <mergeCell ref="D59:E59"/>
    <mergeCell ref="H60:I60"/>
    <mergeCell ref="H61:I61"/>
    <mergeCell ref="B64:C64"/>
    <mergeCell ref="D64:E64"/>
    <mergeCell ref="H74:I74"/>
    <mergeCell ref="D66:E66"/>
    <mergeCell ref="D67:E67"/>
    <mergeCell ref="D68:E68"/>
    <mergeCell ref="H69:I69"/>
    <mergeCell ref="H70:I70"/>
    <mergeCell ref="H73:I73"/>
  </mergeCells>
  <phoneticPr fontId="2"/>
  <pageMargins left="1.33" right="0.78740157480314965" top="0.78740157480314965" bottom="0.39370078740157483" header="0.51181102362204722" footer="0.51181102362204722"/>
  <pageSetup paperSize="9" scale="90" orientation="portrait" r:id="rId1"/>
  <headerFooter alignWithMargins="0"/>
  <rowBreaks count="1" manualBreakCount="1">
    <brk id="51"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
  <sheetViews>
    <sheetView showGridLines="0" view="pageBreakPreview" zoomScaleNormal="80" zoomScaleSheetLayoutView="100" workbookViewId="0">
      <pane ySplit="2" topLeftCell="A168" activePane="bottomLeft" state="frozen"/>
      <selection activeCell="I1" sqref="I1:K1"/>
      <selection pane="bottomLeft" activeCell="H66" sqref="H66"/>
    </sheetView>
  </sheetViews>
  <sheetFormatPr defaultColWidth="9" defaultRowHeight="18.75" customHeight="1"/>
  <cols>
    <col min="1" max="1" width="3.75" style="46" customWidth="1"/>
    <col min="2" max="2" width="5.25" style="46" customWidth="1"/>
    <col min="3" max="3" width="8.125" style="46" customWidth="1"/>
    <col min="4" max="4" width="3" style="46" bestFit="1" customWidth="1"/>
    <col min="5" max="5" width="12" style="46" customWidth="1"/>
    <col min="6" max="6" width="13.625" style="47" customWidth="1"/>
    <col min="7" max="7" width="2.25" style="46" bestFit="1" customWidth="1"/>
    <col min="8" max="8" width="11.875" style="46" customWidth="1"/>
    <col min="9" max="9" width="2.25" style="46" bestFit="1" customWidth="1"/>
    <col min="10" max="10" width="13.625" style="47" customWidth="1"/>
    <col min="11" max="11" width="5.5" style="46" bestFit="1" customWidth="1"/>
    <col min="12" max="16384" width="9" style="46"/>
  </cols>
  <sheetData>
    <row r="1" spans="1:13" ht="18.75" customHeight="1">
      <c r="A1" s="1095" t="s">
        <v>148</v>
      </c>
      <c r="B1" s="1096"/>
      <c r="C1" s="1095" t="s">
        <v>256</v>
      </c>
      <c r="D1" s="1097"/>
      <c r="E1" s="1096"/>
      <c r="H1" s="535" t="s">
        <v>0</v>
      </c>
      <c r="I1" s="1079">
        <f>総括表!H4</f>
        <v>0</v>
      </c>
      <c r="J1" s="1079"/>
      <c r="K1" s="1079"/>
    </row>
    <row r="2" spans="1:13" ht="18.75" customHeight="1">
      <c r="J2" s="55"/>
    </row>
    <row r="3" spans="1:13" ht="18.75" customHeight="1">
      <c r="J3" s="55"/>
    </row>
    <row r="4" spans="1:13" ht="18.75" customHeight="1">
      <c r="A4" s="216" t="s">
        <v>536</v>
      </c>
      <c r="B4" s="1" t="s">
        <v>255</v>
      </c>
    </row>
    <row r="5" spans="1:13" ht="11.25" customHeight="1">
      <c r="A5" s="48"/>
    </row>
    <row r="6" spans="1:13" ht="18.75" customHeight="1">
      <c r="A6" s="48"/>
      <c r="B6" s="1089" t="s">
        <v>112</v>
      </c>
      <c r="C6" s="1090"/>
      <c r="D6" s="1089" t="s">
        <v>111</v>
      </c>
      <c r="E6" s="1090"/>
      <c r="F6" s="546" t="s">
        <v>110</v>
      </c>
      <c r="G6" s="516"/>
      <c r="H6" s="516" t="s">
        <v>109</v>
      </c>
      <c r="I6" s="516"/>
      <c r="J6" s="546" t="s">
        <v>3</v>
      </c>
      <c r="K6" s="9"/>
    </row>
    <row r="7" spans="1:13" ht="15" customHeight="1">
      <c r="A7" s="48"/>
      <c r="B7" s="31"/>
      <c r="C7" s="30"/>
      <c r="D7" s="29"/>
      <c r="E7" s="28"/>
      <c r="F7" s="27"/>
      <c r="G7" s="25"/>
      <c r="H7" s="25"/>
      <c r="I7" s="25"/>
      <c r="J7" s="24" t="s">
        <v>108</v>
      </c>
      <c r="K7" s="9"/>
    </row>
    <row r="8" spans="1:13" s="1" customFormat="1" ht="15" customHeight="1">
      <c r="B8" s="547">
        <v>1</v>
      </c>
      <c r="C8" s="548" t="s">
        <v>117</v>
      </c>
      <c r="D8" s="950"/>
      <c r="E8" s="951"/>
      <c r="F8" s="549"/>
      <c r="G8" s="521" t="s">
        <v>93</v>
      </c>
      <c r="H8" s="550">
        <v>8.7999999999999995E-2</v>
      </c>
      <c r="I8" s="521" t="s">
        <v>96</v>
      </c>
      <c r="J8" s="551">
        <f>ROUND(F8*H8,0)</f>
        <v>0</v>
      </c>
      <c r="K8" s="9" t="s">
        <v>106</v>
      </c>
      <c r="L8" s="9"/>
      <c r="M8" s="46"/>
    </row>
    <row r="9" spans="1:13" s="1" customFormat="1" ht="15" customHeight="1">
      <c r="B9" s="547">
        <v>2</v>
      </c>
      <c r="C9" s="548" t="s">
        <v>107</v>
      </c>
      <c r="D9" s="950"/>
      <c r="E9" s="951"/>
      <c r="F9" s="549"/>
      <c r="G9" s="521" t="s">
        <v>93</v>
      </c>
      <c r="H9" s="552">
        <v>0.107</v>
      </c>
      <c r="I9" s="516" t="s">
        <v>96</v>
      </c>
      <c r="J9" s="553">
        <f t="shared" ref="J9:J24" si="0">ROUND(F9*H9,0)</f>
        <v>0</v>
      </c>
      <c r="K9" s="9" t="s">
        <v>104</v>
      </c>
      <c r="L9" s="9"/>
      <c r="M9" s="46"/>
    </row>
    <row r="10" spans="1:13" s="1" customFormat="1" ht="15" customHeight="1">
      <c r="B10" s="547">
        <v>3</v>
      </c>
      <c r="C10" s="548" t="s">
        <v>105</v>
      </c>
      <c r="D10" s="950"/>
      <c r="E10" s="951"/>
      <c r="F10" s="549"/>
      <c r="G10" s="521" t="s">
        <v>93</v>
      </c>
      <c r="H10" s="550">
        <v>0.124</v>
      </c>
      <c r="I10" s="521" t="s">
        <v>96</v>
      </c>
      <c r="J10" s="551">
        <f t="shared" si="0"/>
        <v>0</v>
      </c>
      <c r="K10" s="9" t="s">
        <v>102</v>
      </c>
      <c r="L10" s="9"/>
      <c r="M10" s="46"/>
    </row>
    <row r="11" spans="1:13" s="1" customFormat="1" ht="15" customHeight="1">
      <c r="B11" s="547">
        <v>4</v>
      </c>
      <c r="C11" s="548" t="s">
        <v>103</v>
      </c>
      <c r="D11" s="950"/>
      <c r="E11" s="951"/>
      <c r="F11" s="549"/>
      <c r="G11" s="521" t="s">
        <v>93</v>
      </c>
      <c r="H11" s="552">
        <v>0.155</v>
      </c>
      <c r="I11" s="516" t="s">
        <v>96</v>
      </c>
      <c r="J11" s="553">
        <f t="shared" si="0"/>
        <v>0</v>
      </c>
      <c r="K11" s="9" t="s">
        <v>100</v>
      </c>
      <c r="L11" s="9"/>
      <c r="M11" s="46"/>
    </row>
    <row r="12" spans="1:13" s="1" customFormat="1" ht="15" customHeight="1">
      <c r="B12" s="518">
        <v>5</v>
      </c>
      <c r="C12" s="519" t="s">
        <v>101</v>
      </c>
      <c r="D12" s="950"/>
      <c r="E12" s="951"/>
      <c r="F12" s="549"/>
      <c r="G12" s="521" t="s">
        <v>93</v>
      </c>
      <c r="H12" s="550">
        <v>0.17399999999999999</v>
      </c>
      <c r="I12" s="521" t="s">
        <v>96</v>
      </c>
      <c r="J12" s="551">
        <f t="shared" si="0"/>
        <v>0</v>
      </c>
      <c r="K12" s="9" t="s">
        <v>98</v>
      </c>
      <c r="L12" s="9"/>
      <c r="M12" s="46"/>
    </row>
    <row r="13" spans="1:13" s="1" customFormat="1" ht="15" customHeight="1">
      <c r="B13" s="518">
        <v>6</v>
      </c>
      <c r="C13" s="519" t="s">
        <v>99</v>
      </c>
      <c r="D13" s="950"/>
      <c r="E13" s="951"/>
      <c r="F13" s="549"/>
      <c r="G13" s="521" t="s">
        <v>93</v>
      </c>
      <c r="H13" s="550">
        <v>0.192</v>
      </c>
      <c r="I13" s="521" t="s">
        <v>96</v>
      </c>
      <c r="J13" s="551">
        <f t="shared" si="0"/>
        <v>0</v>
      </c>
      <c r="K13" s="9" t="s">
        <v>95</v>
      </c>
      <c r="L13" s="9"/>
      <c r="M13" s="46"/>
    </row>
    <row r="14" spans="1:13" s="1" customFormat="1" ht="15" customHeight="1">
      <c r="B14" s="518">
        <v>7</v>
      </c>
      <c r="C14" s="519" t="s">
        <v>97</v>
      </c>
      <c r="D14" s="950"/>
      <c r="E14" s="951"/>
      <c r="F14" s="549"/>
      <c r="G14" s="521" t="s">
        <v>93</v>
      </c>
      <c r="H14" s="550">
        <v>0.20699999999999999</v>
      </c>
      <c r="I14" s="521" t="s">
        <v>96</v>
      </c>
      <c r="J14" s="551">
        <f>ROUND(F14*H14,0)</f>
        <v>0</v>
      </c>
      <c r="K14" s="9" t="s">
        <v>116</v>
      </c>
      <c r="L14" s="9"/>
      <c r="M14" s="46"/>
    </row>
    <row r="15" spans="1:13" s="1" customFormat="1" ht="15" customHeight="1">
      <c r="B15" s="518">
        <v>8</v>
      </c>
      <c r="C15" s="519" t="s">
        <v>478</v>
      </c>
      <c r="D15" s="1091" t="s">
        <v>495</v>
      </c>
      <c r="E15" s="1092"/>
      <c r="F15" s="549"/>
      <c r="G15" s="521" t="s">
        <v>93</v>
      </c>
      <c r="H15" s="550">
        <v>0.22700000000000001</v>
      </c>
      <c r="I15" s="521" t="s">
        <v>96</v>
      </c>
      <c r="J15" s="551">
        <f>ROUND(F15*H15,0)</f>
        <v>0</v>
      </c>
      <c r="K15" s="9" t="s">
        <v>115</v>
      </c>
      <c r="L15" s="9"/>
      <c r="M15" s="46"/>
    </row>
    <row r="16" spans="1:13" s="1" customFormat="1" ht="15" customHeight="1">
      <c r="B16" s="518">
        <v>9</v>
      </c>
      <c r="C16" s="519" t="s">
        <v>478</v>
      </c>
      <c r="D16" s="1093" t="s">
        <v>496</v>
      </c>
      <c r="E16" s="1094"/>
      <c r="F16" s="549"/>
      <c r="G16" s="521" t="s">
        <v>93</v>
      </c>
      <c r="H16" s="550">
        <v>0.26500000000000001</v>
      </c>
      <c r="I16" s="521" t="s">
        <v>96</v>
      </c>
      <c r="J16" s="551">
        <f t="shared" si="0"/>
        <v>0</v>
      </c>
      <c r="K16" s="9" t="s">
        <v>114</v>
      </c>
      <c r="L16" s="9"/>
    </row>
    <row r="17" spans="1:13" s="440" customFormat="1" ht="15" customHeight="1">
      <c r="B17" s="518">
        <v>10</v>
      </c>
      <c r="C17" s="519" t="s">
        <v>498</v>
      </c>
      <c r="D17" s="950"/>
      <c r="E17" s="951"/>
      <c r="F17" s="549"/>
      <c r="G17" s="521" t="s">
        <v>93</v>
      </c>
      <c r="H17" s="550">
        <v>0.24299999999999999</v>
      </c>
      <c r="I17" s="521" t="s">
        <v>96</v>
      </c>
      <c r="J17" s="551">
        <f t="shared" si="0"/>
        <v>0</v>
      </c>
      <c r="K17" s="9" t="s">
        <v>126</v>
      </c>
      <c r="L17" s="387"/>
      <c r="M17" s="1"/>
    </row>
    <row r="18" spans="1:13" s="440" customFormat="1" ht="15" customHeight="1">
      <c r="B18" s="518">
        <v>11</v>
      </c>
      <c r="C18" s="519" t="s">
        <v>541</v>
      </c>
      <c r="D18" s="950"/>
      <c r="E18" s="951"/>
      <c r="F18" s="549"/>
      <c r="G18" s="521" t="s">
        <v>93</v>
      </c>
      <c r="H18" s="550">
        <v>0.25900000000000001</v>
      </c>
      <c r="I18" s="521" t="s">
        <v>96</v>
      </c>
      <c r="J18" s="551">
        <f t="shared" si="0"/>
        <v>0</v>
      </c>
      <c r="K18" s="9" t="s">
        <v>125</v>
      </c>
      <c r="L18" s="387"/>
      <c r="M18" s="1"/>
    </row>
    <row r="19" spans="1:13" s="440" customFormat="1" ht="15" customHeight="1">
      <c r="B19" s="518">
        <v>12</v>
      </c>
      <c r="C19" s="519" t="s">
        <v>595</v>
      </c>
      <c r="D19" s="950"/>
      <c r="E19" s="951"/>
      <c r="F19" s="549"/>
      <c r="G19" s="521" t="s">
        <v>93</v>
      </c>
      <c r="H19" s="550">
        <v>0.27500000000000002</v>
      </c>
      <c r="I19" s="521" t="s">
        <v>96</v>
      </c>
      <c r="J19" s="551">
        <f t="shared" si="0"/>
        <v>0</v>
      </c>
      <c r="K19" s="9" t="s">
        <v>124</v>
      </c>
      <c r="L19" s="387"/>
      <c r="M19" s="1"/>
    </row>
    <row r="20" spans="1:13" s="440" customFormat="1" ht="15" customHeight="1">
      <c r="B20" s="518">
        <v>13</v>
      </c>
      <c r="C20" s="519" t="s">
        <v>652</v>
      </c>
      <c r="D20" s="950"/>
      <c r="E20" s="951"/>
      <c r="F20" s="549"/>
      <c r="G20" s="521" t="s">
        <v>93</v>
      </c>
      <c r="H20" s="550">
        <v>0.28799999999999998</v>
      </c>
      <c r="I20" s="521" t="s">
        <v>96</v>
      </c>
      <c r="J20" s="551">
        <f t="shared" si="0"/>
        <v>0</v>
      </c>
      <c r="K20" s="9" t="s">
        <v>650</v>
      </c>
      <c r="L20" s="387"/>
      <c r="M20" s="1"/>
    </row>
    <row r="21" spans="1:13" s="440" customFormat="1" ht="15" customHeight="1">
      <c r="B21" s="518">
        <v>14</v>
      </c>
      <c r="C21" s="519" t="s">
        <v>726</v>
      </c>
      <c r="D21" s="950"/>
      <c r="E21" s="951"/>
      <c r="F21" s="549"/>
      <c r="G21" s="521" t="s">
        <v>93</v>
      </c>
      <c r="H21" s="550">
        <v>0.3</v>
      </c>
      <c r="I21" s="521" t="s">
        <v>96</v>
      </c>
      <c r="J21" s="551">
        <f t="shared" si="0"/>
        <v>0</v>
      </c>
      <c r="K21" s="9" t="s">
        <v>122</v>
      </c>
      <c r="L21" s="387"/>
      <c r="M21" s="1"/>
    </row>
    <row r="22" spans="1:13" s="440" customFormat="1" ht="15" customHeight="1">
      <c r="B22" s="518">
        <v>15</v>
      </c>
      <c r="C22" s="519" t="s">
        <v>769</v>
      </c>
      <c r="D22" s="950"/>
      <c r="E22" s="951"/>
      <c r="F22" s="549"/>
      <c r="G22" s="521" t="s">
        <v>93</v>
      </c>
      <c r="H22" s="550">
        <v>0.3</v>
      </c>
      <c r="I22" s="521" t="s">
        <v>96</v>
      </c>
      <c r="J22" s="551">
        <f t="shared" si="0"/>
        <v>0</v>
      </c>
      <c r="K22" s="9" t="s">
        <v>121</v>
      </c>
      <c r="L22" s="387"/>
      <c r="M22" s="1"/>
    </row>
    <row r="23" spans="1:13" s="440" customFormat="1" ht="15" customHeight="1">
      <c r="B23" s="518">
        <v>16</v>
      </c>
      <c r="C23" s="519" t="s">
        <v>836</v>
      </c>
      <c r="D23" s="950"/>
      <c r="E23" s="951"/>
      <c r="F23" s="549"/>
      <c r="G23" s="521" t="s">
        <v>93</v>
      </c>
      <c r="H23" s="550">
        <v>0.3</v>
      </c>
      <c r="I23" s="521" t="s">
        <v>96</v>
      </c>
      <c r="J23" s="551">
        <f t="shared" si="0"/>
        <v>0</v>
      </c>
      <c r="K23" s="9" t="s">
        <v>732</v>
      </c>
      <c r="L23" s="387"/>
      <c r="M23" s="1"/>
    </row>
    <row r="24" spans="1:13" s="440" customFormat="1" ht="15" customHeight="1" thickBot="1">
      <c r="B24" s="554">
        <f>B23+1</f>
        <v>17</v>
      </c>
      <c r="C24" s="555" t="s">
        <v>844</v>
      </c>
      <c r="D24" s="1087"/>
      <c r="E24" s="1088"/>
      <c r="F24" s="556"/>
      <c r="G24" s="557" t="s">
        <v>93</v>
      </c>
      <c r="H24" s="550">
        <v>0.3</v>
      </c>
      <c r="I24" s="557" t="s">
        <v>96</v>
      </c>
      <c r="J24" s="558">
        <f t="shared" si="0"/>
        <v>0</v>
      </c>
      <c r="K24" s="387" t="s">
        <v>528</v>
      </c>
      <c r="L24" s="387"/>
      <c r="M24" s="1"/>
    </row>
    <row r="25" spans="1:13" s="1" customFormat="1" ht="15" customHeight="1">
      <c r="B25" s="15"/>
      <c r="C25" s="16"/>
      <c r="D25" s="15"/>
      <c r="E25" s="15"/>
      <c r="F25" s="14"/>
      <c r="G25" s="533"/>
      <c r="H25" s="956" t="s">
        <v>992</v>
      </c>
      <c r="I25" s="957"/>
      <c r="J25" s="11"/>
      <c r="K25" s="9"/>
    </row>
    <row r="26" spans="1:13" s="1" customFormat="1" ht="15" customHeight="1" thickBot="1">
      <c r="B26" s="9"/>
      <c r="C26" s="9"/>
      <c r="D26" s="9"/>
      <c r="E26" s="9"/>
      <c r="F26" s="12"/>
      <c r="G26" s="9"/>
      <c r="H26" s="958" t="s">
        <v>94</v>
      </c>
      <c r="I26" s="959"/>
      <c r="J26" s="10">
        <f>SUM(J8:J24)</f>
        <v>0</v>
      </c>
      <c r="K26" s="9" t="s">
        <v>993</v>
      </c>
      <c r="L26" s="1" t="s">
        <v>994</v>
      </c>
    </row>
    <row r="27" spans="1:13" s="1" customFormat="1" ht="18.75" customHeight="1">
      <c r="F27" s="3"/>
      <c r="J27" s="3"/>
    </row>
    <row r="28" spans="1:13" ht="18.75" customHeight="1">
      <c r="A28" s="216" t="s">
        <v>995</v>
      </c>
      <c r="B28" s="1" t="s">
        <v>254</v>
      </c>
    </row>
    <row r="29" spans="1:13" ht="11.25" customHeight="1">
      <c r="A29" s="48"/>
    </row>
    <row r="30" spans="1:13" ht="18.75" customHeight="1">
      <c r="A30" s="48"/>
      <c r="B30" s="1089" t="s">
        <v>112</v>
      </c>
      <c r="C30" s="1090"/>
      <c r="D30" s="1089" t="s">
        <v>111</v>
      </c>
      <c r="E30" s="1090"/>
      <c r="F30" s="546" t="s">
        <v>110</v>
      </c>
      <c r="G30" s="516"/>
      <c r="H30" s="516" t="s">
        <v>109</v>
      </c>
      <c r="I30" s="516"/>
      <c r="J30" s="546" t="s">
        <v>3</v>
      </c>
      <c r="K30" s="9"/>
    </row>
    <row r="31" spans="1:13" ht="15" customHeight="1">
      <c r="A31" s="48"/>
      <c r="B31" s="31"/>
      <c r="C31" s="30"/>
      <c r="D31" s="29"/>
      <c r="E31" s="28"/>
      <c r="F31" s="27"/>
      <c r="G31" s="25"/>
      <c r="H31" s="25"/>
      <c r="I31" s="25"/>
      <c r="J31" s="24" t="s">
        <v>996</v>
      </c>
      <c r="K31" s="9"/>
    </row>
    <row r="32" spans="1:13" s="1" customFormat="1" ht="15" customHeight="1">
      <c r="B32" s="547">
        <v>1</v>
      </c>
      <c r="C32" s="548" t="s">
        <v>117</v>
      </c>
      <c r="D32" s="950"/>
      <c r="E32" s="951"/>
      <c r="F32" s="549"/>
      <c r="G32" s="521" t="s">
        <v>994</v>
      </c>
      <c r="H32" s="550">
        <v>0.14699999999999999</v>
      </c>
      <c r="I32" s="521" t="s">
        <v>997</v>
      </c>
      <c r="J32" s="551">
        <f t="shared" ref="J32:J47" si="1">ROUND(F32*H32,0)</f>
        <v>0</v>
      </c>
      <c r="K32" s="9" t="s">
        <v>998</v>
      </c>
      <c r="L32" s="9"/>
      <c r="M32" s="46"/>
    </row>
    <row r="33" spans="2:13" s="1" customFormat="1" ht="15" customHeight="1">
      <c r="B33" s="547">
        <v>2</v>
      </c>
      <c r="C33" s="548" t="s">
        <v>107</v>
      </c>
      <c r="D33" s="950"/>
      <c r="E33" s="951"/>
      <c r="F33" s="549"/>
      <c r="G33" s="521" t="s">
        <v>994</v>
      </c>
      <c r="H33" s="552">
        <v>0.17899999999999999</v>
      </c>
      <c r="I33" s="516" t="s">
        <v>997</v>
      </c>
      <c r="J33" s="553">
        <f t="shared" si="1"/>
        <v>0</v>
      </c>
      <c r="K33" s="9" t="s">
        <v>999</v>
      </c>
      <c r="L33" s="9"/>
      <c r="M33" s="46"/>
    </row>
    <row r="34" spans="2:13" s="1" customFormat="1" ht="15" customHeight="1">
      <c r="B34" s="547">
        <v>3</v>
      </c>
      <c r="C34" s="548" t="s">
        <v>105</v>
      </c>
      <c r="D34" s="950"/>
      <c r="E34" s="951"/>
      <c r="F34" s="549"/>
      <c r="G34" s="521" t="s">
        <v>994</v>
      </c>
      <c r="H34" s="550">
        <v>0.20599999999999999</v>
      </c>
      <c r="I34" s="521" t="s">
        <v>997</v>
      </c>
      <c r="J34" s="551">
        <f t="shared" si="1"/>
        <v>0</v>
      </c>
      <c r="K34" s="9" t="s">
        <v>1000</v>
      </c>
      <c r="L34" s="9"/>
      <c r="M34" s="46"/>
    </row>
    <row r="35" spans="2:13" s="1" customFormat="1" ht="15" customHeight="1">
      <c r="B35" s="547">
        <v>4</v>
      </c>
      <c r="C35" s="548" t="s">
        <v>103</v>
      </c>
      <c r="D35" s="950"/>
      <c r="E35" s="951"/>
      <c r="F35" s="549"/>
      <c r="G35" s="521" t="s">
        <v>994</v>
      </c>
      <c r="H35" s="552">
        <v>0.25900000000000001</v>
      </c>
      <c r="I35" s="516" t="s">
        <v>997</v>
      </c>
      <c r="J35" s="553">
        <f t="shared" si="1"/>
        <v>0</v>
      </c>
      <c r="K35" s="9" t="s">
        <v>1001</v>
      </c>
      <c r="L35" s="9"/>
      <c r="M35" s="46"/>
    </row>
    <row r="36" spans="2:13" s="1" customFormat="1" ht="15" customHeight="1">
      <c r="B36" s="518">
        <v>5</v>
      </c>
      <c r="C36" s="519" t="s">
        <v>101</v>
      </c>
      <c r="D36" s="950"/>
      <c r="E36" s="951"/>
      <c r="F36" s="549"/>
      <c r="G36" s="521" t="s">
        <v>994</v>
      </c>
      <c r="H36" s="550">
        <v>0.28999999999999998</v>
      </c>
      <c r="I36" s="521" t="s">
        <v>997</v>
      </c>
      <c r="J36" s="551">
        <f t="shared" si="1"/>
        <v>0</v>
      </c>
      <c r="K36" s="9" t="s">
        <v>1002</v>
      </c>
      <c r="L36" s="9"/>
      <c r="M36" s="46"/>
    </row>
    <row r="37" spans="2:13" s="1" customFormat="1" ht="15" customHeight="1">
      <c r="B37" s="518">
        <v>6</v>
      </c>
      <c r="C37" s="519" t="s">
        <v>99</v>
      </c>
      <c r="D37" s="950"/>
      <c r="E37" s="951"/>
      <c r="F37" s="549"/>
      <c r="G37" s="521" t="s">
        <v>994</v>
      </c>
      <c r="H37" s="550">
        <v>0.32</v>
      </c>
      <c r="I37" s="521" t="s">
        <v>997</v>
      </c>
      <c r="J37" s="551">
        <f t="shared" si="1"/>
        <v>0</v>
      </c>
      <c r="K37" s="9" t="s">
        <v>1003</v>
      </c>
      <c r="L37" s="9"/>
      <c r="M37" s="46"/>
    </row>
    <row r="38" spans="2:13" s="1" customFormat="1" ht="15" customHeight="1">
      <c r="B38" s="518">
        <v>7</v>
      </c>
      <c r="C38" s="519" t="s">
        <v>97</v>
      </c>
      <c r="D38" s="950"/>
      <c r="E38" s="951"/>
      <c r="F38" s="549"/>
      <c r="G38" s="521" t="s">
        <v>994</v>
      </c>
      <c r="H38" s="550">
        <v>0.34399999999999997</v>
      </c>
      <c r="I38" s="521" t="s">
        <v>997</v>
      </c>
      <c r="J38" s="551">
        <f>ROUND(F38*H38,0)</f>
        <v>0</v>
      </c>
      <c r="K38" s="9" t="s">
        <v>1004</v>
      </c>
      <c r="L38" s="9"/>
      <c r="M38" s="46"/>
    </row>
    <row r="39" spans="2:13" s="1" customFormat="1" ht="15" customHeight="1">
      <c r="B39" s="518">
        <v>8</v>
      </c>
      <c r="C39" s="519" t="s">
        <v>478</v>
      </c>
      <c r="D39" s="950"/>
      <c r="E39" s="951"/>
      <c r="F39" s="549"/>
      <c r="G39" s="521" t="s">
        <v>994</v>
      </c>
      <c r="H39" s="550">
        <v>0.379</v>
      </c>
      <c r="I39" s="521" t="s">
        <v>997</v>
      </c>
      <c r="J39" s="551">
        <f t="shared" si="1"/>
        <v>0</v>
      </c>
      <c r="K39" s="9" t="s">
        <v>1005</v>
      </c>
      <c r="L39" s="9"/>
      <c r="M39" s="46"/>
    </row>
    <row r="40" spans="2:13" s="440" customFormat="1" ht="15" customHeight="1">
      <c r="B40" s="518">
        <v>9</v>
      </c>
      <c r="C40" s="519" t="s">
        <v>498</v>
      </c>
      <c r="D40" s="950"/>
      <c r="E40" s="951"/>
      <c r="F40" s="549"/>
      <c r="G40" s="521" t="s">
        <v>994</v>
      </c>
      <c r="H40" s="550">
        <v>0.40500000000000003</v>
      </c>
      <c r="I40" s="521" t="s">
        <v>997</v>
      </c>
      <c r="J40" s="551">
        <f t="shared" si="1"/>
        <v>0</v>
      </c>
      <c r="K40" s="9" t="s">
        <v>1006</v>
      </c>
      <c r="L40" s="387"/>
      <c r="M40" s="46"/>
    </row>
    <row r="41" spans="2:13" s="440" customFormat="1" ht="15" customHeight="1">
      <c r="B41" s="518">
        <v>10</v>
      </c>
      <c r="C41" s="519" t="s">
        <v>541</v>
      </c>
      <c r="D41" s="950"/>
      <c r="E41" s="951"/>
      <c r="F41" s="549"/>
      <c r="G41" s="521" t="s">
        <v>994</v>
      </c>
      <c r="H41" s="550">
        <v>0.432</v>
      </c>
      <c r="I41" s="521" t="s">
        <v>997</v>
      </c>
      <c r="J41" s="551">
        <f t="shared" si="1"/>
        <v>0</v>
      </c>
      <c r="K41" s="9" t="s">
        <v>1007</v>
      </c>
      <c r="L41" s="387"/>
      <c r="M41" s="46"/>
    </row>
    <row r="42" spans="2:13" s="440" customFormat="1" ht="15" customHeight="1">
      <c r="B42" s="518">
        <v>11</v>
      </c>
      <c r="C42" s="519" t="s">
        <v>595</v>
      </c>
      <c r="D42" s="950"/>
      <c r="E42" s="951"/>
      <c r="F42" s="549"/>
      <c r="G42" s="521" t="s">
        <v>994</v>
      </c>
      <c r="H42" s="550">
        <v>0.45800000000000002</v>
      </c>
      <c r="I42" s="521" t="s">
        <v>997</v>
      </c>
      <c r="J42" s="551">
        <f t="shared" si="1"/>
        <v>0</v>
      </c>
      <c r="K42" s="9" t="s">
        <v>1008</v>
      </c>
      <c r="L42" s="387"/>
      <c r="M42" s="46"/>
    </row>
    <row r="43" spans="2:13" s="440" customFormat="1" ht="15" customHeight="1">
      <c r="B43" s="518">
        <v>12</v>
      </c>
      <c r="C43" s="519" t="s">
        <v>652</v>
      </c>
      <c r="D43" s="950"/>
      <c r="E43" s="951"/>
      <c r="F43" s="549"/>
      <c r="G43" s="521" t="s">
        <v>994</v>
      </c>
      <c r="H43" s="550">
        <v>0.47899999999999998</v>
      </c>
      <c r="I43" s="521" t="s">
        <v>997</v>
      </c>
      <c r="J43" s="551">
        <f t="shared" si="1"/>
        <v>0</v>
      </c>
      <c r="K43" s="9" t="s">
        <v>1009</v>
      </c>
      <c r="L43" s="387"/>
      <c r="M43" s="46"/>
    </row>
    <row r="44" spans="2:13" s="440" customFormat="1" ht="15" customHeight="1">
      <c r="B44" s="518">
        <v>13</v>
      </c>
      <c r="C44" s="519" t="s">
        <v>726</v>
      </c>
      <c r="D44" s="950"/>
      <c r="E44" s="951"/>
      <c r="F44" s="549"/>
      <c r="G44" s="521" t="s">
        <v>994</v>
      </c>
      <c r="H44" s="550">
        <v>0.5</v>
      </c>
      <c r="I44" s="521" t="s">
        <v>997</v>
      </c>
      <c r="J44" s="551">
        <f t="shared" si="1"/>
        <v>0</v>
      </c>
      <c r="K44" s="9" t="s">
        <v>1010</v>
      </c>
      <c r="L44" s="387"/>
      <c r="M44" s="46"/>
    </row>
    <row r="45" spans="2:13" s="440" customFormat="1" ht="15" customHeight="1">
      <c r="B45" s="518">
        <v>14</v>
      </c>
      <c r="C45" s="519" t="s">
        <v>769</v>
      </c>
      <c r="D45" s="950"/>
      <c r="E45" s="951"/>
      <c r="F45" s="549"/>
      <c r="G45" s="521" t="s">
        <v>994</v>
      </c>
      <c r="H45" s="550">
        <v>0.5</v>
      </c>
      <c r="I45" s="521" t="s">
        <v>997</v>
      </c>
      <c r="J45" s="551">
        <f t="shared" si="1"/>
        <v>0</v>
      </c>
      <c r="K45" s="9" t="s">
        <v>1011</v>
      </c>
      <c r="L45" s="387"/>
      <c r="M45" s="46"/>
    </row>
    <row r="46" spans="2:13" s="440" customFormat="1" ht="15" customHeight="1">
      <c r="B46" s="518">
        <v>15</v>
      </c>
      <c r="C46" s="519" t="s">
        <v>836</v>
      </c>
      <c r="D46" s="950"/>
      <c r="E46" s="951"/>
      <c r="F46" s="549"/>
      <c r="G46" s="521" t="s">
        <v>994</v>
      </c>
      <c r="H46" s="550">
        <v>0.5</v>
      </c>
      <c r="I46" s="521" t="s">
        <v>997</v>
      </c>
      <c r="J46" s="551">
        <f t="shared" si="1"/>
        <v>0</v>
      </c>
      <c r="K46" s="9" t="s">
        <v>1012</v>
      </c>
      <c r="L46" s="387"/>
      <c r="M46" s="46"/>
    </row>
    <row r="47" spans="2:13" s="440" customFormat="1" ht="15" customHeight="1" thickBot="1">
      <c r="B47" s="554">
        <f>B46+1</f>
        <v>16</v>
      </c>
      <c r="C47" s="555" t="s">
        <v>844</v>
      </c>
      <c r="D47" s="1087"/>
      <c r="E47" s="1088"/>
      <c r="F47" s="556"/>
      <c r="G47" s="557" t="s">
        <v>994</v>
      </c>
      <c r="H47" s="550">
        <v>0.5</v>
      </c>
      <c r="I47" s="557" t="s">
        <v>997</v>
      </c>
      <c r="J47" s="558">
        <f t="shared" si="1"/>
        <v>0</v>
      </c>
      <c r="K47" s="387" t="s">
        <v>1013</v>
      </c>
      <c r="L47" s="387"/>
      <c r="M47" s="46"/>
    </row>
    <row r="48" spans="2:13" s="1" customFormat="1" ht="15" customHeight="1">
      <c r="B48" s="15"/>
      <c r="C48" s="16"/>
      <c r="D48" s="15"/>
      <c r="E48" s="15"/>
      <c r="F48" s="14"/>
      <c r="G48" s="533"/>
      <c r="H48" s="956" t="s">
        <v>1015</v>
      </c>
      <c r="I48" s="957"/>
      <c r="J48" s="11"/>
      <c r="K48" s="9"/>
    </row>
    <row r="49" spans="1:14" s="1" customFormat="1" ht="15" customHeight="1" thickBot="1">
      <c r="B49" s="9"/>
      <c r="C49" s="9"/>
      <c r="D49" s="9"/>
      <c r="E49" s="9"/>
      <c r="F49" s="12"/>
      <c r="G49" s="9"/>
      <c r="H49" s="958" t="s">
        <v>94</v>
      </c>
      <c r="I49" s="959"/>
      <c r="J49" s="10">
        <f>SUM(J32:J47)</f>
        <v>0</v>
      </c>
      <c r="K49" s="9" t="s">
        <v>1016</v>
      </c>
      <c r="L49" s="1" t="s">
        <v>994</v>
      </c>
    </row>
    <row r="50" spans="1:14" s="1" customFormat="1" ht="18.75" customHeight="1">
      <c r="F50" s="3"/>
      <c r="J50" s="3"/>
    </row>
    <row r="51" spans="1:14" ht="18.75" customHeight="1">
      <c r="A51" s="216" t="s">
        <v>1017</v>
      </c>
      <c r="B51" s="1" t="s">
        <v>253</v>
      </c>
    </row>
    <row r="52" spans="1:14" ht="11.25" customHeight="1">
      <c r="A52" s="48"/>
    </row>
    <row r="53" spans="1:14" ht="18.75" customHeight="1">
      <c r="A53" s="48"/>
      <c r="B53" s="1089" t="s">
        <v>244</v>
      </c>
      <c r="C53" s="1090"/>
      <c r="D53" s="1089" t="s">
        <v>111</v>
      </c>
      <c r="E53" s="1090"/>
      <c r="F53" s="546" t="s">
        <v>243</v>
      </c>
      <c r="G53" s="516"/>
      <c r="H53" s="516" t="s">
        <v>109</v>
      </c>
      <c r="I53" s="516"/>
      <c r="J53" s="546" t="s">
        <v>3</v>
      </c>
      <c r="K53" s="9"/>
    </row>
    <row r="54" spans="1:14" ht="15" customHeight="1">
      <c r="A54" s="48"/>
      <c r="B54" s="31"/>
      <c r="C54" s="30"/>
      <c r="D54" s="29"/>
      <c r="E54" s="28"/>
      <c r="F54" s="27"/>
      <c r="G54" s="25"/>
      <c r="H54" s="25"/>
      <c r="I54" s="25"/>
      <c r="J54" s="24" t="s">
        <v>996</v>
      </c>
      <c r="K54" s="9"/>
    </row>
    <row r="55" spans="1:14" s="1" customFormat="1" ht="15" customHeight="1">
      <c r="B55" s="547">
        <v>1</v>
      </c>
      <c r="C55" s="548" t="s">
        <v>129</v>
      </c>
      <c r="D55" s="950"/>
      <c r="E55" s="951"/>
      <c r="F55" s="549"/>
      <c r="G55" s="521" t="s">
        <v>994</v>
      </c>
      <c r="H55" s="552">
        <v>4.2999999999999997E-2</v>
      </c>
      <c r="I55" s="516" t="s">
        <v>997</v>
      </c>
      <c r="J55" s="553">
        <f t="shared" ref="J55:J63" si="2">ROUND(F55*H55,0)</f>
        <v>0</v>
      </c>
      <c r="K55" s="9" t="s">
        <v>998</v>
      </c>
      <c r="L55" s="9"/>
      <c r="M55" s="46"/>
    </row>
    <row r="56" spans="1:14" s="1" customFormat="1" ht="15" customHeight="1">
      <c r="B56" s="547">
        <v>2</v>
      </c>
      <c r="C56" s="548" t="s">
        <v>119</v>
      </c>
      <c r="D56" s="950"/>
      <c r="E56" s="951"/>
      <c r="F56" s="549"/>
      <c r="G56" s="521" t="s">
        <v>994</v>
      </c>
      <c r="H56" s="550">
        <v>5.2999999999999999E-2</v>
      </c>
      <c r="I56" s="521" t="s">
        <v>997</v>
      </c>
      <c r="J56" s="551">
        <f t="shared" si="2"/>
        <v>0</v>
      </c>
      <c r="K56" s="9" t="s">
        <v>999</v>
      </c>
      <c r="L56" s="9"/>
      <c r="M56" s="46"/>
    </row>
    <row r="57" spans="1:14" s="1" customFormat="1" ht="15" customHeight="1">
      <c r="B57" s="547">
        <v>3</v>
      </c>
      <c r="C57" s="548" t="s">
        <v>118</v>
      </c>
      <c r="D57" s="950"/>
      <c r="E57" s="951"/>
      <c r="F57" s="549"/>
      <c r="G57" s="521" t="s">
        <v>994</v>
      </c>
      <c r="H57" s="550">
        <v>7.0999999999999994E-2</v>
      </c>
      <c r="I57" s="521" t="s">
        <v>997</v>
      </c>
      <c r="J57" s="551">
        <f t="shared" si="2"/>
        <v>0</v>
      </c>
      <c r="K57" s="9" t="s">
        <v>1000</v>
      </c>
      <c r="L57" s="9"/>
      <c r="M57" s="46"/>
    </row>
    <row r="58" spans="1:14" s="1" customFormat="1" ht="15" customHeight="1">
      <c r="B58" s="547">
        <v>4</v>
      </c>
      <c r="C58" s="548" t="s">
        <v>117</v>
      </c>
      <c r="D58" s="950"/>
      <c r="E58" s="951"/>
      <c r="F58" s="549"/>
      <c r="G58" s="521" t="s">
        <v>994</v>
      </c>
      <c r="H58" s="552">
        <v>8.7999999999999995E-2</v>
      </c>
      <c r="I58" s="516" t="s">
        <v>997</v>
      </c>
      <c r="J58" s="553">
        <f t="shared" si="2"/>
        <v>0</v>
      </c>
      <c r="K58" s="9" t="s">
        <v>1001</v>
      </c>
      <c r="L58" s="9"/>
      <c r="M58" s="46"/>
    </row>
    <row r="59" spans="1:14" s="1" customFormat="1" ht="15" customHeight="1">
      <c r="B59" s="547">
        <v>5</v>
      </c>
      <c r="C59" s="548" t="s">
        <v>107</v>
      </c>
      <c r="D59" s="950"/>
      <c r="E59" s="951"/>
      <c r="F59" s="549"/>
      <c r="G59" s="521" t="s">
        <v>994</v>
      </c>
      <c r="H59" s="550">
        <v>0.107</v>
      </c>
      <c r="I59" s="521" t="s">
        <v>997</v>
      </c>
      <c r="J59" s="551">
        <f t="shared" si="2"/>
        <v>0</v>
      </c>
      <c r="K59" s="9" t="s">
        <v>1002</v>
      </c>
      <c r="L59" s="9"/>
      <c r="M59" s="46"/>
    </row>
    <row r="60" spans="1:14" s="1" customFormat="1" ht="15" customHeight="1">
      <c r="B60" s="547">
        <v>6</v>
      </c>
      <c r="C60" s="548" t="s">
        <v>105</v>
      </c>
      <c r="D60" s="950"/>
      <c r="E60" s="951"/>
      <c r="F60" s="549"/>
      <c r="G60" s="521" t="s">
        <v>994</v>
      </c>
      <c r="H60" s="550">
        <v>0.124</v>
      </c>
      <c r="I60" s="521" t="s">
        <v>997</v>
      </c>
      <c r="J60" s="551">
        <f t="shared" si="2"/>
        <v>0</v>
      </c>
      <c r="K60" s="9" t="s">
        <v>1003</v>
      </c>
      <c r="L60" s="9"/>
      <c r="M60" s="46"/>
    </row>
    <row r="61" spans="1:14" s="1" customFormat="1" ht="15" customHeight="1">
      <c r="B61" s="547">
        <v>7</v>
      </c>
      <c r="C61" s="548" t="s">
        <v>103</v>
      </c>
      <c r="D61" s="950"/>
      <c r="E61" s="951"/>
      <c r="F61" s="549"/>
      <c r="G61" s="521" t="s">
        <v>994</v>
      </c>
      <c r="H61" s="552">
        <v>0.155</v>
      </c>
      <c r="I61" s="516" t="s">
        <v>997</v>
      </c>
      <c r="J61" s="553">
        <f t="shared" si="2"/>
        <v>0</v>
      </c>
      <c r="K61" s="9" t="s">
        <v>1004</v>
      </c>
      <c r="L61" s="9"/>
      <c r="M61" s="46"/>
    </row>
    <row r="62" spans="1:14" s="1" customFormat="1" ht="15" customHeight="1">
      <c r="B62" s="547">
        <v>8</v>
      </c>
      <c r="C62" s="548" t="s">
        <v>101</v>
      </c>
      <c r="D62" s="950"/>
      <c r="E62" s="951"/>
      <c r="F62" s="549"/>
      <c r="G62" s="521" t="s">
        <v>994</v>
      </c>
      <c r="H62" s="550">
        <v>0.17399999999999999</v>
      </c>
      <c r="I62" s="521" t="s">
        <v>997</v>
      </c>
      <c r="J62" s="551">
        <f t="shared" si="2"/>
        <v>0</v>
      </c>
      <c r="K62" s="9" t="s">
        <v>1005</v>
      </c>
      <c r="L62" s="9"/>
      <c r="M62" s="46"/>
    </row>
    <row r="63" spans="1:14" s="1" customFormat="1" ht="15" customHeight="1">
      <c r="B63" s="547">
        <v>9</v>
      </c>
      <c r="C63" s="519" t="s">
        <v>99</v>
      </c>
      <c r="D63" s="950"/>
      <c r="E63" s="951"/>
      <c r="F63" s="549"/>
      <c r="G63" s="521" t="s">
        <v>994</v>
      </c>
      <c r="H63" s="550">
        <v>0.192</v>
      </c>
      <c r="I63" s="521" t="s">
        <v>997</v>
      </c>
      <c r="J63" s="551">
        <f t="shared" si="2"/>
        <v>0</v>
      </c>
      <c r="K63" s="9" t="s">
        <v>1006</v>
      </c>
      <c r="L63" s="9"/>
      <c r="M63" s="46"/>
    </row>
    <row r="64" spans="1:14" s="1" customFormat="1" ht="15" customHeight="1" thickBot="1">
      <c r="B64" s="1091" t="s">
        <v>134</v>
      </c>
      <c r="C64" s="1092"/>
      <c r="D64" s="950"/>
      <c r="E64" s="951"/>
      <c r="F64" s="40"/>
      <c r="G64" s="39"/>
      <c r="H64" s="54"/>
      <c r="I64" s="39"/>
      <c r="J64" s="553">
        <f>SUM(J55:J63)</f>
        <v>0</v>
      </c>
      <c r="K64" s="9" t="s">
        <v>1007</v>
      </c>
      <c r="N64" s="9"/>
    </row>
    <row r="65" spans="1:14" s="1" customFormat="1" ht="13.5">
      <c r="B65" s="964"/>
      <c r="C65" s="965"/>
      <c r="D65" s="964"/>
      <c r="E65" s="965"/>
      <c r="F65" s="559" t="s">
        <v>238</v>
      </c>
      <c r="G65" s="516"/>
      <c r="H65" s="560" t="s">
        <v>986</v>
      </c>
      <c r="I65" s="534"/>
      <c r="J65" s="11"/>
      <c r="K65" s="9"/>
      <c r="N65" s="9"/>
    </row>
    <row r="66" spans="1:14" s="1" customFormat="1" ht="15" customHeight="1">
      <c r="B66" s="966"/>
      <c r="C66" s="967"/>
      <c r="D66" s="966"/>
      <c r="E66" s="967"/>
      <c r="F66" s="35">
        <f>J64</f>
        <v>0</v>
      </c>
      <c r="G66" s="36" t="s">
        <v>994</v>
      </c>
      <c r="H66" s="273" t="e">
        <f>財政力附表!S28</f>
        <v>#DIV/0!</v>
      </c>
      <c r="I66" s="31" t="s">
        <v>96</v>
      </c>
      <c r="J66" s="52">
        <f>IFERROR(ROUND(F66*H66,0),0)</f>
        <v>0</v>
      </c>
      <c r="K66" s="9" t="s">
        <v>533</v>
      </c>
      <c r="L66" s="1" t="s">
        <v>93</v>
      </c>
      <c r="N66" s="9"/>
    </row>
    <row r="67" spans="1:14" s="1" customFormat="1" ht="14.25" thickBot="1">
      <c r="B67" s="968"/>
      <c r="C67" s="969"/>
      <c r="D67" s="968"/>
      <c r="E67" s="969"/>
      <c r="F67" s="34"/>
      <c r="G67" s="26"/>
      <c r="H67" s="51" t="s">
        <v>135</v>
      </c>
      <c r="I67" s="50"/>
      <c r="J67" s="49"/>
      <c r="K67" s="9"/>
    </row>
    <row r="68" spans="1:14" ht="18.75" customHeight="1">
      <c r="A68" s="216" t="s">
        <v>527</v>
      </c>
      <c r="B68" s="1" t="s">
        <v>252</v>
      </c>
    </row>
    <row r="69" spans="1:14" ht="11.25" customHeight="1">
      <c r="A69" s="48"/>
    </row>
    <row r="70" spans="1:14" ht="18.75" customHeight="1">
      <c r="A70" s="48"/>
      <c r="B70" s="1089" t="s">
        <v>244</v>
      </c>
      <c r="C70" s="1090"/>
      <c r="D70" s="1089" t="s">
        <v>111</v>
      </c>
      <c r="E70" s="1090"/>
      <c r="F70" s="546" t="s">
        <v>243</v>
      </c>
      <c r="G70" s="516"/>
      <c r="H70" s="516" t="s">
        <v>109</v>
      </c>
      <c r="I70" s="516"/>
      <c r="J70" s="546" t="s">
        <v>3</v>
      </c>
      <c r="K70" s="9"/>
    </row>
    <row r="71" spans="1:14" ht="15" customHeight="1">
      <c r="A71" s="48"/>
      <c r="B71" s="31"/>
      <c r="C71" s="30"/>
      <c r="D71" s="29"/>
      <c r="E71" s="28"/>
      <c r="F71" s="27"/>
      <c r="G71" s="25"/>
      <c r="H71" s="25"/>
      <c r="I71" s="25"/>
      <c r="J71" s="24" t="s">
        <v>108</v>
      </c>
      <c r="K71" s="9"/>
    </row>
    <row r="72" spans="1:14" s="1" customFormat="1" ht="15" customHeight="1">
      <c r="B72" s="547">
        <v>1</v>
      </c>
      <c r="C72" s="548" t="s">
        <v>129</v>
      </c>
      <c r="D72" s="950"/>
      <c r="E72" s="951"/>
      <c r="F72" s="549"/>
      <c r="G72" s="521" t="s">
        <v>93</v>
      </c>
      <c r="H72" s="552">
        <v>0.14199999999999999</v>
      </c>
      <c r="I72" s="516" t="s">
        <v>96</v>
      </c>
      <c r="J72" s="553">
        <f t="shared" ref="J72:J80" si="3">ROUND(F72*H72,0)</f>
        <v>0</v>
      </c>
      <c r="K72" s="9" t="s">
        <v>106</v>
      </c>
      <c r="L72" s="9"/>
      <c r="M72" s="46"/>
    </row>
    <row r="73" spans="1:14" s="1" customFormat="1" ht="15" customHeight="1">
      <c r="B73" s="547">
        <v>2</v>
      </c>
      <c r="C73" s="548" t="s">
        <v>119</v>
      </c>
      <c r="D73" s="950"/>
      <c r="E73" s="951"/>
      <c r="F73" s="549"/>
      <c r="G73" s="521" t="s">
        <v>93</v>
      </c>
      <c r="H73" s="550">
        <v>0.17699999999999999</v>
      </c>
      <c r="I73" s="521" t="s">
        <v>96</v>
      </c>
      <c r="J73" s="551">
        <f t="shared" si="3"/>
        <v>0</v>
      </c>
      <c r="K73" s="9" t="s">
        <v>104</v>
      </c>
      <c r="L73" s="9"/>
      <c r="M73" s="46"/>
    </row>
    <row r="74" spans="1:14" s="1" customFormat="1" ht="15" customHeight="1">
      <c r="B74" s="547">
        <v>3</v>
      </c>
      <c r="C74" s="548" t="s">
        <v>118</v>
      </c>
      <c r="D74" s="950"/>
      <c r="E74" s="951"/>
      <c r="F74" s="549"/>
      <c r="G74" s="521" t="s">
        <v>93</v>
      </c>
      <c r="H74" s="550">
        <v>0.23599999999999999</v>
      </c>
      <c r="I74" s="521" t="s">
        <v>96</v>
      </c>
      <c r="J74" s="551">
        <f t="shared" si="3"/>
        <v>0</v>
      </c>
      <c r="K74" s="9" t="s">
        <v>102</v>
      </c>
      <c r="L74" s="9"/>
      <c r="M74" s="46"/>
    </row>
    <row r="75" spans="1:14" s="1" customFormat="1" ht="15" customHeight="1">
      <c r="B75" s="547">
        <v>4</v>
      </c>
      <c r="C75" s="548" t="s">
        <v>117</v>
      </c>
      <c r="D75" s="950"/>
      <c r="E75" s="951"/>
      <c r="F75" s="549"/>
      <c r="G75" s="521" t="s">
        <v>93</v>
      </c>
      <c r="H75" s="552">
        <v>0.29399999999999998</v>
      </c>
      <c r="I75" s="516" t="s">
        <v>96</v>
      </c>
      <c r="J75" s="553">
        <f t="shared" si="3"/>
        <v>0</v>
      </c>
      <c r="K75" s="9" t="s">
        <v>100</v>
      </c>
      <c r="L75" s="9"/>
      <c r="M75" s="46"/>
    </row>
    <row r="76" spans="1:14" s="1" customFormat="1" ht="15" customHeight="1">
      <c r="B76" s="547">
        <v>5</v>
      </c>
      <c r="C76" s="548" t="s">
        <v>107</v>
      </c>
      <c r="D76" s="950"/>
      <c r="E76" s="951"/>
      <c r="F76" s="549"/>
      <c r="G76" s="521" t="s">
        <v>93</v>
      </c>
      <c r="H76" s="550">
        <v>0.35699999999999998</v>
      </c>
      <c r="I76" s="521" t="s">
        <v>96</v>
      </c>
      <c r="J76" s="551">
        <f t="shared" si="3"/>
        <v>0</v>
      </c>
      <c r="K76" s="9" t="s">
        <v>98</v>
      </c>
      <c r="L76" s="9"/>
      <c r="M76" s="46"/>
    </row>
    <row r="77" spans="1:14" s="1" customFormat="1" ht="15" customHeight="1">
      <c r="B77" s="547">
        <v>6</v>
      </c>
      <c r="C77" s="548" t="s">
        <v>105</v>
      </c>
      <c r="D77" s="950"/>
      <c r="E77" s="951"/>
      <c r="F77" s="549"/>
      <c r="G77" s="521" t="s">
        <v>93</v>
      </c>
      <c r="H77" s="550">
        <v>0.41199999999999998</v>
      </c>
      <c r="I77" s="521" t="s">
        <v>96</v>
      </c>
      <c r="J77" s="551">
        <f t="shared" si="3"/>
        <v>0</v>
      </c>
      <c r="K77" s="9" t="s">
        <v>95</v>
      </c>
      <c r="L77" s="9"/>
      <c r="M77" s="46"/>
    </row>
    <row r="78" spans="1:14" s="1" customFormat="1" ht="15" customHeight="1">
      <c r="B78" s="547">
        <v>7</v>
      </c>
      <c r="C78" s="548" t="s">
        <v>103</v>
      </c>
      <c r="D78" s="950"/>
      <c r="E78" s="951"/>
      <c r="F78" s="549"/>
      <c r="G78" s="521" t="s">
        <v>93</v>
      </c>
      <c r="H78" s="552">
        <v>0.51700000000000002</v>
      </c>
      <c r="I78" s="516" t="s">
        <v>96</v>
      </c>
      <c r="J78" s="553">
        <f t="shared" si="3"/>
        <v>0</v>
      </c>
      <c r="K78" s="9" t="s">
        <v>116</v>
      </c>
      <c r="L78" s="9"/>
      <c r="M78" s="46"/>
    </row>
    <row r="79" spans="1:14" s="1" customFormat="1" ht="15" customHeight="1">
      <c r="B79" s="547">
        <v>8</v>
      </c>
      <c r="C79" s="548" t="s">
        <v>101</v>
      </c>
      <c r="D79" s="950"/>
      <c r="E79" s="951"/>
      <c r="F79" s="549"/>
      <c r="G79" s="521" t="s">
        <v>93</v>
      </c>
      <c r="H79" s="550">
        <v>0.57999999999999996</v>
      </c>
      <c r="I79" s="521" t="s">
        <v>96</v>
      </c>
      <c r="J79" s="551">
        <f t="shared" si="3"/>
        <v>0</v>
      </c>
      <c r="K79" s="9" t="s">
        <v>115</v>
      </c>
      <c r="L79" s="9"/>
      <c r="M79" s="46"/>
    </row>
    <row r="80" spans="1:14" s="1" customFormat="1" ht="15" customHeight="1" thickBot="1">
      <c r="B80" s="518">
        <v>9</v>
      </c>
      <c r="C80" s="519" t="s">
        <v>99</v>
      </c>
      <c r="D80" s="950"/>
      <c r="E80" s="951"/>
      <c r="F80" s="549"/>
      <c r="G80" s="521" t="s">
        <v>93</v>
      </c>
      <c r="H80" s="550">
        <v>0.64</v>
      </c>
      <c r="I80" s="521" t="s">
        <v>96</v>
      </c>
      <c r="J80" s="551">
        <f t="shared" si="3"/>
        <v>0</v>
      </c>
      <c r="K80" s="9" t="s">
        <v>114</v>
      </c>
      <c r="L80" s="9"/>
      <c r="M80" s="46"/>
    </row>
    <row r="81" spans="1:12" s="1" customFormat="1" ht="15" customHeight="1">
      <c r="B81" s="15"/>
      <c r="C81" s="16"/>
      <c r="D81" s="15"/>
      <c r="E81" s="15"/>
      <c r="F81" s="14"/>
      <c r="G81" s="533"/>
      <c r="H81" s="956" t="s">
        <v>526</v>
      </c>
      <c r="I81" s="957"/>
      <c r="J81" s="11"/>
      <c r="K81" s="9"/>
    </row>
    <row r="82" spans="1:12" s="1" customFormat="1" ht="15" customHeight="1" thickBot="1">
      <c r="B82" s="9"/>
      <c r="C82" s="9"/>
      <c r="D82" s="9"/>
      <c r="E82" s="9"/>
      <c r="F82" s="12"/>
      <c r="G82" s="9"/>
      <c r="H82" s="958" t="s">
        <v>94</v>
      </c>
      <c r="I82" s="959"/>
      <c r="J82" s="10">
        <f>SUM(J72:J80)</f>
        <v>0</v>
      </c>
      <c r="K82" s="9" t="s">
        <v>1018</v>
      </c>
      <c r="L82" s="1" t="s">
        <v>994</v>
      </c>
    </row>
    <row r="83" spans="1:12" s="1" customFormat="1" ht="18.75" customHeight="1">
      <c r="F83" s="3"/>
      <c r="J83" s="3"/>
    </row>
    <row r="84" spans="1:12" ht="18.75" customHeight="1">
      <c r="A84" s="7" t="s">
        <v>1019</v>
      </c>
      <c r="B84" s="1" t="s">
        <v>251</v>
      </c>
    </row>
    <row r="85" spans="1:12" ht="11.25" customHeight="1">
      <c r="A85" s="48"/>
    </row>
    <row r="86" spans="1:12" ht="18.75" customHeight="1">
      <c r="A86" s="48"/>
      <c r="B86" s="1089" t="s">
        <v>247</v>
      </c>
      <c r="C86" s="1090"/>
      <c r="D86" s="1089" t="s">
        <v>111</v>
      </c>
      <c r="E86" s="1090"/>
      <c r="F86" s="546" t="s">
        <v>150</v>
      </c>
      <c r="G86" s="516"/>
      <c r="H86" s="516" t="s">
        <v>109</v>
      </c>
      <c r="I86" s="516"/>
      <c r="J86" s="546" t="s">
        <v>3</v>
      </c>
      <c r="K86" s="9"/>
    </row>
    <row r="87" spans="1:12" ht="15" customHeight="1">
      <c r="A87" s="48"/>
      <c r="B87" s="31"/>
      <c r="C87" s="30"/>
      <c r="D87" s="29"/>
      <c r="E87" s="28"/>
      <c r="F87" s="27"/>
      <c r="G87" s="25"/>
      <c r="H87" s="25"/>
      <c r="I87" s="25"/>
      <c r="J87" s="24" t="s">
        <v>996</v>
      </c>
      <c r="K87" s="9"/>
    </row>
    <row r="88" spans="1:12" s="1" customFormat="1" ht="15" customHeight="1" thickBot="1">
      <c r="B88" s="518">
        <v>1</v>
      </c>
      <c r="C88" s="519" t="s">
        <v>119</v>
      </c>
      <c r="D88" s="950"/>
      <c r="E88" s="951"/>
      <c r="F88" s="549"/>
      <c r="G88" s="521" t="s">
        <v>994</v>
      </c>
      <c r="H88" s="561">
        <v>8.7999999999999995E-2</v>
      </c>
      <c r="I88" s="562" t="s">
        <v>96</v>
      </c>
      <c r="J88" s="563">
        <f>ROUND(F88*H88,0)</f>
        <v>0</v>
      </c>
      <c r="K88" s="9"/>
      <c r="L88" s="9"/>
    </row>
    <row r="89" spans="1:12" s="1" customFormat="1" ht="15" customHeight="1" thickBot="1">
      <c r="B89" s="9"/>
      <c r="C89" s="9"/>
      <c r="D89" s="9"/>
      <c r="E89" s="9"/>
      <c r="F89" s="12"/>
      <c r="G89" s="9"/>
      <c r="H89" s="958" t="s">
        <v>94</v>
      </c>
      <c r="I89" s="959"/>
      <c r="J89" s="10">
        <f>SUM(J88:J88)</f>
        <v>0</v>
      </c>
      <c r="K89" s="9" t="s">
        <v>1020</v>
      </c>
      <c r="L89" s="1" t="s">
        <v>994</v>
      </c>
    </row>
    <row r="90" spans="1:12" s="1" customFormat="1" ht="18.75" customHeight="1">
      <c r="F90" s="3"/>
      <c r="J90" s="3"/>
    </row>
    <row r="91" spans="1:12" ht="18.75" customHeight="1">
      <c r="A91" s="7" t="s">
        <v>1021</v>
      </c>
      <c r="B91" s="1" t="s">
        <v>250</v>
      </c>
    </row>
    <row r="92" spans="1:12" ht="11.25" customHeight="1">
      <c r="A92" s="48"/>
    </row>
    <row r="93" spans="1:12" ht="18.75" customHeight="1">
      <c r="A93" s="48"/>
      <c r="B93" s="1089" t="s">
        <v>247</v>
      </c>
      <c r="C93" s="1090"/>
      <c r="D93" s="1089" t="s">
        <v>111</v>
      </c>
      <c r="E93" s="1090"/>
      <c r="F93" s="546" t="s">
        <v>150</v>
      </c>
      <c r="G93" s="516"/>
      <c r="H93" s="516" t="s">
        <v>109</v>
      </c>
      <c r="I93" s="516"/>
      <c r="J93" s="546" t="s">
        <v>3</v>
      </c>
      <c r="K93" s="9"/>
    </row>
    <row r="94" spans="1:12" ht="15" customHeight="1">
      <c r="A94" s="48"/>
      <c r="B94" s="31"/>
      <c r="C94" s="30"/>
      <c r="D94" s="29"/>
      <c r="E94" s="28"/>
      <c r="F94" s="27"/>
      <c r="G94" s="25"/>
      <c r="H94" s="25"/>
      <c r="I94" s="25"/>
      <c r="J94" s="24" t="s">
        <v>996</v>
      </c>
      <c r="K94" s="9"/>
    </row>
    <row r="95" spans="1:12" s="1" customFormat="1" ht="15" customHeight="1" thickBot="1">
      <c r="B95" s="518">
        <v>1</v>
      </c>
      <c r="C95" s="519" t="s">
        <v>118</v>
      </c>
      <c r="D95" s="950"/>
      <c r="E95" s="951"/>
      <c r="F95" s="549"/>
      <c r="G95" s="521" t="s">
        <v>994</v>
      </c>
      <c r="H95" s="561">
        <v>0.11799999999999999</v>
      </c>
      <c r="I95" s="562" t="s">
        <v>997</v>
      </c>
      <c r="J95" s="563">
        <f>ROUND(F95*H95,0)</f>
        <v>0</v>
      </c>
      <c r="K95" s="9"/>
      <c r="L95" s="9"/>
    </row>
    <row r="96" spans="1:12" s="1" customFormat="1" ht="15" customHeight="1" thickBot="1">
      <c r="B96" s="9"/>
      <c r="C96" s="9"/>
      <c r="D96" s="9"/>
      <c r="E96" s="9"/>
      <c r="F96" s="12"/>
      <c r="G96" s="9"/>
      <c r="H96" s="958" t="s">
        <v>94</v>
      </c>
      <c r="I96" s="959"/>
      <c r="J96" s="10">
        <f>SUM(J95:J95)</f>
        <v>0</v>
      </c>
      <c r="K96" s="9" t="s">
        <v>1022</v>
      </c>
      <c r="L96" s="1" t="s">
        <v>994</v>
      </c>
    </row>
    <row r="97" spans="1:13" s="1" customFormat="1" ht="18.75" customHeight="1">
      <c r="F97" s="3"/>
      <c r="J97" s="3"/>
    </row>
    <row r="98" spans="1:13" ht="18.75" customHeight="1">
      <c r="A98" s="7" t="s">
        <v>1023</v>
      </c>
      <c r="B98" s="1" t="s">
        <v>249</v>
      </c>
    </row>
    <row r="99" spans="1:13" ht="11.25" customHeight="1">
      <c r="A99" s="48"/>
    </row>
    <row r="100" spans="1:13" ht="18.75" customHeight="1">
      <c r="A100" s="48"/>
      <c r="B100" s="1089" t="s">
        <v>244</v>
      </c>
      <c r="C100" s="1090"/>
      <c r="D100" s="1089" t="s">
        <v>111</v>
      </c>
      <c r="E100" s="1090"/>
      <c r="F100" s="546" t="s">
        <v>243</v>
      </c>
      <c r="G100" s="516"/>
      <c r="H100" s="516" t="s">
        <v>109</v>
      </c>
      <c r="I100" s="516"/>
      <c r="J100" s="546" t="s">
        <v>3</v>
      </c>
      <c r="K100" s="9"/>
    </row>
    <row r="101" spans="1:13" ht="15" customHeight="1">
      <c r="A101" s="48"/>
      <c r="B101" s="31"/>
      <c r="C101" s="30"/>
      <c r="D101" s="29"/>
      <c r="E101" s="28"/>
      <c r="F101" s="27"/>
      <c r="G101" s="25"/>
      <c r="H101" s="25"/>
      <c r="I101" s="25"/>
      <c r="J101" s="24" t="s">
        <v>996</v>
      </c>
      <c r="K101" s="9"/>
    </row>
    <row r="102" spans="1:13" s="1" customFormat="1" ht="15" customHeight="1">
      <c r="B102" s="547">
        <v>1</v>
      </c>
      <c r="C102" s="548" t="s">
        <v>117</v>
      </c>
      <c r="D102" s="950"/>
      <c r="E102" s="951"/>
      <c r="F102" s="549"/>
      <c r="G102" s="521" t="s">
        <v>994</v>
      </c>
      <c r="H102" s="550">
        <v>8.7999999999999995E-2</v>
      </c>
      <c r="I102" s="521" t="s">
        <v>997</v>
      </c>
      <c r="J102" s="551">
        <f t="shared" ref="J102:J117" si="4">ROUND(F102*H102,0)</f>
        <v>0</v>
      </c>
      <c r="K102" s="9" t="s">
        <v>998</v>
      </c>
      <c r="L102" s="9"/>
      <c r="M102" s="46"/>
    </row>
    <row r="103" spans="1:13" s="1" customFormat="1" ht="15" customHeight="1">
      <c r="B103" s="547">
        <v>2</v>
      </c>
      <c r="C103" s="548" t="s">
        <v>107</v>
      </c>
      <c r="D103" s="950"/>
      <c r="E103" s="951"/>
      <c r="F103" s="549"/>
      <c r="G103" s="521" t="s">
        <v>994</v>
      </c>
      <c r="H103" s="552">
        <v>0.107</v>
      </c>
      <c r="I103" s="516" t="s">
        <v>997</v>
      </c>
      <c r="J103" s="553">
        <f t="shared" si="4"/>
        <v>0</v>
      </c>
      <c r="K103" s="9" t="s">
        <v>999</v>
      </c>
      <c r="L103" s="9"/>
      <c r="M103" s="46"/>
    </row>
    <row r="104" spans="1:13" s="1" customFormat="1" ht="15" customHeight="1">
      <c r="B104" s="547">
        <v>3</v>
      </c>
      <c r="C104" s="548" t="s">
        <v>105</v>
      </c>
      <c r="D104" s="950"/>
      <c r="E104" s="951"/>
      <c r="F104" s="549"/>
      <c r="G104" s="521" t="s">
        <v>994</v>
      </c>
      <c r="H104" s="550">
        <v>0.124</v>
      </c>
      <c r="I104" s="521" t="s">
        <v>997</v>
      </c>
      <c r="J104" s="551">
        <f t="shared" si="4"/>
        <v>0</v>
      </c>
      <c r="K104" s="9" t="s">
        <v>1000</v>
      </c>
      <c r="L104" s="9"/>
      <c r="M104" s="46"/>
    </row>
    <row r="105" spans="1:13" s="1" customFormat="1" ht="15" customHeight="1">
      <c r="B105" s="547">
        <v>4</v>
      </c>
      <c r="C105" s="548" t="s">
        <v>103</v>
      </c>
      <c r="D105" s="950"/>
      <c r="E105" s="951"/>
      <c r="F105" s="549"/>
      <c r="G105" s="521" t="s">
        <v>994</v>
      </c>
      <c r="H105" s="550">
        <v>0.155</v>
      </c>
      <c r="I105" s="516" t="s">
        <v>997</v>
      </c>
      <c r="J105" s="553">
        <f t="shared" si="4"/>
        <v>0</v>
      </c>
      <c r="K105" s="9" t="s">
        <v>1001</v>
      </c>
      <c r="L105" s="9"/>
      <c r="M105" s="46"/>
    </row>
    <row r="106" spans="1:13" s="1" customFormat="1" ht="15" customHeight="1">
      <c r="B106" s="518">
        <v>5</v>
      </c>
      <c r="C106" s="519" t="s">
        <v>101</v>
      </c>
      <c r="D106" s="950"/>
      <c r="E106" s="951"/>
      <c r="F106" s="549"/>
      <c r="G106" s="521" t="s">
        <v>994</v>
      </c>
      <c r="H106" s="552">
        <v>0.17399999999999999</v>
      </c>
      <c r="I106" s="521" t="s">
        <v>997</v>
      </c>
      <c r="J106" s="551">
        <f t="shared" si="4"/>
        <v>0</v>
      </c>
      <c r="K106" s="9" t="s">
        <v>1002</v>
      </c>
      <c r="L106" s="9"/>
      <c r="M106" s="46"/>
    </row>
    <row r="107" spans="1:13" s="1" customFormat="1" ht="15" customHeight="1">
      <c r="B107" s="518">
        <v>6</v>
      </c>
      <c r="C107" s="519" t="s">
        <v>99</v>
      </c>
      <c r="D107" s="950"/>
      <c r="E107" s="951"/>
      <c r="F107" s="549"/>
      <c r="G107" s="521" t="s">
        <v>994</v>
      </c>
      <c r="H107" s="552">
        <v>0.192</v>
      </c>
      <c r="I107" s="521" t="s">
        <v>997</v>
      </c>
      <c r="J107" s="551">
        <f t="shared" si="4"/>
        <v>0</v>
      </c>
      <c r="K107" s="9" t="s">
        <v>1003</v>
      </c>
      <c r="L107" s="9"/>
      <c r="M107" s="46"/>
    </row>
    <row r="108" spans="1:13" s="1" customFormat="1" ht="15" customHeight="1">
      <c r="B108" s="518">
        <v>7</v>
      </c>
      <c r="C108" s="519" t="s">
        <v>97</v>
      </c>
      <c r="D108" s="950"/>
      <c r="E108" s="951"/>
      <c r="F108" s="549"/>
      <c r="G108" s="521" t="s">
        <v>994</v>
      </c>
      <c r="H108" s="552">
        <v>0.20699999999999999</v>
      </c>
      <c r="I108" s="521" t="s">
        <v>997</v>
      </c>
      <c r="J108" s="551">
        <f>ROUND(F108*H108,0)</f>
        <v>0</v>
      </c>
      <c r="K108" s="9" t="s">
        <v>1004</v>
      </c>
      <c r="L108" s="9"/>
      <c r="M108" s="46"/>
    </row>
    <row r="109" spans="1:13" s="1" customFormat="1" ht="15" customHeight="1">
      <c r="B109" s="518">
        <v>8</v>
      </c>
      <c r="C109" s="519" t="s">
        <v>478</v>
      </c>
      <c r="D109" s="950"/>
      <c r="E109" s="951"/>
      <c r="F109" s="549"/>
      <c r="G109" s="521" t="s">
        <v>994</v>
      </c>
      <c r="H109" s="552">
        <v>0.22700000000000001</v>
      </c>
      <c r="I109" s="521" t="s">
        <v>997</v>
      </c>
      <c r="J109" s="551">
        <f t="shared" si="4"/>
        <v>0</v>
      </c>
      <c r="K109" s="9" t="s">
        <v>1005</v>
      </c>
      <c r="L109" s="9"/>
      <c r="M109" s="46"/>
    </row>
    <row r="110" spans="1:13" s="440" customFormat="1" ht="15" customHeight="1">
      <c r="B110" s="518">
        <v>9</v>
      </c>
      <c r="C110" s="519" t="s">
        <v>498</v>
      </c>
      <c r="D110" s="950"/>
      <c r="E110" s="951"/>
      <c r="F110" s="549"/>
      <c r="G110" s="521" t="s">
        <v>994</v>
      </c>
      <c r="H110" s="550">
        <v>0.24299999999999999</v>
      </c>
      <c r="I110" s="521" t="s">
        <v>997</v>
      </c>
      <c r="J110" s="551">
        <f t="shared" si="4"/>
        <v>0</v>
      </c>
      <c r="K110" s="9" t="s">
        <v>1006</v>
      </c>
      <c r="L110" s="387"/>
      <c r="M110" s="46"/>
    </row>
    <row r="111" spans="1:13" s="440" customFormat="1" ht="15" customHeight="1">
      <c r="B111" s="518">
        <v>10</v>
      </c>
      <c r="C111" s="519" t="s">
        <v>541</v>
      </c>
      <c r="D111" s="950"/>
      <c r="E111" s="951"/>
      <c r="F111" s="549"/>
      <c r="G111" s="521" t="s">
        <v>994</v>
      </c>
      <c r="H111" s="550">
        <v>0.25900000000000001</v>
      </c>
      <c r="I111" s="521" t="s">
        <v>997</v>
      </c>
      <c r="J111" s="551">
        <f t="shared" si="4"/>
        <v>0</v>
      </c>
      <c r="K111" s="9" t="s">
        <v>1007</v>
      </c>
      <c r="L111" s="387"/>
      <c r="M111" s="46"/>
    </row>
    <row r="112" spans="1:13" s="440" customFormat="1" ht="15" customHeight="1">
      <c r="B112" s="518">
        <v>11</v>
      </c>
      <c r="C112" s="519" t="s">
        <v>595</v>
      </c>
      <c r="D112" s="950"/>
      <c r="E112" s="951"/>
      <c r="F112" s="549"/>
      <c r="G112" s="521" t="s">
        <v>994</v>
      </c>
      <c r="H112" s="550">
        <v>0.27500000000000002</v>
      </c>
      <c r="I112" s="521" t="s">
        <v>997</v>
      </c>
      <c r="J112" s="551">
        <f t="shared" si="4"/>
        <v>0</v>
      </c>
      <c r="K112" s="9" t="s">
        <v>1008</v>
      </c>
      <c r="L112" s="387"/>
      <c r="M112" s="46"/>
    </row>
    <row r="113" spans="1:13" s="440" customFormat="1" ht="15" customHeight="1">
      <c r="B113" s="518">
        <v>12</v>
      </c>
      <c r="C113" s="519" t="s">
        <v>652</v>
      </c>
      <c r="D113" s="950"/>
      <c r="E113" s="951"/>
      <c r="F113" s="549"/>
      <c r="G113" s="521" t="s">
        <v>994</v>
      </c>
      <c r="H113" s="550">
        <v>0.28799999999999998</v>
      </c>
      <c r="I113" s="521" t="s">
        <v>997</v>
      </c>
      <c r="J113" s="551">
        <f t="shared" si="4"/>
        <v>0</v>
      </c>
      <c r="K113" s="9" t="s">
        <v>1009</v>
      </c>
      <c r="L113" s="387"/>
      <c r="M113" s="46"/>
    </row>
    <row r="114" spans="1:13" s="440" customFormat="1" ht="15" customHeight="1">
      <c r="B114" s="518">
        <v>13</v>
      </c>
      <c r="C114" s="519" t="s">
        <v>726</v>
      </c>
      <c r="D114" s="950"/>
      <c r="E114" s="951"/>
      <c r="F114" s="549"/>
      <c r="G114" s="521" t="s">
        <v>994</v>
      </c>
      <c r="H114" s="550">
        <v>0.3</v>
      </c>
      <c r="I114" s="521" t="s">
        <v>997</v>
      </c>
      <c r="J114" s="551">
        <f t="shared" si="4"/>
        <v>0</v>
      </c>
      <c r="K114" s="9" t="s">
        <v>1010</v>
      </c>
      <c r="L114" s="387"/>
      <c r="M114" s="46"/>
    </row>
    <row r="115" spans="1:13" s="440" customFormat="1" ht="15" customHeight="1">
      <c r="B115" s="518">
        <v>14</v>
      </c>
      <c r="C115" s="519" t="s">
        <v>769</v>
      </c>
      <c r="D115" s="950"/>
      <c r="E115" s="951"/>
      <c r="F115" s="549"/>
      <c r="G115" s="521" t="s">
        <v>994</v>
      </c>
      <c r="H115" s="550">
        <v>0.3</v>
      </c>
      <c r="I115" s="521" t="s">
        <v>997</v>
      </c>
      <c r="J115" s="551">
        <f t="shared" si="4"/>
        <v>0</v>
      </c>
      <c r="K115" s="9" t="s">
        <v>1011</v>
      </c>
      <c r="L115" s="387"/>
      <c r="M115" s="46"/>
    </row>
    <row r="116" spans="1:13" s="440" customFormat="1" ht="15" customHeight="1">
      <c r="B116" s="518">
        <v>15</v>
      </c>
      <c r="C116" s="519" t="s">
        <v>836</v>
      </c>
      <c r="D116" s="950"/>
      <c r="E116" s="951"/>
      <c r="F116" s="549"/>
      <c r="G116" s="521" t="s">
        <v>994</v>
      </c>
      <c r="H116" s="550">
        <v>0.3</v>
      </c>
      <c r="I116" s="521" t="s">
        <v>997</v>
      </c>
      <c r="J116" s="551">
        <f t="shared" si="4"/>
        <v>0</v>
      </c>
      <c r="K116" s="9" t="s">
        <v>1012</v>
      </c>
      <c r="L116" s="387"/>
      <c r="M116" s="46"/>
    </row>
    <row r="117" spans="1:13" s="440" customFormat="1" ht="15" customHeight="1" thickBot="1">
      <c r="B117" s="554">
        <f>B116+1</f>
        <v>16</v>
      </c>
      <c r="C117" s="555" t="s">
        <v>844</v>
      </c>
      <c r="D117" s="1087"/>
      <c r="E117" s="1088"/>
      <c r="F117" s="556"/>
      <c r="G117" s="557" t="s">
        <v>93</v>
      </c>
      <c r="H117" s="550">
        <v>0.3</v>
      </c>
      <c r="I117" s="557" t="s">
        <v>96</v>
      </c>
      <c r="J117" s="558">
        <f t="shared" si="4"/>
        <v>0</v>
      </c>
      <c r="K117" s="387" t="s">
        <v>732</v>
      </c>
      <c r="L117" s="387"/>
      <c r="M117" s="46"/>
    </row>
    <row r="118" spans="1:13" s="1" customFormat="1" ht="15" customHeight="1">
      <c r="B118" s="15"/>
      <c r="C118" s="16"/>
      <c r="D118" s="15"/>
      <c r="E118" s="15"/>
      <c r="F118" s="14"/>
      <c r="G118" s="533"/>
      <c r="H118" s="956" t="s">
        <v>1014</v>
      </c>
      <c r="I118" s="957"/>
      <c r="J118" s="11"/>
      <c r="K118" s="9"/>
    </row>
    <row r="119" spans="1:13" s="1" customFormat="1" ht="15" customHeight="1" thickBot="1">
      <c r="B119" s="9"/>
      <c r="C119" s="9"/>
      <c r="D119" s="9"/>
      <c r="E119" s="9"/>
      <c r="F119" s="12"/>
      <c r="G119" s="9"/>
      <c r="H119" s="958" t="s">
        <v>94</v>
      </c>
      <c r="I119" s="959"/>
      <c r="J119" s="10">
        <f>SUM(J102:J117)</f>
        <v>0</v>
      </c>
      <c r="K119" s="9" t="s">
        <v>1024</v>
      </c>
      <c r="L119" s="1" t="s">
        <v>994</v>
      </c>
    </row>
    <row r="120" spans="1:13" s="1" customFormat="1" ht="18.75" customHeight="1">
      <c r="F120" s="3"/>
      <c r="J120" s="3"/>
    </row>
    <row r="121" spans="1:13" ht="18.75" customHeight="1">
      <c r="A121" s="7" t="s">
        <v>1025</v>
      </c>
      <c r="B121" s="1" t="s">
        <v>248</v>
      </c>
    </row>
    <row r="122" spans="1:13" ht="11.25" customHeight="1">
      <c r="A122" s="48"/>
    </row>
    <row r="123" spans="1:13" ht="18.75" customHeight="1">
      <c r="A123" s="48"/>
      <c r="B123" s="1089" t="s">
        <v>247</v>
      </c>
      <c r="C123" s="1090"/>
      <c r="D123" s="1089" t="s">
        <v>111</v>
      </c>
      <c r="E123" s="1090"/>
      <c r="F123" s="546" t="s">
        <v>150</v>
      </c>
      <c r="G123" s="516"/>
      <c r="H123" s="516" t="s">
        <v>109</v>
      </c>
      <c r="I123" s="516"/>
      <c r="J123" s="546" t="s">
        <v>3</v>
      </c>
      <c r="K123" s="9"/>
    </row>
    <row r="124" spans="1:13" ht="15" customHeight="1">
      <c r="A124" s="48"/>
      <c r="B124" s="31"/>
      <c r="C124" s="30"/>
      <c r="D124" s="29"/>
      <c r="E124" s="28"/>
      <c r="F124" s="27"/>
      <c r="G124" s="25"/>
      <c r="H124" s="25"/>
      <c r="I124" s="25"/>
      <c r="J124" s="24" t="s">
        <v>996</v>
      </c>
      <c r="K124" s="9"/>
    </row>
    <row r="125" spans="1:13" s="1" customFormat="1" ht="15" customHeight="1">
      <c r="B125" s="547">
        <v>1</v>
      </c>
      <c r="C125" s="548" t="s">
        <v>117</v>
      </c>
      <c r="D125" s="950"/>
      <c r="E125" s="951"/>
      <c r="F125" s="549"/>
      <c r="G125" s="521" t="s">
        <v>994</v>
      </c>
      <c r="H125" s="550">
        <v>8.7999999999999995E-2</v>
      </c>
      <c r="I125" s="521" t="s">
        <v>997</v>
      </c>
      <c r="J125" s="551">
        <f>ROUND(F125*H125,0)</f>
        <v>0</v>
      </c>
      <c r="K125" s="9" t="s">
        <v>998</v>
      </c>
      <c r="L125" s="9"/>
    </row>
    <row r="126" spans="1:13" s="1" customFormat="1" ht="15" customHeight="1">
      <c r="B126" s="547">
        <v>2</v>
      </c>
      <c r="C126" s="548" t="s">
        <v>107</v>
      </c>
      <c r="D126" s="950"/>
      <c r="E126" s="951"/>
      <c r="F126" s="549"/>
      <c r="G126" s="521" t="s">
        <v>994</v>
      </c>
      <c r="H126" s="552">
        <v>0.107</v>
      </c>
      <c r="I126" s="516" t="s">
        <v>997</v>
      </c>
      <c r="J126" s="553">
        <f>ROUND(F126*H126,0)</f>
        <v>0</v>
      </c>
      <c r="K126" s="9" t="s">
        <v>999</v>
      </c>
      <c r="L126" s="9"/>
    </row>
    <row r="127" spans="1:13" s="1" customFormat="1" ht="15" customHeight="1" thickBot="1">
      <c r="B127" s="518">
        <v>3</v>
      </c>
      <c r="C127" s="519" t="s">
        <v>105</v>
      </c>
      <c r="D127" s="950"/>
      <c r="E127" s="951"/>
      <c r="F127" s="549"/>
      <c r="G127" s="521" t="s">
        <v>994</v>
      </c>
      <c r="H127" s="550">
        <v>0.124</v>
      </c>
      <c r="I127" s="521" t="s">
        <v>997</v>
      </c>
      <c r="J127" s="551">
        <f>ROUND(F127*H127,0)</f>
        <v>0</v>
      </c>
      <c r="K127" s="9" t="s">
        <v>1000</v>
      </c>
      <c r="L127" s="9"/>
    </row>
    <row r="128" spans="1:13" s="1" customFormat="1" ht="15" customHeight="1">
      <c r="B128" s="15"/>
      <c r="C128" s="16"/>
      <c r="D128" s="15"/>
      <c r="E128" s="15"/>
      <c r="F128" s="14"/>
      <c r="G128" s="533"/>
      <c r="H128" s="956" t="s">
        <v>1026</v>
      </c>
      <c r="I128" s="957"/>
      <c r="J128" s="11"/>
      <c r="K128" s="9"/>
    </row>
    <row r="129" spans="1:13" s="1" customFormat="1" ht="15" customHeight="1" thickBot="1">
      <c r="B129" s="9"/>
      <c r="C129" s="9"/>
      <c r="D129" s="9"/>
      <c r="E129" s="9"/>
      <c r="F129" s="12"/>
      <c r="G129" s="9"/>
      <c r="H129" s="958" t="s">
        <v>94</v>
      </c>
      <c r="I129" s="959"/>
      <c r="J129" s="10">
        <f>SUM(J125:J127)</f>
        <v>0</v>
      </c>
      <c r="K129" s="9" t="s">
        <v>1027</v>
      </c>
      <c r="L129" s="1" t="s">
        <v>994</v>
      </c>
    </row>
    <row r="130" spans="1:13" s="1" customFormat="1" ht="18.75" customHeight="1">
      <c r="F130" s="3"/>
      <c r="J130" s="3"/>
    </row>
    <row r="131" spans="1:13" ht="18.75" customHeight="1">
      <c r="A131" s="7" t="s">
        <v>1028</v>
      </c>
      <c r="B131" s="1" t="s">
        <v>246</v>
      </c>
    </row>
    <row r="132" spans="1:13" ht="11.25" customHeight="1">
      <c r="A132" s="48"/>
    </row>
    <row r="133" spans="1:13" ht="18.75" customHeight="1">
      <c r="A133" s="48"/>
      <c r="B133" s="1089" t="s">
        <v>244</v>
      </c>
      <c r="C133" s="1090"/>
      <c r="D133" s="1089" t="s">
        <v>111</v>
      </c>
      <c r="E133" s="1090"/>
      <c r="F133" s="546" t="s">
        <v>243</v>
      </c>
      <c r="G133" s="516"/>
      <c r="H133" s="516" t="s">
        <v>109</v>
      </c>
      <c r="I133" s="516"/>
      <c r="J133" s="546" t="s">
        <v>3</v>
      </c>
      <c r="K133" s="9"/>
    </row>
    <row r="134" spans="1:13" ht="15" customHeight="1">
      <c r="A134" s="48"/>
      <c r="B134" s="31"/>
      <c r="C134" s="30"/>
      <c r="D134" s="29"/>
      <c r="E134" s="28"/>
      <c r="F134" s="27"/>
      <c r="G134" s="25"/>
      <c r="H134" s="25"/>
      <c r="I134" s="25"/>
      <c r="J134" s="24" t="s">
        <v>996</v>
      </c>
      <c r="K134" s="9"/>
    </row>
    <row r="135" spans="1:13" s="1" customFormat="1" ht="15" customHeight="1">
      <c r="B135" s="547">
        <v>1</v>
      </c>
      <c r="C135" s="548" t="s">
        <v>117</v>
      </c>
      <c r="D135" s="950"/>
      <c r="E135" s="951"/>
      <c r="F135" s="549"/>
      <c r="G135" s="521" t="s">
        <v>994</v>
      </c>
      <c r="H135" s="550">
        <v>0.14699999999999999</v>
      </c>
      <c r="I135" s="521" t="s">
        <v>997</v>
      </c>
      <c r="J135" s="551">
        <f t="shared" ref="J135:J150" si="5">ROUND(F135*H135,0)</f>
        <v>0</v>
      </c>
      <c r="K135" s="9" t="s">
        <v>998</v>
      </c>
      <c r="L135" s="9"/>
      <c r="M135" s="46"/>
    </row>
    <row r="136" spans="1:13" s="1" customFormat="1" ht="15" customHeight="1">
      <c r="B136" s="547">
        <v>2</v>
      </c>
      <c r="C136" s="548" t="s">
        <v>107</v>
      </c>
      <c r="D136" s="950"/>
      <c r="E136" s="951"/>
      <c r="F136" s="549"/>
      <c r="G136" s="521" t="s">
        <v>994</v>
      </c>
      <c r="H136" s="552">
        <v>0.17899999999999999</v>
      </c>
      <c r="I136" s="516" t="s">
        <v>997</v>
      </c>
      <c r="J136" s="553">
        <f t="shared" si="5"/>
        <v>0</v>
      </c>
      <c r="K136" s="9" t="s">
        <v>999</v>
      </c>
      <c r="L136" s="9"/>
      <c r="M136" s="46"/>
    </row>
    <row r="137" spans="1:13" s="1" customFormat="1" ht="15" customHeight="1">
      <c r="B137" s="547">
        <v>3</v>
      </c>
      <c r="C137" s="548" t="s">
        <v>105</v>
      </c>
      <c r="D137" s="950"/>
      <c r="E137" s="951"/>
      <c r="F137" s="549"/>
      <c r="G137" s="521" t="s">
        <v>994</v>
      </c>
      <c r="H137" s="550">
        <v>0.20599999999999999</v>
      </c>
      <c r="I137" s="521" t="s">
        <v>997</v>
      </c>
      <c r="J137" s="551">
        <f t="shared" si="5"/>
        <v>0</v>
      </c>
      <c r="K137" s="9" t="s">
        <v>1000</v>
      </c>
      <c r="L137" s="9"/>
      <c r="M137" s="46"/>
    </row>
    <row r="138" spans="1:13" s="1" customFormat="1" ht="15" customHeight="1">
      <c r="B138" s="547">
        <v>4</v>
      </c>
      <c r="C138" s="548" t="s">
        <v>103</v>
      </c>
      <c r="D138" s="950"/>
      <c r="E138" s="951"/>
      <c r="F138" s="549"/>
      <c r="G138" s="521" t="s">
        <v>994</v>
      </c>
      <c r="H138" s="552">
        <v>0.25900000000000001</v>
      </c>
      <c r="I138" s="516" t="s">
        <v>997</v>
      </c>
      <c r="J138" s="553">
        <f t="shared" si="5"/>
        <v>0</v>
      </c>
      <c r="K138" s="9" t="s">
        <v>1001</v>
      </c>
      <c r="L138" s="9"/>
      <c r="M138" s="46"/>
    </row>
    <row r="139" spans="1:13" s="1" customFormat="1" ht="15" customHeight="1">
      <c r="B139" s="518">
        <v>5</v>
      </c>
      <c r="C139" s="519" t="s">
        <v>101</v>
      </c>
      <c r="D139" s="950"/>
      <c r="E139" s="951"/>
      <c r="F139" s="549"/>
      <c r="G139" s="521" t="s">
        <v>994</v>
      </c>
      <c r="H139" s="550">
        <v>0.28999999999999998</v>
      </c>
      <c r="I139" s="521" t="s">
        <v>997</v>
      </c>
      <c r="J139" s="551">
        <f t="shared" si="5"/>
        <v>0</v>
      </c>
      <c r="K139" s="9" t="s">
        <v>1002</v>
      </c>
      <c r="L139" s="9"/>
      <c r="M139" s="46"/>
    </row>
    <row r="140" spans="1:13" s="1" customFormat="1" ht="15" customHeight="1">
      <c r="B140" s="518">
        <v>6</v>
      </c>
      <c r="C140" s="519" t="s">
        <v>99</v>
      </c>
      <c r="D140" s="950"/>
      <c r="E140" s="951"/>
      <c r="F140" s="549"/>
      <c r="G140" s="521" t="s">
        <v>994</v>
      </c>
      <c r="H140" s="550">
        <v>0.32</v>
      </c>
      <c r="I140" s="521" t="s">
        <v>997</v>
      </c>
      <c r="J140" s="551">
        <f t="shared" si="5"/>
        <v>0</v>
      </c>
      <c r="K140" s="9" t="s">
        <v>1003</v>
      </c>
      <c r="L140" s="9"/>
      <c r="M140" s="46"/>
    </row>
    <row r="141" spans="1:13" s="1" customFormat="1" ht="15" customHeight="1">
      <c r="B141" s="518">
        <v>7</v>
      </c>
      <c r="C141" s="519" t="s">
        <v>97</v>
      </c>
      <c r="D141" s="950"/>
      <c r="E141" s="951"/>
      <c r="F141" s="549"/>
      <c r="G141" s="521" t="s">
        <v>994</v>
      </c>
      <c r="H141" s="550">
        <v>0.34399999999999997</v>
      </c>
      <c r="I141" s="521" t="s">
        <v>997</v>
      </c>
      <c r="J141" s="551">
        <f>ROUND(F141*H141,0)</f>
        <v>0</v>
      </c>
      <c r="K141" s="9" t="s">
        <v>1004</v>
      </c>
      <c r="L141" s="9"/>
      <c r="M141" s="46"/>
    </row>
    <row r="142" spans="1:13" s="1" customFormat="1" ht="15" customHeight="1">
      <c r="B142" s="518">
        <v>8</v>
      </c>
      <c r="C142" s="519" t="s">
        <v>478</v>
      </c>
      <c r="D142" s="950"/>
      <c r="E142" s="951"/>
      <c r="F142" s="549"/>
      <c r="G142" s="521" t="s">
        <v>994</v>
      </c>
      <c r="H142" s="550">
        <v>0.379</v>
      </c>
      <c r="I142" s="521" t="s">
        <v>997</v>
      </c>
      <c r="J142" s="551">
        <f t="shared" si="5"/>
        <v>0</v>
      </c>
      <c r="K142" s="9" t="s">
        <v>1005</v>
      </c>
      <c r="L142" s="9"/>
      <c r="M142" s="46"/>
    </row>
    <row r="143" spans="1:13" s="440" customFormat="1" ht="15" customHeight="1">
      <c r="B143" s="518">
        <v>9</v>
      </c>
      <c r="C143" s="519" t="s">
        <v>498</v>
      </c>
      <c r="D143" s="950"/>
      <c r="E143" s="951"/>
      <c r="F143" s="549"/>
      <c r="G143" s="521" t="s">
        <v>994</v>
      </c>
      <c r="H143" s="550">
        <v>0.40500000000000003</v>
      </c>
      <c r="I143" s="521" t="s">
        <v>997</v>
      </c>
      <c r="J143" s="551">
        <f t="shared" si="5"/>
        <v>0</v>
      </c>
      <c r="K143" s="9" t="s">
        <v>1006</v>
      </c>
      <c r="L143" s="387"/>
      <c r="M143" s="46"/>
    </row>
    <row r="144" spans="1:13" s="440" customFormat="1" ht="15" customHeight="1">
      <c r="B144" s="518">
        <v>10</v>
      </c>
      <c r="C144" s="519" t="s">
        <v>541</v>
      </c>
      <c r="D144" s="950"/>
      <c r="E144" s="951"/>
      <c r="F144" s="549"/>
      <c r="G144" s="521" t="s">
        <v>994</v>
      </c>
      <c r="H144" s="550">
        <v>0.432</v>
      </c>
      <c r="I144" s="521" t="s">
        <v>997</v>
      </c>
      <c r="J144" s="551">
        <f t="shared" si="5"/>
        <v>0</v>
      </c>
      <c r="K144" s="9" t="s">
        <v>1007</v>
      </c>
      <c r="L144" s="387"/>
      <c r="M144" s="46"/>
    </row>
    <row r="145" spans="1:13" s="440" customFormat="1" ht="15" customHeight="1">
      <c r="B145" s="518">
        <v>11</v>
      </c>
      <c r="C145" s="519" t="s">
        <v>595</v>
      </c>
      <c r="D145" s="950"/>
      <c r="E145" s="951"/>
      <c r="F145" s="549"/>
      <c r="G145" s="521" t="s">
        <v>994</v>
      </c>
      <c r="H145" s="550">
        <v>0.45800000000000002</v>
      </c>
      <c r="I145" s="521" t="s">
        <v>997</v>
      </c>
      <c r="J145" s="551">
        <f t="shared" si="5"/>
        <v>0</v>
      </c>
      <c r="K145" s="9" t="s">
        <v>1008</v>
      </c>
      <c r="L145" s="387"/>
      <c r="M145" s="46"/>
    </row>
    <row r="146" spans="1:13" s="440" customFormat="1" ht="15" customHeight="1">
      <c r="B146" s="518">
        <v>12</v>
      </c>
      <c r="C146" s="519" t="s">
        <v>652</v>
      </c>
      <c r="D146" s="950"/>
      <c r="E146" s="951"/>
      <c r="F146" s="549"/>
      <c r="G146" s="521" t="s">
        <v>994</v>
      </c>
      <c r="H146" s="550">
        <v>0.47899999999999998</v>
      </c>
      <c r="I146" s="521" t="s">
        <v>997</v>
      </c>
      <c r="J146" s="551">
        <f t="shared" si="5"/>
        <v>0</v>
      </c>
      <c r="K146" s="9" t="s">
        <v>1009</v>
      </c>
      <c r="L146" s="387"/>
      <c r="M146" s="46"/>
    </row>
    <row r="147" spans="1:13" s="440" customFormat="1" ht="15" customHeight="1">
      <c r="B147" s="518">
        <v>13</v>
      </c>
      <c r="C147" s="519" t="s">
        <v>726</v>
      </c>
      <c r="D147" s="950"/>
      <c r="E147" s="951"/>
      <c r="F147" s="549"/>
      <c r="G147" s="521" t="s">
        <v>994</v>
      </c>
      <c r="H147" s="550">
        <v>0.5</v>
      </c>
      <c r="I147" s="521" t="s">
        <v>997</v>
      </c>
      <c r="J147" s="551">
        <f t="shared" si="5"/>
        <v>0</v>
      </c>
      <c r="K147" s="9" t="s">
        <v>1010</v>
      </c>
      <c r="L147" s="387"/>
      <c r="M147" s="46"/>
    </row>
    <row r="148" spans="1:13" s="440" customFormat="1" ht="15" customHeight="1">
      <c r="B148" s="518">
        <v>14</v>
      </c>
      <c r="C148" s="519" t="s">
        <v>769</v>
      </c>
      <c r="D148" s="950"/>
      <c r="E148" s="951"/>
      <c r="F148" s="549"/>
      <c r="G148" s="521" t="s">
        <v>994</v>
      </c>
      <c r="H148" s="550">
        <v>0.5</v>
      </c>
      <c r="I148" s="521" t="s">
        <v>997</v>
      </c>
      <c r="J148" s="551">
        <f t="shared" si="5"/>
        <v>0</v>
      </c>
      <c r="K148" s="9" t="s">
        <v>1011</v>
      </c>
      <c r="L148" s="387"/>
      <c r="M148" s="46"/>
    </row>
    <row r="149" spans="1:13" s="440" customFormat="1" ht="15" customHeight="1">
      <c r="B149" s="518">
        <v>15</v>
      </c>
      <c r="C149" s="519" t="s">
        <v>836</v>
      </c>
      <c r="D149" s="950"/>
      <c r="E149" s="951"/>
      <c r="F149" s="549"/>
      <c r="G149" s="521" t="s">
        <v>994</v>
      </c>
      <c r="H149" s="550">
        <v>0.5</v>
      </c>
      <c r="I149" s="521" t="s">
        <v>997</v>
      </c>
      <c r="J149" s="551">
        <f t="shared" si="5"/>
        <v>0</v>
      </c>
      <c r="K149" s="9" t="s">
        <v>1012</v>
      </c>
      <c r="L149" s="387"/>
      <c r="M149" s="46"/>
    </row>
    <row r="150" spans="1:13" s="440" customFormat="1" ht="15" customHeight="1" thickBot="1">
      <c r="B150" s="554">
        <f>B149+1</f>
        <v>16</v>
      </c>
      <c r="C150" s="555" t="s">
        <v>844</v>
      </c>
      <c r="D150" s="1087"/>
      <c r="E150" s="1088"/>
      <c r="F150" s="556"/>
      <c r="G150" s="557" t="s">
        <v>1029</v>
      </c>
      <c r="H150" s="550">
        <v>0.5</v>
      </c>
      <c r="I150" s="557" t="s">
        <v>1030</v>
      </c>
      <c r="J150" s="558">
        <f t="shared" si="5"/>
        <v>0</v>
      </c>
      <c r="K150" s="387" t="s">
        <v>1031</v>
      </c>
      <c r="L150" s="387"/>
      <c r="M150" s="46"/>
    </row>
    <row r="151" spans="1:13" s="1" customFormat="1" ht="15" customHeight="1">
      <c r="B151" s="15"/>
      <c r="C151" s="16"/>
      <c r="D151" s="15"/>
      <c r="E151" s="15"/>
      <c r="F151" s="14"/>
      <c r="G151" s="533"/>
      <c r="H151" s="956" t="s">
        <v>1032</v>
      </c>
      <c r="I151" s="957"/>
      <c r="J151" s="11"/>
      <c r="K151" s="9"/>
    </row>
    <row r="152" spans="1:13" s="1" customFormat="1" ht="15" customHeight="1" thickBot="1">
      <c r="B152" s="9"/>
      <c r="C152" s="9"/>
      <c r="D152" s="9"/>
      <c r="E152" s="9"/>
      <c r="F152" s="12"/>
      <c r="G152" s="9"/>
      <c r="H152" s="958" t="s">
        <v>94</v>
      </c>
      <c r="I152" s="959"/>
      <c r="J152" s="10">
        <f>SUM(J135:J150)</f>
        <v>0</v>
      </c>
      <c r="K152" s="9" t="s">
        <v>1033</v>
      </c>
      <c r="L152" s="1" t="s">
        <v>994</v>
      </c>
    </row>
    <row r="153" spans="1:13" ht="18.75" customHeight="1">
      <c r="A153" s="1"/>
      <c r="B153" s="9"/>
      <c r="C153" s="9"/>
      <c r="D153" s="9"/>
      <c r="E153" s="9"/>
      <c r="F153" s="12"/>
      <c r="G153" s="44"/>
      <c r="H153" s="533"/>
      <c r="I153" s="533"/>
      <c r="J153" s="14"/>
    </row>
    <row r="154" spans="1:13" ht="18.75" customHeight="1">
      <c r="A154" s="216" t="s">
        <v>1034</v>
      </c>
      <c r="B154" s="1" t="s">
        <v>245</v>
      </c>
    </row>
    <row r="155" spans="1:13" ht="11.25" customHeight="1">
      <c r="A155" s="48"/>
    </row>
    <row r="156" spans="1:13" ht="18.75" customHeight="1">
      <c r="A156" s="48"/>
      <c r="B156" s="1089" t="s">
        <v>244</v>
      </c>
      <c r="C156" s="1090"/>
      <c r="D156" s="1089" t="s">
        <v>111</v>
      </c>
      <c r="E156" s="1090"/>
      <c r="F156" s="546" t="s">
        <v>243</v>
      </c>
      <c r="G156" s="516"/>
      <c r="H156" s="516" t="s">
        <v>109</v>
      </c>
      <c r="I156" s="516"/>
      <c r="J156" s="546" t="s">
        <v>3</v>
      </c>
      <c r="K156" s="9"/>
    </row>
    <row r="157" spans="1:13" ht="15" customHeight="1">
      <c r="A157" s="48"/>
      <c r="B157" s="31"/>
      <c r="C157" s="30"/>
      <c r="D157" s="29"/>
      <c r="E157" s="28"/>
      <c r="F157" s="27"/>
      <c r="G157" s="25"/>
      <c r="H157" s="25"/>
      <c r="I157" s="25"/>
      <c r="J157" s="24" t="s">
        <v>996</v>
      </c>
      <c r="K157" s="9"/>
    </row>
    <row r="158" spans="1:13" s="1" customFormat="1" ht="15" customHeight="1">
      <c r="B158" s="547">
        <v>1</v>
      </c>
      <c r="C158" s="519" t="s">
        <v>101</v>
      </c>
      <c r="D158" s="950"/>
      <c r="E158" s="951"/>
      <c r="F158" s="549"/>
      <c r="G158" s="521" t="s">
        <v>994</v>
      </c>
      <c r="H158" s="550">
        <v>0.23200000000000001</v>
      </c>
      <c r="I158" s="521" t="s">
        <v>997</v>
      </c>
      <c r="J158" s="551">
        <f t="shared" ref="J158:J169" si="6">ROUND(F158*H158,0)</f>
        <v>0</v>
      </c>
      <c r="K158" s="9" t="s">
        <v>998</v>
      </c>
      <c r="L158" s="9"/>
      <c r="M158" s="46"/>
    </row>
    <row r="159" spans="1:13" s="1" customFormat="1" ht="15" customHeight="1">
      <c r="B159" s="518">
        <v>2</v>
      </c>
      <c r="C159" s="519" t="s">
        <v>99</v>
      </c>
      <c r="D159" s="950"/>
      <c r="E159" s="951"/>
      <c r="F159" s="549"/>
      <c r="G159" s="521" t="s">
        <v>994</v>
      </c>
      <c r="H159" s="552">
        <v>0.25600000000000001</v>
      </c>
      <c r="I159" s="516" t="s">
        <v>997</v>
      </c>
      <c r="J159" s="553">
        <f t="shared" si="6"/>
        <v>0</v>
      </c>
      <c r="K159" s="9" t="s">
        <v>999</v>
      </c>
      <c r="L159" s="9"/>
      <c r="M159" s="46"/>
    </row>
    <row r="160" spans="1:13" s="1" customFormat="1" ht="15" customHeight="1">
      <c r="B160" s="518">
        <v>3</v>
      </c>
      <c r="C160" s="519" t="s">
        <v>97</v>
      </c>
      <c r="D160" s="950"/>
      <c r="E160" s="951"/>
      <c r="F160" s="549"/>
      <c r="G160" s="521" t="s">
        <v>994</v>
      </c>
      <c r="H160" s="552">
        <v>0.27600000000000002</v>
      </c>
      <c r="I160" s="516" t="s">
        <v>997</v>
      </c>
      <c r="J160" s="553">
        <f t="shared" si="6"/>
        <v>0</v>
      </c>
      <c r="K160" s="9" t="s">
        <v>1000</v>
      </c>
      <c r="L160" s="9"/>
      <c r="M160" s="46"/>
    </row>
    <row r="161" spans="1:13" s="1" customFormat="1" ht="15" customHeight="1">
      <c r="B161" s="518">
        <v>4</v>
      </c>
      <c r="C161" s="519" t="s">
        <v>478</v>
      </c>
      <c r="D161" s="950"/>
      <c r="E161" s="951"/>
      <c r="F161" s="549"/>
      <c r="G161" s="521" t="s">
        <v>994</v>
      </c>
      <c r="H161" s="550">
        <v>0.30299999999999999</v>
      </c>
      <c r="I161" s="521" t="s">
        <v>997</v>
      </c>
      <c r="J161" s="551">
        <f t="shared" si="6"/>
        <v>0</v>
      </c>
      <c r="K161" s="9" t="s">
        <v>1001</v>
      </c>
      <c r="L161" s="9"/>
      <c r="M161" s="46"/>
    </row>
    <row r="162" spans="1:13" s="440" customFormat="1" ht="15" customHeight="1">
      <c r="B162" s="518">
        <v>5</v>
      </c>
      <c r="C162" s="519" t="s">
        <v>498</v>
      </c>
      <c r="D162" s="950"/>
      <c r="E162" s="951"/>
      <c r="F162" s="549"/>
      <c r="G162" s="521" t="s">
        <v>994</v>
      </c>
      <c r="H162" s="552">
        <v>0.32400000000000001</v>
      </c>
      <c r="I162" s="521" t="s">
        <v>997</v>
      </c>
      <c r="J162" s="551">
        <f t="shared" si="6"/>
        <v>0</v>
      </c>
      <c r="K162" s="9" t="s">
        <v>1002</v>
      </c>
      <c r="L162" s="387"/>
      <c r="M162" s="46"/>
    </row>
    <row r="163" spans="1:13" s="440" customFormat="1" ht="15" customHeight="1">
      <c r="B163" s="518">
        <v>6</v>
      </c>
      <c r="C163" s="519" t="s">
        <v>541</v>
      </c>
      <c r="D163" s="950"/>
      <c r="E163" s="951"/>
      <c r="F163" s="549"/>
      <c r="G163" s="521" t="s">
        <v>994</v>
      </c>
      <c r="H163" s="550">
        <v>0.34599999999999997</v>
      </c>
      <c r="I163" s="521" t="s">
        <v>997</v>
      </c>
      <c r="J163" s="551">
        <f>ROUND(F163*H163,0)</f>
        <v>0</v>
      </c>
      <c r="K163" s="9" t="s">
        <v>1003</v>
      </c>
      <c r="L163" s="387"/>
      <c r="M163" s="46"/>
    </row>
    <row r="164" spans="1:13" s="440" customFormat="1" ht="15" customHeight="1">
      <c r="B164" s="518">
        <v>7</v>
      </c>
      <c r="C164" s="519" t="s">
        <v>595</v>
      </c>
      <c r="D164" s="950"/>
      <c r="E164" s="951"/>
      <c r="F164" s="549"/>
      <c r="G164" s="521" t="s">
        <v>994</v>
      </c>
      <c r="H164" s="550">
        <v>0.36699999999999999</v>
      </c>
      <c r="I164" s="521" t="s">
        <v>997</v>
      </c>
      <c r="J164" s="551">
        <f>ROUND(F164*H164,0)</f>
        <v>0</v>
      </c>
      <c r="K164" s="9" t="s">
        <v>1004</v>
      </c>
      <c r="L164" s="387"/>
      <c r="M164" s="46"/>
    </row>
    <row r="165" spans="1:13" s="440" customFormat="1" ht="15" customHeight="1">
      <c r="B165" s="518">
        <v>8</v>
      </c>
      <c r="C165" s="519" t="s">
        <v>652</v>
      </c>
      <c r="D165" s="950"/>
      <c r="E165" s="951"/>
      <c r="F165" s="549"/>
      <c r="G165" s="521" t="s">
        <v>994</v>
      </c>
      <c r="H165" s="550">
        <v>0.38400000000000001</v>
      </c>
      <c r="I165" s="521" t="s">
        <v>997</v>
      </c>
      <c r="J165" s="551">
        <f>ROUND(F165*H165,0)</f>
        <v>0</v>
      </c>
      <c r="K165" s="9" t="s">
        <v>1005</v>
      </c>
      <c r="L165" s="387"/>
      <c r="M165" s="46"/>
    </row>
    <row r="166" spans="1:13" s="440" customFormat="1" ht="15" customHeight="1">
      <c r="B166" s="518">
        <v>9</v>
      </c>
      <c r="C166" s="519" t="s">
        <v>726</v>
      </c>
      <c r="D166" s="950"/>
      <c r="E166" s="951"/>
      <c r="F166" s="549"/>
      <c r="G166" s="521" t="s">
        <v>994</v>
      </c>
      <c r="H166" s="550">
        <v>0.4</v>
      </c>
      <c r="I166" s="521" t="s">
        <v>997</v>
      </c>
      <c r="J166" s="551">
        <f t="shared" si="6"/>
        <v>0</v>
      </c>
      <c r="K166" s="9" t="s">
        <v>1006</v>
      </c>
      <c r="L166" s="387"/>
      <c r="M166" s="46"/>
    </row>
    <row r="167" spans="1:13" s="440" customFormat="1" ht="15" customHeight="1">
      <c r="B167" s="518">
        <v>10</v>
      </c>
      <c r="C167" s="519" t="s">
        <v>769</v>
      </c>
      <c r="D167" s="950"/>
      <c r="E167" s="951"/>
      <c r="F167" s="549"/>
      <c r="G167" s="521" t="s">
        <v>994</v>
      </c>
      <c r="H167" s="550">
        <v>0.4</v>
      </c>
      <c r="I167" s="521" t="s">
        <v>997</v>
      </c>
      <c r="J167" s="551">
        <f t="shared" si="6"/>
        <v>0</v>
      </c>
      <c r="K167" s="9" t="s">
        <v>1007</v>
      </c>
      <c r="L167" s="387"/>
      <c r="M167" s="46"/>
    </row>
    <row r="168" spans="1:13" s="440" customFormat="1" ht="15" customHeight="1">
      <c r="B168" s="518">
        <v>11</v>
      </c>
      <c r="C168" s="519" t="s">
        <v>836</v>
      </c>
      <c r="D168" s="950"/>
      <c r="E168" s="951"/>
      <c r="F168" s="549"/>
      <c r="G168" s="521" t="s">
        <v>994</v>
      </c>
      <c r="H168" s="550">
        <v>0.4</v>
      </c>
      <c r="I168" s="521" t="s">
        <v>997</v>
      </c>
      <c r="J168" s="551">
        <f t="shared" si="6"/>
        <v>0</v>
      </c>
      <c r="K168" s="9" t="s">
        <v>1008</v>
      </c>
      <c r="L168" s="387"/>
      <c r="M168" s="46"/>
    </row>
    <row r="169" spans="1:13" s="440" customFormat="1" ht="15" customHeight="1" thickBot="1">
      <c r="B169" s="554">
        <f>B168+1</f>
        <v>12</v>
      </c>
      <c r="C169" s="555" t="s">
        <v>844</v>
      </c>
      <c r="D169" s="1087"/>
      <c r="E169" s="1088"/>
      <c r="F169" s="556"/>
      <c r="G169" s="557" t="s">
        <v>1035</v>
      </c>
      <c r="H169" s="550">
        <v>0.4</v>
      </c>
      <c r="I169" s="557" t="s">
        <v>1036</v>
      </c>
      <c r="J169" s="558">
        <f t="shared" si="6"/>
        <v>0</v>
      </c>
      <c r="K169" s="387" t="s">
        <v>1037</v>
      </c>
      <c r="L169" s="387"/>
      <c r="M169" s="46"/>
    </row>
    <row r="170" spans="1:13" s="1" customFormat="1" ht="15" customHeight="1">
      <c r="B170" s="15"/>
      <c r="C170" s="16"/>
      <c r="D170" s="15"/>
      <c r="E170" s="15"/>
      <c r="F170" s="14"/>
      <c r="G170" s="533"/>
      <c r="H170" s="956" t="s">
        <v>1039</v>
      </c>
      <c r="I170" s="957"/>
      <c r="J170" s="11"/>
      <c r="K170" s="9"/>
    </row>
    <row r="171" spans="1:13" s="1" customFormat="1" ht="15" customHeight="1" thickBot="1">
      <c r="B171" s="9"/>
      <c r="C171" s="9"/>
      <c r="D171" s="9"/>
      <c r="E171" s="9"/>
      <c r="F171" s="12"/>
      <c r="G171" s="9"/>
      <c r="H171" s="958" t="s">
        <v>94</v>
      </c>
      <c r="I171" s="959"/>
      <c r="J171" s="10">
        <f>SUM(J158:J169)</f>
        <v>0</v>
      </c>
      <c r="K171" s="9" t="s">
        <v>1040</v>
      </c>
      <c r="L171" s="1" t="s">
        <v>994</v>
      </c>
    </row>
    <row r="172" spans="1:13" ht="18.75" customHeight="1" thickBot="1">
      <c r="A172" s="1"/>
      <c r="B172" s="9"/>
      <c r="C172" s="9"/>
      <c r="D172" s="9"/>
      <c r="E172" s="9"/>
      <c r="F172" s="12"/>
      <c r="G172" s="44"/>
      <c r="H172" s="533"/>
      <c r="I172" s="533"/>
      <c r="J172" s="14"/>
    </row>
    <row r="173" spans="1:13" ht="18.75" customHeight="1">
      <c r="A173" s="1"/>
      <c r="B173" s="9"/>
      <c r="C173" s="9"/>
      <c r="D173" s="9"/>
      <c r="E173" s="9"/>
      <c r="F173" s="12"/>
      <c r="G173" s="44"/>
      <c r="H173" s="952" t="s">
        <v>1041</v>
      </c>
      <c r="I173" s="953"/>
      <c r="J173" s="11"/>
    </row>
    <row r="174" spans="1:13" ht="18.75" customHeight="1" thickBot="1">
      <c r="H174" s="954" t="s">
        <v>242</v>
      </c>
      <c r="I174" s="955"/>
      <c r="J174" s="10">
        <f>SUMIF(L25:L171,"*",J25:J171)</f>
        <v>0</v>
      </c>
      <c r="K174" s="46" t="s">
        <v>1042</v>
      </c>
    </row>
  </sheetData>
  <mergeCells count="145">
    <mergeCell ref="D9:E9"/>
    <mergeCell ref="D10:E10"/>
    <mergeCell ref="D11:E11"/>
    <mergeCell ref="D12:E12"/>
    <mergeCell ref="D13:E13"/>
    <mergeCell ref="D14:E14"/>
    <mergeCell ref="A1:B1"/>
    <mergeCell ref="C1:E1"/>
    <mergeCell ref="I1:K1"/>
    <mergeCell ref="B6:C6"/>
    <mergeCell ref="D6:E6"/>
    <mergeCell ref="D8:E8"/>
    <mergeCell ref="D21:E21"/>
    <mergeCell ref="D22:E22"/>
    <mergeCell ref="D23:E23"/>
    <mergeCell ref="D24:E24"/>
    <mergeCell ref="H25:I25"/>
    <mergeCell ref="H26:I26"/>
    <mergeCell ref="D15:E15"/>
    <mergeCell ref="D16:E16"/>
    <mergeCell ref="D17:E17"/>
    <mergeCell ref="D18:E18"/>
    <mergeCell ref="D19:E19"/>
    <mergeCell ref="D20:E20"/>
    <mergeCell ref="D36:E36"/>
    <mergeCell ref="D37:E37"/>
    <mergeCell ref="D38:E38"/>
    <mergeCell ref="D39:E39"/>
    <mergeCell ref="D40:E40"/>
    <mergeCell ref="D41:E41"/>
    <mergeCell ref="B30:C30"/>
    <mergeCell ref="D30:E30"/>
    <mergeCell ref="D32:E32"/>
    <mergeCell ref="D33:E33"/>
    <mergeCell ref="D34:E34"/>
    <mergeCell ref="D35:E35"/>
    <mergeCell ref="H48:I48"/>
    <mergeCell ref="H49:I49"/>
    <mergeCell ref="B53:C53"/>
    <mergeCell ref="D53:E53"/>
    <mergeCell ref="D55:E55"/>
    <mergeCell ref="D56:E56"/>
    <mergeCell ref="D42:E42"/>
    <mergeCell ref="D43:E43"/>
    <mergeCell ref="D44:E44"/>
    <mergeCell ref="D45:E45"/>
    <mergeCell ref="D46:E46"/>
    <mergeCell ref="D47:E47"/>
    <mergeCell ref="D63:E63"/>
    <mergeCell ref="B64:C64"/>
    <mergeCell ref="D64:E64"/>
    <mergeCell ref="B65:C67"/>
    <mergeCell ref="D65:E67"/>
    <mergeCell ref="B70:C70"/>
    <mergeCell ref="D70:E70"/>
    <mergeCell ref="D57:E57"/>
    <mergeCell ref="D58:E58"/>
    <mergeCell ref="D59:E59"/>
    <mergeCell ref="D60:E60"/>
    <mergeCell ref="D61:E61"/>
    <mergeCell ref="D62:E62"/>
    <mergeCell ref="D78:E78"/>
    <mergeCell ref="D79:E79"/>
    <mergeCell ref="D80:E80"/>
    <mergeCell ref="H81:I81"/>
    <mergeCell ref="H82:I82"/>
    <mergeCell ref="B86:C86"/>
    <mergeCell ref="D86:E86"/>
    <mergeCell ref="D72:E72"/>
    <mergeCell ref="D73:E73"/>
    <mergeCell ref="D74:E74"/>
    <mergeCell ref="D75:E75"/>
    <mergeCell ref="D76:E76"/>
    <mergeCell ref="D77:E77"/>
    <mergeCell ref="B100:C100"/>
    <mergeCell ref="D100:E100"/>
    <mergeCell ref="D102:E102"/>
    <mergeCell ref="D103:E103"/>
    <mergeCell ref="D104:E104"/>
    <mergeCell ref="D105:E105"/>
    <mergeCell ref="D88:E88"/>
    <mergeCell ref="H89:I89"/>
    <mergeCell ref="B93:C93"/>
    <mergeCell ref="D93:E93"/>
    <mergeCell ref="D95:E95"/>
    <mergeCell ref="H96:I96"/>
    <mergeCell ref="D112:E112"/>
    <mergeCell ref="D113:E113"/>
    <mergeCell ref="D114:E114"/>
    <mergeCell ref="D115:E115"/>
    <mergeCell ref="D116:E116"/>
    <mergeCell ref="D117:E117"/>
    <mergeCell ref="D106:E106"/>
    <mergeCell ref="D107:E107"/>
    <mergeCell ref="D108:E108"/>
    <mergeCell ref="D109:E109"/>
    <mergeCell ref="D110:E110"/>
    <mergeCell ref="D111:E111"/>
    <mergeCell ref="B133:C133"/>
    <mergeCell ref="D133:E133"/>
    <mergeCell ref="D135:E135"/>
    <mergeCell ref="H118:I118"/>
    <mergeCell ref="H119:I119"/>
    <mergeCell ref="B123:C123"/>
    <mergeCell ref="D123:E123"/>
    <mergeCell ref="D125:E125"/>
    <mergeCell ref="D126:E126"/>
    <mergeCell ref="D136:E136"/>
    <mergeCell ref="D137:E137"/>
    <mergeCell ref="D138:E138"/>
    <mergeCell ref="D139:E139"/>
    <mergeCell ref="D140:E140"/>
    <mergeCell ref="D141:E141"/>
    <mergeCell ref="D127:E127"/>
    <mergeCell ref="H128:I128"/>
    <mergeCell ref="H129:I129"/>
    <mergeCell ref="H151:I151"/>
    <mergeCell ref="H152:I152"/>
    <mergeCell ref="B156:C156"/>
    <mergeCell ref="D156:E156"/>
    <mergeCell ref="D142:E142"/>
    <mergeCell ref="D143:E143"/>
    <mergeCell ref="D144:E144"/>
    <mergeCell ref="D145:E145"/>
    <mergeCell ref="D146:E146"/>
    <mergeCell ref="D147:E147"/>
    <mergeCell ref="D158:E158"/>
    <mergeCell ref="D159:E159"/>
    <mergeCell ref="D160:E160"/>
    <mergeCell ref="D161:E161"/>
    <mergeCell ref="D162:E162"/>
    <mergeCell ref="D163:E163"/>
    <mergeCell ref="D148:E148"/>
    <mergeCell ref="D149:E149"/>
    <mergeCell ref="D150:E150"/>
    <mergeCell ref="H170:I170"/>
    <mergeCell ref="H171:I171"/>
    <mergeCell ref="H173:I173"/>
    <mergeCell ref="H174:I174"/>
    <mergeCell ref="D164:E164"/>
    <mergeCell ref="D165:E165"/>
    <mergeCell ref="D166:E166"/>
    <mergeCell ref="D167:E167"/>
    <mergeCell ref="D168:E168"/>
    <mergeCell ref="D169:E169"/>
  </mergeCells>
  <phoneticPr fontId="2"/>
  <pageMargins left="0.98425196850393704" right="0.59055118110236227" top="0.51" bottom="0.46" header="0.32" footer="0.3"/>
  <pageSetup paperSize="9" scale="88" orientation="portrait" r:id="rId1"/>
  <headerFooter alignWithMargins="0"/>
  <rowBreaks count="3" manualBreakCount="3">
    <brk id="49" max="10" man="1"/>
    <brk id="96" max="10" man="1"/>
    <brk id="15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2"/>
  <sheetViews>
    <sheetView showGridLines="0" view="pageBreakPreview" topLeftCell="A247" zoomScaleNormal="80" zoomScaleSheetLayoutView="100" workbookViewId="0">
      <selection activeCell="J164" sqref="J164"/>
    </sheetView>
  </sheetViews>
  <sheetFormatPr defaultColWidth="9" defaultRowHeight="18.75" customHeight="1"/>
  <cols>
    <col min="1" max="1" width="3.75" style="46" customWidth="1"/>
    <col min="2" max="2" width="5.375" style="46" customWidth="1"/>
    <col min="3" max="3" width="8.125" style="46" customWidth="1"/>
    <col min="4" max="4" width="3" style="46" bestFit="1" customWidth="1"/>
    <col min="5" max="5" width="12" style="46" customWidth="1"/>
    <col min="6" max="6" width="13.625" style="47" customWidth="1"/>
    <col min="7" max="7" width="2.25" style="46" bestFit="1" customWidth="1"/>
    <col min="8" max="8" width="11.875" style="46" customWidth="1"/>
    <col min="9" max="9" width="2.25" style="46" bestFit="1" customWidth="1"/>
    <col min="10" max="10" width="13.625" style="47" customWidth="1"/>
    <col min="11" max="11" width="5.75" style="46" customWidth="1"/>
    <col min="12" max="12" width="9" style="46"/>
    <col min="13" max="13" width="9" style="56"/>
    <col min="14" max="16384" width="9" style="46"/>
  </cols>
  <sheetData>
    <row r="1" spans="1:13" ht="18.75" customHeight="1">
      <c r="A1" s="1095" t="s">
        <v>148</v>
      </c>
      <c r="B1" s="1096"/>
      <c r="C1" s="1095" t="s">
        <v>267</v>
      </c>
      <c r="D1" s="1097"/>
      <c r="E1" s="1096"/>
      <c r="H1" s="535" t="s">
        <v>0</v>
      </c>
      <c r="I1" s="1109">
        <f>総括表!H4</f>
        <v>0</v>
      </c>
      <c r="J1" s="1109"/>
      <c r="K1" s="1109"/>
    </row>
    <row r="2" spans="1:13" ht="18.75" customHeight="1">
      <c r="J2" s="55"/>
    </row>
    <row r="3" spans="1:13" ht="18.75" customHeight="1">
      <c r="A3" s="7" t="s">
        <v>536</v>
      </c>
      <c r="B3" s="1" t="s">
        <v>266</v>
      </c>
    </row>
    <row r="4" spans="1:13" ht="11.25" customHeight="1">
      <c r="A4" s="48"/>
    </row>
    <row r="5" spans="1:13" ht="18.75" customHeight="1">
      <c r="A5" s="48"/>
      <c r="B5" s="1089" t="s">
        <v>151</v>
      </c>
      <c r="C5" s="1090"/>
      <c r="D5" s="1089" t="s">
        <v>111</v>
      </c>
      <c r="E5" s="1090"/>
      <c r="F5" s="546" t="s">
        <v>239</v>
      </c>
      <c r="G5" s="516"/>
      <c r="H5" s="516" t="s">
        <v>109</v>
      </c>
      <c r="I5" s="516"/>
      <c r="J5" s="546" t="s">
        <v>3</v>
      </c>
      <c r="K5" s="9"/>
    </row>
    <row r="6" spans="1:13" ht="15" customHeight="1">
      <c r="A6" s="48"/>
      <c r="B6" s="31"/>
      <c r="C6" s="30"/>
      <c r="D6" s="29"/>
      <c r="E6" s="28"/>
      <c r="F6" s="27"/>
      <c r="G6" s="25"/>
      <c r="H6" s="25"/>
      <c r="I6" s="25"/>
      <c r="J6" s="24" t="s">
        <v>108</v>
      </c>
      <c r="K6" s="9"/>
    </row>
    <row r="7" spans="1:13" s="1" customFormat="1" ht="15" customHeight="1">
      <c r="B7" s="547">
        <v>1</v>
      </c>
      <c r="C7" s="548" t="s">
        <v>129</v>
      </c>
      <c r="D7" s="950"/>
      <c r="E7" s="951"/>
      <c r="F7" s="549"/>
      <c r="G7" s="521" t="s">
        <v>93</v>
      </c>
      <c r="H7" s="564">
        <v>5.8999999999999997E-2</v>
      </c>
      <c r="I7" s="521" t="s">
        <v>96</v>
      </c>
      <c r="J7" s="551">
        <f>ROUND(F7*H7,0)</f>
        <v>0</v>
      </c>
      <c r="K7" s="9" t="s">
        <v>106</v>
      </c>
      <c r="M7" s="56"/>
    </row>
    <row r="8" spans="1:13" s="1" customFormat="1" ht="15" customHeight="1">
      <c r="B8" s="547">
        <v>2</v>
      </c>
      <c r="C8" s="548" t="s">
        <v>119</v>
      </c>
      <c r="D8" s="950"/>
      <c r="E8" s="951"/>
      <c r="F8" s="549"/>
      <c r="G8" s="521" t="s">
        <v>93</v>
      </c>
      <c r="H8" s="564">
        <v>8.7999999999999995E-2</v>
      </c>
      <c r="I8" s="521" t="s">
        <v>96</v>
      </c>
      <c r="J8" s="551">
        <f>ROUND(F8*H8,0)</f>
        <v>0</v>
      </c>
      <c r="K8" s="9" t="s">
        <v>104</v>
      </c>
      <c r="M8" s="41"/>
    </row>
    <row r="9" spans="1:13" s="1" customFormat="1" ht="15" customHeight="1" thickBot="1">
      <c r="B9" s="518">
        <v>3</v>
      </c>
      <c r="C9" s="519" t="s">
        <v>118</v>
      </c>
      <c r="D9" s="950"/>
      <c r="E9" s="951"/>
      <c r="F9" s="549"/>
      <c r="G9" s="521" t="s">
        <v>93</v>
      </c>
      <c r="H9" s="564">
        <v>0.11799999999999999</v>
      </c>
      <c r="I9" s="521" t="s">
        <v>96</v>
      </c>
      <c r="J9" s="551">
        <f>ROUND(F9*H9,0)</f>
        <v>0</v>
      </c>
      <c r="K9" s="9" t="s">
        <v>102</v>
      </c>
      <c r="M9" s="41"/>
    </row>
    <row r="10" spans="1:13" s="1" customFormat="1" ht="15" customHeight="1">
      <c r="B10" s="15"/>
      <c r="C10" s="16"/>
      <c r="D10" s="15"/>
      <c r="E10" s="15"/>
      <c r="F10" s="14"/>
      <c r="G10" s="533"/>
      <c r="H10" s="956" t="s">
        <v>833</v>
      </c>
      <c r="I10" s="957"/>
      <c r="J10" s="11"/>
      <c r="K10" s="9"/>
      <c r="M10" s="41"/>
    </row>
    <row r="11" spans="1:13" s="1" customFormat="1" ht="15" customHeight="1" thickBot="1">
      <c r="B11" s="9"/>
      <c r="C11" s="9"/>
      <c r="D11" s="9"/>
      <c r="E11" s="9"/>
      <c r="F11" s="12"/>
      <c r="G11" s="9"/>
      <c r="H11" s="958" t="s">
        <v>94</v>
      </c>
      <c r="I11" s="959"/>
      <c r="J11" s="10">
        <f>SUM(J7:J9)</f>
        <v>0</v>
      </c>
      <c r="K11" s="9" t="s">
        <v>535</v>
      </c>
      <c r="L11" s="1" t="s">
        <v>93</v>
      </c>
      <c r="M11" s="41"/>
    </row>
    <row r="12" spans="1:13" s="1" customFormat="1" ht="18.75" customHeight="1">
      <c r="F12" s="3"/>
      <c r="J12" s="3"/>
      <c r="M12" s="41"/>
    </row>
    <row r="13" spans="1:13" ht="18.75" customHeight="1">
      <c r="A13" s="7" t="s">
        <v>534</v>
      </c>
      <c r="B13" s="1" t="s">
        <v>829</v>
      </c>
      <c r="M13" s="41"/>
    </row>
    <row r="14" spans="1:13" ht="18.600000000000001" customHeight="1">
      <c r="A14" s="48"/>
      <c r="B14" s="473" t="s">
        <v>770</v>
      </c>
      <c r="M14" s="41"/>
    </row>
    <row r="15" spans="1:13" ht="18.75" customHeight="1">
      <c r="A15" s="48"/>
      <c r="B15" s="1089" t="s">
        <v>112</v>
      </c>
      <c r="C15" s="1090"/>
      <c r="D15" s="1089" t="s">
        <v>111</v>
      </c>
      <c r="E15" s="1090"/>
      <c r="F15" s="546" t="s">
        <v>110</v>
      </c>
      <c r="G15" s="516"/>
      <c r="H15" s="516" t="s">
        <v>109</v>
      </c>
      <c r="I15" s="516"/>
      <c r="J15" s="546" t="s">
        <v>3</v>
      </c>
      <c r="K15" s="9"/>
      <c r="M15" s="41"/>
    </row>
    <row r="16" spans="1:13" ht="15" customHeight="1">
      <c r="A16" s="48"/>
      <c r="B16" s="31"/>
      <c r="C16" s="30"/>
      <c r="D16" s="29"/>
      <c r="E16" s="28"/>
      <c r="F16" s="27"/>
      <c r="G16" s="25"/>
      <c r="H16" s="25"/>
      <c r="I16" s="25"/>
      <c r="J16" s="24" t="s">
        <v>108</v>
      </c>
      <c r="K16" s="9"/>
      <c r="M16" s="41"/>
    </row>
    <row r="17" spans="2:13" s="1" customFormat="1" ht="15" customHeight="1">
      <c r="B17" s="547">
        <v>1</v>
      </c>
      <c r="C17" s="548" t="s">
        <v>117</v>
      </c>
      <c r="D17" s="950"/>
      <c r="E17" s="951"/>
      <c r="F17" s="549"/>
      <c r="G17" s="521" t="s">
        <v>93</v>
      </c>
      <c r="H17" s="564">
        <v>8.7999999999999995E-2</v>
      </c>
      <c r="I17" s="521" t="s">
        <v>96</v>
      </c>
      <c r="J17" s="551">
        <f t="shared" ref="J17:J32" si="0">ROUND(F17*H17,0)</f>
        <v>0</v>
      </c>
      <c r="K17" s="9" t="s">
        <v>106</v>
      </c>
      <c r="M17" s="41"/>
    </row>
    <row r="18" spans="2:13" s="1" customFormat="1" ht="15" customHeight="1">
      <c r="B18" s="547">
        <v>2</v>
      </c>
      <c r="C18" s="548" t="s">
        <v>107</v>
      </c>
      <c r="D18" s="950"/>
      <c r="E18" s="951"/>
      <c r="F18" s="549"/>
      <c r="G18" s="521" t="s">
        <v>93</v>
      </c>
      <c r="H18" s="564">
        <v>0.107</v>
      </c>
      <c r="I18" s="521" t="s">
        <v>96</v>
      </c>
      <c r="J18" s="551">
        <f t="shared" si="0"/>
        <v>0</v>
      </c>
      <c r="K18" s="9" t="s">
        <v>104</v>
      </c>
      <c r="M18" s="46"/>
    </row>
    <row r="19" spans="2:13" s="1" customFormat="1" ht="15" customHeight="1">
      <c r="B19" s="547">
        <v>3</v>
      </c>
      <c r="C19" s="548" t="s">
        <v>105</v>
      </c>
      <c r="D19" s="950"/>
      <c r="E19" s="951"/>
      <c r="F19" s="549"/>
      <c r="G19" s="521" t="s">
        <v>93</v>
      </c>
      <c r="H19" s="564">
        <v>0.124</v>
      </c>
      <c r="I19" s="521" t="s">
        <v>96</v>
      </c>
      <c r="J19" s="551">
        <f t="shared" si="0"/>
        <v>0</v>
      </c>
      <c r="K19" s="9" t="s">
        <v>102</v>
      </c>
      <c r="M19" s="46"/>
    </row>
    <row r="20" spans="2:13" s="1" customFormat="1" ht="15" customHeight="1">
      <c r="B20" s="547">
        <v>4</v>
      </c>
      <c r="C20" s="548" t="s">
        <v>103</v>
      </c>
      <c r="D20" s="950"/>
      <c r="E20" s="951"/>
      <c r="F20" s="549"/>
      <c r="G20" s="521" t="s">
        <v>93</v>
      </c>
      <c r="H20" s="564">
        <v>0.155</v>
      </c>
      <c r="I20" s="521" t="s">
        <v>96</v>
      </c>
      <c r="J20" s="551">
        <f t="shared" si="0"/>
        <v>0</v>
      </c>
      <c r="K20" s="9" t="s">
        <v>100</v>
      </c>
      <c r="M20" s="46"/>
    </row>
    <row r="21" spans="2:13" s="1" customFormat="1" ht="15" customHeight="1">
      <c r="B21" s="518">
        <v>5</v>
      </c>
      <c r="C21" s="519" t="s">
        <v>101</v>
      </c>
      <c r="D21" s="950"/>
      <c r="E21" s="951"/>
      <c r="F21" s="549"/>
      <c r="G21" s="521" t="s">
        <v>93</v>
      </c>
      <c r="H21" s="564">
        <v>0.17399999999999999</v>
      </c>
      <c r="I21" s="521" t="s">
        <v>96</v>
      </c>
      <c r="J21" s="551">
        <f t="shared" si="0"/>
        <v>0</v>
      </c>
      <c r="K21" s="9" t="s">
        <v>98</v>
      </c>
      <c r="M21" s="46"/>
    </row>
    <row r="22" spans="2:13" s="1" customFormat="1" ht="15" customHeight="1">
      <c r="B22" s="518">
        <v>6</v>
      </c>
      <c r="C22" s="519" t="s">
        <v>99</v>
      </c>
      <c r="D22" s="950"/>
      <c r="E22" s="951"/>
      <c r="F22" s="549"/>
      <c r="G22" s="521" t="s">
        <v>93</v>
      </c>
      <c r="H22" s="564">
        <v>0.192</v>
      </c>
      <c r="I22" s="521" t="s">
        <v>96</v>
      </c>
      <c r="J22" s="551">
        <f t="shared" si="0"/>
        <v>0</v>
      </c>
      <c r="K22" s="9" t="s">
        <v>95</v>
      </c>
      <c r="M22" s="46"/>
    </row>
    <row r="23" spans="2:13" s="1" customFormat="1" ht="15" customHeight="1">
      <c r="B23" s="518">
        <v>7</v>
      </c>
      <c r="C23" s="519" t="s">
        <v>97</v>
      </c>
      <c r="D23" s="950"/>
      <c r="E23" s="951"/>
      <c r="F23" s="549"/>
      <c r="G23" s="521" t="s">
        <v>93</v>
      </c>
      <c r="H23" s="564">
        <v>0.20699999999999999</v>
      </c>
      <c r="I23" s="521" t="s">
        <v>96</v>
      </c>
      <c r="J23" s="551">
        <f t="shared" si="0"/>
        <v>0</v>
      </c>
      <c r="K23" s="9" t="s">
        <v>116</v>
      </c>
      <c r="M23" s="46"/>
    </row>
    <row r="24" spans="2:13" s="1" customFormat="1" ht="15" customHeight="1">
      <c r="B24" s="518">
        <v>8</v>
      </c>
      <c r="C24" s="519" t="s">
        <v>478</v>
      </c>
      <c r="D24" s="950"/>
      <c r="E24" s="951"/>
      <c r="F24" s="549"/>
      <c r="G24" s="521" t="s">
        <v>93</v>
      </c>
      <c r="H24" s="564">
        <v>0.22700000000000001</v>
      </c>
      <c r="I24" s="521" t="s">
        <v>96</v>
      </c>
      <c r="J24" s="551">
        <f t="shared" si="0"/>
        <v>0</v>
      </c>
      <c r="K24" s="9" t="s">
        <v>115</v>
      </c>
      <c r="M24" s="46"/>
    </row>
    <row r="25" spans="2:13" s="1" customFormat="1" ht="15" customHeight="1">
      <c r="B25" s="518">
        <v>9</v>
      </c>
      <c r="C25" s="519" t="s">
        <v>498</v>
      </c>
      <c r="D25" s="950"/>
      <c r="E25" s="951"/>
      <c r="F25" s="549"/>
      <c r="G25" s="521" t="s">
        <v>93</v>
      </c>
      <c r="H25" s="564">
        <v>0.24299999999999999</v>
      </c>
      <c r="I25" s="521" t="s">
        <v>96</v>
      </c>
      <c r="J25" s="551">
        <f t="shared" si="0"/>
        <v>0</v>
      </c>
      <c r="K25" s="9" t="s">
        <v>114</v>
      </c>
      <c r="M25" s="46"/>
    </row>
    <row r="26" spans="2:13" s="1" customFormat="1" ht="15" customHeight="1">
      <c r="B26" s="518">
        <v>10</v>
      </c>
      <c r="C26" s="519" t="s">
        <v>541</v>
      </c>
      <c r="D26" s="950"/>
      <c r="E26" s="951"/>
      <c r="F26" s="549"/>
      <c r="G26" s="521" t="s">
        <v>93</v>
      </c>
      <c r="H26" s="550">
        <v>0.25900000000000001</v>
      </c>
      <c r="I26" s="521" t="s">
        <v>96</v>
      </c>
      <c r="J26" s="551">
        <f t="shared" si="0"/>
        <v>0</v>
      </c>
      <c r="K26" s="9" t="s">
        <v>126</v>
      </c>
      <c r="L26" s="9"/>
      <c r="M26" s="46"/>
    </row>
    <row r="27" spans="2:13" s="1" customFormat="1" ht="15" customHeight="1">
      <c r="B27" s="518">
        <v>11</v>
      </c>
      <c r="C27" s="519" t="s">
        <v>595</v>
      </c>
      <c r="D27" s="950"/>
      <c r="E27" s="951"/>
      <c r="F27" s="549"/>
      <c r="G27" s="521" t="s">
        <v>93</v>
      </c>
      <c r="H27" s="550">
        <v>0.27500000000000002</v>
      </c>
      <c r="I27" s="521" t="s">
        <v>96</v>
      </c>
      <c r="J27" s="551">
        <f>ROUND(F27*H27,0)</f>
        <v>0</v>
      </c>
      <c r="K27" s="9" t="s">
        <v>125</v>
      </c>
      <c r="L27" s="9"/>
      <c r="M27" s="46"/>
    </row>
    <row r="28" spans="2:13" s="1" customFormat="1" ht="15" customHeight="1">
      <c r="B28" s="518">
        <v>12</v>
      </c>
      <c r="C28" s="519" t="s">
        <v>652</v>
      </c>
      <c r="D28" s="950"/>
      <c r="E28" s="951"/>
      <c r="F28" s="549"/>
      <c r="G28" s="521" t="s">
        <v>93</v>
      </c>
      <c r="H28" s="550">
        <v>0.28799999999999998</v>
      </c>
      <c r="I28" s="521" t="s">
        <v>96</v>
      </c>
      <c r="J28" s="551">
        <f>ROUND(F28*H28,0)</f>
        <v>0</v>
      </c>
      <c r="K28" s="9" t="s">
        <v>124</v>
      </c>
      <c r="L28" s="9"/>
      <c r="M28" s="46"/>
    </row>
    <row r="29" spans="2:13" s="1" customFormat="1" ht="15" customHeight="1">
      <c r="B29" s="518">
        <v>13</v>
      </c>
      <c r="C29" s="519" t="s">
        <v>726</v>
      </c>
      <c r="D29" s="950"/>
      <c r="E29" s="951"/>
      <c r="F29" s="549"/>
      <c r="G29" s="521" t="s">
        <v>93</v>
      </c>
      <c r="H29" s="550">
        <v>0.3</v>
      </c>
      <c r="I29" s="521" t="s">
        <v>96</v>
      </c>
      <c r="J29" s="551">
        <f t="shared" si="0"/>
        <v>0</v>
      </c>
      <c r="K29" s="9" t="s">
        <v>650</v>
      </c>
      <c r="L29" s="9"/>
      <c r="M29" s="46"/>
    </row>
    <row r="30" spans="2:13" s="1" customFormat="1" ht="15" customHeight="1">
      <c r="B30" s="518">
        <v>14</v>
      </c>
      <c r="C30" s="519" t="s">
        <v>769</v>
      </c>
      <c r="D30" s="950"/>
      <c r="E30" s="951"/>
      <c r="F30" s="549"/>
      <c r="G30" s="521" t="s">
        <v>93</v>
      </c>
      <c r="H30" s="550">
        <v>0.3</v>
      </c>
      <c r="I30" s="521" t="s">
        <v>96</v>
      </c>
      <c r="J30" s="551">
        <f t="shared" si="0"/>
        <v>0</v>
      </c>
      <c r="K30" s="9" t="s">
        <v>122</v>
      </c>
      <c r="L30" s="9"/>
      <c r="M30" s="46"/>
    </row>
    <row r="31" spans="2:13" s="440" customFormat="1" ht="15" customHeight="1">
      <c r="B31" s="518">
        <v>15</v>
      </c>
      <c r="C31" s="519" t="s">
        <v>836</v>
      </c>
      <c r="D31" s="950"/>
      <c r="E31" s="951"/>
      <c r="F31" s="549"/>
      <c r="G31" s="521" t="s">
        <v>93</v>
      </c>
      <c r="H31" s="550">
        <v>0.3</v>
      </c>
      <c r="I31" s="521" t="s">
        <v>96</v>
      </c>
      <c r="J31" s="551">
        <f t="shared" si="0"/>
        <v>0</v>
      </c>
      <c r="K31" s="9" t="s">
        <v>121</v>
      </c>
      <c r="L31" s="387"/>
      <c r="M31" s="46"/>
    </row>
    <row r="32" spans="2:13" s="440" customFormat="1" ht="15" customHeight="1" thickBot="1">
      <c r="B32" s="554">
        <f>B31+1</f>
        <v>16</v>
      </c>
      <c r="C32" s="555" t="s">
        <v>844</v>
      </c>
      <c r="D32" s="1087"/>
      <c r="E32" s="1088"/>
      <c r="F32" s="556"/>
      <c r="G32" s="557" t="s">
        <v>93</v>
      </c>
      <c r="H32" s="550">
        <v>0.3</v>
      </c>
      <c r="I32" s="557" t="s">
        <v>96</v>
      </c>
      <c r="J32" s="558">
        <f t="shared" si="0"/>
        <v>0</v>
      </c>
      <c r="K32" s="387" t="s">
        <v>732</v>
      </c>
      <c r="L32" s="387"/>
      <c r="M32" s="46"/>
    </row>
    <row r="33" spans="1:13" s="1" customFormat="1" ht="15" customHeight="1">
      <c r="B33" s="15"/>
      <c r="C33" s="16"/>
      <c r="D33" s="15"/>
      <c r="E33" s="15"/>
      <c r="F33" s="14"/>
      <c r="G33" s="533"/>
      <c r="H33" s="956" t="s">
        <v>1014</v>
      </c>
      <c r="I33" s="957"/>
      <c r="J33" s="11"/>
      <c r="K33" s="9"/>
      <c r="M33" s="41"/>
    </row>
    <row r="34" spans="1:13" s="1" customFormat="1" ht="15" customHeight="1" thickBot="1">
      <c r="B34" s="9"/>
      <c r="C34" s="9"/>
      <c r="D34" s="9"/>
      <c r="E34" s="9"/>
      <c r="F34" s="12"/>
      <c r="G34" s="9"/>
      <c r="H34" s="958" t="s">
        <v>94</v>
      </c>
      <c r="I34" s="959"/>
      <c r="J34" s="10">
        <f>SUM(J17:J32)</f>
        <v>0</v>
      </c>
      <c r="K34" s="9" t="s">
        <v>1016</v>
      </c>
      <c r="L34" s="1" t="s">
        <v>994</v>
      </c>
      <c r="M34" s="41"/>
    </row>
    <row r="35" spans="1:13" s="1" customFormat="1" ht="18.75" customHeight="1">
      <c r="F35" s="3"/>
      <c r="J35" s="3"/>
      <c r="M35" s="41"/>
    </row>
    <row r="36" spans="1:13" ht="18.75" customHeight="1">
      <c r="A36" s="7" t="s">
        <v>1017</v>
      </c>
      <c r="B36" s="1" t="s">
        <v>830</v>
      </c>
      <c r="M36" s="41"/>
    </row>
    <row r="37" spans="1:13" ht="18.600000000000001" customHeight="1">
      <c r="A37" s="48"/>
      <c r="B37" s="473" t="s">
        <v>771</v>
      </c>
      <c r="M37" s="41"/>
    </row>
    <row r="38" spans="1:13" ht="18.75" customHeight="1">
      <c r="A38" s="48"/>
      <c r="B38" s="1089" t="s">
        <v>112</v>
      </c>
      <c r="C38" s="1090"/>
      <c r="D38" s="1089" t="s">
        <v>111</v>
      </c>
      <c r="E38" s="1090"/>
      <c r="F38" s="546" t="s">
        <v>110</v>
      </c>
      <c r="G38" s="516"/>
      <c r="H38" s="516" t="s">
        <v>109</v>
      </c>
      <c r="I38" s="516"/>
      <c r="J38" s="546" t="s">
        <v>3</v>
      </c>
      <c r="K38" s="9"/>
      <c r="M38" s="66"/>
    </row>
    <row r="39" spans="1:13" ht="15" customHeight="1">
      <c r="A39" s="48"/>
      <c r="B39" s="31"/>
      <c r="C39" s="30"/>
      <c r="D39" s="29"/>
      <c r="E39" s="28"/>
      <c r="F39" s="27"/>
      <c r="G39" s="25"/>
      <c r="H39" s="25"/>
      <c r="I39" s="25"/>
      <c r="J39" s="24" t="s">
        <v>996</v>
      </c>
      <c r="K39" s="9"/>
    </row>
    <row r="40" spans="1:13" s="1" customFormat="1" ht="15" customHeight="1">
      <c r="B40" s="547">
        <v>1</v>
      </c>
      <c r="C40" s="548" t="s">
        <v>103</v>
      </c>
      <c r="D40" s="950"/>
      <c r="E40" s="951"/>
      <c r="F40" s="549"/>
      <c r="G40" s="521" t="s">
        <v>994</v>
      </c>
      <c r="H40" s="564">
        <v>0.25900000000000001</v>
      </c>
      <c r="I40" s="521" t="s">
        <v>997</v>
      </c>
      <c r="J40" s="551">
        <f t="shared" ref="J40:J52" si="1">ROUND(F40*H40,0)</f>
        <v>0</v>
      </c>
      <c r="K40" s="9" t="s">
        <v>998</v>
      </c>
      <c r="M40" s="56"/>
    </row>
    <row r="41" spans="1:13" s="1" customFormat="1" ht="15" customHeight="1">
      <c r="B41" s="518">
        <v>2</v>
      </c>
      <c r="C41" s="519" t="s">
        <v>101</v>
      </c>
      <c r="D41" s="950"/>
      <c r="E41" s="951"/>
      <c r="F41" s="549"/>
      <c r="G41" s="521" t="s">
        <v>994</v>
      </c>
      <c r="H41" s="564">
        <v>0.28999999999999998</v>
      </c>
      <c r="I41" s="521" t="s">
        <v>997</v>
      </c>
      <c r="J41" s="551">
        <f t="shared" si="1"/>
        <v>0</v>
      </c>
      <c r="K41" s="9" t="s">
        <v>999</v>
      </c>
      <c r="M41" s="46"/>
    </row>
    <row r="42" spans="1:13" s="1" customFormat="1" ht="15" customHeight="1">
      <c r="B42" s="518">
        <v>3</v>
      </c>
      <c r="C42" s="519" t="s">
        <v>99</v>
      </c>
      <c r="D42" s="950"/>
      <c r="E42" s="951"/>
      <c r="F42" s="549"/>
      <c r="G42" s="521" t="s">
        <v>994</v>
      </c>
      <c r="H42" s="564">
        <v>0.32</v>
      </c>
      <c r="I42" s="521" t="s">
        <v>997</v>
      </c>
      <c r="J42" s="551">
        <f t="shared" si="1"/>
        <v>0</v>
      </c>
      <c r="K42" s="9" t="s">
        <v>1000</v>
      </c>
      <c r="M42" s="46"/>
    </row>
    <row r="43" spans="1:13" s="1" customFormat="1" ht="15" customHeight="1">
      <c r="B43" s="518">
        <v>4</v>
      </c>
      <c r="C43" s="519" t="s">
        <v>97</v>
      </c>
      <c r="D43" s="950"/>
      <c r="E43" s="951"/>
      <c r="F43" s="549"/>
      <c r="G43" s="521" t="s">
        <v>994</v>
      </c>
      <c r="H43" s="564">
        <v>0.34399999999999997</v>
      </c>
      <c r="I43" s="521" t="s">
        <v>997</v>
      </c>
      <c r="J43" s="551">
        <f t="shared" si="1"/>
        <v>0</v>
      </c>
      <c r="K43" s="9" t="s">
        <v>1001</v>
      </c>
      <c r="M43" s="46"/>
    </row>
    <row r="44" spans="1:13" s="1" customFormat="1" ht="15" customHeight="1">
      <c r="B44" s="518">
        <v>5</v>
      </c>
      <c r="C44" s="519" t="s">
        <v>478</v>
      </c>
      <c r="D44" s="950"/>
      <c r="E44" s="951"/>
      <c r="F44" s="549"/>
      <c r="G44" s="521" t="s">
        <v>994</v>
      </c>
      <c r="H44" s="564">
        <v>0.379</v>
      </c>
      <c r="I44" s="521" t="s">
        <v>997</v>
      </c>
      <c r="J44" s="551">
        <f t="shared" si="1"/>
        <v>0</v>
      </c>
      <c r="K44" s="9" t="s">
        <v>1002</v>
      </c>
      <c r="M44" s="46"/>
    </row>
    <row r="45" spans="1:13" s="1" customFormat="1" ht="15" customHeight="1">
      <c r="B45" s="518">
        <v>6</v>
      </c>
      <c r="C45" s="519" t="s">
        <v>498</v>
      </c>
      <c r="D45" s="950"/>
      <c r="E45" s="951"/>
      <c r="F45" s="549"/>
      <c r="G45" s="521" t="s">
        <v>994</v>
      </c>
      <c r="H45" s="564">
        <v>0.40500000000000003</v>
      </c>
      <c r="I45" s="521" t="s">
        <v>997</v>
      </c>
      <c r="J45" s="551">
        <f t="shared" si="1"/>
        <v>0</v>
      </c>
      <c r="K45" s="9" t="s">
        <v>1003</v>
      </c>
      <c r="M45" s="46"/>
    </row>
    <row r="46" spans="1:13" s="1" customFormat="1" ht="15" customHeight="1">
      <c r="B46" s="518">
        <v>7</v>
      </c>
      <c r="C46" s="519" t="s">
        <v>541</v>
      </c>
      <c r="D46" s="950"/>
      <c r="E46" s="951"/>
      <c r="F46" s="549"/>
      <c r="G46" s="521" t="s">
        <v>994</v>
      </c>
      <c r="H46" s="550">
        <v>0.432</v>
      </c>
      <c r="I46" s="521" t="s">
        <v>997</v>
      </c>
      <c r="J46" s="551">
        <f t="shared" si="1"/>
        <v>0</v>
      </c>
      <c r="K46" s="9" t="s">
        <v>1004</v>
      </c>
      <c r="L46" s="9"/>
      <c r="M46" s="46"/>
    </row>
    <row r="47" spans="1:13" s="1" customFormat="1" ht="15" customHeight="1">
      <c r="B47" s="518">
        <v>8</v>
      </c>
      <c r="C47" s="519" t="s">
        <v>595</v>
      </c>
      <c r="D47" s="950"/>
      <c r="E47" s="951"/>
      <c r="F47" s="549"/>
      <c r="G47" s="521" t="s">
        <v>994</v>
      </c>
      <c r="H47" s="550">
        <v>0.45800000000000002</v>
      </c>
      <c r="I47" s="521" t="s">
        <v>997</v>
      </c>
      <c r="J47" s="551">
        <f>ROUND(F47*H47,0)</f>
        <v>0</v>
      </c>
      <c r="K47" s="9" t="s">
        <v>1005</v>
      </c>
      <c r="L47" s="9"/>
      <c r="M47" s="46"/>
    </row>
    <row r="48" spans="1:13" s="1" customFormat="1" ht="15" customHeight="1">
      <c r="B48" s="518">
        <v>9</v>
      </c>
      <c r="C48" s="519" t="s">
        <v>652</v>
      </c>
      <c r="D48" s="950"/>
      <c r="E48" s="951"/>
      <c r="F48" s="549"/>
      <c r="G48" s="521" t="s">
        <v>994</v>
      </c>
      <c r="H48" s="550">
        <v>0.47899999999999998</v>
      </c>
      <c r="I48" s="521" t="s">
        <v>997</v>
      </c>
      <c r="J48" s="551">
        <f>ROUND(F48*H48,0)</f>
        <v>0</v>
      </c>
      <c r="K48" s="9" t="s">
        <v>1006</v>
      </c>
      <c r="L48" s="9"/>
      <c r="M48" s="46"/>
    </row>
    <row r="49" spans="1:13" s="1" customFormat="1" ht="15" customHeight="1">
      <c r="B49" s="518">
        <v>10</v>
      </c>
      <c r="C49" s="519" t="s">
        <v>726</v>
      </c>
      <c r="D49" s="950"/>
      <c r="E49" s="951"/>
      <c r="F49" s="549"/>
      <c r="G49" s="521" t="s">
        <v>994</v>
      </c>
      <c r="H49" s="550">
        <v>0.5</v>
      </c>
      <c r="I49" s="521" t="s">
        <v>997</v>
      </c>
      <c r="J49" s="551">
        <f t="shared" si="1"/>
        <v>0</v>
      </c>
      <c r="K49" s="9" t="s">
        <v>1007</v>
      </c>
      <c r="L49" s="9"/>
      <c r="M49" s="46"/>
    </row>
    <row r="50" spans="1:13" s="1" customFormat="1" ht="15" customHeight="1">
      <c r="B50" s="518">
        <v>11</v>
      </c>
      <c r="C50" s="519" t="s">
        <v>769</v>
      </c>
      <c r="D50" s="950"/>
      <c r="E50" s="951"/>
      <c r="F50" s="549"/>
      <c r="G50" s="521" t="s">
        <v>994</v>
      </c>
      <c r="H50" s="550">
        <v>0.5</v>
      </c>
      <c r="I50" s="521" t="s">
        <v>997</v>
      </c>
      <c r="J50" s="551">
        <f t="shared" si="1"/>
        <v>0</v>
      </c>
      <c r="K50" s="9" t="s">
        <v>1008</v>
      </c>
      <c r="L50" s="9"/>
      <c r="M50" s="46"/>
    </row>
    <row r="51" spans="1:13" s="440" customFormat="1" ht="15" customHeight="1">
      <c r="B51" s="518">
        <v>12</v>
      </c>
      <c r="C51" s="519" t="s">
        <v>836</v>
      </c>
      <c r="D51" s="950"/>
      <c r="E51" s="951"/>
      <c r="F51" s="549"/>
      <c r="G51" s="521" t="s">
        <v>994</v>
      </c>
      <c r="H51" s="550">
        <v>0.5</v>
      </c>
      <c r="I51" s="521" t="s">
        <v>997</v>
      </c>
      <c r="J51" s="551">
        <f t="shared" si="1"/>
        <v>0</v>
      </c>
      <c r="K51" s="9" t="s">
        <v>1009</v>
      </c>
      <c r="L51" s="387"/>
      <c r="M51" s="46"/>
    </row>
    <row r="52" spans="1:13" s="440" customFormat="1" ht="15" customHeight="1" thickBot="1">
      <c r="B52" s="554">
        <f>B51+1</f>
        <v>13</v>
      </c>
      <c r="C52" s="555" t="s">
        <v>844</v>
      </c>
      <c r="D52" s="1087"/>
      <c r="E52" s="1088"/>
      <c r="F52" s="556"/>
      <c r="G52" s="557" t="s">
        <v>994</v>
      </c>
      <c r="H52" s="550">
        <v>0.5</v>
      </c>
      <c r="I52" s="557" t="s">
        <v>997</v>
      </c>
      <c r="J52" s="558">
        <f t="shared" si="1"/>
        <v>0</v>
      </c>
      <c r="K52" s="387" t="s">
        <v>1010</v>
      </c>
      <c r="L52" s="387"/>
      <c r="M52" s="46"/>
    </row>
    <row r="53" spans="1:13" s="1" customFormat="1" ht="15" customHeight="1">
      <c r="B53" s="15"/>
      <c r="C53" s="16"/>
      <c r="D53" s="15"/>
      <c r="E53" s="15"/>
      <c r="F53" s="14"/>
      <c r="G53" s="533"/>
      <c r="H53" s="956" t="s">
        <v>1043</v>
      </c>
      <c r="I53" s="957"/>
      <c r="J53" s="11"/>
      <c r="K53" s="9"/>
      <c r="M53" s="56"/>
    </row>
    <row r="54" spans="1:13" s="1" customFormat="1" ht="15" customHeight="1" thickBot="1">
      <c r="B54" s="9"/>
      <c r="C54" s="9"/>
      <c r="D54" s="9"/>
      <c r="E54" s="9"/>
      <c r="F54" s="12"/>
      <c r="G54" s="9"/>
      <c r="H54" s="958" t="s">
        <v>94</v>
      </c>
      <c r="I54" s="959"/>
      <c r="J54" s="10">
        <f>SUM(J40:J52)</f>
        <v>0</v>
      </c>
      <c r="K54" s="9" t="s">
        <v>1044</v>
      </c>
      <c r="L54" s="1" t="s">
        <v>994</v>
      </c>
      <c r="M54" s="41"/>
    </row>
    <row r="55" spans="1:13" s="1" customFormat="1" ht="18.75" customHeight="1">
      <c r="F55" s="3"/>
      <c r="J55" s="3"/>
      <c r="M55" s="41"/>
    </row>
    <row r="56" spans="1:13" ht="18.75" customHeight="1">
      <c r="A56" s="7" t="s">
        <v>1045</v>
      </c>
      <c r="B56" s="1" t="s">
        <v>831</v>
      </c>
      <c r="M56" s="41"/>
    </row>
    <row r="57" spans="1:13" ht="11.25" customHeight="1">
      <c r="A57" s="48"/>
      <c r="M57" s="41"/>
    </row>
    <row r="58" spans="1:13" ht="18.75" customHeight="1">
      <c r="A58" s="48"/>
      <c r="B58" s="1089" t="s">
        <v>112</v>
      </c>
      <c r="C58" s="1090"/>
      <c r="D58" s="1089" t="s">
        <v>111</v>
      </c>
      <c r="E58" s="1090"/>
      <c r="F58" s="546" t="s">
        <v>110</v>
      </c>
      <c r="G58" s="516"/>
      <c r="H58" s="516" t="s">
        <v>109</v>
      </c>
      <c r="I58" s="516"/>
      <c r="J58" s="546" t="s">
        <v>3</v>
      </c>
      <c r="K58" s="9"/>
      <c r="M58" s="41"/>
    </row>
    <row r="59" spans="1:13" ht="15" customHeight="1">
      <c r="A59" s="48"/>
      <c r="B59" s="31"/>
      <c r="C59" s="30"/>
      <c r="D59" s="29"/>
      <c r="E59" s="28"/>
      <c r="F59" s="27"/>
      <c r="G59" s="25"/>
      <c r="H59" s="25"/>
      <c r="I59" s="25"/>
      <c r="J59" s="24" t="s">
        <v>996</v>
      </c>
      <c r="K59" s="9"/>
      <c r="M59" s="41"/>
    </row>
    <row r="60" spans="1:13" s="1" customFormat="1" ht="15" customHeight="1">
      <c r="B60" s="547">
        <v>1</v>
      </c>
      <c r="C60" s="548" t="s">
        <v>117</v>
      </c>
      <c r="D60" s="950"/>
      <c r="E60" s="951"/>
      <c r="F60" s="549"/>
      <c r="G60" s="521" t="s">
        <v>994</v>
      </c>
      <c r="H60" s="564">
        <v>0.14699999999999999</v>
      </c>
      <c r="I60" s="521" t="s">
        <v>997</v>
      </c>
      <c r="J60" s="551">
        <f t="shared" ref="J60:J84" si="2">ROUND(F60*H60,0)</f>
        <v>0</v>
      </c>
      <c r="K60" s="9" t="s">
        <v>998</v>
      </c>
      <c r="M60" s="41"/>
    </row>
    <row r="61" spans="1:13" s="1" customFormat="1" ht="15" customHeight="1">
      <c r="B61" s="547">
        <v>2</v>
      </c>
      <c r="C61" s="548" t="s">
        <v>107</v>
      </c>
      <c r="D61" s="950"/>
      <c r="E61" s="951"/>
      <c r="F61" s="549"/>
      <c r="G61" s="521" t="s">
        <v>994</v>
      </c>
      <c r="H61" s="564">
        <v>0.17899999999999999</v>
      </c>
      <c r="I61" s="521" t="s">
        <v>997</v>
      </c>
      <c r="J61" s="551">
        <f t="shared" si="2"/>
        <v>0</v>
      </c>
      <c r="K61" s="9" t="s">
        <v>999</v>
      </c>
      <c r="M61" s="46"/>
    </row>
    <row r="62" spans="1:13" s="1" customFormat="1" ht="15" customHeight="1">
      <c r="B62" s="547">
        <v>3</v>
      </c>
      <c r="C62" s="548" t="s">
        <v>105</v>
      </c>
      <c r="D62" s="950"/>
      <c r="E62" s="951"/>
      <c r="F62" s="549"/>
      <c r="G62" s="521" t="s">
        <v>994</v>
      </c>
      <c r="H62" s="564">
        <v>0.20599999999999999</v>
      </c>
      <c r="I62" s="521" t="s">
        <v>997</v>
      </c>
      <c r="J62" s="551">
        <f t="shared" si="2"/>
        <v>0</v>
      </c>
      <c r="K62" s="9" t="s">
        <v>1000</v>
      </c>
      <c r="M62" s="46"/>
    </row>
    <row r="63" spans="1:13" s="1" customFormat="1" ht="15" customHeight="1">
      <c r="B63" s="547">
        <v>4</v>
      </c>
      <c r="C63" s="548" t="s">
        <v>103</v>
      </c>
      <c r="D63" s="950"/>
      <c r="E63" s="951"/>
      <c r="F63" s="549"/>
      <c r="G63" s="521" t="s">
        <v>994</v>
      </c>
      <c r="H63" s="564">
        <v>0.25900000000000001</v>
      </c>
      <c r="I63" s="521" t="s">
        <v>997</v>
      </c>
      <c r="J63" s="551">
        <f t="shared" si="2"/>
        <v>0</v>
      </c>
      <c r="K63" s="9" t="s">
        <v>1001</v>
      </c>
      <c r="M63" s="46"/>
    </row>
    <row r="64" spans="1:13" s="1" customFormat="1" ht="15" customHeight="1">
      <c r="B64" s="518">
        <v>5</v>
      </c>
      <c r="C64" s="519" t="s">
        <v>101</v>
      </c>
      <c r="D64" s="950"/>
      <c r="E64" s="951"/>
      <c r="F64" s="549"/>
      <c r="G64" s="521" t="s">
        <v>994</v>
      </c>
      <c r="H64" s="564">
        <v>0.28999999999999998</v>
      </c>
      <c r="I64" s="521" t="s">
        <v>997</v>
      </c>
      <c r="J64" s="551">
        <f t="shared" si="2"/>
        <v>0</v>
      </c>
      <c r="K64" s="9" t="s">
        <v>1002</v>
      </c>
      <c r="M64" s="46"/>
    </row>
    <row r="65" spans="2:13" s="1" customFormat="1" ht="15" customHeight="1">
      <c r="B65" s="518">
        <v>6</v>
      </c>
      <c r="C65" s="519" t="s">
        <v>99</v>
      </c>
      <c r="D65" s="950"/>
      <c r="E65" s="951"/>
      <c r="F65" s="549"/>
      <c r="G65" s="521" t="s">
        <v>994</v>
      </c>
      <c r="H65" s="564">
        <v>0.32</v>
      </c>
      <c r="I65" s="521" t="s">
        <v>997</v>
      </c>
      <c r="J65" s="551">
        <f t="shared" si="2"/>
        <v>0</v>
      </c>
      <c r="K65" s="9" t="s">
        <v>1003</v>
      </c>
      <c r="M65" s="46"/>
    </row>
    <row r="66" spans="2:13" s="1" customFormat="1" ht="15" customHeight="1">
      <c r="B66" s="518">
        <v>7</v>
      </c>
      <c r="C66" s="519" t="s">
        <v>97</v>
      </c>
      <c r="D66" s="950"/>
      <c r="E66" s="951"/>
      <c r="F66" s="549"/>
      <c r="G66" s="521" t="s">
        <v>994</v>
      </c>
      <c r="H66" s="564">
        <v>0.34399999999999997</v>
      </c>
      <c r="I66" s="521" t="s">
        <v>997</v>
      </c>
      <c r="J66" s="551">
        <f t="shared" si="2"/>
        <v>0</v>
      </c>
      <c r="K66" s="9" t="s">
        <v>1004</v>
      </c>
      <c r="M66" s="46"/>
    </row>
    <row r="67" spans="2:13" s="1" customFormat="1" ht="15" customHeight="1">
      <c r="B67" s="518">
        <v>8</v>
      </c>
      <c r="C67" s="519" t="s">
        <v>478</v>
      </c>
      <c r="D67" s="1091" t="s">
        <v>495</v>
      </c>
      <c r="E67" s="1092"/>
      <c r="F67" s="549"/>
      <c r="G67" s="521" t="s">
        <v>994</v>
      </c>
      <c r="H67" s="564">
        <v>0.379</v>
      </c>
      <c r="I67" s="521" t="s">
        <v>997</v>
      </c>
      <c r="J67" s="551">
        <f t="shared" si="2"/>
        <v>0</v>
      </c>
      <c r="K67" s="9" t="s">
        <v>1005</v>
      </c>
      <c r="M67" s="46"/>
    </row>
    <row r="68" spans="2:13" s="1" customFormat="1" ht="15" customHeight="1">
      <c r="B68" s="518">
        <v>9</v>
      </c>
      <c r="C68" s="519" t="s">
        <v>478</v>
      </c>
      <c r="D68" s="1091" t="s">
        <v>497</v>
      </c>
      <c r="E68" s="1092"/>
      <c r="F68" s="549"/>
      <c r="G68" s="521" t="s">
        <v>994</v>
      </c>
      <c r="H68" s="564">
        <v>0.50700000000000001</v>
      </c>
      <c r="I68" s="521" t="s">
        <v>997</v>
      </c>
      <c r="J68" s="551">
        <f t="shared" si="2"/>
        <v>0</v>
      </c>
      <c r="K68" s="9" t="s">
        <v>1006</v>
      </c>
      <c r="M68" s="41"/>
    </row>
    <row r="69" spans="2:13" s="1" customFormat="1" ht="15" customHeight="1">
      <c r="B69" s="518">
        <v>10</v>
      </c>
      <c r="C69" s="519" t="s">
        <v>498</v>
      </c>
      <c r="D69" s="1091" t="s">
        <v>495</v>
      </c>
      <c r="E69" s="1092"/>
      <c r="F69" s="549"/>
      <c r="G69" s="521" t="s">
        <v>994</v>
      </c>
      <c r="H69" s="564">
        <v>0.40500000000000003</v>
      </c>
      <c r="I69" s="521" t="s">
        <v>997</v>
      </c>
      <c r="J69" s="551">
        <f t="shared" si="2"/>
        <v>0</v>
      </c>
      <c r="K69" s="9" t="s">
        <v>1007</v>
      </c>
      <c r="M69" s="41"/>
    </row>
    <row r="70" spans="2:13" s="1" customFormat="1" ht="15" customHeight="1">
      <c r="B70" s="518">
        <v>11</v>
      </c>
      <c r="C70" s="519" t="s">
        <v>498</v>
      </c>
      <c r="D70" s="1091" t="s">
        <v>497</v>
      </c>
      <c r="E70" s="1092"/>
      <c r="F70" s="549"/>
      <c r="G70" s="521" t="s">
        <v>994</v>
      </c>
      <c r="H70" s="564">
        <v>0.54200000000000004</v>
      </c>
      <c r="I70" s="521" t="s">
        <v>997</v>
      </c>
      <c r="J70" s="551">
        <f t="shared" si="2"/>
        <v>0</v>
      </c>
      <c r="K70" s="9" t="s">
        <v>1008</v>
      </c>
      <c r="M70" s="41"/>
    </row>
    <row r="71" spans="2:13" s="1" customFormat="1" ht="15" customHeight="1">
      <c r="B71" s="518">
        <v>12</v>
      </c>
      <c r="C71" s="519" t="s">
        <v>541</v>
      </c>
      <c r="D71" s="1091" t="s">
        <v>495</v>
      </c>
      <c r="E71" s="1092"/>
      <c r="F71" s="549"/>
      <c r="G71" s="521" t="s">
        <v>994</v>
      </c>
      <c r="H71" s="564">
        <v>0.432</v>
      </c>
      <c r="I71" s="521" t="s">
        <v>997</v>
      </c>
      <c r="J71" s="551">
        <f t="shared" si="2"/>
        <v>0</v>
      </c>
      <c r="K71" s="9" t="s">
        <v>1009</v>
      </c>
      <c r="M71" s="41"/>
    </row>
    <row r="72" spans="2:13" s="1" customFormat="1" ht="15" customHeight="1">
      <c r="B72" s="518">
        <v>13</v>
      </c>
      <c r="C72" s="519" t="s">
        <v>541</v>
      </c>
      <c r="D72" s="1091" t="s">
        <v>497</v>
      </c>
      <c r="E72" s="1092"/>
      <c r="F72" s="549"/>
      <c r="G72" s="521" t="s">
        <v>994</v>
      </c>
      <c r="H72" s="564">
        <v>0.57899999999999996</v>
      </c>
      <c r="I72" s="521" t="s">
        <v>997</v>
      </c>
      <c r="J72" s="551">
        <f t="shared" si="2"/>
        <v>0</v>
      </c>
      <c r="K72" s="9" t="s">
        <v>1010</v>
      </c>
      <c r="M72" s="41"/>
    </row>
    <row r="73" spans="2:13" s="1" customFormat="1" ht="15" customHeight="1">
      <c r="B73" s="518">
        <v>14</v>
      </c>
      <c r="C73" s="519" t="s">
        <v>595</v>
      </c>
      <c r="D73" s="1091" t="s">
        <v>495</v>
      </c>
      <c r="E73" s="1092"/>
      <c r="F73" s="549"/>
      <c r="G73" s="521" t="s">
        <v>994</v>
      </c>
      <c r="H73" s="564">
        <v>0.45800000000000002</v>
      </c>
      <c r="I73" s="521" t="s">
        <v>997</v>
      </c>
      <c r="J73" s="551">
        <f>ROUND(F73*H73,0)</f>
        <v>0</v>
      </c>
      <c r="K73" s="9" t="s">
        <v>1011</v>
      </c>
      <c r="M73" s="41"/>
    </row>
    <row r="74" spans="2:13" s="1" customFormat="1" ht="15" customHeight="1">
      <c r="B74" s="518">
        <v>15</v>
      </c>
      <c r="C74" s="519" t="s">
        <v>595</v>
      </c>
      <c r="D74" s="1091" t="s">
        <v>497</v>
      </c>
      <c r="E74" s="1092"/>
      <c r="F74" s="549"/>
      <c r="G74" s="521" t="s">
        <v>994</v>
      </c>
      <c r="H74" s="564">
        <v>0.61399999999999999</v>
      </c>
      <c r="I74" s="521" t="s">
        <v>997</v>
      </c>
      <c r="J74" s="551">
        <f>ROUND(F74*H74,0)</f>
        <v>0</v>
      </c>
      <c r="K74" s="9" t="s">
        <v>1012</v>
      </c>
      <c r="M74" s="41"/>
    </row>
    <row r="75" spans="2:13" s="1" customFormat="1" ht="15" customHeight="1">
      <c r="B75" s="518">
        <v>16</v>
      </c>
      <c r="C75" s="519" t="s">
        <v>652</v>
      </c>
      <c r="D75" s="1091" t="s">
        <v>495</v>
      </c>
      <c r="E75" s="1092"/>
      <c r="F75" s="549"/>
      <c r="G75" s="521" t="s">
        <v>994</v>
      </c>
      <c r="H75" s="564">
        <v>0.47899999999999998</v>
      </c>
      <c r="I75" s="521" t="s">
        <v>997</v>
      </c>
      <c r="J75" s="551">
        <f>ROUND(F75*H75,0)</f>
        <v>0</v>
      </c>
      <c r="K75" s="9" t="s">
        <v>1013</v>
      </c>
      <c r="M75" s="41"/>
    </row>
    <row r="76" spans="2:13" s="1" customFormat="1" ht="15" customHeight="1">
      <c r="B76" s="518">
        <v>17</v>
      </c>
      <c r="C76" s="519" t="s">
        <v>652</v>
      </c>
      <c r="D76" s="1091" t="s">
        <v>497</v>
      </c>
      <c r="E76" s="1092"/>
      <c r="F76" s="549"/>
      <c r="G76" s="521" t="s">
        <v>994</v>
      </c>
      <c r="H76" s="564">
        <v>0.64200000000000002</v>
      </c>
      <c r="I76" s="521" t="s">
        <v>997</v>
      </c>
      <c r="J76" s="551">
        <f>ROUND(F76*H76,0)</f>
        <v>0</v>
      </c>
      <c r="K76" s="9" t="s">
        <v>1046</v>
      </c>
      <c r="M76" s="41"/>
    </row>
    <row r="77" spans="2:13" s="1" customFormat="1" ht="15" customHeight="1">
      <c r="B77" s="518">
        <v>18</v>
      </c>
      <c r="C77" s="519" t="s">
        <v>726</v>
      </c>
      <c r="D77" s="1091" t="s">
        <v>495</v>
      </c>
      <c r="E77" s="1092"/>
      <c r="F77" s="549"/>
      <c r="G77" s="521" t="s">
        <v>994</v>
      </c>
      <c r="H77" s="564">
        <v>0.5</v>
      </c>
      <c r="I77" s="521" t="s">
        <v>997</v>
      </c>
      <c r="J77" s="551">
        <f t="shared" si="2"/>
        <v>0</v>
      </c>
      <c r="K77" s="9" t="s">
        <v>1047</v>
      </c>
      <c r="M77" s="41"/>
    </row>
    <row r="78" spans="2:13" s="1" customFormat="1" ht="15" customHeight="1">
      <c r="B78" s="518">
        <v>19</v>
      </c>
      <c r="C78" s="519" t="s">
        <v>726</v>
      </c>
      <c r="D78" s="1091" t="s">
        <v>497</v>
      </c>
      <c r="E78" s="1092"/>
      <c r="F78" s="549"/>
      <c r="G78" s="521" t="s">
        <v>994</v>
      </c>
      <c r="H78" s="564">
        <v>0.67</v>
      </c>
      <c r="I78" s="521" t="s">
        <v>997</v>
      </c>
      <c r="J78" s="551">
        <f t="shared" si="2"/>
        <v>0</v>
      </c>
      <c r="K78" s="9" t="s">
        <v>1048</v>
      </c>
      <c r="M78" s="41"/>
    </row>
    <row r="79" spans="2:13" s="1" customFormat="1" ht="15" customHeight="1">
      <c r="B79" s="518">
        <v>20</v>
      </c>
      <c r="C79" s="519" t="s">
        <v>769</v>
      </c>
      <c r="D79" s="1091" t="s">
        <v>495</v>
      </c>
      <c r="E79" s="1092"/>
      <c r="F79" s="549"/>
      <c r="G79" s="521" t="s">
        <v>994</v>
      </c>
      <c r="H79" s="564">
        <v>0.5</v>
      </c>
      <c r="I79" s="521" t="s">
        <v>997</v>
      </c>
      <c r="J79" s="551">
        <f t="shared" si="2"/>
        <v>0</v>
      </c>
      <c r="K79" s="9" t="s">
        <v>1049</v>
      </c>
      <c r="M79" s="41"/>
    </row>
    <row r="80" spans="2:13" s="1" customFormat="1" ht="15" customHeight="1">
      <c r="B80" s="518">
        <v>21</v>
      </c>
      <c r="C80" s="519" t="s">
        <v>769</v>
      </c>
      <c r="D80" s="1091" t="s">
        <v>497</v>
      </c>
      <c r="E80" s="1092"/>
      <c r="F80" s="549"/>
      <c r="G80" s="521" t="s">
        <v>994</v>
      </c>
      <c r="H80" s="564">
        <v>0.67</v>
      </c>
      <c r="I80" s="521" t="s">
        <v>997</v>
      </c>
      <c r="J80" s="551">
        <f t="shared" si="2"/>
        <v>0</v>
      </c>
      <c r="K80" s="9" t="s">
        <v>1050</v>
      </c>
      <c r="M80" s="41"/>
    </row>
    <row r="81" spans="1:13" s="440" customFormat="1" ht="15" customHeight="1">
      <c r="B81" s="518">
        <v>22</v>
      </c>
      <c r="C81" s="519" t="s">
        <v>836</v>
      </c>
      <c r="D81" s="1091" t="s">
        <v>495</v>
      </c>
      <c r="E81" s="1092"/>
      <c r="F81" s="549"/>
      <c r="G81" s="521" t="s">
        <v>1051</v>
      </c>
      <c r="H81" s="564">
        <v>0.5</v>
      </c>
      <c r="I81" s="521" t="s">
        <v>1052</v>
      </c>
      <c r="J81" s="551">
        <f t="shared" si="2"/>
        <v>0</v>
      </c>
      <c r="K81" s="9" t="s">
        <v>1053</v>
      </c>
      <c r="M81" s="480"/>
    </row>
    <row r="82" spans="1:13" s="440" customFormat="1" ht="15" customHeight="1">
      <c r="B82" s="518">
        <v>23</v>
      </c>
      <c r="C82" s="519" t="s">
        <v>836</v>
      </c>
      <c r="D82" s="1091" t="s">
        <v>497</v>
      </c>
      <c r="E82" s="1092"/>
      <c r="F82" s="549"/>
      <c r="G82" s="521" t="s">
        <v>1054</v>
      </c>
      <c r="H82" s="564">
        <v>0.67</v>
      </c>
      <c r="I82" s="521" t="s">
        <v>1055</v>
      </c>
      <c r="J82" s="551">
        <f t="shared" si="2"/>
        <v>0</v>
      </c>
      <c r="K82" s="9" t="s">
        <v>1056</v>
      </c>
      <c r="M82" s="480"/>
    </row>
    <row r="83" spans="1:13" s="440" customFormat="1" ht="15" customHeight="1">
      <c r="B83" s="554">
        <f>B82+1</f>
        <v>24</v>
      </c>
      <c r="C83" s="555" t="s">
        <v>844</v>
      </c>
      <c r="D83" s="1107" t="s">
        <v>495</v>
      </c>
      <c r="E83" s="1108"/>
      <c r="F83" s="556"/>
      <c r="G83" s="557" t="s">
        <v>1054</v>
      </c>
      <c r="H83" s="564">
        <v>0.5</v>
      </c>
      <c r="I83" s="557" t="s">
        <v>1055</v>
      </c>
      <c r="J83" s="558">
        <f t="shared" si="2"/>
        <v>0</v>
      </c>
      <c r="K83" s="387" t="s">
        <v>1057</v>
      </c>
      <c r="M83" s="480"/>
    </row>
    <row r="84" spans="1:13" s="440" customFormat="1" ht="15" customHeight="1" thickBot="1">
      <c r="B84" s="554">
        <f>B83+1</f>
        <v>25</v>
      </c>
      <c r="C84" s="555" t="s">
        <v>844</v>
      </c>
      <c r="D84" s="1107" t="s">
        <v>497</v>
      </c>
      <c r="E84" s="1108"/>
      <c r="F84" s="556"/>
      <c r="G84" s="557" t="s">
        <v>1051</v>
      </c>
      <c r="H84" s="564">
        <v>0.67</v>
      </c>
      <c r="I84" s="557" t="s">
        <v>1052</v>
      </c>
      <c r="J84" s="558">
        <f t="shared" si="2"/>
        <v>0</v>
      </c>
      <c r="K84" s="387" t="s">
        <v>1058</v>
      </c>
      <c r="M84" s="480"/>
    </row>
    <row r="85" spans="1:13" s="1" customFormat="1" ht="15" customHeight="1">
      <c r="B85" s="15"/>
      <c r="C85" s="16"/>
      <c r="D85" s="15"/>
      <c r="E85" s="15"/>
      <c r="F85" s="14"/>
      <c r="G85" s="533"/>
      <c r="H85" s="956" t="s">
        <v>1059</v>
      </c>
      <c r="I85" s="957"/>
      <c r="J85" s="11"/>
      <c r="K85" s="9"/>
      <c r="M85" s="41"/>
    </row>
    <row r="86" spans="1:13" s="1" customFormat="1" ht="15" customHeight="1" thickBot="1">
      <c r="B86" s="9"/>
      <c r="C86" s="9"/>
      <c r="D86" s="9"/>
      <c r="E86" s="9"/>
      <c r="F86" s="12"/>
      <c r="G86" s="9"/>
      <c r="H86" s="958" t="s">
        <v>94</v>
      </c>
      <c r="I86" s="959"/>
      <c r="J86" s="10">
        <f>SUM(J60:J84)</f>
        <v>0</v>
      </c>
      <c r="K86" s="9" t="s">
        <v>1060</v>
      </c>
      <c r="L86" s="1" t="s">
        <v>994</v>
      </c>
      <c r="M86" s="41"/>
    </row>
    <row r="87" spans="1:13" s="1" customFormat="1" ht="18.75" customHeight="1">
      <c r="F87" s="3"/>
      <c r="J87" s="3"/>
      <c r="M87" s="41"/>
    </row>
    <row r="88" spans="1:13" ht="18.75" customHeight="1">
      <c r="A88" s="7" t="s">
        <v>1019</v>
      </c>
      <c r="B88" s="1" t="s">
        <v>832</v>
      </c>
    </row>
    <row r="89" spans="1:13" ht="11.25" customHeight="1">
      <c r="A89" s="48"/>
    </row>
    <row r="90" spans="1:13" ht="18.75" customHeight="1">
      <c r="A90" s="48"/>
      <c r="B90" s="1089" t="s">
        <v>151</v>
      </c>
      <c r="C90" s="1090"/>
      <c r="D90" s="1089" t="s">
        <v>111</v>
      </c>
      <c r="E90" s="1090"/>
      <c r="F90" s="546" t="s">
        <v>150</v>
      </c>
      <c r="G90" s="516"/>
      <c r="H90" s="516" t="s">
        <v>109</v>
      </c>
      <c r="I90" s="516"/>
      <c r="J90" s="546" t="s">
        <v>3</v>
      </c>
      <c r="K90" s="9"/>
    </row>
    <row r="91" spans="1:13" ht="15" customHeight="1">
      <c r="A91" s="48"/>
      <c r="B91" s="31"/>
      <c r="C91" s="30"/>
      <c r="D91" s="29"/>
      <c r="E91" s="28"/>
      <c r="F91" s="27"/>
      <c r="G91" s="25"/>
      <c r="H91" s="25"/>
      <c r="I91" s="25"/>
      <c r="J91" s="24" t="s">
        <v>996</v>
      </c>
      <c r="K91" s="9"/>
    </row>
    <row r="92" spans="1:13" s="1" customFormat="1" ht="15" customHeight="1">
      <c r="B92" s="547">
        <v>1</v>
      </c>
      <c r="C92" s="548" t="s">
        <v>117</v>
      </c>
      <c r="D92" s="950"/>
      <c r="E92" s="951"/>
      <c r="F92" s="549"/>
      <c r="G92" s="521" t="s">
        <v>994</v>
      </c>
      <c r="H92" s="564">
        <v>0.14699999999999999</v>
      </c>
      <c r="I92" s="521" t="s">
        <v>997</v>
      </c>
      <c r="J92" s="551">
        <f>ROUND(F92*H92,0)</f>
        <v>0</v>
      </c>
      <c r="K92" s="9" t="s">
        <v>998</v>
      </c>
      <c r="M92" s="41"/>
    </row>
    <row r="93" spans="1:13" s="1" customFormat="1" ht="15" customHeight="1">
      <c r="B93" s="547">
        <v>2</v>
      </c>
      <c r="C93" s="548" t="s">
        <v>107</v>
      </c>
      <c r="D93" s="950"/>
      <c r="E93" s="951"/>
      <c r="F93" s="549"/>
      <c r="G93" s="521" t="s">
        <v>994</v>
      </c>
      <c r="H93" s="564">
        <v>0.17899999999999999</v>
      </c>
      <c r="I93" s="521" t="s">
        <v>997</v>
      </c>
      <c r="J93" s="551">
        <f>ROUND(F93*H93,0)</f>
        <v>0</v>
      </c>
      <c r="K93" s="9" t="s">
        <v>999</v>
      </c>
      <c r="M93" s="41"/>
    </row>
    <row r="94" spans="1:13" s="1" customFormat="1" ht="15" customHeight="1">
      <c r="B94" s="547">
        <v>3</v>
      </c>
      <c r="C94" s="548" t="s">
        <v>105</v>
      </c>
      <c r="D94" s="950"/>
      <c r="E94" s="951"/>
      <c r="F94" s="549"/>
      <c r="G94" s="521" t="s">
        <v>994</v>
      </c>
      <c r="H94" s="564">
        <v>0.20599999999999999</v>
      </c>
      <c r="I94" s="521" t="s">
        <v>997</v>
      </c>
      <c r="J94" s="551">
        <f>ROUND(F94*H94,0)</f>
        <v>0</v>
      </c>
      <c r="K94" s="9" t="s">
        <v>1000</v>
      </c>
      <c r="M94" s="41"/>
    </row>
    <row r="95" spans="1:13" s="1" customFormat="1" ht="15" customHeight="1" thickBot="1">
      <c r="B95" s="518">
        <v>4</v>
      </c>
      <c r="C95" s="519" t="s">
        <v>103</v>
      </c>
      <c r="D95" s="950"/>
      <c r="E95" s="951"/>
      <c r="F95" s="549"/>
      <c r="G95" s="521" t="s">
        <v>994</v>
      </c>
      <c r="H95" s="564">
        <v>0.25900000000000001</v>
      </c>
      <c r="I95" s="521" t="s">
        <v>997</v>
      </c>
      <c r="J95" s="551">
        <f>ROUND(F95*H95,0)</f>
        <v>0</v>
      </c>
      <c r="K95" s="9" t="s">
        <v>1001</v>
      </c>
      <c r="M95" s="41"/>
    </row>
    <row r="96" spans="1:13" s="1" customFormat="1" ht="15" customHeight="1">
      <c r="B96" s="15"/>
      <c r="C96" s="16"/>
      <c r="D96" s="15"/>
      <c r="E96" s="15"/>
      <c r="F96" s="14"/>
      <c r="G96" s="533"/>
      <c r="H96" s="956" t="s">
        <v>1061</v>
      </c>
      <c r="I96" s="957"/>
      <c r="J96" s="11"/>
      <c r="K96" s="9"/>
      <c r="M96" s="41"/>
    </row>
    <row r="97" spans="1:13" s="1" customFormat="1" ht="15" customHeight="1" thickBot="1">
      <c r="B97" s="9"/>
      <c r="C97" s="9"/>
      <c r="D97" s="9"/>
      <c r="E97" s="9"/>
      <c r="F97" s="12"/>
      <c r="G97" s="9"/>
      <c r="H97" s="958" t="s">
        <v>94</v>
      </c>
      <c r="I97" s="959"/>
      <c r="J97" s="10">
        <f>SUM(J92:J95)</f>
        <v>0</v>
      </c>
      <c r="K97" s="9" t="s">
        <v>1020</v>
      </c>
      <c r="L97" s="1" t="s">
        <v>994</v>
      </c>
      <c r="M97" s="41"/>
    </row>
    <row r="98" spans="1:13" s="1" customFormat="1" ht="18.75" customHeight="1">
      <c r="F98" s="3"/>
      <c r="J98" s="3"/>
      <c r="M98" s="41"/>
    </row>
    <row r="99" spans="1:13" ht="18.75" customHeight="1">
      <c r="A99" s="7" t="s">
        <v>1021</v>
      </c>
      <c r="B99" s="1" t="s">
        <v>265</v>
      </c>
    </row>
    <row r="100" spans="1:13" ht="11.25" customHeight="1">
      <c r="A100" s="48"/>
    </row>
    <row r="101" spans="1:13" ht="18.75" customHeight="1">
      <c r="A101" s="48"/>
      <c r="B101" s="1089" t="s">
        <v>112</v>
      </c>
      <c r="C101" s="1090"/>
      <c r="D101" s="1089" t="s">
        <v>111</v>
      </c>
      <c r="E101" s="1090"/>
      <c r="F101" s="546" t="s">
        <v>110</v>
      </c>
      <c r="G101" s="516"/>
      <c r="H101" s="516" t="s">
        <v>109</v>
      </c>
      <c r="I101" s="516"/>
      <c r="J101" s="546" t="s">
        <v>3</v>
      </c>
      <c r="K101" s="9"/>
    </row>
    <row r="102" spans="1:13" ht="15" customHeight="1">
      <c r="A102" s="48"/>
      <c r="B102" s="31"/>
      <c r="C102" s="30"/>
      <c r="D102" s="29"/>
      <c r="E102" s="28"/>
      <c r="F102" s="27"/>
      <c r="G102" s="25"/>
      <c r="H102" s="25"/>
      <c r="I102" s="25"/>
      <c r="J102" s="24" t="s">
        <v>996</v>
      </c>
      <c r="K102" s="9"/>
    </row>
    <row r="103" spans="1:13" s="1" customFormat="1" ht="15" customHeight="1">
      <c r="B103" s="547">
        <v>1</v>
      </c>
      <c r="C103" s="548" t="s">
        <v>594</v>
      </c>
      <c r="D103" s="950"/>
      <c r="E103" s="951"/>
      <c r="F103" s="549"/>
      <c r="G103" s="521" t="s">
        <v>994</v>
      </c>
      <c r="H103" s="564">
        <v>0.17899999999999999</v>
      </c>
      <c r="I103" s="521" t="s">
        <v>997</v>
      </c>
      <c r="J103" s="551">
        <f t="shared" ref="J103:J110" si="3">ROUND(F103*H103,0)</f>
        <v>0</v>
      </c>
      <c r="K103" s="9" t="s">
        <v>998</v>
      </c>
      <c r="M103" s="56"/>
    </row>
    <row r="104" spans="1:13" s="1" customFormat="1" ht="15" customHeight="1">
      <c r="B104" s="547">
        <v>2</v>
      </c>
      <c r="C104" s="548" t="s">
        <v>105</v>
      </c>
      <c r="D104" s="950"/>
      <c r="E104" s="951"/>
      <c r="F104" s="549"/>
      <c r="G104" s="521" t="s">
        <v>994</v>
      </c>
      <c r="H104" s="564">
        <v>0.20599999999999999</v>
      </c>
      <c r="I104" s="521" t="s">
        <v>997</v>
      </c>
      <c r="J104" s="551">
        <f t="shared" si="3"/>
        <v>0</v>
      </c>
      <c r="K104" s="9" t="s">
        <v>999</v>
      </c>
      <c r="M104" s="46"/>
    </row>
    <row r="105" spans="1:13" s="1" customFormat="1" ht="15" customHeight="1">
      <c r="B105" s="547">
        <v>3</v>
      </c>
      <c r="C105" s="548" t="s">
        <v>103</v>
      </c>
      <c r="D105" s="950"/>
      <c r="E105" s="951"/>
      <c r="F105" s="549"/>
      <c r="G105" s="521" t="s">
        <v>994</v>
      </c>
      <c r="H105" s="564">
        <v>0.25900000000000001</v>
      </c>
      <c r="I105" s="521" t="s">
        <v>997</v>
      </c>
      <c r="J105" s="551">
        <f t="shared" si="3"/>
        <v>0</v>
      </c>
      <c r="K105" s="9" t="s">
        <v>1000</v>
      </c>
      <c r="M105" s="46"/>
    </row>
    <row r="106" spans="1:13" s="1" customFormat="1" ht="15" customHeight="1">
      <c r="B106" s="518">
        <v>4</v>
      </c>
      <c r="C106" s="519" t="s">
        <v>101</v>
      </c>
      <c r="D106" s="950"/>
      <c r="E106" s="951"/>
      <c r="F106" s="549"/>
      <c r="G106" s="521" t="s">
        <v>994</v>
      </c>
      <c r="H106" s="564">
        <v>0.28999999999999998</v>
      </c>
      <c r="I106" s="521" t="s">
        <v>997</v>
      </c>
      <c r="J106" s="551">
        <f t="shared" si="3"/>
        <v>0</v>
      </c>
      <c r="K106" s="9" t="s">
        <v>1001</v>
      </c>
      <c r="M106" s="46"/>
    </row>
    <row r="107" spans="1:13" s="1" customFormat="1" ht="15" customHeight="1">
      <c r="B107" s="518">
        <v>5</v>
      </c>
      <c r="C107" s="519" t="s">
        <v>99</v>
      </c>
      <c r="D107" s="950"/>
      <c r="E107" s="951"/>
      <c r="F107" s="549"/>
      <c r="G107" s="521" t="s">
        <v>994</v>
      </c>
      <c r="H107" s="564">
        <v>0.32</v>
      </c>
      <c r="I107" s="521" t="s">
        <v>997</v>
      </c>
      <c r="J107" s="551">
        <f t="shared" si="3"/>
        <v>0</v>
      </c>
      <c r="K107" s="9" t="s">
        <v>1002</v>
      </c>
      <c r="M107" s="46"/>
    </row>
    <row r="108" spans="1:13" s="1" customFormat="1" ht="15" customHeight="1">
      <c r="B108" s="518">
        <v>6</v>
      </c>
      <c r="C108" s="519" t="s">
        <v>97</v>
      </c>
      <c r="D108" s="950"/>
      <c r="E108" s="951"/>
      <c r="F108" s="549"/>
      <c r="G108" s="521" t="s">
        <v>994</v>
      </c>
      <c r="H108" s="564">
        <v>0.34399999999999997</v>
      </c>
      <c r="I108" s="521" t="s">
        <v>997</v>
      </c>
      <c r="J108" s="551">
        <f t="shared" si="3"/>
        <v>0</v>
      </c>
      <c r="K108" s="9" t="s">
        <v>1003</v>
      </c>
      <c r="M108" s="46"/>
    </row>
    <row r="109" spans="1:13" s="1" customFormat="1" ht="15" customHeight="1">
      <c r="B109" s="518">
        <v>7</v>
      </c>
      <c r="C109" s="519" t="s">
        <v>478</v>
      </c>
      <c r="D109" s="950"/>
      <c r="E109" s="951"/>
      <c r="F109" s="549"/>
      <c r="G109" s="521" t="s">
        <v>994</v>
      </c>
      <c r="H109" s="564">
        <v>0.379</v>
      </c>
      <c r="I109" s="521" t="s">
        <v>997</v>
      </c>
      <c r="J109" s="551">
        <f t="shared" si="3"/>
        <v>0</v>
      </c>
      <c r="K109" s="9" t="s">
        <v>1004</v>
      </c>
      <c r="M109" s="46"/>
    </row>
    <row r="110" spans="1:13" s="1" customFormat="1" ht="15" customHeight="1" thickBot="1">
      <c r="B110" s="518">
        <v>8</v>
      </c>
      <c r="C110" s="519" t="s">
        <v>498</v>
      </c>
      <c r="D110" s="950"/>
      <c r="E110" s="951"/>
      <c r="F110" s="549"/>
      <c r="G110" s="521" t="s">
        <v>994</v>
      </c>
      <c r="H110" s="564">
        <v>0.40500000000000003</v>
      </c>
      <c r="I110" s="521" t="s">
        <v>997</v>
      </c>
      <c r="J110" s="551">
        <f t="shared" si="3"/>
        <v>0</v>
      </c>
      <c r="K110" s="9" t="s">
        <v>1005</v>
      </c>
      <c r="M110" s="46"/>
    </row>
    <row r="111" spans="1:13" s="1" customFormat="1" ht="15" customHeight="1">
      <c r="B111" s="15"/>
      <c r="C111" s="16"/>
      <c r="D111" s="15"/>
      <c r="E111" s="15"/>
      <c r="F111" s="14"/>
      <c r="G111" s="533"/>
      <c r="H111" s="956" t="s">
        <v>1062</v>
      </c>
      <c r="I111" s="957"/>
      <c r="J111" s="11"/>
      <c r="K111" s="9"/>
      <c r="M111" s="41"/>
    </row>
    <row r="112" spans="1:13" s="1" customFormat="1" ht="15" customHeight="1" thickBot="1">
      <c r="B112" s="9"/>
      <c r="C112" s="9"/>
      <c r="D112" s="9"/>
      <c r="E112" s="9"/>
      <c r="F112" s="12"/>
      <c r="G112" s="9"/>
      <c r="H112" s="958" t="s">
        <v>94</v>
      </c>
      <c r="I112" s="959"/>
      <c r="J112" s="10">
        <f>SUM(J103:J110)</f>
        <v>0</v>
      </c>
      <c r="K112" s="9" t="s">
        <v>1063</v>
      </c>
      <c r="L112" s="1" t="s">
        <v>994</v>
      </c>
      <c r="M112" s="41"/>
    </row>
    <row r="113" spans="1:13" s="1" customFormat="1" ht="18.75" customHeight="1">
      <c r="F113" s="3"/>
      <c r="J113" s="3"/>
      <c r="M113" s="41"/>
    </row>
    <row r="114" spans="1:13" ht="18.75" customHeight="1">
      <c r="A114" s="57" t="s">
        <v>1023</v>
      </c>
      <c r="B114" s="1" t="s">
        <v>264</v>
      </c>
    </row>
    <row r="115" spans="1:13" ht="11.25" customHeight="1">
      <c r="A115" s="48"/>
      <c r="H115" s="65"/>
    </row>
    <row r="116" spans="1:13" ht="15" customHeight="1">
      <c r="A116" s="48"/>
      <c r="B116" s="985" t="s">
        <v>1064</v>
      </c>
      <c r="C116" s="985"/>
      <c r="D116" s="985"/>
      <c r="E116" s="985"/>
      <c r="H116" s="65"/>
    </row>
    <row r="117" spans="1:13" s="1" customFormat="1" ht="15" customHeight="1">
      <c r="A117" s="7"/>
      <c r="B117" s="985"/>
      <c r="C117" s="985"/>
      <c r="D117" s="985"/>
      <c r="E117" s="985"/>
      <c r="F117" s="3"/>
      <c r="H117" s="64" t="s">
        <v>160</v>
      </c>
      <c r="J117" s="3"/>
      <c r="M117" s="41"/>
    </row>
    <row r="118" spans="1:13" s="1" customFormat="1" ht="18.75" customHeight="1">
      <c r="A118" s="7"/>
      <c r="B118" s="985"/>
      <c r="C118" s="985"/>
      <c r="D118" s="985"/>
      <c r="E118" s="985"/>
      <c r="F118" s="549"/>
      <c r="G118" s="536" t="s">
        <v>994</v>
      </c>
      <c r="H118" s="565">
        <v>0.8</v>
      </c>
      <c r="I118" s="536" t="s">
        <v>997</v>
      </c>
      <c r="J118" s="551">
        <f>ROUND(F118*H118,0)</f>
        <v>0</v>
      </c>
      <c r="K118" s="9" t="s">
        <v>1065</v>
      </c>
      <c r="L118" s="1" t="s">
        <v>994</v>
      </c>
      <c r="M118" s="41"/>
    </row>
    <row r="119" spans="1:13" s="1" customFormat="1" ht="10.5" customHeight="1">
      <c r="F119" s="3"/>
      <c r="J119" s="63" t="s">
        <v>159</v>
      </c>
      <c r="M119" s="41"/>
    </row>
    <row r="120" spans="1:13" s="1" customFormat="1" ht="18.75" customHeight="1">
      <c r="F120" s="3"/>
      <c r="J120" s="63"/>
      <c r="M120" s="41"/>
    </row>
    <row r="121" spans="1:13" s="60" customFormat="1" ht="18.75" customHeight="1">
      <c r="A121" s="5" t="s">
        <v>1025</v>
      </c>
      <c r="B121" s="2" t="s">
        <v>263</v>
      </c>
      <c r="F121" s="62"/>
      <c r="J121" s="62"/>
      <c r="M121" s="61"/>
    </row>
    <row r="122" spans="1:13" ht="11.25" customHeight="1">
      <c r="A122" s="48"/>
    </row>
    <row r="123" spans="1:13" ht="18.75" customHeight="1">
      <c r="A123" s="48"/>
      <c r="B123" s="1089" t="s">
        <v>260</v>
      </c>
      <c r="C123" s="1090"/>
      <c r="D123" s="1089" t="s">
        <v>111</v>
      </c>
      <c r="E123" s="1090"/>
      <c r="F123" s="566" t="s">
        <v>259</v>
      </c>
      <c r="G123" s="516"/>
      <c r="H123" s="516" t="s">
        <v>109</v>
      </c>
      <c r="I123" s="516"/>
      <c r="J123" s="546" t="s">
        <v>3</v>
      </c>
      <c r="K123" s="9"/>
    </row>
    <row r="124" spans="1:13" ht="15" customHeight="1">
      <c r="A124" s="48"/>
      <c r="B124" s="31"/>
      <c r="C124" s="30"/>
      <c r="D124" s="29"/>
      <c r="E124" s="28"/>
      <c r="F124" s="27"/>
      <c r="G124" s="25"/>
      <c r="H124" s="25"/>
      <c r="I124" s="25"/>
      <c r="J124" s="24" t="s">
        <v>996</v>
      </c>
      <c r="K124" s="9"/>
    </row>
    <row r="125" spans="1:13" s="1" customFormat="1" ht="15" customHeight="1">
      <c r="B125" s="547">
        <v>1</v>
      </c>
      <c r="C125" s="548" t="s">
        <v>105</v>
      </c>
      <c r="D125" s="950"/>
      <c r="E125" s="951"/>
      <c r="F125" s="549"/>
      <c r="G125" s="521" t="s">
        <v>994</v>
      </c>
      <c r="H125" s="567">
        <v>6.9000000000000006E-2</v>
      </c>
      <c r="I125" s="521" t="s">
        <v>997</v>
      </c>
      <c r="J125" s="551">
        <f t="shared" ref="J125:J133" si="4">ROUND(F125*H125,0)</f>
        <v>0</v>
      </c>
      <c r="K125" s="9" t="s">
        <v>998</v>
      </c>
      <c r="M125" s="56"/>
    </row>
    <row r="126" spans="1:13" s="1" customFormat="1" ht="15" customHeight="1">
      <c r="B126" s="547">
        <v>2</v>
      </c>
      <c r="C126" s="548" t="s">
        <v>103</v>
      </c>
      <c r="D126" s="950"/>
      <c r="E126" s="951"/>
      <c r="F126" s="549"/>
      <c r="G126" s="521" t="s">
        <v>994</v>
      </c>
      <c r="H126" s="567">
        <v>7.9000000000000001E-2</v>
      </c>
      <c r="I126" s="521" t="s">
        <v>997</v>
      </c>
      <c r="J126" s="551">
        <f t="shared" si="4"/>
        <v>0</v>
      </c>
      <c r="K126" s="9" t="s">
        <v>999</v>
      </c>
      <c r="M126" s="46"/>
    </row>
    <row r="127" spans="1:13" s="1" customFormat="1" ht="15" customHeight="1">
      <c r="B127" s="518">
        <v>3</v>
      </c>
      <c r="C127" s="519" t="s">
        <v>101</v>
      </c>
      <c r="D127" s="950"/>
      <c r="E127" s="951"/>
      <c r="F127" s="549"/>
      <c r="G127" s="521" t="s">
        <v>994</v>
      </c>
      <c r="H127" s="567">
        <v>0.09</v>
      </c>
      <c r="I127" s="521" t="s">
        <v>997</v>
      </c>
      <c r="J127" s="551">
        <f t="shared" si="4"/>
        <v>0</v>
      </c>
      <c r="K127" s="9" t="s">
        <v>1000</v>
      </c>
      <c r="M127" s="46"/>
    </row>
    <row r="128" spans="1:13" s="1" customFormat="1" ht="15" customHeight="1">
      <c r="B128" s="568">
        <v>4</v>
      </c>
      <c r="C128" s="569" t="s">
        <v>97</v>
      </c>
      <c r="D128" s="950"/>
      <c r="E128" s="951"/>
      <c r="F128" s="549"/>
      <c r="G128" s="521" t="s">
        <v>994</v>
      </c>
      <c r="H128" s="567">
        <v>0.11</v>
      </c>
      <c r="I128" s="521" t="s">
        <v>997</v>
      </c>
      <c r="J128" s="551">
        <f t="shared" si="4"/>
        <v>0</v>
      </c>
      <c r="K128" s="9" t="s">
        <v>1001</v>
      </c>
      <c r="M128" s="46"/>
    </row>
    <row r="129" spans="1:13" s="1" customFormat="1" ht="15" customHeight="1">
      <c r="B129" s="568">
        <v>5</v>
      </c>
      <c r="C129" s="569" t="s">
        <v>478</v>
      </c>
      <c r="D129" s="950"/>
      <c r="E129" s="951"/>
      <c r="F129" s="549"/>
      <c r="G129" s="521" t="s">
        <v>994</v>
      </c>
      <c r="H129" s="567">
        <v>0.11799999999999999</v>
      </c>
      <c r="I129" s="521" t="s">
        <v>997</v>
      </c>
      <c r="J129" s="551">
        <f t="shared" si="4"/>
        <v>0</v>
      </c>
      <c r="K129" s="9" t="s">
        <v>1002</v>
      </c>
      <c r="M129" s="46"/>
    </row>
    <row r="130" spans="1:13" s="1" customFormat="1" ht="15" customHeight="1">
      <c r="B130" s="568">
        <v>6</v>
      </c>
      <c r="C130" s="569" t="s">
        <v>498</v>
      </c>
      <c r="D130" s="950"/>
      <c r="E130" s="951"/>
      <c r="F130" s="549"/>
      <c r="G130" s="521" t="s">
        <v>994</v>
      </c>
      <c r="H130" s="567">
        <v>0.128</v>
      </c>
      <c r="I130" s="521" t="s">
        <v>997</v>
      </c>
      <c r="J130" s="551">
        <f t="shared" si="4"/>
        <v>0</v>
      </c>
      <c r="K130" s="9" t="s">
        <v>1003</v>
      </c>
      <c r="M130" s="46"/>
    </row>
    <row r="131" spans="1:13" s="1" customFormat="1" ht="15" customHeight="1">
      <c r="B131" s="568">
        <v>7</v>
      </c>
      <c r="C131" s="569" t="s">
        <v>541</v>
      </c>
      <c r="D131" s="950"/>
      <c r="E131" s="951"/>
      <c r="F131" s="549"/>
      <c r="G131" s="521" t="s">
        <v>994</v>
      </c>
      <c r="H131" s="567">
        <v>0.13600000000000001</v>
      </c>
      <c r="I131" s="521" t="s">
        <v>997</v>
      </c>
      <c r="J131" s="551">
        <f t="shared" si="4"/>
        <v>0</v>
      </c>
      <c r="K131" s="9" t="s">
        <v>1004</v>
      </c>
      <c r="M131" s="46"/>
    </row>
    <row r="132" spans="1:13" s="1" customFormat="1" ht="15" customHeight="1">
      <c r="B132" s="568">
        <v>8</v>
      </c>
      <c r="C132" s="569" t="s">
        <v>595</v>
      </c>
      <c r="D132" s="950"/>
      <c r="E132" s="951"/>
      <c r="F132" s="549"/>
      <c r="G132" s="521" t="s">
        <v>994</v>
      </c>
      <c r="H132" s="567">
        <v>0.14399999999999999</v>
      </c>
      <c r="I132" s="521" t="s">
        <v>997</v>
      </c>
      <c r="J132" s="551">
        <f t="shared" si="4"/>
        <v>0</v>
      </c>
      <c r="K132" s="9" t="s">
        <v>1005</v>
      </c>
      <c r="M132" s="46"/>
    </row>
    <row r="133" spans="1:13" s="1" customFormat="1" ht="15" customHeight="1">
      <c r="B133" s="568">
        <v>9</v>
      </c>
      <c r="C133" s="569" t="s">
        <v>652</v>
      </c>
      <c r="D133" s="950"/>
      <c r="E133" s="951"/>
      <c r="F133" s="549"/>
      <c r="G133" s="521" t="s">
        <v>994</v>
      </c>
      <c r="H133" s="567">
        <v>0.153</v>
      </c>
      <c r="I133" s="521" t="s">
        <v>997</v>
      </c>
      <c r="J133" s="551">
        <f t="shared" si="4"/>
        <v>0</v>
      </c>
      <c r="K133" s="9" t="s">
        <v>1006</v>
      </c>
      <c r="M133" s="46"/>
    </row>
    <row r="134" spans="1:13" s="1" customFormat="1" ht="15" customHeight="1">
      <c r="B134" s="568">
        <v>10</v>
      </c>
      <c r="C134" s="569" t="s">
        <v>726</v>
      </c>
      <c r="D134" s="950"/>
      <c r="E134" s="951"/>
      <c r="F134" s="549"/>
      <c r="G134" s="521" t="s">
        <v>994</v>
      </c>
      <c r="H134" s="567">
        <v>0.16200000000000001</v>
      </c>
      <c r="I134" s="521" t="s">
        <v>997</v>
      </c>
      <c r="J134" s="551">
        <f>ROUND(F134*H134,0)</f>
        <v>0</v>
      </c>
      <c r="K134" s="9" t="s">
        <v>1007</v>
      </c>
      <c r="M134" s="46"/>
    </row>
    <row r="135" spans="1:13" s="1" customFormat="1" ht="15" customHeight="1" thickBot="1">
      <c r="B135" s="568">
        <v>11</v>
      </c>
      <c r="C135" s="569" t="s">
        <v>769</v>
      </c>
      <c r="D135" s="950"/>
      <c r="E135" s="951"/>
      <c r="F135" s="549"/>
      <c r="G135" s="521" t="s">
        <v>994</v>
      </c>
      <c r="H135" s="567">
        <v>0.193</v>
      </c>
      <c r="I135" s="521" t="s">
        <v>997</v>
      </c>
      <c r="J135" s="551">
        <f>ROUND(F135*H135,0)</f>
        <v>0</v>
      </c>
      <c r="K135" s="9" t="s">
        <v>1008</v>
      </c>
      <c r="M135" s="41"/>
    </row>
    <row r="136" spans="1:13" s="1" customFormat="1" ht="15" customHeight="1">
      <c r="B136" s="15"/>
      <c r="C136" s="16"/>
      <c r="D136" s="15"/>
      <c r="E136" s="15"/>
      <c r="F136" s="14"/>
      <c r="G136" s="533"/>
      <c r="H136" s="956" t="s">
        <v>1066</v>
      </c>
      <c r="I136" s="957"/>
      <c r="J136" s="11"/>
      <c r="K136" s="9"/>
      <c r="M136" s="41"/>
    </row>
    <row r="137" spans="1:13" s="1" customFormat="1" ht="15" customHeight="1" thickBot="1">
      <c r="B137" s="9"/>
      <c r="C137" s="9"/>
      <c r="D137" s="9"/>
      <c r="E137" s="9"/>
      <c r="F137" s="12"/>
      <c r="G137" s="9"/>
      <c r="H137" s="958" t="s">
        <v>94</v>
      </c>
      <c r="I137" s="959"/>
      <c r="J137" s="10">
        <f>SUM(J125:J135)</f>
        <v>0</v>
      </c>
      <c r="K137" s="9" t="s">
        <v>1067</v>
      </c>
      <c r="L137" s="1" t="s">
        <v>994</v>
      </c>
      <c r="M137" s="41"/>
    </row>
    <row r="138" spans="1:13" s="1" customFormat="1" ht="18.75" customHeight="1">
      <c r="F138" s="3"/>
      <c r="J138" s="3"/>
      <c r="M138" s="41"/>
    </row>
    <row r="139" spans="1:13" ht="18.75" customHeight="1">
      <c r="A139" s="7" t="s">
        <v>1028</v>
      </c>
      <c r="B139" s="1" t="s">
        <v>772</v>
      </c>
    </row>
    <row r="140" spans="1:13" ht="11.25" customHeight="1">
      <c r="A140" s="48"/>
    </row>
    <row r="141" spans="1:13" ht="18.75" customHeight="1">
      <c r="A141" s="48"/>
      <c r="B141" s="1089" t="s">
        <v>260</v>
      </c>
      <c r="C141" s="1090"/>
      <c r="D141" s="1089" t="s">
        <v>111</v>
      </c>
      <c r="E141" s="1090"/>
      <c r="F141" s="566" t="s">
        <v>259</v>
      </c>
      <c r="G141" s="516"/>
      <c r="H141" s="516" t="s">
        <v>109</v>
      </c>
      <c r="I141" s="516"/>
      <c r="J141" s="546" t="s">
        <v>3</v>
      </c>
      <c r="K141" s="9"/>
    </row>
    <row r="142" spans="1:13" ht="15" customHeight="1">
      <c r="A142" s="48"/>
      <c r="B142" s="31"/>
      <c r="C142" s="30"/>
      <c r="D142" s="29"/>
      <c r="E142" s="28"/>
      <c r="F142" s="27"/>
      <c r="G142" s="25"/>
      <c r="H142" s="25"/>
      <c r="I142" s="25"/>
      <c r="J142" s="59" t="s">
        <v>996</v>
      </c>
      <c r="K142" s="9"/>
    </row>
    <row r="143" spans="1:13" s="1" customFormat="1" ht="15" customHeight="1">
      <c r="B143" s="518">
        <v>1</v>
      </c>
      <c r="C143" s="519" t="s">
        <v>596</v>
      </c>
      <c r="D143" s="950"/>
      <c r="E143" s="951"/>
      <c r="F143" s="549"/>
      <c r="G143" s="521" t="s">
        <v>994</v>
      </c>
      <c r="H143" s="567">
        <v>0.15</v>
      </c>
      <c r="I143" s="570" t="s">
        <v>997</v>
      </c>
      <c r="J143" s="551">
        <f>ROUND(F143*H143,0)</f>
        <v>0</v>
      </c>
      <c r="K143" s="9" t="s">
        <v>998</v>
      </c>
      <c r="L143" s="474"/>
      <c r="M143" s="41"/>
    </row>
    <row r="144" spans="1:13" s="1" customFormat="1" ht="15" customHeight="1">
      <c r="B144" s="518">
        <v>2</v>
      </c>
      <c r="C144" s="519" t="s">
        <v>652</v>
      </c>
      <c r="D144" s="950"/>
      <c r="E144" s="951"/>
      <c r="F144" s="549"/>
      <c r="G144" s="521" t="s">
        <v>994</v>
      </c>
      <c r="H144" s="567">
        <v>0.22900000000000001</v>
      </c>
      <c r="I144" s="521" t="s">
        <v>997</v>
      </c>
      <c r="J144" s="398">
        <f>ROUND(F144*H144,0)</f>
        <v>0</v>
      </c>
      <c r="K144" s="9" t="s">
        <v>999</v>
      </c>
      <c r="M144" s="41"/>
    </row>
    <row r="145" spans="1:13" s="1" customFormat="1" ht="15" customHeight="1" thickBot="1">
      <c r="B145" s="518">
        <v>3</v>
      </c>
      <c r="C145" s="519" t="s">
        <v>726</v>
      </c>
      <c r="D145" s="950"/>
      <c r="E145" s="951"/>
      <c r="F145" s="549"/>
      <c r="G145" s="521" t="s">
        <v>994</v>
      </c>
      <c r="H145" s="567">
        <v>0.24299999999999999</v>
      </c>
      <c r="I145" s="521" t="s">
        <v>997</v>
      </c>
      <c r="J145" s="398">
        <f>ROUND(F145*H145,0)</f>
        <v>0</v>
      </c>
      <c r="K145" s="9" t="s">
        <v>1000</v>
      </c>
      <c r="M145" s="41"/>
    </row>
    <row r="146" spans="1:13" s="1" customFormat="1" ht="15" customHeight="1">
      <c r="B146" s="15"/>
      <c r="C146" s="16"/>
      <c r="D146" s="15"/>
      <c r="E146" s="15"/>
      <c r="F146" s="14"/>
      <c r="G146" s="533"/>
      <c r="H146" s="956" t="s">
        <v>1026</v>
      </c>
      <c r="I146" s="957"/>
      <c r="J146" s="11"/>
      <c r="K146" s="9"/>
      <c r="M146" s="41"/>
    </row>
    <row r="147" spans="1:13" s="1" customFormat="1" ht="15" customHeight="1" thickBot="1">
      <c r="B147" s="9"/>
      <c r="C147" s="9"/>
      <c r="D147" s="9"/>
      <c r="E147" s="9"/>
      <c r="F147" s="12"/>
      <c r="G147" s="9"/>
      <c r="H147" s="958" t="s">
        <v>94</v>
      </c>
      <c r="I147" s="959"/>
      <c r="J147" s="10">
        <f>SUM(J143:J145)</f>
        <v>0</v>
      </c>
      <c r="K147" s="9" t="s">
        <v>1068</v>
      </c>
      <c r="L147" s="1" t="s">
        <v>994</v>
      </c>
      <c r="M147" s="41"/>
    </row>
    <row r="148" spans="1:13" s="1" customFormat="1" ht="18.75" customHeight="1">
      <c r="F148" s="3"/>
      <c r="J148" s="3"/>
      <c r="M148" s="41"/>
    </row>
    <row r="149" spans="1:13" ht="18.75" customHeight="1">
      <c r="A149" s="57" t="s">
        <v>1034</v>
      </c>
      <c r="B149" s="1" t="s">
        <v>262</v>
      </c>
    </row>
    <row r="150" spans="1:13" ht="11.25" customHeight="1">
      <c r="A150" s="48"/>
    </row>
    <row r="151" spans="1:13" ht="18.75" customHeight="1">
      <c r="A151" s="48"/>
      <c r="B151" s="1089" t="s">
        <v>260</v>
      </c>
      <c r="C151" s="1090"/>
      <c r="D151" s="1089" t="s">
        <v>111</v>
      </c>
      <c r="E151" s="1090"/>
      <c r="F151" s="566" t="s">
        <v>259</v>
      </c>
      <c r="G151" s="516"/>
      <c r="H151" s="516" t="s">
        <v>109</v>
      </c>
      <c r="I151" s="516"/>
      <c r="J151" s="546" t="s">
        <v>3</v>
      </c>
      <c r="K151" s="9"/>
    </row>
    <row r="152" spans="1:13" ht="15" customHeight="1">
      <c r="A152" s="48"/>
      <c r="B152" s="31"/>
      <c r="C152" s="30"/>
      <c r="D152" s="29"/>
      <c r="E152" s="28"/>
      <c r="F152" s="27"/>
      <c r="G152" s="25"/>
      <c r="H152" s="25"/>
      <c r="I152" s="25"/>
      <c r="J152" s="24" t="s">
        <v>996</v>
      </c>
      <c r="K152" s="9"/>
    </row>
    <row r="153" spans="1:13" s="1" customFormat="1" ht="15" customHeight="1">
      <c r="B153" s="547">
        <v>1</v>
      </c>
      <c r="C153" s="548" t="s">
        <v>597</v>
      </c>
      <c r="D153" s="950"/>
      <c r="E153" s="951"/>
      <c r="F153" s="549"/>
      <c r="G153" s="521" t="s">
        <v>994</v>
      </c>
      <c r="H153" s="567">
        <v>0.158</v>
      </c>
      <c r="I153" s="521" t="s">
        <v>997</v>
      </c>
      <c r="J153" s="551">
        <f>ROUND(F153*H153,0)</f>
        <v>0</v>
      </c>
      <c r="K153" s="9" t="s">
        <v>998</v>
      </c>
      <c r="M153" s="41"/>
    </row>
    <row r="154" spans="1:13" s="1" customFormat="1" ht="15" customHeight="1" thickBot="1">
      <c r="B154" s="518">
        <v>2</v>
      </c>
      <c r="C154" s="519" t="s">
        <v>596</v>
      </c>
      <c r="D154" s="950"/>
      <c r="E154" s="951"/>
      <c r="F154" s="549"/>
      <c r="G154" s="521" t="s">
        <v>994</v>
      </c>
      <c r="H154" s="567">
        <v>0.2</v>
      </c>
      <c r="I154" s="521" t="s">
        <v>997</v>
      </c>
      <c r="J154" s="551">
        <f>ROUND(F154*H154,0)</f>
        <v>0</v>
      </c>
      <c r="K154" s="9" t="s">
        <v>999</v>
      </c>
      <c r="M154" s="41"/>
    </row>
    <row r="155" spans="1:13" s="1" customFormat="1" ht="15" customHeight="1">
      <c r="B155" s="15"/>
      <c r="C155" s="16"/>
      <c r="D155" s="15"/>
      <c r="E155" s="15"/>
      <c r="F155" s="14"/>
      <c r="G155" s="533"/>
      <c r="H155" s="956" t="s">
        <v>1069</v>
      </c>
      <c r="I155" s="957"/>
      <c r="J155" s="11"/>
      <c r="K155" s="9"/>
      <c r="M155" s="41"/>
    </row>
    <row r="156" spans="1:13" s="1" customFormat="1" ht="15" customHeight="1" thickBot="1">
      <c r="B156" s="9"/>
      <c r="C156" s="9"/>
      <c r="D156" s="9"/>
      <c r="E156" s="9"/>
      <c r="F156" s="12"/>
      <c r="G156" s="9"/>
      <c r="H156" s="958" t="s">
        <v>94</v>
      </c>
      <c r="I156" s="959"/>
      <c r="J156" s="10">
        <f>SUM(J153:J154)</f>
        <v>0</v>
      </c>
      <c r="K156" s="9" t="s">
        <v>1040</v>
      </c>
      <c r="L156" s="1" t="s">
        <v>994</v>
      </c>
      <c r="M156" s="41"/>
    </row>
    <row r="157" spans="1:13" s="1" customFormat="1" ht="18.75" customHeight="1">
      <c r="F157" s="3"/>
      <c r="J157" s="3"/>
      <c r="M157" s="41"/>
    </row>
    <row r="158" spans="1:13" ht="18.75" customHeight="1">
      <c r="A158" s="57" t="s">
        <v>1070</v>
      </c>
      <c r="B158" s="1" t="s">
        <v>261</v>
      </c>
    </row>
    <row r="159" spans="1:13" ht="11.25" customHeight="1">
      <c r="A159" s="48"/>
    </row>
    <row r="160" spans="1:13" ht="18.75" customHeight="1">
      <c r="A160" s="48"/>
      <c r="B160" s="1089" t="s">
        <v>260</v>
      </c>
      <c r="C160" s="1090"/>
      <c r="D160" s="1089" t="s">
        <v>111</v>
      </c>
      <c r="E160" s="1090"/>
      <c r="F160" s="566" t="s">
        <v>259</v>
      </c>
      <c r="G160" s="516"/>
      <c r="H160" s="516" t="s">
        <v>109</v>
      </c>
      <c r="I160" s="516"/>
      <c r="J160" s="546" t="s">
        <v>3</v>
      </c>
      <c r="K160" s="9"/>
    </row>
    <row r="161" spans="1:13" ht="15" customHeight="1">
      <c r="A161" s="48"/>
      <c r="B161" s="31"/>
      <c r="C161" s="30"/>
      <c r="D161" s="29"/>
      <c r="E161" s="28"/>
      <c r="F161" s="27"/>
      <c r="G161" s="25"/>
      <c r="H161" s="25"/>
      <c r="I161" s="25"/>
      <c r="J161" s="59" t="s">
        <v>996</v>
      </c>
      <c r="K161" s="9"/>
    </row>
    <row r="162" spans="1:13" s="1" customFormat="1" ht="15" customHeight="1">
      <c r="B162" s="518">
        <v>1</v>
      </c>
      <c r="C162" s="519" t="s">
        <v>596</v>
      </c>
      <c r="D162" s="950"/>
      <c r="E162" s="951"/>
      <c r="F162" s="549"/>
      <c r="G162" s="521" t="s">
        <v>994</v>
      </c>
      <c r="H162" s="564">
        <v>0.25</v>
      </c>
      <c r="I162" s="570" t="s">
        <v>997</v>
      </c>
      <c r="J162" s="551">
        <f>ROUND(F162*H162,0)</f>
        <v>0</v>
      </c>
      <c r="K162" s="9" t="s">
        <v>998</v>
      </c>
      <c r="M162" s="41"/>
    </row>
    <row r="163" spans="1:13" s="1" customFormat="1" ht="15" customHeight="1">
      <c r="B163" s="518">
        <v>2</v>
      </c>
      <c r="C163" s="519" t="s">
        <v>652</v>
      </c>
      <c r="D163" s="950"/>
      <c r="E163" s="951"/>
      <c r="F163" s="549"/>
      <c r="G163" s="521" t="s">
        <v>994</v>
      </c>
      <c r="H163" s="564">
        <v>0.38100000000000001</v>
      </c>
      <c r="I163" s="570" t="s">
        <v>997</v>
      </c>
      <c r="J163" s="551">
        <f>ROUND(F163*H163,0)</f>
        <v>0</v>
      </c>
      <c r="K163" s="9" t="s">
        <v>999</v>
      </c>
      <c r="M163" s="41"/>
    </row>
    <row r="164" spans="1:13" s="1" customFormat="1" ht="15" customHeight="1" thickBot="1">
      <c r="B164" s="518">
        <v>3</v>
      </c>
      <c r="C164" s="519" t="s">
        <v>844</v>
      </c>
      <c r="D164" s="950"/>
      <c r="E164" s="951"/>
      <c r="F164" s="549"/>
      <c r="G164" s="521" t="s">
        <v>994</v>
      </c>
      <c r="H164" s="564">
        <v>0.46700000000000003</v>
      </c>
      <c r="I164" s="570" t="s">
        <v>997</v>
      </c>
      <c r="J164" s="551">
        <f>ROUND(F164*H164,0)</f>
        <v>0</v>
      </c>
      <c r="K164" s="9" t="s">
        <v>1000</v>
      </c>
      <c r="M164" s="41"/>
    </row>
    <row r="165" spans="1:13" s="1" customFormat="1" ht="15" customHeight="1">
      <c r="B165" s="15"/>
      <c r="C165" s="16"/>
      <c r="D165" s="15"/>
      <c r="E165" s="15"/>
      <c r="F165" s="14"/>
      <c r="G165" s="533"/>
      <c r="H165" s="956" t="s">
        <v>1026</v>
      </c>
      <c r="I165" s="957"/>
      <c r="J165" s="11"/>
      <c r="K165" s="9"/>
      <c r="M165" s="41"/>
    </row>
    <row r="166" spans="1:13" s="1" customFormat="1" ht="15" customHeight="1" thickBot="1">
      <c r="B166" s="9"/>
      <c r="C166" s="9"/>
      <c r="D166" s="9"/>
      <c r="E166" s="9"/>
      <c r="F166" s="12"/>
      <c r="G166" s="9"/>
      <c r="H166" s="958" t="s">
        <v>94</v>
      </c>
      <c r="I166" s="959"/>
      <c r="J166" s="10">
        <f>SUM(J162:J164)</f>
        <v>0</v>
      </c>
      <c r="K166" s="9" t="s">
        <v>499</v>
      </c>
      <c r="L166" s="1" t="s">
        <v>994</v>
      </c>
      <c r="M166" s="41"/>
    </row>
    <row r="167" spans="1:13" s="1" customFormat="1" ht="15" customHeight="1">
      <c r="F167" s="3"/>
      <c r="J167" s="3"/>
      <c r="M167" s="41"/>
    </row>
    <row r="168" spans="1:13" s="1" customFormat="1" ht="18.75" customHeight="1">
      <c r="F168" s="3"/>
      <c r="J168" s="3"/>
      <c r="M168" s="41"/>
    </row>
    <row r="169" spans="1:13" s="1" customFormat="1" ht="15" customHeight="1">
      <c r="A169" s="9" t="s">
        <v>1071</v>
      </c>
      <c r="B169" s="9"/>
      <c r="F169" s="3"/>
      <c r="J169" s="3"/>
      <c r="M169" s="41"/>
    </row>
    <row r="170" spans="1:13" s="1" customFormat="1" ht="15" customHeight="1">
      <c r="A170" s="9" t="s">
        <v>1072</v>
      </c>
      <c r="F170" s="3"/>
      <c r="J170" s="3"/>
      <c r="M170" s="41"/>
    </row>
    <row r="171" spans="1:13" s="9" customFormat="1" ht="15" customHeight="1">
      <c r="F171" s="12"/>
      <c r="J171" s="12"/>
      <c r="M171" s="15"/>
    </row>
    <row r="172" spans="1:13" s="9" customFormat="1" ht="15" customHeight="1">
      <c r="F172" s="12"/>
      <c r="J172" s="12"/>
      <c r="M172" s="15"/>
    </row>
    <row r="173" spans="1:13" s="9" customFormat="1" ht="15" customHeight="1">
      <c r="F173" s="12"/>
      <c r="J173" s="12"/>
      <c r="M173" s="15"/>
    </row>
    <row r="174" spans="1:13" s="1" customFormat="1" ht="18.75" customHeight="1">
      <c r="F174" s="3"/>
      <c r="J174" s="3"/>
      <c r="M174" s="41"/>
    </row>
    <row r="175" spans="1:13" ht="18.75" customHeight="1">
      <c r="A175" s="7">
        <v>12</v>
      </c>
      <c r="B175" s="1" t="s">
        <v>258</v>
      </c>
    </row>
    <row r="176" spans="1:13" ht="11.25" customHeight="1">
      <c r="A176" s="48"/>
    </row>
    <row r="177" spans="1:13" ht="18.75" customHeight="1">
      <c r="A177" s="48"/>
      <c r="B177" s="1089" t="s">
        <v>112</v>
      </c>
      <c r="C177" s="1090"/>
      <c r="D177" s="1089" t="s">
        <v>111</v>
      </c>
      <c r="E177" s="1090"/>
      <c r="F177" s="546" t="s">
        <v>110</v>
      </c>
      <c r="G177" s="516"/>
      <c r="H177" s="516" t="s">
        <v>109</v>
      </c>
      <c r="I177" s="516"/>
      <c r="J177" s="546" t="s">
        <v>3</v>
      </c>
      <c r="K177" s="9"/>
    </row>
    <row r="178" spans="1:13" ht="15" customHeight="1">
      <c r="A178" s="48"/>
      <c r="B178" s="31"/>
      <c r="C178" s="30"/>
      <c r="D178" s="29"/>
      <c r="E178" s="28"/>
      <c r="F178" s="27"/>
      <c r="G178" s="25"/>
      <c r="H178" s="25"/>
      <c r="I178" s="25"/>
      <c r="J178" s="24" t="s">
        <v>996</v>
      </c>
      <c r="K178" s="9"/>
    </row>
    <row r="179" spans="1:13" s="1" customFormat="1" ht="15" customHeight="1">
      <c r="B179" s="547">
        <v>1</v>
      </c>
      <c r="C179" s="548" t="s">
        <v>597</v>
      </c>
      <c r="D179" s="950"/>
      <c r="E179" s="951"/>
      <c r="F179" s="549"/>
      <c r="G179" s="521" t="s">
        <v>994</v>
      </c>
      <c r="H179" s="567">
        <v>0.20699999999999999</v>
      </c>
      <c r="I179" s="521" t="s">
        <v>997</v>
      </c>
      <c r="J179" s="551">
        <f t="shared" ref="J179:J184" si="5">ROUND(F179*H179,0)</f>
        <v>0</v>
      </c>
      <c r="K179" s="9" t="s">
        <v>998</v>
      </c>
      <c r="M179" s="56"/>
    </row>
    <row r="180" spans="1:13" s="1" customFormat="1" ht="15" customHeight="1">
      <c r="B180" s="518">
        <v>2</v>
      </c>
      <c r="C180" s="519" t="s">
        <v>101</v>
      </c>
      <c r="D180" s="950"/>
      <c r="E180" s="951"/>
      <c r="F180" s="549"/>
      <c r="G180" s="521" t="s">
        <v>994</v>
      </c>
      <c r="H180" s="567">
        <v>0.23200000000000001</v>
      </c>
      <c r="I180" s="521" t="s">
        <v>997</v>
      </c>
      <c r="J180" s="551">
        <f t="shared" si="5"/>
        <v>0</v>
      </c>
      <c r="K180" s="9" t="s">
        <v>999</v>
      </c>
      <c r="M180" s="46"/>
    </row>
    <row r="181" spans="1:13" s="1" customFormat="1" ht="15" customHeight="1">
      <c r="B181" s="518">
        <v>3</v>
      </c>
      <c r="C181" s="519" t="s">
        <v>99</v>
      </c>
      <c r="D181" s="950"/>
      <c r="E181" s="951"/>
      <c r="F181" s="549"/>
      <c r="G181" s="521" t="s">
        <v>994</v>
      </c>
      <c r="H181" s="567">
        <v>0.25600000000000001</v>
      </c>
      <c r="I181" s="521" t="s">
        <v>997</v>
      </c>
      <c r="J181" s="551">
        <f t="shared" si="5"/>
        <v>0</v>
      </c>
      <c r="K181" s="9" t="s">
        <v>1000</v>
      </c>
      <c r="M181" s="46"/>
    </row>
    <row r="182" spans="1:13" s="1" customFormat="1" ht="15" customHeight="1">
      <c r="B182" s="518">
        <v>4</v>
      </c>
      <c r="C182" s="519" t="s">
        <v>97</v>
      </c>
      <c r="D182" s="950"/>
      <c r="E182" s="951"/>
      <c r="F182" s="549"/>
      <c r="G182" s="521" t="s">
        <v>994</v>
      </c>
      <c r="H182" s="567">
        <v>0.27600000000000002</v>
      </c>
      <c r="I182" s="521" t="s">
        <v>997</v>
      </c>
      <c r="J182" s="551">
        <f t="shared" si="5"/>
        <v>0</v>
      </c>
      <c r="K182" s="9" t="s">
        <v>1001</v>
      </c>
      <c r="M182" s="46"/>
    </row>
    <row r="183" spans="1:13" s="1" customFormat="1" ht="15" customHeight="1">
      <c r="B183" s="518">
        <v>5</v>
      </c>
      <c r="C183" s="519" t="s">
        <v>478</v>
      </c>
      <c r="D183" s="950"/>
      <c r="E183" s="951"/>
      <c r="F183" s="549"/>
      <c r="G183" s="521" t="s">
        <v>994</v>
      </c>
      <c r="H183" s="567">
        <v>0.30299999999999999</v>
      </c>
      <c r="I183" s="521" t="s">
        <v>997</v>
      </c>
      <c r="J183" s="551">
        <f t="shared" si="5"/>
        <v>0</v>
      </c>
      <c r="K183" s="9" t="s">
        <v>1002</v>
      </c>
      <c r="M183" s="46"/>
    </row>
    <row r="184" spans="1:13" s="1" customFormat="1" ht="15" customHeight="1" thickBot="1">
      <c r="B184" s="518">
        <v>6</v>
      </c>
      <c r="C184" s="519" t="s">
        <v>498</v>
      </c>
      <c r="D184" s="950"/>
      <c r="E184" s="951"/>
      <c r="F184" s="549"/>
      <c r="G184" s="521" t="s">
        <v>994</v>
      </c>
      <c r="H184" s="567">
        <v>0.32400000000000001</v>
      </c>
      <c r="I184" s="521" t="s">
        <v>997</v>
      </c>
      <c r="J184" s="551">
        <f t="shared" si="5"/>
        <v>0</v>
      </c>
      <c r="K184" s="9" t="s">
        <v>1003</v>
      </c>
      <c r="M184" s="46"/>
    </row>
    <row r="185" spans="1:13" s="1" customFormat="1" ht="15" customHeight="1">
      <c r="B185" s="15"/>
      <c r="C185" s="16"/>
      <c r="D185" s="15"/>
      <c r="E185" s="15"/>
      <c r="F185" s="14"/>
      <c r="G185" s="533"/>
      <c r="H185" s="956" t="s">
        <v>1073</v>
      </c>
      <c r="I185" s="957"/>
      <c r="J185" s="11"/>
      <c r="K185" s="9"/>
      <c r="M185" s="41"/>
    </row>
    <row r="186" spans="1:13" s="1" customFormat="1" ht="15" customHeight="1" thickBot="1">
      <c r="B186" s="9"/>
      <c r="C186" s="9"/>
      <c r="D186" s="9"/>
      <c r="E186" s="9"/>
      <c r="F186" s="12"/>
      <c r="G186" s="9"/>
      <c r="H186" s="958" t="s">
        <v>94</v>
      </c>
      <c r="I186" s="959"/>
      <c r="J186" s="10">
        <f>SUM(J179:J184)</f>
        <v>0</v>
      </c>
      <c r="K186" s="9" t="s">
        <v>1074</v>
      </c>
      <c r="L186" s="1" t="s">
        <v>93</v>
      </c>
      <c r="M186" s="41"/>
    </row>
    <row r="187" spans="1:13" s="1" customFormat="1" ht="18.75" customHeight="1">
      <c r="F187" s="3"/>
      <c r="J187" s="3"/>
      <c r="M187" s="41"/>
    </row>
    <row r="188" spans="1:13" ht="18.75" customHeight="1">
      <c r="A188" s="7">
        <v>13</v>
      </c>
      <c r="B188" s="1" t="s">
        <v>500</v>
      </c>
    </row>
    <row r="189" spans="1:13" ht="11.25" customHeight="1">
      <c r="A189" s="48"/>
    </row>
    <row r="190" spans="1:13" ht="18.75" customHeight="1">
      <c r="A190" s="48"/>
      <c r="B190" s="1089" t="s">
        <v>112</v>
      </c>
      <c r="C190" s="1090"/>
      <c r="D190" s="1089" t="s">
        <v>111</v>
      </c>
      <c r="E190" s="1090"/>
      <c r="F190" s="546" t="s">
        <v>110</v>
      </c>
      <c r="G190" s="516"/>
      <c r="H190" s="516" t="s">
        <v>109</v>
      </c>
      <c r="I190" s="516"/>
      <c r="J190" s="546" t="s">
        <v>3</v>
      </c>
      <c r="K190" s="9"/>
    </row>
    <row r="191" spans="1:13" ht="15" customHeight="1">
      <c r="A191" s="48"/>
      <c r="B191" s="31"/>
      <c r="C191" s="30"/>
      <c r="D191" s="29"/>
      <c r="E191" s="28"/>
      <c r="F191" s="27"/>
      <c r="G191" s="25"/>
      <c r="H191" s="25"/>
      <c r="I191" s="25"/>
      <c r="J191" s="59" t="s">
        <v>108</v>
      </c>
      <c r="K191" s="9"/>
    </row>
    <row r="192" spans="1:13" s="1" customFormat="1" ht="15" customHeight="1">
      <c r="B192" s="518">
        <v>1</v>
      </c>
      <c r="C192" s="519" t="s">
        <v>478</v>
      </c>
      <c r="D192" s="950"/>
      <c r="E192" s="951"/>
      <c r="F192" s="549"/>
      <c r="G192" s="521" t="s">
        <v>93</v>
      </c>
      <c r="H192" s="567">
        <v>0.22700000000000001</v>
      </c>
      <c r="I192" s="570" t="s">
        <v>96</v>
      </c>
      <c r="J192" s="551">
        <f>ROUND(F192*H192,0)</f>
        <v>0</v>
      </c>
      <c r="K192" s="9" t="s">
        <v>106</v>
      </c>
      <c r="M192" s="41"/>
    </row>
    <row r="193" spans="1:13" s="1" customFormat="1" ht="15" customHeight="1">
      <c r="B193" s="518">
        <v>2</v>
      </c>
      <c r="C193" s="519" t="s">
        <v>498</v>
      </c>
      <c r="D193" s="950"/>
      <c r="E193" s="951"/>
      <c r="F193" s="549"/>
      <c r="G193" s="521" t="s">
        <v>93</v>
      </c>
      <c r="H193" s="567">
        <v>0.24299999999999999</v>
      </c>
      <c r="I193" s="570" t="s">
        <v>96</v>
      </c>
      <c r="J193" s="551">
        <f>ROUND(F193*H193,0)</f>
        <v>0</v>
      </c>
      <c r="K193" s="9" t="s">
        <v>104</v>
      </c>
      <c r="M193" s="41"/>
    </row>
    <row r="194" spans="1:13" s="1" customFormat="1" ht="15" customHeight="1" thickBot="1">
      <c r="B194" s="518">
        <v>3</v>
      </c>
      <c r="C194" s="519" t="s">
        <v>541</v>
      </c>
      <c r="D194" s="950"/>
      <c r="E194" s="951"/>
      <c r="F194" s="549"/>
      <c r="G194" s="521" t="s">
        <v>93</v>
      </c>
      <c r="H194" s="567">
        <v>0.25900000000000001</v>
      </c>
      <c r="I194" s="521" t="s">
        <v>96</v>
      </c>
      <c r="J194" s="553">
        <f>ROUND(F194*H194,0)</f>
        <v>0</v>
      </c>
      <c r="K194" s="9" t="s">
        <v>102</v>
      </c>
      <c r="M194" s="41"/>
    </row>
    <row r="195" spans="1:13" s="1" customFormat="1" ht="15" customHeight="1">
      <c r="B195" s="15"/>
      <c r="C195" s="16"/>
      <c r="D195" s="15"/>
      <c r="E195" s="15"/>
      <c r="F195" s="14"/>
      <c r="G195" s="533"/>
      <c r="H195" s="956" t="s">
        <v>833</v>
      </c>
      <c r="I195" s="957"/>
      <c r="J195" s="11"/>
      <c r="K195" s="9"/>
      <c r="M195" s="41"/>
    </row>
    <row r="196" spans="1:13" s="1" customFormat="1" ht="15" customHeight="1" thickBot="1">
      <c r="B196" s="9"/>
      <c r="C196" s="9"/>
      <c r="D196" s="9"/>
      <c r="E196" s="9"/>
      <c r="F196" s="12"/>
      <c r="G196" s="9"/>
      <c r="H196" s="958" t="s">
        <v>94</v>
      </c>
      <c r="I196" s="959"/>
      <c r="J196" s="481">
        <f>SUM(J192:J194)</f>
        <v>0</v>
      </c>
      <c r="K196" s="9" t="s">
        <v>1075</v>
      </c>
      <c r="L196" s="1" t="s">
        <v>994</v>
      </c>
      <c r="M196" s="41"/>
    </row>
    <row r="197" spans="1:13" s="1" customFormat="1" ht="18.75" customHeight="1">
      <c r="F197" s="3"/>
      <c r="J197" s="3"/>
      <c r="M197" s="41"/>
    </row>
    <row r="198" spans="1:13" ht="18.75" customHeight="1">
      <c r="A198" s="7">
        <v>14</v>
      </c>
      <c r="B198" s="1" t="s">
        <v>783</v>
      </c>
    </row>
    <row r="199" spans="1:13" ht="11.25" customHeight="1">
      <c r="A199" s="48"/>
    </row>
    <row r="200" spans="1:13" ht="18.75" customHeight="1">
      <c r="A200" s="48"/>
      <c r="B200" s="1089" t="s">
        <v>112</v>
      </c>
      <c r="C200" s="1090"/>
      <c r="D200" s="1089" t="s">
        <v>111</v>
      </c>
      <c r="E200" s="1090"/>
      <c r="F200" s="546" t="s">
        <v>110</v>
      </c>
      <c r="G200" s="516"/>
      <c r="H200" s="516" t="s">
        <v>109</v>
      </c>
      <c r="I200" s="516"/>
      <c r="J200" s="546" t="s">
        <v>3</v>
      </c>
      <c r="K200" s="9"/>
    </row>
    <row r="201" spans="1:13" ht="15" customHeight="1">
      <c r="A201" s="48"/>
      <c r="B201" s="31"/>
      <c r="C201" s="30"/>
      <c r="D201" s="29"/>
      <c r="E201" s="28"/>
      <c r="F201" s="27"/>
      <c r="G201" s="25"/>
      <c r="H201" s="25"/>
      <c r="I201" s="25"/>
      <c r="J201" s="59" t="s">
        <v>996</v>
      </c>
      <c r="K201" s="9"/>
    </row>
    <row r="202" spans="1:13" s="1" customFormat="1" ht="15" customHeight="1">
      <c r="B202" s="518">
        <v>1</v>
      </c>
      <c r="C202" s="519" t="s">
        <v>726</v>
      </c>
      <c r="D202" s="950"/>
      <c r="E202" s="951"/>
      <c r="F202" s="549"/>
      <c r="G202" s="521" t="s">
        <v>994</v>
      </c>
      <c r="H202" s="571">
        <v>0.5</v>
      </c>
      <c r="I202" s="570" t="s">
        <v>997</v>
      </c>
      <c r="J202" s="551">
        <f>ROUND(F202*H202,0)</f>
        <v>0</v>
      </c>
      <c r="K202" s="9" t="s">
        <v>998</v>
      </c>
      <c r="M202" s="41"/>
    </row>
    <row r="203" spans="1:13" s="1" customFormat="1" ht="15" customHeight="1">
      <c r="B203" s="518">
        <v>2</v>
      </c>
      <c r="C203" s="519" t="s">
        <v>769</v>
      </c>
      <c r="D203" s="950"/>
      <c r="E203" s="951"/>
      <c r="F203" s="549"/>
      <c r="G203" s="521" t="s">
        <v>994</v>
      </c>
      <c r="H203" s="571">
        <v>0.5</v>
      </c>
      <c r="I203" s="570" t="s">
        <v>997</v>
      </c>
      <c r="J203" s="551">
        <f>ROUND(F203*H203,0)</f>
        <v>0</v>
      </c>
      <c r="K203" s="9" t="s">
        <v>999</v>
      </c>
      <c r="M203" s="41"/>
    </row>
    <row r="204" spans="1:13" s="440" customFormat="1" ht="15" customHeight="1">
      <c r="B204" s="518">
        <v>3</v>
      </c>
      <c r="C204" s="519" t="s">
        <v>836</v>
      </c>
      <c r="D204" s="950"/>
      <c r="E204" s="951"/>
      <c r="F204" s="549"/>
      <c r="G204" s="521" t="s">
        <v>994</v>
      </c>
      <c r="H204" s="571">
        <v>0.5</v>
      </c>
      <c r="I204" s="570" t="s">
        <v>997</v>
      </c>
      <c r="J204" s="553">
        <f>ROUND(F204*H204,0)</f>
        <v>0</v>
      </c>
      <c r="K204" s="387" t="s">
        <v>1000</v>
      </c>
      <c r="M204" s="480"/>
    </row>
    <row r="205" spans="1:13" s="440" customFormat="1" ht="15" customHeight="1" thickBot="1">
      <c r="B205" s="554">
        <f>B204+1</f>
        <v>4</v>
      </c>
      <c r="C205" s="555" t="s">
        <v>844</v>
      </c>
      <c r="D205" s="1087"/>
      <c r="E205" s="1088"/>
      <c r="F205" s="556"/>
      <c r="G205" s="557" t="s">
        <v>93</v>
      </c>
      <c r="H205" s="550">
        <v>0.5</v>
      </c>
      <c r="I205" s="557" t="s">
        <v>96</v>
      </c>
      <c r="J205" s="558">
        <f t="shared" ref="J205" si="6">ROUND(F205*H205,0)</f>
        <v>0</v>
      </c>
      <c r="K205" s="387" t="s">
        <v>100</v>
      </c>
      <c r="M205" s="480"/>
    </row>
    <row r="206" spans="1:13" s="1" customFormat="1" ht="15" customHeight="1">
      <c r="B206" s="15"/>
      <c r="C206" s="16"/>
      <c r="D206" s="15"/>
      <c r="E206" s="15"/>
      <c r="F206" s="14"/>
      <c r="G206" s="533"/>
      <c r="H206" s="956" t="s">
        <v>1076</v>
      </c>
      <c r="I206" s="957"/>
      <c r="J206" s="11"/>
      <c r="K206" s="9"/>
      <c r="M206" s="41"/>
    </row>
    <row r="207" spans="1:13" s="1" customFormat="1" ht="15" customHeight="1" thickBot="1">
      <c r="B207" s="9"/>
      <c r="C207" s="9"/>
      <c r="D207" s="9"/>
      <c r="E207" s="9"/>
      <c r="F207" s="12"/>
      <c r="G207" s="9"/>
      <c r="H207" s="958" t="s">
        <v>94</v>
      </c>
      <c r="I207" s="959"/>
      <c r="J207" s="481">
        <f>SUM(J202:J205)</f>
        <v>0</v>
      </c>
      <c r="K207" s="9" t="s">
        <v>1077</v>
      </c>
      <c r="L207" s="1" t="s">
        <v>994</v>
      </c>
      <c r="M207" s="41"/>
    </row>
    <row r="208" spans="1:13" s="1" customFormat="1" ht="18.75" customHeight="1">
      <c r="F208" s="3"/>
      <c r="J208" s="3"/>
      <c r="M208" s="41"/>
    </row>
    <row r="209" spans="1:13" ht="18.75" customHeight="1">
      <c r="A209" s="7">
        <v>15</v>
      </c>
      <c r="B209" s="1" t="s">
        <v>784</v>
      </c>
    </row>
    <row r="210" spans="1:13" ht="11.25" customHeight="1">
      <c r="A210" s="48"/>
    </row>
    <row r="211" spans="1:13" ht="18.75" customHeight="1">
      <c r="A211" s="48"/>
      <c r="B211" s="1089" t="s">
        <v>112</v>
      </c>
      <c r="C211" s="1090"/>
      <c r="D211" s="1089" t="s">
        <v>111</v>
      </c>
      <c r="E211" s="1090"/>
      <c r="F211" s="546" t="s">
        <v>110</v>
      </c>
      <c r="G211" s="516"/>
      <c r="H211" s="516" t="s">
        <v>109</v>
      </c>
      <c r="I211" s="516"/>
      <c r="J211" s="546" t="s">
        <v>3</v>
      </c>
      <c r="K211" s="9"/>
    </row>
    <row r="212" spans="1:13" ht="15" customHeight="1">
      <c r="A212" s="48"/>
      <c r="B212" s="31"/>
      <c r="C212" s="30"/>
      <c r="D212" s="29"/>
      <c r="E212" s="28"/>
      <c r="F212" s="27"/>
      <c r="G212" s="25"/>
      <c r="H212" s="25"/>
      <c r="I212" s="25"/>
      <c r="J212" s="59" t="s">
        <v>996</v>
      </c>
      <c r="K212" s="9"/>
    </row>
    <row r="213" spans="1:13" s="1" customFormat="1" ht="15" customHeight="1">
      <c r="B213" s="518">
        <v>1</v>
      </c>
      <c r="C213" s="519" t="s">
        <v>769</v>
      </c>
      <c r="D213" s="950"/>
      <c r="E213" s="951"/>
      <c r="F213" s="549"/>
      <c r="G213" s="521" t="s">
        <v>994</v>
      </c>
      <c r="H213" s="522">
        <v>0.5</v>
      </c>
      <c r="I213" s="534" t="s">
        <v>997</v>
      </c>
      <c r="J213" s="553">
        <f>ROUND(F213*H213,0)</f>
        <v>0</v>
      </c>
      <c r="K213" s="9" t="s">
        <v>998</v>
      </c>
      <c r="M213" s="41"/>
    </row>
    <row r="214" spans="1:13" s="440" customFormat="1" ht="15" customHeight="1" thickBot="1">
      <c r="B214" s="518">
        <v>2</v>
      </c>
      <c r="C214" s="519" t="s">
        <v>836</v>
      </c>
      <c r="D214" s="950"/>
      <c r="E214" s="951"/>
      <c r="F214" s="549"/>
      <c r="G214" s="521" t="s">
        <v>994</v>
      </c>
      <c r="H214" s="522">
        <v>0.5</v>
      </c>
      <c r="I214" s="534" t="s">
        <v>997</v>
      </c>
      <c r="J214" s="553">
        <f>ROUND(F214*H214,0)</f>
        <v>0</v>
      </c>
      <c r="K214" s="9" t="s">
        <v>999</v>
      </c>
      <c r="M214" s="480"/>
    </row>
    <row r="215" spans="1:13" s="1" customFormat="1" ht="15" customHeight="1">
      <c r="B215" s="321"/>
      <c r="C215" s="15"/>
      <c r="D215" s="16"/>
      <c r="E215" s="16"/>
      <c r="F215" s="482"/>
      <c r="G215" s="16"/>
      <c r="H215" s="956" t="s">
        <v>1069</v>
      </c>
      <c r="I215" s="957"/>
      <c r="J215" s="11"/>
      <c r="K215" s="9"/>
      <c r="M215" s="41"/>
    </row>
    <row r="216" spans="1:13" s="1" customFormat="1" ht="15" customHeight="1" thickBot="1">
      <c r="B216" s="9"/>
      <c r="C216" s="9"/>
      <c r="D216" s="9"/>
      <c r="E216" s="9"/>
      <c r="F216" s="12"/>
      <c r="G216" s="9"/>
      <c r="H216" s="958" t="s">
        <v>94</v>
      </c>
      <c r="I216" s="959"/>
      <c r="J216" s="481">
        <f>SUM(J213:J214)</f>
        <v>0</v>
      </c>
      <c r="K216" s="9" t="s">
        <v>1078</v>
      </c>
      <c r="L216" s="1" t="s">
        <v>994</v>
      </c>
      <c r="M216" s="41"/>
    </row>
    <row r="217" spans="1:13" s="1" customFormat="1" ht="15" customHeight="1">
      <c r="B217" s="9"/>
      <c r="C217" s="9"/>
      <c r="D217" s="9"/>
      <c r="E217" s="9"/>
      <c r="F217" s="12"/>
      <c r="G217" s="9"/>
      <c r="H217" s="533"/>
      <c r="I217" s="533"/>
      <c r="J217" s="14"/>
      <c r="K217" s="9"/>
      <c r="M217" s="41"/>
    </row>
    <row r="218" spans="1:13" ht="18.75" customHeight="1">
      <c r="A218" s="572">
        <f>A209+1</f>
        <v>16</v>
      </c>
      <c r="B218" s="440" t="s">
        <v>1079</v>
      </c>
      <c r="F218" s="67"/>
      <c r="H218" s="68"/>
      <c r="J218" s="67"/>
    </row>
    <row r="219" spans="1:13" ht="18.75" customHeight="1">
      <c r="A219" s="48"/>
      <c r="F219" s="67"/>
      <c r="H219" s="68"/>
      <c r="J219" s="67"/>
    </row>
    <row r="220" spans="1:13" ht="18.75" customHeight="1">
      <c r="A220" s="48"/>
      <c r="B220" s="1089" t="s">
        <v>244</v>
      </c>
      <c r="C220" s="1090"/>
      <c r="D220" s="1089" t="s">
        <v>111</v>
      </c>
      <c r="E220" s="1090"/>
      <c r="F220" s="515" t="s">
        <v>243</v>
      </c>
      <c r="G220" s="516"/>
      <c r="H220" s="517" t="s">
        <v>109</v>
      </c>
      <c r="I220" s="516"/>
      <c r="J220" s="515" t="s">
        <v>3</v>
      </c>
      <c r="K220" s="9"/>
    </row>
    <row r="221" spans="1:13" ht="18.75" customHeight="1">
      <c r="A221" s="48"/>
      <c r="B221" s="31"/>
      <c r="C221" s="30"/>
      <c r="D221" s="29"/>
      <c r="E221" s="28"/>
      <c r="F221" s="80"/>
      <c r="G221" s="25"/>
      <c r="H221" s="79"/>
      <c r="I221" s="25"/>
      <c r="J221" s="78" t="s">
        <v>108</v>
      </c>
      <c r="K221" s="9"/>
    </row>
    <row r="222" spans="1:13" ht="18.75" customHeight="1" thickBot="1">
      <c r="A222" s="48"/>
      <c r="B222" s="573">
        <v>1</v>
      </c>
      <c r="C222" s="574" t="s">
        <v>1080</v>
      </c>
      <c r="D222" s="950"/>
      <c r="E222" s="951"/>
      <c r="F222" s="556"/>
      <c r="G222" s="557" t="s">
        <v>994</v>
      </c>
      <c r="H222" s="564">
        <v>0.5</v>
      </c>
      <c r="I222" s="557" t="s">
        <v>997</v>
      </c>
      <c r="J222" s="558">
        <f t="shared" ref="J222" si="7">ROUND(F222*H222,0)</f>
        <v>0</v>
      </c>
      <c r="K222" s="387" t="s">
        <v>998</v>
      </c>
    </row>
    <row r="223" spans="1:13" ht="18.75" customHeight="1">
      <c r="A223" s="1"/>
      <c r="B223" s="575"/>
      <c r="C223" s="576"/>
      <c r="D223" s="575"/>
      <c r="E223" s="575"/>
      <c r="F223" s="577"/>
      <c r="G223" s="578"/>
      <c r="H223" s="1103" t="s">
        <v>998</v>
      </c>
      <c r="I223" s="1104"/>
      <c r="J223" s="579"/>
      <c r="K223" s="580"/>
    </row>
    <row r="224" spans="1:13" ht="18.75" customHeight="1" thickBot="1">
      <c r="A224" s="1"/>
      <c r="B224" s="387"/>
      <c r="C224" s="387"/>
      <c r="D224" s="387"/>
      <c r="E224" s="387"/>
      <c r="F224" s="581"/>
      <c r="G224" s="387"/>
      <c r="H224" s="1105" t="s">
        <v>94</v>
      </c>
      <c r="I224" s="1106"/>
      <c r="J224" s="582">
        <f>SUM(J222:J222)</f>
        <v>0</v>
      </c>
      <c r="K224" s="387" t="s">
        <v>1081</v>
      </c>
      <c r="L224" s="1" t="s">
        <v>994</v>
      </c>
      <c r="M224" s="1"/>
    </row>
    <row r="226" spans="1:13" ht="18.75" customHeight="1">
      <c r="A226" s="572">
        <f>A218+1</f>
        <v>17</v>
      </c>
      <c r="B226" s="440" t="s">
        <v>1082</v>
      </c>
      <c r="F226" s="67"/>
      <c r="H226" s="68"/>
      <c r="J226" s="67"/>
    </row>
    <row r="227" spans="1:13" ht="18.75" customHeight="1">
      <c r="A227" s="48"/>
      <c r="F227" s="67"/>
      <c r="H227" s="68"/>
      <c r="J227" s="67"/>
    </row>
    <row r="228" spans="1:13" ht="18.75" customHeight="1">
      <c r="A228" s="48"/>
      <c r="B228" s="1089" t="s">
        <v>244</v>
      </c>
      <c r="C228" s="1090"/>
      <c r="D228" s="1089" t="s">
        <v>111</v>
      </c>
      <c r="E228" s="1090"/>
      <c r="F228" s="515" t="s">
        <v>243</v>
      </c>
      <c r="G228" s="516"/>
      <c r="H228" s="517" t="s">
        <v>109</v>
      </c>
      <c r="I228" s="516"/>
      <c r="J228" s="515" t="s">
        <v>3</v>
      </c>
      <c r="K228" s="9"/>
    </row>
    <row r="229" spans="1:13" ht="18.75" customHeight="1">
      <c r="A229" s="48"/>
      <c r="B229" s="31"/>
      <c r="C229" s="30"/>
      <c r="D229" s="29"/>
      <c r="E229" s="28"/>
      <c r="F229" s="80"/>
      <c r="G229" s="25"/>
      <c r="H229" s="79"/>
      <c r="I229" s="25"/>
      <c r="J229" s="78" t="s">
        <v>996</v>
      </c>
      <c r="K229" s="9"/>
    </row>
    <row r="230" spans="1:13" ht="18.75" customHeight="1" thickBot="1">
      <c r="A230" s="48"/>
      <c r="B230" s="573">
        <v>1</v>
      </c>
      <c r="C230" s="574" t="s">
        <v>1080</v>
      </c>
      <c r="D230" s="950"/>
      <c r="E230" s="951"/>
      <c r="F230" s="556"/>
      <c r="G230" s="557" t="s">
        <v>994</v>
      </c>
      <c r="H230" s="564">
        <v>0.3</v>
      </c>
      <c r="I230" s="557" t="s">
        <v>997</v>
      </c>
      <c r="J230" s="558">
        <f t="shared" ref="J230" si="8">ROUND(F230*H230,0)</f>
        <v>0</v>
      </c>
      <c r="K230" s="387" t="s">
        <v>998</v>
      </c>
    </row>
    <row r="231" spans="1:13" ht="18.75" customHeight="1">
      <c r="A231" s="1"/>
      <c r="B231" s="575"/>
      <c r="C231" s="576"/>
      <c r="D231" s="575"/>
      <c r="E231" s="575"/>
      <c r="F231" s="577"/>
      <c r="G231" s="578"/>
      <c r="H231" s="1103" t="s">
        <v>998</v>
      </c>
      <c r="I231" s="1104"/>
      <c r="J231" s="579"/>
      <c r="K231" s="580"/>
    </row>
    <row r="232" spans="1:13" ht="18.75" customHeight="1" thickBot="1">
      <c r="A232" s="1"/>
      <c r="B232" s="387"/>
      <c r="C232" s="387"/>
      <c r="D232" s="387"/>
      <c r="E232" s="387"/>
      <c r="F232" s="581"/>
      <c r="G232" s="387"/>
      <c r="H232" s="1105" t="s">
        <v>94</v>
      </c>
      <c r="I232" s="1106"/>
      <c r="J232" s="582">
        <f>SUM(J230:J230)</f>
        <v>0</v>
      </c>
      <c r="K232" s="387" t="s">
        <v>1083</v>
      </c>
      <c r="L232" s="1" t="s">
        <v>994</v>
      </c>
      <c r="M232" s="1"/>
    </row>
    <row r="234" spans="1:13" ht="18.75" customHeight="1">
      <c r="A234" s="572">
        <f>A226+1</f>
        <v>18</v>
      </c>
      <c r="B234" s="1" t="s">
        <v>1084</v>
      </c>
      <c r="F234" s="67"/>
      <c r="H234" s="68"/>
      <c r="J234" s="67"/>
    </row>
    <row r="235" spans="1:13" ht="18.75" customHeight="1">
      <c r="A235" s="48"/>
      <c r="F235" s="67"/>
      <c r="H235" s="68"/>
      <c r="J235" s="67"/>
    </row>
    <row r="236" spans="1:13" ht="18.75" customHeight="1">
      <c r="A236" s="48"/>
      <c r="B236" s="1089" t="s">
        <v>244</v>
      </c>
      <c r="C236" s="1090"/>
      <c r="D236" s="1089" t="s">
        <v>111</v>
      </c>
      <c r="E236" s="1090"/>
      <c r="F236" s="515" t="s">
        <v>243</v>
      </c>
      <c r="G236" s="516"/>
      <c r="H236" s="517" t="s">
        <v>109</v>
      </c>
      <c r="I236" s="516"/>
      <c r="J236" s="515" t="s">
        <v>3</v>
      </c>
      <c r="K236" s="9"/>
    </row>
    <row r="237" spans="1:13" ht="18.75" customHeight="1">
      <c r="A237" s="48"/>
      <c r="B237" s="31"/>
      <c r="C237" s="30"/>
      <c r="D237" s="29"/>
      <c r="E237" s="28"/>
      <c r="F237" s="80"/>
      <c r="G237" s="25"/>
      <c r="H237" s="79"/>
      <c r="I237" s="25"/>
      <c r="J237" s="78" t="s">
        <v>996</v>
      </c>
      <c r="K237" s="9"/>
    </row>
    <row r="238" spans="1:13" ht="18.75" customHeight="1">
      <c r="A238" s="1"/>
      <c r="B238" s="518">
        <v>1</v>
      </c>
      <c r="C238" s="519" t="s">
        <v>836</v>
      </c>
      <c r="D238" s="950"/>
      <c r="E238" s="951"/>
      <c r="F238" s="520"/>
      <c r="G238" s="521" t="s">
        <v>994</v>
      </c>
      <c r="H238" s="522">
        <v>0.3</v>
      </c>
      <c r="I238" s="516" t="s">
        <v>997</v>
      </c>
      <c r="J238" s="523">
        <f>ROUND(F238*H238,0)</f>
        <v>0</v>
      </c>
      <c r="K238" s="9" t="s">
        <v>196</v>
      </c>
      <c r="L238" s="1"/>
    </row>
    <row r="239" spans="1:13" ht="18.75" customHeight="1" thickBot="1">
      <c r="A239" s="440"/>
      <c r="B239" s="554">
        <f>B238+1</f>
        <v>2</v>
      </c>
      <c r="C239" s="555" t="s">
        <v>844</v>
      </c>
      <c r="D239" s="1087"/>
      <c r="E239" s="1088"/>
      <c r="F239" s="556"/>
      <c r="G239" s="557" t="s">
        <v>994</v>
      </c>
      <c r="H239" s="550">
        <v>0.3</v>
      </c>
      <c r="I239" s="557" t="s">
        <v>997</v>
      </c>
      <c r="J239" s="558">
        <f t="shared" ref="J239" si="9">ROUND(F239*H239,0)</f>
        <v>0</v>
      </c>
      <c r="K239" s="387" t="s">
        <v>999</v>
      </c>
      <c r="L239" s="1"/>
    </row>
    <row r="240" spans="1:13" ht="18.75" customHeight="1">
      <c r="A240" s="1"/>
      <c r="B240" s="15"/>
      <c r="C240" s="16"/>
      <c r="D240" s="15"/>
      <c r="E240" s="15"/>
      <c r="F240" s="14"/>
      <c r="G240" s="533"/>
      <c r="H240" s="956" t="s">
        <v>1085</v>
      </c>
      <c r="I240" s="957"/>
      <c r="J240" s="11"/>
      <c r="K240" s="9"/>
    </row>
    <row r="241" spans="1:21" ht="18.75" customHeight="1" thickBot="1">
      <c r="A241" s="1"/>
      <c r="B241" s="9"/>
      <c r="C241" s="9"/>
      <c r="D241" s="9"/>
      <c r="E241" s="9"/>
      <c r="F241" s="12"/>
      <c r="G241" s="9"/>
      <c r="H241" s="958" t="s">
        <v>94</v>
      </c>
      <c r="I241" s="959"/>
      <c r="J241" s="10">
        <f>SUM(J238:J239)</f>
        <v>0</v>
      </c>
      <c r="K241" s="9" t="s">
        <v>1081</v>
      </c>
      <c r="L241" s="1" t="s">
        <v>994</v>
      </c>
    </row>
    <row r="242" spans="1:21" ht="18.75" customHeight="1">
      <c r="A242" s="1"/>
      <c r="B242" s="9"/>
      <c r="C242" s="9"/>
      <c r="D242" s="9"/>
      <c r="E242" s="9"/>
      <c r="F242" s="12"/>
      <c r="G242" s="9"/>
      <c r="H242" s="533"/>
      <c r="I242" s="533"/>
      <c r="J242" s="14"/>
      <c r="K242" s="9"/>
      <c r="L242" s="1"/>
    </row>
    <row r="243" spans="1:21" ht="18.75" customHeight="1">
      <c r="A243" s="7">
        <f>A234+1</f>
        <v>19</v>
      </c>
      <c r="B243" s="1" t="s">
        <v>965</v>
      </c>
      <c r="F243" s="67"/>
      <c r="H243" s="68"/>
      <c r="J243" s="67"/>
    </row>
    <row r="244" spans="1:21" ht="18.75" customHeight="1">
      <c r="A244" s="7"/>
      <c r="B244" s="1101" t="s">
        <v>1086</v>
      </c>
      <c r="C244" s="1101"/>
      <c r="D244" s="1101"/>
      <c r="E244" s="1101"/>
      <c r="F244" s="72"/>
      <c r="G244" s="1"/>
      <c r="H244" s="491" t="s">
        <v>966</v>
      </c>
      <c r="I244" s="1"/>
      <c r="J244" s="72" t="s">
        <v>160</v>
      </c>
      <c r="K244" s="1"/>
      <c r="L244" s="1"/>
    </row>
    <row r="245" spans="1:21" ht="18.75" customHeight="1">
      <c r="A245" s="7"/>
      <c r="B245" s="1101"/>
      <c r="C245" s="1101"/>
      <c r="D245" s="1101"/>
      <c r="E245" s="1101"/>
      <c r="F245" s="520"/>
      <c r="G245" s="536" t="s">
        <v>1051</v>
      </c>
      <c r="H245" s="524" t="e">
        <f>'附表３（財政力係数）'!T47</f>
        <v>#DIV/0!</v>
      </c>
      <c r="I245" s="536" t="s">
        <v>994</v>
      </c>
      <c r="J245" s="525">
        <v>0.47499999999999998</v>
      </c>
      <c r="K245" s="9"/>
      <c r="L245" s="1"/>
    </row>
    <row r="246" spans="1:21" ht="18.75" customHeight="1" thickBot="1">
      <c r="A246" s="1"/>
      <c r="B246" s="1"/>
      <c r="C246" s="1"/>
      <c r="D246" s="1"/>
      <c r="E246" s="1"/>
      <c r="F246" s="72"/>
      <c r="G246" s="1"/>
      <c r="H246" s="526" t="s">
        <v>1087</v>
      </c>
      <c r="I246" s="1"/>
      <c r="J246" s="72"/>
      <c r="K246" s="1"/>
      <c r="L246" s="1"/>
    </row>
    <row r="247" spans="1:21" ht="18.75" customHeight="1" thickBot="1">
      <c r="A247" s="1"/>
      <c r="B247" s="1"/>
      <c r="C247" s="1"/>
      <c r="D247" s="1"/>
      <c r="E247" s="1"/>
      <c r="F247" s="72"/>
      <c r="G247" s="1"/>
      <c r="H247" s="73"/>
      <c r="I247" s="536" t="s">
        <v>997</v>
      </c>
      <c r="J247" s="83">
        <f>IFERROR(ROUND(F245*ROUND(H245*J245,3),),0)</f>
        <v>0</v>
      </c>
      <c r="K247" s="9" t="s">
        <v>1083</v>
      </c>
      <c r="L247" s="1" t="s">
        <v>994</v>
      </c>
    </row>
    <row r="248" spans="1:21" ht="18.75" customHeight="1">
      <c r="A248" s="1"/>
      <c r="B248" s="1"/>
      <c r="C248" s="1"/>
      <c r="D248" s="1"/>
      <c r="E248" s="1"/>
      <c r="F248" s="72"/>
      <c r="G248" s="1"/>
      <c r="H248" s="73"/>
      <c r="I248" s="536"/>
      <c r="J248" s="82" t="s">
        <v>159</v>
      </c>
      <c r="K248" s="9"/>
      <c r="L248" s="1"/>
    </row>
    <row r="249" spans="1:21" ht="18.75" customHeight="1">
      <c r="A249" s="1100" t="s">
        <v>967</v>
      </c>
      <c r="B249" s="1100"/>
      <c r="C249" s="1098" t="s">
        <v>968</v>
      </c>
      <c r="D249" s="1098"/>
      <c r="E249" s="1098"/>
      <c r="F249" s="1098"/>
      <c r="G249" s="1098"/>
      <c r="H249" s="1098"/>
      <c r="I249" s="1098"/>
      <c r="J249" s="1098"/>
      <c r="K249" s="9"/>
      <c r="L249" s="1"/>
    </row>
    <row r="250" spans="1:21" ht="18.75" customHeight="1">
      <c r="A250" s="1"/>
      <c r="B250" s="537"/>
      <c r="C250" s="1098"/>
      <c r="D250" s="1098"/>
      <c r="E250" s="1098"/>
      <c r="F250" s="1098"/>
      <c r="G250" s="1098"/>
      <c r="H250" s="1098"/>
      <c r="I250" s="1098"/>
      <c r="J250" s="1098"/>
      <c r="K250" s="9"/>
      <c r="L250" s="1"/>
      <c r="M250" s="978"/>
      <c r="N250" s="978"/>
      <c r="O250" s="978"/>
      <c r="P250" s="978"/>
      <c r="Q250" s="978"/>
      <c r="R250" s="978"/>
      <c r="S250" s="978"/>
      <c r="T250" s="978"/>
      <c r="U250" s="978"/>
    </row>
    <row r="251" spans="1:21" ht="18.75" customHeight="1">
      <c r="A251" s="1102" t="s">
        <v>969</v>
      </c>
      <c r="B251" s="1102"/>
      <c r="C251" s="1098" t="s">
        <v>970</v>
      </c>
      <c r="D251" s="1098"/>
      <c r="E251" s="1098"/>
      <c r="F251" s="1098"/>
      <c r="G251" s="1098"/>
      <c r="H251" s="1098"/>
      <c r="I251" s="1098"/>
      <c r="J251" s="1098"/>
      <c r="K251" s="9"/>
      <c r="L251" s="1"/>
      <c r="M251" s="978"/>
      <c r="N251" s="978"/>
      <c r="O251" s="978"/>
      <c r="P251" s="978"/>
      <c r="Q251" s="978"/>
      <c r="R251" s="978"/>
      <c r="S251" s="978"/>
      <c r="T251" s="978"/>
      <c r="U251" s="978"/>
    </row>
    <row r="252" spans="1:21" ht="18.75" customHeight="1">
      <c r="A252" s="1"/>
      <c r="B252" s="537"/>
      <c r="C252" s="1098"/>
      <c r="D252" s="1098"/>
      <c r="E252" s="1098"/>
      <c r="F252" s="1098"/>
      <c r="G252" s="1098"/>
      <c r="H252" s="1098"/>
      <c r="I252" s="1098"/>
      <c r="J252" s="1098"/>
      <c r="K252" s="9"/>
      <c r="L252" s="1"/>
      <c r="M252" s="978"/>
      <c r="N252" s="978"/>
      <c r="O252" s="978"/>
      <c r="P252" s="978"/>
      <c r="Q252" s="978"/>
      <c r="R252" s="978"/>
      <c r="S252" s="978"/>
      <c r="T252" s="978"/>
      <c r="U252" s="978"/>
    </row>
    <row r="253" spans="1:21" ht="18.75" customHeight="1">
      <c r="A253" s="1"/>
      <c r="B253" s="537"/>
      <c r="C253" s="1098"/>
      <c r="D253" s="1098"/>
      <c r="E253" s="1098"/>
      <c r="F253" s="1098"/>
      <c r="G253" s="1098"/>
      <c r="H253" s="1098"/>
      <c r="I253" s="1098"/>
      <c r="J253" s="1098"/>
      <c r="K253" s="9"/>
      <c r="L253" s="1"/>
      <c r="M253" s="978"/>
      <c r="N253" s="978"/>
      <c r="O253" s="978"/>
      <c r="P253" s="978"/>
      <c r="Q253" s="978"/>
      <c r="R253" s="978"/>
      <c r="S253" s="978"/>
      <c r="T253" s="978"/>
      <c r="U253" s="978"/>
    </row>
    <row r="254" spans="1:21" ht="18.75" customHeight="1">
      <c r="A254" s="1"/>
      <c r="B254" s="532"/>
      <c r="C254" s="532"/>
      <c r="D254" s="532"/>
      <c r="E254" s="532"/>
      <c r="F254" s="532"/>
      <c r="G254" s="532"/>
      <c r="H254" s="532"/>
      <c r="I254" s="532"/>
      <c r="J254" s="532"/>
      <c r="K254" s="9"/>
      <c r="L254" s="1"/>
      <c r="M254" s="978"/>
      <c r="N254" s="978"/>
      <c r="O254" s="978"/>
      <c r="P254" s="978"/>
      <c r="Q254" s="978"/>
      <c r="R254" s="978"/>
      <c r="S254" s="978"/>
      <c r="T254" s="978"/>
      <c r="U254" s="978"/>
    </row>
    <row r="255" spans="1:21" ht="18.75" customHeight="1" thickBot="1">
      <c r="A255" s="1">
        <f>A243+1</f>
        <v>20</v>
      </c>
      <c r="B255" s="1" t="s">
        <v>971</v>
      </c>
      <c r="C255" s="1"/>
      <c r="D255" s="1"/>
      <c r="E255" s="1"/>
      <c r="F255" s="72"/>
      <c r="G255" s="1"/>
      <c r="H255" s="73"/>
      <c r="I255" s="536"/>
      <c r="J255" s="82"/>
      <c r="K255" s="9"/>
      <c r="L255" s="1"/>
    </row>
    <row r="256" spans="1:21" ht="18.75" customHeight="1" thickBot="1">
      <c r="A256" s="1"/>
      <c r="B256" s="1098" t="s">
        <v>1088</v>
      </c>
      <c r="C256" s="1099"/>
      <c r="D256" s="1099"/>
      <c r="E256" s="1099"/>
      <c r="F256" s="527"/>
      <c r="G256" s="536" t="s">
        <v>93</v>
      </c>
      <c r="H256" s="528">
        <v>0.95</v>
      </c>
      <c r="I256" s="536" t="s">
        <v>96</v>
      </c>
      <c r="J256" s="183">
        <f>ROUND(F256*H256,0)</f>
        <v>0</v>
      </c>
      <c r="K256" s="9" t="s">
        <v>583</v>
      </c>
      <c r="L256" s="1" t="s">
        <v>93</v>
      </c>
    </row>
    <row r="257" spans="1:13" ht="18.600000000000001" customHeight="1">
      <c r="A257" s="1"/>
      <c r="B257" s="1099"/>
      <c r="C257" s="1099"/>
      <c r="D257" s="1099"/>
      <c r="E257" s="1099"/>
      <c r="F257" s="72"/>
      <c r="G257" s="1"/>
      <c r="H257" s="73"/>
      <c r="I257" s="1"/>
      <c r="J257" s="82" t="s">
        <v>159</v>
      </c>
    </row>
    <row r="258" spans="1:13" ht="36" customHeight="1">
      <c r="A258" s="1100" t="s">
        <v>227</v>
      </c>
      <c r="B258" s="1100"/>
      <c r="C258" s="1098" t="s">
        <v>972</v>
      </c>
      <c r="D258" s="1098"/>
      <c r="E258" s="1098"/>
      <c r="F258" s="1098"/>
      <c r="G258" s="1098"/>
      <c r="H258" s="1098"/>
      <c r="I258" s="1098"/>
      <c r="J258" s="1098"/>
    </row>
    <row r="259" spans="1:13" s="1" customFormat="1" ht="15" customHeight="1">
      <c r="B259" s="9"/>
      <c r="C259" s="9"/>
      <c r="D259" s="9"/>
      <c r="E259" s="9"/>
      <c r="F259" s="12"/>
      <c r="G259" s="9"/>
      <c r="H259" s="533"/>
      <c r="I259" s="533"/>
      <c r="J259" s="14"/>
      <c r="K259" s="9"/>
      <c r="M259" s="41"/>
    </row>
    <row r="260" spans="1:13" ht="18.75" customHeight="1" thickBot="1"/>
    <row r="261" spans="1:13" ht="18.75" customHeight="1">
      <c r="A261" s="1"/>
      <c r="B261" s="9"/>
      <c r="C261" s="9"/>
      <c r="D261" s="9"/>
      <c r="E261" s="9"/>
      <c r="F261" s="12"/>
      <c r="G261" s="44"/>
      <c r="H261" s="952" t="s">
        <v>1089</v>
      </c>
      <c r="I261" s="953"/>
      <c r="J261" s="11"/>
    </row>
    <row r="262" spans="1:13" ht="18.75" customHeight="1" thickBot="1">
      <c r="H262" s="954" t="s">
        <v>257</v>
      </c>
      <c r="I262" s="955"/>
      <c r="J262" s="10">
        <f>SUMIF(L10:L256,"*",J10:J256)</f>
        <v>0</v>
      </c>
      <c r="K262" s="46" t="s">
        <v>845</v>
      </c>
    </row>
  </sheetData>
  <mergeCells count="190">
    <mergeCell ref="D8:E8"/>
    <mergeCell ref="D9:E9"/>
    <mergeCell ref="H10:I10"/>
    <mergeCell ref="H11:I11"/>
    <mergeCell ref="B15:C15"/>
    <mergeCell ref="D15:E15"/>
    <mergeCell ref="A1:B1"/>
    <mergeCell ref="C1:E1"/>
    <mergeCell ref="I1:K1"/>
    <mergeCell ref="B5:C5"/>
    <mergeCell ref="D5:E5"/>
    <mergeCell ref="D7:E7"/>
    <mergeCell ref="H33:I33"/>
    <mergeCell ref="H34:I34"/>
    <mergeCell ref="D23:E23"/>
    <mergeCell ref="D24:E24"/>
    <mergeCell ref="D25:E25"/>
    <mergeCell ref="D26:E26"/>
    <mergeCell ref="D27:E27"/>
    <mergeCell ref="D28:E28"/>
    <mergeCell ref="D17:E17"/>
    <mergeCell ref="D18:E18"/>
    <mergeCell ref="D19:E19"/>
    <mergeCell ref="D20:E20"/>
    <mergeCell ref="D21:E21"/>
    <mergeCell ref="D22:E22"/>
    <mergeCell ref="B38:C38"/>
    <mergeCell ref="D38:E38"/>
    <mergeCell ref="D40:E40"/>
    <mergeCell ref="D41:E41"/>
    <mergeCell ref="D42:E42"/>
    <mergeCell ref="D43:E43"/>
    <mergeCell ref="D29:E29"/>
    <mergeCell ref="D30:E30"/>
    <mergeCell ref="D31:E31"/>
    <mergeCell ref="D32:E32"/>
    <mergeCell ref="D50:E50"/>
    <mergeCell ref="D51:E51"/>
    <mergeCell ref="D52:E52"/>
    <mergeCell ref="H53:I53"/>
    <mergeCell ref="H54:I54"/>
    <mergeCell ref="B58:C58"/>
    <mergeCell ref="D58:E58"/>
    <mergeCell ref="D44:E44"/>
    <mergeCell ref="D45:E45"/>
    <mergeCell ref="D46:E46"/>
    <mergeCell ref="D47:E47"/>
    <mergeCell ref="D48:E48"/>
    <mergeCell ref="D49:E49"/>
    <mergeCell ref="D66:E66"/>
    <mergeCell ref="D67:E67"/>
    <mergeCell ref="D68:E68"/>
    <mergeCell ref="D69:E69"/>
    <mergeCell ref="D70:E70"/>
    <mergeCell ref="D71:E71"/>
    <mergeCell ref="D60:E60"/>
    <mergeCell ref="D61:E61"/>
    <mergeCell ref="D62:E62"/>
    <mergeCell ref="D63:E63"/>
    <mergeCell ref="D64:E64"/>
    <mergeCell ref="D65:E65"/>
    <mergeCell ref="D78:E78"/>
    <mergeCell ref="D79:E79"/>
    <mergeCell ref="D80:E80"/>
    <mergeCell ref="D81:E81"/>
    <mergeCell ref="D82:E82"/>
    <mergeCell ref="D83:E83"/>
    <mergeCell ref="D72:E72"/>
    <mergeCell ref="D73:E73"/>
    <mergeCell ref="D74:E74"/>
    <mergeCell ref="D75:E75"/>
    <mergeCell ref="D76:E76"/>
    <mergeCell ref="D77:E77"/>
    <mergeCell ref="D93:E93"/>
    <mergeCell ref="D94:E94"/>
    <mergeCell ref="D95:E95"/>
    <mergeCell ref="H96:I96"/>
    <mergeCell ref="H97:I97"/>
    <mergeCell ref="B101:C101"/>
    <mergeCell ref="D101:E101"/>
    <mergeCell ref="D84:E84"/>
    <mergeCell ref="H85:I85"/>
    <mergeCell ref="H86:I86"/>
    <mergeCell ref="B90:C90"/>
    <mergeCell ref="D90:E90"/>
    <mergeCell ref="D92:E92"/>
    <mergeCell ref="D109:E109"/>
    <mergeCell ref="D110:E110"/>
    <mergeCell ref="H111:I111"/>
    <mergeCell ref="H112:I112"/>
    <mergeCell ref="B116:E118"/>
    <mergeCell ref="B123:C123"/>
    <mergeCell ref="D123:E123"/>
    <mergeCell ref="D103:E103"/>
    <mergeCell ref="D104:E104"/>
    <mergeCell ref="D105:E105"/>
    <mergeCell ref="D106:E106"/>
    <mergeCell ref="D107:E107"/>
    <mergeCell ref="D108:E108"/>
    <mergeCell ref="D131:E131"/>
    <mergeCell ref="D132:E132"/>
    <mergeCell ref="D133:E133"/>
    <mergeCell ref="D134:E134"/>
    <mergeCell ref="D135:E135"/>
    <mergeCell ref="H136:I136"/>
    <mergeCell ref="D125:E125"/>
    <mergeCell ref="D126:E126"/>
    <mergeCell ref="D127:E127"/>
    <mergeCell ref="D128:E128"/>
    <mergeCell ref="D129:E129"/>
    <mergeCell ref="D130:E130"/>
    <mergeCell ref="H146:I146"/>
    <mergeCell ref="H147:I147"/>
    <mergeCell ref="B151:C151"/>
    <mergeCell ref="D151:E151"/>
    <mergeCell ref="D153:E153"/>
    <mergeCell ref="D154:E154"/>
    <mergeCell ref="H137:I137"/>
    <mergeCell ref="B141:C141"/>
    <mergeCell ref="D141:E141"/>
    <mergeCell ref="D143:E143"/>
    <mergeCell ref="D144:E144"/>
    <mergeCell ref="D145:E145"/>
    <mergeCell ref="D164:E164"/>
    <mergeCell ref="H165:I165"/>
    <mergeCell ref="H166:I166"/>
    <mergeCell ref="B177:C177"/>
    <mergeCell ref="D177:E177"/>
    <mergeCell ref="D179:E179"/>
    <mergeCell ref="H155:I155"/>
    <mergeCell ref="H156:I156"/>
    <mergeCell ref="B160:C160"/>
    <mergeCell ref="D160:E160"/>
    <mergeCell ref="D162:E162"/>
    <mergeCell ref="D163:E163"/>
    <mergeCell ref="H186:I186"/>
    <mergeCell ref="B190:C190"/>
    <mergeCell ref="D190:E190"/>
    <mergeCell ref="D192:E192"/>
    <mergeCell ref="D193:E193"/>
    <mergeCell ref="D194:E194"/>
    <mergeCell ref="D180:E180"/>
    <mergeCell ref="D181:E181"/>
    <mergeCell ref="D182:E182"/>
    <mergeCell ref="D183:E183"/>
    <mergeCell ref="D184:E184"/>
    <mergeCell ref="H185:I185"/>
    <mergeCell ref="D204:E204"/>
    <mergeCell ref="D205:E205"/>
    <mergeCell ref="H206:I206"/>
    <mergeCell ref="H207:I207"/>
    <mergeCell ref="B211:C211"/>
    <mergeCell ref="D211:E211"/>
    <mergeCell ref="H195:I195"/>
    <mergeCell ref="H196:I196"/>
    <mergeCell ref="B200:C200"/>
    <mergeCell ref="D200:E200"/>
    <mergeCell ref="D202:E202"/>
    <mergeCell ref="D203:E203"/>
    <mergeCell ref="D222:E222"/>
    <mergeCell ref="H223:I223"/>
    <mergeCell ref="H224:I224"/>
    <mergeCell ref="B228:C228"/>
    <mergeCell ref="D228:E228"/>
    <mergeCell ref="D230:E230"/>
    <mergeCell ref="D213:E213"/>
    <mergeCell ref="D214:E214"/>
    <mergeCell ref="H215:I215"/>
    <mergeCell ref="H216:I216"/>
    <mergeCell ref="B220:C220"/>
    <mergeCell ref="D220:E220"/>
    <mergeCell ref="M250:U254"/>
    <mergeCell ref="A251:B251"/>
    <mergeCell ref="C251:J253"/>
    <mergeCell ref="H231:I231"/>
    <mergeCell ref="H232:I232"/>
    <mergeCell ref="B236:C236"/>
    <mergeCell ref="D236:E236"/>
    <mergeCell ref="D238:E238"/>
    <mergeCell ref="D239:E239"/>
    <mergeCell ref="B256:E257"/>
    <mergeCell ref="A258:B258"/>
    <mergeCell ref="C258:J258"/>
    <mergeCell ref="H261:I261"/>
    <mergeCell ref="H262:I262"/>
    <mergeCell ref="H240:I240"/>
    <mergeCell ref="H241:I241"/>
    <mergeCell ref="B244:E245"/>
    <mergeCell ref="A249:B249"/>
    <mergeCell ref="C249:J250"/>
  </mergeCells>
  <phoneticPr fontId="2"/>
  <pageMargins left="0.98425196850393704" right="0.59055118110236227" top="0.9055118110236221" bottom="0.59055118110236227" header="0" footer="0"/>
  <pageSetup paperSize="9" scale="83" orientation="portrait" r:id="rId1"/>
  <headerFooter alignWithMargins="0"/>
  <rowBreaks count="4" manualBreakCount="4">
    <brk id="54" max="10" man="1"/>
    <brk id="112" max="10" man="1"/>
    <brk id="173" max="10" man="1"/>
    <brk id="224"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560"/>
  <sheetViews>
    <sheetView showGridLines="0" view="pageBreakPreview" zoomScaleNormal="80" zoomScaleSheetLayoutView="100" workbookViewId="0">
      <pane ySplit="2" topLeftCell="A552" activePane="bottomLeft" state="frozen"/>
      <selection activeCell="I1" sqref="I1:K1"/>
      <selection pane="bottomLeft" activeCell="J560" sqref="J560"/>
    </sheetView>
  </sheetViews>
  <sheetFormatPr defaultColWidth="9" defaultRowHeight="18.75" customHeight="1"/>
  <cols>
    <col min="1" max="1" width="3.75" style="46" customWidth="1"/>
    <col min="2" max="2" width="5.375" style="46" customWidth="1"/>
    <col min="3" max="3" width="8.125" style="46" customWidth="1"/>
    <col min="4" max="4" width="3" style="46" bestFit="1" customWidth="1"/>
    <col min="5" max="5" width="12" style="46" customWidth="1"/>
    <col min="6" max="6" width="13.625" style="67" customWidth="1"/>
    <col min="7" max="7" width="2.25" style="46" bestFit="1" customWidth="1"/>
    <col min="8" max="8" width="11.875" style="68" customWidth="1"/>
    <col min="9" max="9" width="2.25" style="46" bestFit="1" customWidth="1"/>
    <col min="10" max="10" width="13.625" style="67" customWidth="1"/>
    <col min="11" max="11" width="5.5" style="46" customWidth="1"/>
    <col min="12" max="16384" width="9" style="46"/>
  </cols>
  <sheetData>
    <row r="1" spans="1:13" ht="18.75" customHeight="1">
      <c r="A1" s="1095" t="s">
        <v>148</v>
      </c>
      <c r="B1" s="1096"/>
      <c r="C1" s="1095" t="s">
        <v>299</v>
      </c>
      <c r="D1" s="1097"/>
      <c r="E1" s="1096"/>
      <c r="H1" s="87" t="s">
        <v>0</v>
      </c>
      <c r="I1" s="1109">
        <f>総括表!H4</f>
        <v>0</v>
      </c>
      <c r="J1" s="1109"/>
      <c r="K1" s="1109"/>
    </row>
    <row r="2" spans="1:13" ht="18.75" customHeight="1">
      <c r="J2" s="86"/>
    </row>
    <row r="3" spans="1:13" ht="18.75" customHeight="1">
      <c r="J3" s="86"/>
    </row>
    <row r="4" spans="1:13" ht="18.75" customHeight="1">
      <c r="A4" s="7" t="s">
        <v>1090</v>
      </c>
      <c r="B4" s="1" t="s">
        <v>298</v>
      </c>
    </row>
    <row r="5" spans="1:13" ht="15" customHeight="1">
      <c r="A5" s="48"/>
      <c r="B5" s="1112" t="s">
        <v>937</v>
      </c>
      <c r="C5" s="1112"/>
      <c r="D5" s="1112"/>
      <c r="E5" s="1112"/>
    </row>
    <row r="6" spans="1:13" s="1" customFormat="1" ht="15" customHeight="1" thickBot="1">
      <c r="A6" s="7"/>
      <c r="B6" s="1112"/>
      <c r="C6" s="1112"/>
      <c r="D6" s="1112"/>
      <c r="E6" s="1112"/>
      <c r="F6" s="72"/>
      <c r="H6" s="73" t="s">
        <v>160</v>
      </c>
      <c r="J6" s="72"/>
    </row>
    <row r="7" spans="1:13" s="1" customFormat="1" ht="18.75" customHeight="1" thickBot="1">
      <c r="A7" s="7"/>
      <c r="B7" s="1112"/>
      <c r="C7" s="1112"/>
      <c r="D7" s="1112"/>
      <c r="E7" s="1112"/>
      <c r="F7" s="520"/>
      <c r="G7" s="536" t="s">
        <v>1091</v>
      </c>
      <c r="H7" s="583">
        <v>0.5</v>
      </c>
      <c r="I7" s="536" t="s">
        <v>1092</v>
      </c>
      <c r="J7" s="83">
        <f>ROUND(F7*H7,0)</f>
        <v>0</v>
      </c>
      <c r="K7" s="9" t="s">
        <v>1093</v>
      </c>
      <c r="L7" s="1" t="s">
        <v>1091</v>
      </c>
    </row>
    <row r="8" spans="1:13" s="1" customFormat="1" ht="12" customHeight="1">
      <c r="A8" s="7"/>
      <c r="B8" s="537"/>
      <c r="C8" s="537"/>
      <c r="D8" s="537"/>
      <c r="E8" s="537"/>
      <c r="F8" s="485"/>
      <c r="G8" s="536"/>
      <c r="H8" s="486"/>
      <c r="I8" s="536"/>
      <c r="J8" s="82" t="s">
        <v>159</v>
      </c>
      <c r="K8" s="9"/>
    </row>
    <row r="9" spans="1:13" ht="12" customHeight="1">
      <c r="A9" s="48"/>
    </row>
    <row r="10" spans="1:13" ht="18.75" customHeight="1">
      <c r="A10" s="7" t="s">
        <v>1094</v>
      </c>
      <c r="B10" s="1" t="s">
        <v>938</v>
      </c>
    </row>
    <row r="11" spans="1:13" ht="11.25" customHeight="1">
      <c r="A11" s="48"/>
    </row>
    <row r="12" spans="1:13" ht="18.75" customHeight="1">
      <c r="A12" s="48"/>
      <c r="B12" s="1089" t="s">
        <v>112</v>
      </c>
      <c r="C12" s="1090"/>
      <c r="D12" s="1089" t="s">
        <v>111</v>
      </c>
      <c r="E12" s="1090"/>
      <c r="F12" s="515" t="s">
        <v>110</v>
      </c>
      <c r="G12" s="516"/>
      <c r="H12" s="517" t="s">
        <v>109</v>
      </c>
      <c r="I12" s="516"/>
      <c r="J12" s="515" t="s">
        <v>3</v>
      </c>
      <c r="K12" s="9"/>
    </row>
    <row r="13" spans="1:13" ht="15" customHeight="1">
      <c r="A13" s="48"/>
      <c r="B13" s="31"/>
      <c r="C13" s="30"/>
      <c r="D13" s="29"/>
      <c r="E13" s="28"/>
      <c r="F13" s="80"/>
      <c r="G13" s="25"/>
      <c r="H13" s="79"/>
      <c r="I13" s="25"/>
      <c r="J13" s="78" t="s">
        <v>1095</v>
      </c>
      <c r="K13" s="9"/>
    </row>
    <row r="14" spans="1:13" s="1" customFormat="1" ht="15" customHeight="1">
      <c r="B14" s="547">
        <v>1</v>
      </c>
      <c r="C14" s="548" t="s">
        <v>129</v>
      </c>
      <c r="D14" s="950"/>
      <c r="E14" s="951"/>
      <c r="F14" s="520"/>
      <c r="G14" s="521" t="s">
        <v>1091</v>
      </c>
      <c r="H14" s="567">
        <v>0.27100000000000002</v>
      </c>
      <c r="I14" s="521" t="s">
        <v>1092</v>
      </c>
      <c r="J14" s="584">
        <f t="shared" ref="J14:J34" si="0">ROUND(F14*H14,0)</f>
        <v>0</v>
      </c>
      <c r="K14" s="9" t="s">
        <v>1096</v>
      </c>
      <c r="M14" s="46"/>
    </row>
    <row r="15" spans="1:13" s="1" customFormat="1" ht="15" customHeight="1">
      <c r="B15" s="547">
        <v>2</v>
      </c>
      <c r="C15" s="548" t="s">
        <v>119</v>
      </c>
      <c r="D15" s="950"/>
      <c r="E15" s="951"/>
      <c r="F15" s="520"/>
      <c r="G15" s="521" t="s">
        <v>1091</v>
      </c>
      <c r="H15" s="585">
        <v>0.27700000000000002</v>
      </c>
      <c r="I15" s="516" t="s">
        <v>1092</v>
      </c>
      <c r="J15" s="523">
        <f t="shared" si="0"/>
        <v>0</v>
      </c>
      <c r="K15" s="9" t="s">
        <v>1097</v>
      </c>
      <c r="M15" s="46"/>
    </row>
    <row r="16" spans="1:13" s="1" customFormat="1" ht="15" customHeight="1">
      <c r="B16" s="547">
        <v>3</v>
      </c>
      <c r="C16" s="548" t="s">
        <v>118</v>
      </c>
      <c r="D16" s="950"/>
      <c r="E16" s="951"/>
      <c r="F16" s="520"/>
      <c r="G16" s="521" t="s">
        <v>1091</v>
      </c>
      <c r="H16" s="567">
        <v>0.30399999999999999</v>
      </c>
      <c r="I16" s="521" t="s">
        <v>1092</v>
      </c>
      <c r="J16" s="584">
        <f t="shared" si="0"/>
        <v>0</v>
      </c>
      <c r="K16" s="9" t="s">
        <v>1098</v>
      </c>
      <c r="M16" s="46"/>
    </row>
    <row r="17" spans="2:13" s="1" customFormat="1" ht="15" customHeight="1">
      <c r="B17" s="547">
        <v>4</v>
      </c>
      <c r="C17" s="548" t="s">
        <v>117</v>
      </c>
      <c r="D17" s="950"/>
      <c r="E17" s="951"/>
      <c r="F17" s="520"/>
      <c r="G17" s="521" t="s">
        <v>1091</v>
      </c>
      <c r="H17" s="585">
        <v>0.27500000000000002</v>
      </c>
      <c r="I17" s="516" t="s">
        <v>1092</v>
      </c>
      <c r="J17" s="523">
        <f t="shared" si="0"/>
        <v>0</v>
      </c>
      <c r="K17" s="9" t="s">
        <v>1099</v>
      </c>
      <c r="M17" s="46"/>
    </row>
    <row r="18" spans="2:13" s="1" customFormat="1" ht="15" customHeight="1">
      <c r="B18" s="547">
        <v>5</v>
      </c>
      <c r="C18" s="548" t="s">
        <v>107</v>
      </c>
      <c r="D18" s="950"/>
      <c r="E18" s="951"/>
      <c r="F18" s="520"/>
      <c r="G18" s="521" t="s">
        <v>1091</v>
      </c>
      <c r="H18" s="567">
        <v>0.28999999999999998</v>
      </c>
      <c r="I18" s="521" t="s">
        <v>1092</v>
      </c>
      <c r="J18" s="584">
        <f t="shared" si="0"/>
        <v>0</v>
      </c>
      <c r="K18" s="9" t="s">
        <v>1100</v>
      </c>
      <c r="M18" s="46"/>
    </row>
    <row r="19" spans="2:13" s="1" customFormat="1" ht="15" customHeight="1">
      <c r="B19" s="547">
        <v>6</v>
      </c>
      <c r="C19" s="548" t="s">
        <v>105</v>
      </c>
      <c r="D19" s="586" t="s">
        <v>1101</v>
      </c>
      <c r="E19" s="519" t="s">
        <v>297</v>
      </c>
      <c r="F19" s="520"/>
      <c r="G19" s="521" t="s">
        <v>1091</v>
      </c>
      <c r="H19" s="585">
        <v>0.29299999999999998</v>
      </c>
      <c r="I19" s="516" t="s">
        <v>1092</v>
      </c>
      <c r="J19" s="523">
        <f t="shared" si="0"/>
        <v>0</v>
      </c>
      <c r="K19" s="9" t="s">
        <v>1102</v>
      </c>
      <c r="M19" s="46"/>
    </row>
    <row r="20" spans="2:13" s="1" customFormat="1" ht="15" customHeight="1">
      <c r="B20" s="85"/>
      <c r="C20" s="84"/>
      <c r="D20" s="586" t="s">
        <v>1103</v>
      </c>
      <c r="E20" s="519" t="s">
        <v>296</v>
      </c>
      <c r="F20" s="520"/>
      <c r="G20" s="521" t="s">
        <v>1091</v>
      </c>
      <c r="H20" s="567">
        <v>0.13</v>
      </c>
      <c r="I20" s="521" t="s">
        <v>1092</v>
      </c>
      <c r="J20" s="584">
        <f t="shared" si="0"/>
        <v>0</v>
      </c>
      <c r="K20" s="9" t="s">
        <v>1104</v>
      </c>
      <c r="M20" s="46"/>
    </row>
    <row r="21" spans="2:13" s="1" customFormat="1" ht="15" customHeight="1">
      <c r="B21" s="547">
        <v>7</v>
      </c>
      <c r="C21" s="548" t="s">
        <v>103</v>
      </c>
      <c r="D21" s="586" t="s">
        <v>1101</v>
      </c>
      <c r="E21" s="519" t="s">
        <v>297</v>
      </c>
      <c r="F21" s="520"/>
      <c r="G21" s="521" t="s">
        <v>1091</v>
      </c>
      <c r="H21" s="585">
        <v>0.318</v>
      </c>
      <c r="I21" s="516" t="s">
        <v>1092</v>
      </c>
      <c r="J21" s="523">
        <f t="shared" si="0"/>
        <v>0</v>
      </c>
      <c r="K21" s="9" t="s">
        <v>1105</v>
      </c>
      <c r="M21" s="46"/>
    </row>
    <row r="22" spans="2:13" s="1" customFormat="1" ht="15" customHeight="1">
      <c r="B22" s="85"/>
      <c r="C22" s="84"/>
      <c r="D22" s="586" t="s">
        <v>1103</v>
      </c>
      <c r="E22" s="519" t="s">
        <v>296</v>
      </c>
      <c r="F22" s="520"/>
      <c r="G22" s="521" t="s">
        <v>1091</v>
      </c>
      <c r="H22" s="567">
        <v>0.14099999999999999</v>
      </c>
      <c r="I22" s="521" t="s">
        <v>1092</v>
      </c>
      <c r="J22" s="584">
        <f t="shared" si="0"/>
        <v>0</v>
      </c>
      <c r="K22" s="9" t="s">
        <v>1106</v>
      </c>
      <c r="M22" s="46"/>
    </row>
    <row r="23" spans="2:13" s="1" customFormat="1" ht="15" customHeight="1">
      <c r="B23" s="518">
        <v>8</v>
      </c>
      <c r="C23" s="519" t="s">
        <v>101</v>
      </c>
      <c r="D23" s="950"/>
      <c r="E23" s="951"/>
      <c r="F23" s="520"/>
      <c r="G23" s="521" t="s">
        <v>1091</v>
      </c>
      <c r="H23" s="585">
        <v>0.30299999999999999</v>
      </c>
      <c r="I23" s="516" t="s">
        <v>1092</v>
      </c>
      <c r="J23" s="523">
        <f t="shared" si="0"/>
        <v>0</v>
      </c>
      <c r="K23" s="9" t="s">
        <v>1107</v>
      </c>
      <c r="M23" s="46"/>
    </row>
    <row r="24" spans="2:13" s="1" customFormat="1" ht="15" customHeight="1">
      <c r="B24" s="518">
        <v>9</v>
      </c>
      <c r="C24" s="519" t="s">
        <v>99</v>
      </c>
      <c r="D24" s="950"/>
      <c r="E24" s="951"/>
      <c r="F24" s="520"/>
      <c r="G24" s="521" t="s">
        <v>1091</v>
      </c>
      <c r="H24" s="585">
        <v>0.34100000000000003</v>
      </c>
      <c r="I24" s="516" t="s">
        <v>1092</v>
      </c>
      <c r="J24" s="523">
        <f t="shared" si="0"/>
        <v>0</v>
      </c>
      <c r="K24" s="9" t="s">
        <v>1108</v>
      </c>
      <c r="M24" s="46"/>
    </row>
    <row r="25" spans="2:13" s="1" customFormat="1" ht="15" customHeight="1">
      <c r="B25" s="518">
        <v>10</v>
      </c>
      <c r="C25" s="519" t="s">
        <v>97</v>
      </c>
      <c r="D25" s="950"/>
      <c r="E25" s="951"/>
      <c r="F25" s="520"/>
      <c r="G25" s="521" t="s">
        <v>1091</v>
      </c>
      <c r="H25" s="585">
        <v>0.35599999999999998</v>
      </c>
      <c r="I25" s="516" t="s">
        <v>1092</v>
      </c>
      <c r="J25" s="523">
        <f t="shared" si="0"/>
        <v>0</v>
      </c>
      <c r="K25" s="9" t="s">
        <v>1109</v>
      </c>
      <c r="M25" s="46"/>
    </row>
    <row r="26" spans="2:13" s="1" customFormat="1" ht="15" customHeight="1">
      <c r="B26" s="518">
        <v>11</v>
      </c>
      <c r="C26" s="519" t="s">
        <v>478</v>
      </c>
      <c r="D26" s="950"/>
      <c r="E26" s="951"/>
      <c r="F26" s="520"/>
      <c r="G26" s="521" t="s">
        <v>1091</v>
      </c>
      <c r="H26" s="585">
        <v>0.377</v>
      </c>
      <c r="I26" s="516" t="s">
        <v>1092</v>
      </c>
      <c r="J26" s="523">
        <f t="shared" si="0"/>
        <v>0</v>
      </c>
      <c r="K26" s="9" t="s">
        <v>1110</v>
      </c>
      <c r="M26" s="46"/>
    </row>
    <row r="27" spans="2:13" s="1" customFormat="1" ht="15" customHeight="1">
      <c r="B27" s="518">
        <v>12</v>
      </c>
      <c r="C27" s="519" t="s">
        <v>498</v>
      </c>
      <c r="D27" s="950"/>
      <c r="E27" s="951"/>
      <c r="F27" s="520"/>
      <c r="G27" s="521" t="s">
        <v>1091</v>
      </c>
      <c r="H27" s="585">
        <v>0.39300000000000002</v>
      </c>
      <c r="I27" s="516" t="s">
        <v>1092</v>
      </c>
      <c r="J27" s="523">
        <f t="shared" si="0"/>
        <v>0</v>
      </c>
      <c r="K27" s="9" t="s">
        <v>1111</v>
      </c>
      <c r="M27" s="46"/>
    </row>
    <row r="28" spans="2:13" s="1" customFormat="1" ht="15" customHeight="1">
      <c r="B28" s="518">
        <v>13</v>
      </c>
      <c r="C28" s="519" t="s">
        <v>541</v>
      </c>
      <c r="D28" s="950"/>
      <c r="E28" s="951"/>
      <c r="F28" s="520"/>
      <c r="G28" s="521" t="s">
        <v>1091</v>
      </c>
      <c r="H28" s="585">
        <v>0.41</v>
      </c>
      <c r="I28" s="516" t="s">
        <v>1092</v>
      </c>
      <c r="J28" s="523">
        <f t="shared" si="0"/>
        <v>0</v>
      </c>
      <c r="K28" s="9" t="s">
        <v>1112</v>
      </c>
      <c r="M28" s="46"/>
    </row>
    <row r="29" spans="2:13" s="1" customFormat="1" ht="15" customHeight="1">
      <c r="B29" s="518">
        <v>14</v>
      </c>
      <c r="C29" s="519" t="s">
        <v>595</v>
      </c>
      <c r="D29" s="950"/>
      <c r="E29" s="951"/>
      <c r="F29" s="520"/>
      <c r="G29" s="521" t="s">
        <v>1091</v>
      </c>
      <c r="H29" s="585">
        <v>0.42599999999999999</v>
      </c>
      <c r="I29" s="516" t="s">
        <v>1092</v>
      </c>
      <c r="J29" s="523">
        <f>ROUND(F29*H29,0)</f>
        <v>0</v>
      </c>
      <c r="K29" s="9" t="s">
        <v>1113</v>
      </c>
      <c r="M29" s="46"/>
    </row>
    <row r="30" spans="2:13" s="1" customFormat="1" ht="15" customHeight="1">
      <c r="B30" s="518">
        <v>15</v>
      </c>
      <c r="C30" s="519" t="s">
        <v>652</v>
      </c>
      <c r="D30" s="950"/>
      <c r="E30" s="951"/>
      <c r="F30" s="520"/>
      <c r="G30" s="521" t="s">
        <v>1091</v>
      </c>
      <c r="H30" s="585">
        <v>0.433</v>
      </c>
      <c r="I30" s="516" t="s">
        <v>1092</v>
      </c>
      <c r="J30" s="523">
        <f>ROUND(F30*H30,0)</f>
        <v>0</v>
      </c>
      <c r="K30" s="9" t="s">
        <v>1114</v>
      </c>
      <c r="M30" s="46"/>
    </row>
    <row r="31" spans="2:13" s="1" customFormat="1" ht="15" customHeight="1">
      <c r="B31" s="518">
        <v>16</v>
      </c>
      <c r="C31" s="519" t="s">
        <v>726</v>
      </c>
      <c r="D31" s="950"/>
      <c r="E31" s="951"/>
      <c r="F31" s="520"/>
      <c r="G31" s="521" t="s">
        <v>1091</v>
      </c>
      <c r="H31" s="585">
        <v>0.44</v>
      </c>
      <c r="I31" s="516" t="s">
        <v>1092</v>
      </c>
      <c r="J31" s="523">
        <f t="shared" si="0"/>
        <v>0</v>
      </c>
      <c r="K31" s="9" t="s">
        <v>1115</v>
      </c>
      <c r="M31" s="46"/>
    </row>
    <row r="32" spans="2:13" s="1" customFormat="1" ht="15" customHeight="1">
      <c r="B32" s="518">
        <v>17</v>
      </c>
      <c r="C32" s="519" t="s">
        <v>769</v>
      </c>
      <c r="D32" s="950"/>
      <c r="E32" s="951"/>
      <c r="F32" s="520"/>
      <c r="G32" s="521" t="s">
        <v>1091</v>
      </c>
      <c r="H32" s="585">
        <v>0.44</v>
      </c>
      <c r="I32" s="516" t="s">
        <v>1092</v>
      </c>
      <c r="J32" s="523">
        <f t="shared" si="0"/>
        <v>0</v>
      </c>
      <c r="K32" s="9" t="s">
        <v>1116</v>
      </c>
      <c r="M32" s="46"/>
    </row>
    <row r="33" spans="1:13" s="1" customFormat="1" ht="15" customHeight="1">
      <c r="B33" s="518">
        <v>18</v>
      </c>
      <c r="C33" s="519" t="s">
        <v>836</v>
      </c>
      <c r="D33" s="950"/>
      <c r="E33" s="951"/>
      <c r="F33" s="520"/>
      <c r="G33" s="521" t="s">
        <v>1091</v>
      </c>
      <c r="H33" s="585">
        <v>0.44</v>
      </c>
      <c r="I33" s="516" t="s">
        <v>1092</v>
      </c>
      <c r="J33" s="523">
        <f t="shared" si="0"/>
        <v>0</v>
      </c>
      <c r="K33" s="9" t="s">
        <v>1117</v>
      </c>
      <c r="M33" s="46"/>
    </row>
    <row r="34" spans="1:13" s="1" customFormat="1" ht="15" customHeight="1" thickBot="1">
      <c r="B34" s="554">
        <f>B33+1</f>
        <v>19</v>
      </c>
      <c r="C34" s="555" t="s">
        <v>844</v>
      </c>
      <c r="D34" s="1087"/>
      <c r="E34" s="1088"/>
      <c r="F34" s="556"/>
      <c r="G34" s="557" t="s">
        <v>1091</v>
      </c>
      <c r="H34" s="550">
        <v>0.44</v>
      </c>
      <c r="I34" s="557" t="s">
        <v>1092</v>
      </c>
      <c r="J34" s="558">
        <f t="shared" si="0"/>
        <v>0</v>
      </c>
      <c r="K34" s="387" t="s">
        <v>1118</v>
      </c>
      <c r="M34" s="46"/>
    </row>
    <row r="35" spans="1:13" s="1" customFormat="1" ht="15" customHeight="1">
      <c r="B35" s="15"/>
      <c r="C35" s="16"/>
      <c r="D35" s="15"/>
      <c r="E35" s="15"/>
      <c r="F35" s="14"/>
      <c r="G35" s="533"/>
      <c r="H35" s="956" t="s">
        <v>1119</v>
      </c>
      <c r="I35" s="957"/>
      <c r="J35" s="11"/>
      <c r="K35" s="9"/>
    </row>
    <row r="36" spans="1:13" s="1" customFormat="1" ht="15" customHeight="1" thickBot="1">
      <c r="B36" s="9"/>
      <c r="C36" s="9"/>
      <c r="D36" s="9"/>
      <c r="E36" s="9"/>
      <c r="F36" s="71"/>
      <c r="G36" s="9"/>
      <c r="H36" s="958" t="s">
        <v>94</v>
      </c>
      <c r="I36" s="959"/>
      <c r="J36" s="69">
        <f>SUM(J14:J34)</f>
        <v>0</v>
      </c>
      <c r="K36" s="387" t="s">
        <v>1120</v>
      </c>
    </row>
    <row r="37" spans="1:13" s="1" customFormat="1" ht="18.75" customHeight="1">
      <c r="F37" s="72"/>
      <c r="H37" s="73"/>
      <c r="J37" s="72"/>
    </row>
    <row r="38" spans="1:13" s="1" customFormat="1" ht="18.75" customHeight="1">
      <c r="B38" s="1" t="s">
        <v>835</v>
      </c>
      <c r="F38" s="72"/>
      <c r="H38" s="73"/>
      <c r="J38" s="72"/>
    </row>
    <row r="39" spans="1:13" ht="18.75" customHeight="1">
      <c r="A39" s="48"/>
      <c r="B39" s="1089" t="s">
        <v>112</v>
      </c>
      <c r="C39" s="1090"/>
      <c r="D39" s="1089" t="s">
        <v>111</v>
      </c>
      <c r="E39" s="1090"/>
      <c r="F39" s="515" t="s">
        <v>110</v>
      </c>
      <c r="G39" s="516"/>
      <c r="H39" s="517" t="s">
        <v>109</v>
      </c>
      <c r="I39" s="516"/>
      <c r="J39" s="515" t="s">
        <v>3</v>
      </c>
      <c r="K39" s="9"/>
    </row>
    <row r="40" spans="1:13" ht="15" customHeight="1">
      <c r="A40" s="48"/>
      <c r="B40" s="31"/>
      <c r="C40" s="30"/>
      <c r="D40" s="29"/>
      <c r="E40" s="28"/>
      <c r="F40" s="80"/>
      <c r="G40" s="25"/>
      <c r="H40" s="79"/>
      <c r="I40" s="25"/>
      <c r="J40" s="78" t="s">
        <v>996</v>
      </c>
      <c r="K40" s="9"/>
    </row>
    <row r="41" spans="1:13" s="1" customFormat="1" ht="15" customHeight="1">
      <c r="B41" s="518">
        <v>1</v>
      </c>
      <c r="C41" s="519" t="s">
        <v>769</v>
      </c>
      <c r="D41" s="950"/>
      <c r="E41" s="951"/>
      <c r="F41" s="520"/>
      <c r="G41" s="521" t="s">
        <v>994</v>
      </c>
      <c r="H41" s="522">
        <v>0.44</v>
      </c>
      <c r="I41" s="516" t="s">
        <v>997</v>
      </c>
      <c r="J41" s="523">
        <f t="shared" ref="J41:J43" si="1">ROUND(F41*H41,0)</f>
        <v>0</v>
      </c>
      <c r="K41" s="387" t="s">
        <v>1121</v>
      </c>
    </row>
    <row r="42" spans="1:13" s="1" customFormat="1" ht="15" customHeight="1">
      <c r="B42" s="518">
        <v>2</v>
      </c>
      <c r="C42" s="519" t="s">
        <v>836</v>
      </c>
      <c r="D42" s="950"/>
      <c r="E42" s="951"/>
      <c r="F42" s="520"/>
      <c r="G42" s="521" t="s">
        <v>994</v>
      </c>
      <c r="H42" s="522">
        <v>0.44</v>
      </c>
      <c r="I42" s="516" t="s">
        <v>997</v>
      </c>
      <c r="J42" s="523">
        <f t="shared" si="1"/>
        <v>0</v>
      </c>
      <c r="K42" s="387" t="s">
        <v>1122</v>
      </c>
    </row>
    <row r="43" spans="1:13" s="1" customFormat="1" ht="15" customHeight="1" thickBot="1">
      <c r="B43" s="554">
        <f>B42+1</f>
        <v>3</v>
      </c>
      <c r="C43" s="555" t="s">
        <v>844</v>
      </c>
      <c r="D43" s="1087"/>
      <c r="E43" s="1088"/>
      <c r="F43" s="556"/>
      <c r="G43" s="557" t="s">
        <v>994</v>
      </c>
      <c r="H43" s="550">
        <v>0.44</v>
      </c>
      <c r="I43" s="557" t="s">
        <v>997</v>
      </c>
      <c r="J43" s="558">
        <f t="shared" si="1"/>
        <v>0</v>
      </c>
      <c r="K43" s="387" t="s">
        <v>1123</v>
      </c>
    </row>
    <row r="44" spans="1:13" s="1" customFormat="1" ht="15" customHeight="1">
      <c r="B44" s="15"/>
      <c r="C44" s="16"/>
      <c r="D44" s="15"/>
      <c r="E44" s="15"/>
      <c r="F44" s="74"/>
      <c r="G44" s="533"/>
      <c r="H44" s="1103" t="s">
        <v>1124</v>
      </c>
      <c r="I44" s="1104"/>
      <c r="J44" s="70"/>
      <c r="K44" s="9"/>
    </row>
    <row r="45" spans="1:13" s="1" customFormat="1" ht="15" customHeight="1" thickBot="1">
      <c r="B45" s="9"/>
      <c r="C45" s="9"/>
      <c r="D45" s="9"/>
      <c r="E45" s="9"/>
      <c r="F45" s="71"/>
      <c r="G45" s="9"/>
      <c r="H45" s="958" t="s">
        <v>94</v>
      </c>
      <c r="I45" s="959"/>
      <c r="J45" s="69">
        <f>SUM(J41:J43)</f>
        <v>0</v>
      </c>
      <c r="K45" s="387" t="s">
        <v>1125</v>
      </c>
    </row>
    <row r="46" spans="1:13" s="1" customFormat="1" ht="18.75" customHeight="1" thickBot="1">
      <c r="F46" s="72"/>
      <c r="H46" s="73"/>
      <c r="J46" s="72"/>
    </row>
    <row r="47" spans="1:13" s="1" customFormat="1" ht="18.75" customHeight="1" thickBot="1">
      <c r="A47" s="7"/>
      <c r="E47" s="4"/>
      <c r="F47" s="487"/>
      <c r="G47" s="488"/>
      <c r="H47" s="587" t="s">
        <v>1126</v>
      </c>
      <c r="I47" s="536" t="s">
        <v>1127</v>
      </c>
      <c r="J47" s="83">
        <f>J36+J45</f>
        <v>0</v>
      </c>
      <c r="K47" s="9" t="s">
        <v>1016</v>
      </c>
      <c r="L47" s="1" t="s">
        <v>994</v>
      </c>
    </row>
    <row r="48" spans="1:13" ht="18.75" customHeight="1">
      <c r="A48" s="7" t="s">
        <v>1017</v>
      </c>
      <c r="B48" s="1" t="s">
        <v>939</v>
      </c>
    </row>
    <row r="49" spans="1:13" ht="11.25" customHeight="1">
      <c r="A49" s="48"/>
    </row>
    <row r="50" spans="1:13" ht="18.75" customHeight="1">
      <c r="A50" s="48"/>
      <c r="B50" s="1089" t="s">
        <v>112</v>
      </c>
      <c r="C50" s="1090"/>
      <c r="D50" s="1089" t="s">
        <v>111</v>
      </c>
      <c r="E50" s="1090"/>
      <c r="F50" s="515" t="s">
        <v>110</v>
      </c>
      <c r="G50" s="516"/>
      <c r="H50" s="517" t="s">
        <v>109</v>
      </c>
      <c r="I50" s="516"/>
      <c r="J50" s="515" t="s">
        <v>3</v>
      </c>
      <c r="K50" s="9"/>
    </row>
    <row r="51" spans="1:13" ht="15" customHeight="1">
      <c r="A51" s="48"/>
      <c r="B51" s="31"/>
      <c r="C51" s="30"/>
      <c r="D51" s="29"/>
      <c r="E51" s="28"/>
      <c r="F51" s="80"/>
      <c r="G51" s="25"/>
      <c r="H51" s="79"/>
      <c r="I51" s="25"/>
      <c r="J51" s="78" t="s">
        <v>996</v>
      </c>
      <c r="K51" s="9"/>
    </row>
    <row r="52" spans="1:13" s="1" customFormat="1" ht="15" customHeight="1">
      <c r="B52" s="547">
        <v>1</v>
      </c>
      <c r="C52" s="548" t="s">
        <v>119</v>
      </c>
      <c r="D52" s="950"/>
      <c r="E52" s="951"/>
      <c r="F52" s="520"/>
      <c r="G52" s="521" t="s">
        <v>994</v>
      </c>
      <c r="H52" s="567">
        <v>0.55300000000000005</v>
      </c>
      <c r="I52" s="521" t="s">
        <v>997</v>
      </c>
      <c r="J52" s="584">
        <f t="shared" ref="J52:J69" si="2">ROUND(F52*H52,0)</f>
        <v>0</v>
      </c>
      <c r="K52" s="9" t="s">
        <v>998</v>
      </c>
      <c r="M52" s="46"/>
    </row>
    <row r="53" spans="1:13" s="1" customFormat="1" ht="15" customHeight="1">
      <c r="B53" s="547">
        <v>2</v>
      </c>
      <c r="C53" s="548" t="s">
        <v>118</v>
      </c>
      <c r="D53" s="950"/>
      <c r="E53" s="951"/>
      <c r="F53" s="520"/>
      <c r="G53" s="521" t="s">
        <v>994</v>
      </c>
      <c r="H53" s="585">
        <v>0.54500000000000004</v>
      </c>
      <c r="I53" s="516" t="s">
        <v>997</v>
      </c>
      <c r="J53" s="523">
        <f t="shared" si="2"/>
        <v>0</v>
      </c>
      <c r="K53" s="9" t="s">
        <v>999</v>
      </c>
      <c r="M53" s="46"/>
    </row>
    <row r="54" spans="1:13" s="1" customFormat="1" ht="15" customHeight="1">
      <c r="B54" s="547">
        <v>3</v>
      </c>
      <c r="C54" s="548" t="s">
        <v>117</v>
      </c>
      <c r="D54" s="950"/>
      <c r="E54" s="951"/>
      <c r="F54" s="520"/>
      <c r="G54" s="521" t="s">
        <v>994</v>
      </c>
      <c r="H54" s="567">
        <v>0.55400000000000005</v>
      </c>
      <c r="I54" s="521" t="s">
        <v>997</v>
      </c>
      <c r="J54" s="584">
        <f t="shared" si="2"/>
        <v>0</v>
      </c>
      <c r="K54" s="9" t="s">
        <v>1000</v>
      </c>
      <c r="M54" s="46"/>
    </row>
    <row r="55" spans="1:13" s="1" customFormat="1" ht="15" customHeight="1">
      <c r="B55" s="547">
        <v>4</v>
      </c>
      <c r="C55" s="548" t="s">
        <v>107</v>
      </c>
      <c r="D55" s="950"/>
      <c r="E55" s="951"/>
      <c r="F55" s="520"/>
      <c r="G55" s="521" t="s">
        <v>994</v>
      </c>
      <c r="H55" s="585">
        <v>0.64400000000000002</v>
      </c>
      <c r="I55" s="516" t="s">
        <v>997</v>
      </c>
      <c r="J55" s="523">
        <f t="shared" si="2"/>
        <v>0</v>
      </c>
      <c r="K55" s="9" t="s">
        <v>1001</v>
      </c>
      <c r="M55" s="46"/>
    </row>
    <row r="56" spans="1:13" s="1" customFormat="1" ht="15" customHeight="1">
      <c r="B56" s="547">
        <v>5</v>
      </c>
      <c r="C56" s="548" t="s">
        <v>105</v>
      </c>
      <c r="D56" s="950"/>
      <c r="E56" s="951"/>
      <c r="F56" s="520"/>
      <c r="G56" s="521" t="s">
        <v>994</v>
      </c>
      <c r="H56" s="567">
        <v>0.65100000000000002</v>
      </c>
      <c r="I56" s="521" t="s">
        <v>997</v>
      </c>
      <c r="J56" s="584">
        <f t="shared" si="2"/>
        <v>0</v>
      </c>
      <c r="K56" s="9" t="s">
        <v>1002</v>
      </c>
      <c r="M56" s="46"/>
    </row>
    <row r="57" spans="1:13" s="1" customFormat="1" ht="15" customHeight="1">
      <c r="B57" s="547">
        <v>6</v>
      </c>
      <c r="C57" s="548" t="s">
        <v>103</v>
      </c>
      <c r="D57" s="950"/>
      <c r="E57" s="951"/>
      <c r="F57" s="520"/>
      <c r="G57" s="521" t="s">
        <v>994</v>
      </c>
      <c r="H57" s="585">
        <v>0.70699999999999996</v>
      </c>
      <c r="I57" s="516" t="s">
        <v>997</v>
      </c>
      <c r="J57" s="523">
        <f t="shared" si="2"/>
        <v>0</v>
      </c>
      <c r="K57" s="9" t="s">
        <v>1003</v>
      </c>
      <c r="M57" s="46"/>
    </row>
    <row r="58" spans="1:13" s="1" customFormat="1" ht="15" customHeight="1">
      <c r="B58" s="518">
        <v>7</v>
      </c>
      <c r="C58" s="519" t="s">
        <v>101</v>
      </c>
      <c r="D58" s="950"/>
      <c r="E58" s="951"/>
      <c r="F58" s="520"/>
      <c r="G58" s="521" t="s">
        <v>994</v>
      </c>
      <c r="H58" s="567">
        <v>0.68899999999999995</v>
      </c>
      <c r="I58" s="521" t="s">
        <v>997</v>
      </c>
      <c r="J58" s="584">
        <f t="shared" si="2"/>
        <v>0</v>
      </c>
      <c r="K58" s="9" t="s">
        <v>1004</v>
      </c>
      <c r="M58" s="46"/>
    </row>
    <row r="59" spans="1:13" s="1" customFormat="1" ht="15" customHeight="1">
      <c r="B59" s="518">
        <v>8</v>
      </c>
      <c r="C59" s="519" t="s">
        <v>99</v>
      </c>
      <c r="D59" s="950"/>
      <c r="E59" s="951"/>
      <c r="F59" s="520"/>
      <c r="G59" s="521" t="s">
        <v>994</v>
      </c>
      <c r="H59" s="585">
        <v>0.77400000000000002</v>
      </c>
      <c r="I59" s="516" t="s">
        <v>997</v>
      </c>
      <c r="J59" s="523">
        <f>ROUND(F59*H59,0)</f>
        <v>0</v>
      </c>
      <c r="K59" s="9" t="s">
        <v>1005</v>
      </c>
      <c r="M59" s="46"/>
    </row>
    <row r="60" spans="1:13" s="1" customFormat="1" ht="15" customHeight="1">
      <c r="B60" s="518">
        <v>9</v>
      </c>
      <c r="C60" s="519" t="s">
        <v>97</v>
      </c>
      <c r="D60" s="950"/>
      <c r="E60" s="951"/>
      <c r="F60" s="520"/>
      <c r="G60" s="521" t="s">
        <v>994</v>
      </c>
      <c r="H60" s="585">
        <v>0.80800000000000005</v>
      </c>
      <c r="I60" s="516" t="s">
        <v>997</v>
      </c>
      <c r="J60" s="523">
        <f>ROUND(F60*H60,0)</f>
        <v>0</v>
      </c>
      <c r="K60" s="9" t="s">
        <v>1006</v>
      </c>
      <c r="M60" s="46"/>
    </row>
    <row r="61" spans="1:13" s="1" customFormat="1" ht="15" customHeight="1">
      <c r="B61" s="518">
        <v>10</v>
      </c>
      <c r="C61" s="519" t="s">
        <v>478</v>
      </c>
      <c r="D61" s="950"/>
      <c r="E61" s="951"/>
      <c r="F61" s="520"/>
      <c r="G61" s="521" t="s">
        <v>994</v>
      </c>
      <c r="H61" s="585">
        <v>0.85799999999999998</v>
      </c>
      <c r="I61" s="516" t="s">
        <v>997</v>
      </c>
      <c r="J61" s="523">
        <f>ROUND(F61*H61,0)</f>
        <v>0</v>
      </c>
      <c r="K61" s="9" t="s">
        <v>1007</v>
      </c>
      <c r="M61" s="46"/>
    </row>
    <row r="62" spans="1:13" s="1" customFormat="1" ht="15" customHeight="1">
      <c r="B62" s="518">
        <v>11</v>
      </c>
      <c r="C62" s="519" t="s">
        <v>498</v>
      </c>
      <c r="D62" s="950"/>
      <c r="E62" s="951"/>
      <c r="F62" s="520"/>
      <c r="G62" s="521" t="s">
        <v>994</v>
      </c>
      <c r="H62" s="585">
        <v>0.89400000000000002</v>
      </c>
      <c r="I62" s="516" t="s">
        <v>997</v>
      </c>
      <c r="J62" s="523">
        <f t="shared" si="2"/>
        <v>0</v>
      </c>
      <c r="K62" s="9" t="s">
        <v>1008</v>
      </c>
      <c r="M62" s="46"/>
    </row>
    <row r="63" spans="1:13" s="1" customFormat="1" ht="15" customHeight="1">
      <c r="B63" s="518">
        <v>12</v>
      </c>
      <c r="C63" s="519" t="s">
        <v>541</v>
      </c>
      <c r="D63" s="950"/>
      <c r="E63" s="951"/>
      <c r="F63" s="520"/>
      <c r="G63" s="521" t="s">
        <v>994</v>
      </c>
      <c r="H63" s="585">
        <v>0.93200000000000005</v>
      </c>
      <c r="I63" s="516" t="s">
        <v>997</v>
      </c>
      <c r="J63" s="523">
        <f t="shared" si="2"/>
        <v>0</v>
      </c>
      <c r="K63" s="9" t="s">
        <v>1009</v>
      </c>
      <c r="M63" s="46"/>
    </row>
    <row r="64" spans="1:13" s="1" customFormat="1" ht="15" customHeight="1">
      <c r="B64" s="518">
        <v>13</v>
      </c>
      <c r="C64" s="519" t="s">
        <v>595</v>
      </c>
      <c r="D64" s="950"/>
      <c r="E64" s="951"/>
      <c r="F64" s="520"/>
      <c r="G64" s="521" t="s">
        <v>994</v>
      </c>
      <c r="H64" s="585">
        <v>0.96799999999999997</v>
      </c>
      <c r="I64" s="516" t="s">
        <v>997</v>
      </c>
      <c r="J64" s="523">
        <f t="shared" si="2"/>
        <v>0</v>
      </c>
      <c r="K64" s="9" t="s">
        <v>1010</v>
      </c>
      <c r="M64" s="46"/>
    </row>
    <row r="65" spans="1:13" s="1" customFormat="1" ht="15" customHeight="1">
      <c r="B65" s="518">
        <v>14</v>
      </c>
      <c r="C65" s="519" t="s">
        <v>652</v>
      </c>
      <c r="D65" s="950"/>
      <c r="E65" s="951"/>
      <c r="F65" s="520"/>
      <c r="G65" s="521" t="s">
        <v>994</v>
      </c>
      <c r="H65" s="585">
        <v>0.98399999999999999</v>
      </c>
      <c r="I65" s="516" t="s">
        <v>997</v>
      </c>
      <c r="J65" s="523">
        <f t="shared" si="2"/>
        <v>0</v>
      </c>
      <c r="K65" s="9" t="s">
        <v>1011</v>
      </c>
      <c r="M65" s="46"/>
    </row>
    <row r="66" spans="1:13" s="1" customFormat="1" ht="15" customHeight="1">
      <c r="B66" s="518">
        <v>15</v>
      </c>
      <c r="C66" s="519" t="s">
        <v>726</v>
      </c>
      <c r="D66" s="950"/>
      <c r="E66" s="951"/>
      <c r="F66" s="520"/>
      <c r="G66" s="521" t="s">
        <v>994</v>
      </c>
      <c r="H66" s="585">
        <v>1</v>
      </c>
      <c r="I66" s="516" t="s">
        <v>997</v>
      </c>
      <c r="J66" s="523">
        <f t="shared" si="2"/>
        <v>0</v>
      </c>
      <c r="K66" s="9" t="s">
        <v>1012</v>
      </c>
      <c r="M66" s="46"/>
    </row>
    <row r="67" spans="1:13" s="1" customFormat="1" ht="15" customHeight="1">
      <c r="B67" s="518">
        <v>16</v>
      </c>
      <c r="C67" s="519" t="s">
        <v>769</v>
      </c>
      <c r="D67" s="950"/>
      <c r="E67" s="951"/>
      <c r="F67" s="520"/>
      <c r="G67" s="521" t="s">
        <v>994</v>
      </c>
      <c r="H67" s="585">
        <v>1</v>
      </c>
      <c r="I67" s="516" t="s">
        <v>997</v>
      </c>
      <c r="J67" s="523">
        <f t="shared" si="2"/>
        <v>0</v>
      </c>
      <c r="K67" s="9" t="s">
        <v>1013</v>
      </c>
      <c r="M67" s="46"/>
    </row>
    <row r="68" spans="1:13" s="1" customFormat="1" ht="15" customHeight="1">
      <c r="B68" s="518">
        <v>17</v>
      </c>
      <c r="C68" s="519" t="s">
        <v>836</v>
      </c>
      <c r="D68" s="950"/>
      <c r="E68" s="951"/>
      <c r="F68" s="520"/>
      <c r="G68" s="521" t="s">
        <v>994</v>
      </c>
      <c r="H68" s="585">
        <v>1</v>
      </c>
      <c r="I68" s="516" t="s">
        <v>997</v>
      </c>
      <c r="J68" s="523">
        <f t="shared" si="2"/>
        <v>0</v>
      </c>
      <c r="K68" s="9" t="s">
        <v>1046</v>
      </c>
      <c r="M68" s="46"/>
    </row>
    <row r="69" spans="1:13" s="1" customFormat="1" ht="15" customHeight="1" thickBot="1">
      <c r="B69" s="554">
        <f>B68+1</f>
        <v>18</v>
      </c>
      <c r="C69" s="555" t="s">
        <v>844</v>
      </c>
      <c r="D69" s="1087"/>
      <c r="E69" s="1088"/>
      <c r="F69" s="556"/>
      <c r="G69" s="557" t="s">
        <v>994</v>
      </c>
      <c r="H69" s="550">
        <v>1</v>
      </c>
      <c r="I69" s="557" t="s">
        <v>997</v>
      </c>
      <c r="J69" s="558">
        <f t="shared" si="2"/>
        <v>0</v>
      </c>
      <c r="K69" s="387" t="s">
        <v>1047</v>
      </c>
      <c r="M69" s="46"/>
    </row>
    <row r="70" spans="1:13" s="1" customFormat="1" ht="15" customHeight="1">
      <c r="B70" s="15"/>
      <c r="C70" s="16"/>
      <c r="D70" s="15"/>
      <c r="E70" s="15"/>
      <c r="F70" s="14"/>
      <c r="G70" s="533"/>
      <c r="H70" s="956" t="s">
        <v>1128</v>
      </c>
      <c r="I70" s="957"/>
      <c r="J70" s="11"/>
      <c r="K70" s="9"/>
    </row>
    <row r="71" spans="1:13" s="1" customFormat="1" ht="15" customHeight="1" thickBot="1">
      <c r="B71" s="9"/>
      <c r="C71" s="9"/>
      <c r="D71" s="9"/>
      <c r="E71" s="9"/>
      <c r="F71" s="71"/>
      <c r="G71" s="9"/>
      <c r="H71" s="958" t="s">
        <v>94</v>
      </c>
      <c r="I71" s="959"/>
      <c r="J71" s="69">
        <f>SUM(J52:J69)</f>
        <v>0</v>
      </c>
      <c r="K71" s="9" t="s">
        <v>157</v>
      </c>
      <c r="L71" s="1" t="s">
        <v>994</v>
      </c>
    </row>
    <row r="72" spans="1:13" s="1" customFormat="1" ht="18.75" customHeight="1">
      <c r="B72" s="9"/>
      <c r="C72" s="9"/>
      <c r="D72" s="9"/>
      <c r="E72" s="9"/>
      <c r="F72" s="71"/>
      <c r="G72" s="44"/>
      <c r="H72" s="489"/>
      <c r="I72" s="533"/>
      <c r="J72" s="74"/>
      <c r="K72" s="9"/>
    </row>
    <row r="73" spans="1:13" ht="18.75" customHeight="1">
      <c r="A73" s="7" t="s">
        <v>1045</v>
      </c>
      <c r="B73" s="1" t="s">
        <v>295</v>
      </c>
    </row>
    <row r="74" spans="1:13" ht="11.25" customHeight="1">
      <c r="A74" s="48"/>
    </row>
    <row r="75" spans="1:13" ht="18.75" customHeight="1">
      <c r="A75" s="48"/>
      <c r="B75" s="1089" t="s">
        <v>244</v>
      </c>
      <c r="C75" s="1090"/>
      <c r="D75" s="1089" t="s">
        <v>111</v>
      </c>
      <c r="E75" s="1090"/>
      <c r="F75" s="515" t="s">
        <v>243</v>
      </c>
      <c r="G75" s="516"/>
      <c r="H75" s="517" t="s">
        <v>109</v>
      </c>
      <c r="I75" s="516"/>
      <c r="J75" s="515" t="s">
        <v>3</v>
      </c>
      <c r="K75" s="9"/>
    </row>
    <row r="76" spans="1:13" ht="15" customHeight="1">
      <c r="A76" s="48"/>
      <c r="B76" s="31"/>
      <c r="C76" s="30"/>
      <c r="D76" s="29"/>
      <c r="E76" s="28"/>
      <c r="F76" s="80"/>
      <c r="G76" s="25"/>
      <c r="H76" s="79"/>
      <c r="I76" s="25"/>
      <c r="J76" s="78" t="s">
        <v>996</v>
      </c>
      <c r="K76" s="9"/>
    </row>
    <row r="77" spans="1:13" s="1" customFormat="1" ht="15" customHeight="1">
      <c r="B77" s="547">
        <v>1</v>
      </c>
      <c r="C77" s="548" t="s">
        <v>105</v>
      </c>
      <c r="D77" s="950"/>
      <c r="E77" s="951"/>
      <c r="F77" s="520"/>
      <c r="G77" s="521" t="s">
        <v>994</v>
      </c>
      <c r="H77" s="567">
        <v>0.20599999999999999</v>
      </c>
      <c r="I77" s="521" t="s">
        <v>997</v>
      </c>
      <c r="J77" s="584">
        <f t="shared" ref="J77:J90" si="3">ROUND(F77*H77,0)</f>
        <v>0</v>
      </c>
      <c r="K77" s="9" t="s">
        <v>998</v>
      </c>
      <c r="M77" s="46"/>
    </row>
    <row r="78" spans="1:13" s="1" customFormat="1" ht="15" customHeight="1">
      <c r="B78" s="547">
        <v>2</v>
      </c>
      <c r="C78" s="548" t="s">
        <v>103</v>
      </c>
      <c r="D78" s="950"/>
      <c r="E78" s="951"/>
      <c r="F78" s="520"/>
      <c r="G78" s="521" t="s">
        <v>994</v>
      </c>
      <c r="H78" s="585">
        <v>0.23499999999999999</v>
      </c>
      <c r="I78" s="516" t="s">
        <v>997</v>
      </c>
      <c r="J78" s="523">
        <f t="shared" si="3"/>
        <v>0</v>
      </c>
      <c r="K78" s="9" t="s">
        <v>999</v>
      </c>
      <c r="M78" s="46"/>
    </row>
    <row r="79" spans="1:13" s="1" customFormat="1" ht="15" customHeight="1">
      <c r="B79" s="518">
        <v>3</v>
      </c>
      <c r="C79" s="519" t="s">
        <v>101</v>
      </c>
      <c r="D79" s="950"/>
      <c r="E79" s="951"/>
      <c r="F79" s="520"/>
      <c r="G79" s="521" t="s">
        <v>994</v>
      </c>
      <c r="H79" s="567">
        <v>0.26500000000000001</v>
      </c>
      <c r="I79" s="521" t="s">
        <v>997</v>
      </c>
      <c r="J79" s="584">
        <f t="shared" si="3"/>
        <v>0</v>
      </c>
      <c r="K79" s="9" t="s">
        <v>1000</v>
      </c>
      <c r="M79" s="46"/>
    </row>
    <row r="80" spans="1:13" s="1" customFormat="1" ht="15" customHeight="1">
      <c r="B80" s="518">
        <v>4</v>
      </c>
      <c r="C80" s="519" t="s">
        <v>99</v>
      </c>
      <c r="D80" s="950"/>
      <c r="E80" s="951"/>
      <c r="F80" s="520"/>
      <c r="G80" s="521" t="s">
        <v>994</v>
      </c>
      <c r="H80" s="585">
        <v>0.29399999999999998</v>
      </c>
      <c r="I80" s="516" t="s">
        <v>997</v>
      </c>
      <c r="J80" s="523">
        <f t="shared" si="3"/>
        <v>0</v>
      </c>
      <c r="K80" s="9" t="s">
        <v>1001</v>
      </c>
      <c r="M80" s="46"/>
    </row>
    <row r="81" spans="1:13" s="1" customFormat="1" ht="15" customHeight="1">
      <c r="B81" s="518">
        <v>5</v>
      </c>
      <c r="C81" s="519" t="s">
        <v>97</v>
      </c>
      <c r="D81" s="950"/>
      <c r="E81" s="951"/>
      <c r="F81" s="520"/>
      <c r="G81" s="521" t="s">
        <v>994</v>
      </c>
      <c r="H81" s="585">
        <v>0.32400000000000001</v>
      </c>
      <c r="I81" s="516" t="s">
        <v>997</v>
      </c>
      <c r="J81" s="523">
        <f t="shared" si="3"/>
        <v>0</v>
      </c>
      <c r="K81" s="9" t="s">
        <v>1002</v>
      </c>
      <c r="M81" s="46"/>
    </row>
    <row r="82" spans="1:13" s="1" customFormat="1" ht="15" customHeight="1">
      <c r="B82" s="518">
        <v>6</v>
      </c>
      <c r="C82" s="519" t="s">
        <v>478</v>
      </c>
      <c r="D82" s="950"/>
      <c r="E82" s="951"/>
      <c r="F82" s="520"/>
      <c r="G82" s="521" t="s">
        <v>994</v>
      </c>
      <c r="H82" s="585">
        <v>0.35299999999999998</v>
      </c>
      <c r="I82" s="516" t="s">
        <v>997</v>
      </c>
      <c r="J82" s="523">
        <f>ROUND(F82*H82,0)</f>
        <v>0</v>
      </c>
      <c r="K82" s="9" t="s">
        <v>1003</v>
      </c>
      <c r="M82" s="46"/>
    </row>
    <row r="83" spans="1:13" s="1" customFormat="1" ht="15" customHeight="1">
      <c r="B83" s="518">
        <v>7</v>
      </c>
      <c r="C83" s="519" t="s">
        <v>498</v>
      </c>
      <c r="D83" s="950"/>
      <c r="E83" s="951"/>
      <c r="F83" s="520"/>
      <c r="G83" s="521" t="s">
        <v>994</v>
      </c>
      <c r="H83" s="585">
        <v>0.38200000000000001</v>
      </c>
      <c r="I83" s="516" t="s">
        <v>997</v>
      </c>
      <c r="J83" s="523">
        <f>ROUND(F83*H83,0)</f>
        <v>0</v>
      </c>
      <c r="K83" s="9" t="s">
        <v>1004</v>
      </c>
      <c r="M83" s="46"/>
    </row>
    <row r="84" spans="1:13" s="1" customFormat="1" ht="15" customHeight="1">
      <c r="B84" s="518">
        <v>8</v>
      </c>
      <c r="C84" s="519" t="s">
        <v>541</v>
      </c>
      <c r="D84" s="950"/>
      <c r="E84" s="951"/>
      <c r="F84" s="520"/>
      <c r="G84" s="521" t="s">
        <v>994</v>
      </c>
      <c r="H84" s="585">
        <v>0.41199999999999998</v>
      </c>
      <c r="I84" s="516" t="s">
        <v>997</v>
      </c>
      <c r="J84" s="523">
        <f>ROUND(F84*H84,0)</f>
        <v>0</v>
      </c>
      <c r="K84" s="9" t="s">
        <v>1005</v>
      </c>
      <c r="M84" s="46"/>
    </row>
    <row r="85" spans="1:13" s="1" customFormat="1" ht="15" customHeight="1">
      <c r="B85" s="518">
        <v>9</v>
      </c>
      <c r="C85" s="519" t="s">
        <v>595</v>
      </c>
      <c r="D85" s="950"/>
      <c r="E85" s="951"/>
      <c r="F85" s="520"/>
      <c r="G85" s="521" t="s">
        <v>994</v>
      </c>
      <c r="H85" s="585">
        <v>0.441</v>
      </c>
      <c r="I85" s="516" t="s">
        <v>997</v>
      </c>
      <c r="J85" s="523">
        <f>ROUND(F85*H85,0)</f>
        <v>0</v>
      </c>
      <c r="K85" s="9" t="s">
        <v>1006</v>
      </c>
      <c r="M85" s="46"/>
    </row>
    <row r="86" spans="1:13" s="1" customFormat="1" ht="15" customHeight="1">
      <c r="B86" s="518">
        <v>10</v>
      </c>
      <c r="C86" s="519" t="s">
        <v>652</v>
      </c>
      <c r="D86" s="950"/>
      <c r="E86" s="951"/>
      <c r="F86" s="520"/>
      <c r="G86" s="521" t="s">
        <v>994</v>
      </c>
      <c r="H86" s="585">
        <v>0.47099999999999997</v>
      </c>
      <c r="I86" s="516" t="s">
        <v>997</v>
      </c>
      <c r="J86" s="523">
        <f>ROUND(F86*H86,0)</f>
        <v>0</v>
      </c>
      <c r="K86" s="9" t="s">
        <v>1007</v>
      </c>
      <c r="M86" s="46"/>
    </row>
    <row r="87" spans="1:13" s="1" customFormat="1" ht="15" customHeight="1">
      <c r="B87" s="518">
        <v>11</v>
      </c>
      <c r="C87" s="519" t="s">
        <v>726</v>
      </c>
      <c r="D87" s="950"/>
      <c r="E87" s="951"/>
      <c r="F87" s="520"/>
      <c r="G87" s="521" t="s">
        <v>994</v>
      </c>
      <c r="H87" s="585">
        <v>0.5</v>
      </c>
      <c r="I87" s="516" t="s">
        <v>997</v>
      </c>
      <c r="J87" s="523">
        <f t="shared" si="3"/>
        <v>0</v>
      </c>
      <c r="K87" s="9" t="s">
        <v>1008</v>
      </c>
      <c r="M87" s="46"/>
    </row>
    <row r="88" spans="1:13" s="1" customFormat="1" ht="15" customHeight="1">
      <c r="B88" s="518">
        <v>12</v>
      </c>
      <c r="C88" s="519" t="s">
        <v>769</v>
      </c>
      <c r="D88" s="950"/>
      <c r="E88" s="951"/>
      <c r="F88" s="520"/>
      <c r="G88" s="521" t="s">
        <v>994</v>
      </c>
      <c r="H88" s="585">
        <v>0.5</v>
      </c>
      <c r="I88" s="516" t="s">
        <v>997</v>
      </c>
      <c r="J88" s="523">
        <f t="shared" si="3"/>
        <v>0</v>
      </c>
      <c r="K88" s="9" t="s">
        <v>1009</v>
      </c>
      <c r="M88" s="46"/>
    </row>
    <row r="89" spans="1:13" s="1" customFormat="1" ht="15" customHeight="1">
      <c r="B89" s="518">
        <v>13</v>
      </c>
      <c r="C89" s="519" t="s">
        <v>836</v>
      </c>
      <c r="D89" s="950"/>
      <c r="E89" s="951"/>
      <c r="F89" s="520"/>
      <c r="G89" s="521" t="s">
        <v>994</v>
      </c>
      <c r="H89" s="585">
        <v>0.5</v>
      </c>
      <c r="I89" s="516" t="s">
        <v>997</v>
      </c>
      <c r="J89" s="523">
        <f t="shared" si="3"/>
        <v>0</v>
      </c>
      <c r="K89" s="9" t="s">
        <v>1010</v>
      </c>
      <c r="M89" s="46"/>
    </row>
    <row r="90" spans="1:13" s="1" customFormat="1" ht="15" customHeight="1" thickBot="1">
      <c r="B90" s="554">
        <f>B89+1</f>
        <v>14</v>
      </c>
      <c r="C90" s="555" t="s">
        <v>844</v>
      </c>
      <c r="D90" s="1087"/>
      <c r="E90" s="1088"/>
      <c r="F90" s="556"/>
      <c r="G90" s="557" t="s">
        <v>1129</v>
      </c>
      <c r="H90" s="550">
        <v>0.5</v>
      </c>
      <c r="I90" s="557" t="s">
        <v>1130</v>
      </c>
      <c r="J90" s="558">
        <f t="shared" si="3"/>
        <v>0</v>
      </c>
      <c r="K90" s="387" t="s">
        <v>1131</v>
      </c>
      <c r="M90" s="46"/>
    </row>
    <row r="91" spans="1:13" s="1" customFormat="1" ht="15" customHeight="1">
      <c r="B91" s="15"/>
      <c r="C91" s="16"/>
      <c r="D91" s="15"/>
      <c r="E91" s="15"/>
      <c r="F91" s="14"/>
      <c r="G91" s="533"/>
      <c r="H91" s="956" t="s">
        <v>1132</v>
      </c>
      <c r="I91" s="957"/>
      <c r="J91" s="11"/>
      <c r="K91" s="9"/>
    </row>
    <row r="92" spans="1:13" s="1" customFormat="1" ht="15" customHeight="1" thickBot="1">
      <c r="B92" s="9"/>
      <c r="C92" s="9"/>
      <c r="D92" s="9"/>
      <c r="E92" s="9"/>
      <c r="F92" s="71"/>
      <c r="G92" s="9"/>
      <c r="H92" s="958" t="s">
        <v>94</v>
      </c>
      <c r="I92" s="959"/>
      <c r="J92" s="69">
        <f>SUM(J77:J90)</f>
        <v>0</v>
      </c>
      <c r="K92" s="9" t="s">
        <v>1018</v>
      </c>
      <c r="L92" s="1" t="s">
        <v>994</v>
      </c>
    </row>
    <row r="93" spans="1:13" s="1" customFormat="1" ht="18.75" customHeight="1">
      <c r="B93" s="9"/>
      <c r="C93" s="9"/>
      <c r="D93" s="9"/>
      <c r="E93" s="9"/>
      <c r="F93" s="71"/>
      <c r="G93" s="44"/>
      <c r="H93" s="489"/>
      <c r="I93" s="533"/>
      <c r="J93" s="74"/>
      <c r="K93" s="9"/>
    </row>
    <row r="94" spans="1:13" s="1" customFormat="1" ht="18.75" customHeight="1">
      <c r="A94" s="48" t="s">
        <v>1019</v>
      </c>
      <c r="B94" s="1" t="s">
        <v>1133</v>
      </c>
      <c r="C94" s="9"/>
      <c r="D94" s="9"/>
      <c r="E94" s="9"/>
      <c r="F94" s="71"/>
      <c r="G94" s="44"/>
      <c r="H94" s="489"/>
      <c r="I94" s="533"/>
      <c r="J94" s="74"/>
      <c r="K94" s="9"/>
    </row>
    <row r="95" spans="1:13" ht="11.25" customHeight="1">
      <c r="A95" s="48"/>
      <c r="C95" s="490"/>
      <c r="D95" s="490"/>
      <c r="E95" s="490"/>
    </row>
    <row r="96" spans="1:13" s="1" customFormat="1" ht="15" customHeight="1">
      <c r="A96" s="48"/>
      <c r="B96" s="1112" t="s">
        <v>1134</v>
      </c>
      <c r="C96" s="1112"/>
      <c r="D96" s="1112"/>
      <c r="E96" s="1112"/>
      <c r="F96" s="72"/>
      <c r="H96" s="73"/>
      <c r="J96" s="72"/>
    </row>
    <row r="97" spans="1:13" s="1" customFormat="1" ht="15" customHeight="1" thickBot="1">
      <c r="A97" s="48"/>
      <c r="B97" s="1112"/>
      <c r="C97" s="1112"/>
      <c r="D97" s="1112"/>
      <c r="E97" s="1112"/>
      <c r="F97" s="72"/>
      <c r="H97" s="73" t="s">
        <v>160</v>
      </c>
      <c r="J97" s="72"/>
    </row>
    <row r="98" spans="1:13" s="1" customFormat="1" ht="18.75" customHeight="1" thickBot="1">
      <c r="A98" s="7"/>
      <c r="B98" s="1112"/>
      <c r="C98" s="1112"/>
      <c r="D98" s="1112"/>
      <c r="E98" s="1112"/>
      <c r="F98" s="520"/>
      <c r="G98" s="536" t="s">
        <v>994</v>
      </c>
      <c r="H98" s="583">
        <v>1</v>
      </c>
      <c r="I98" s="536" t="s">
        <v>997</v>
      </c>
      <c r="J98" s="83">
        <f>ROUND(F98*H98,0)</f>
        <v>0</v>
      </c>
      <c r="K98" s="9" t="s">
        <v>1135</v>
      </c>
      <c r="L98" s="1" t="s">
        <v>994</v>
      </c>
    </row>
    <row r="99" spans="1:13" s="1" customFormat="1" ht="12" customHeight="1">
      <c r="F99" s="72"/>
      <c r="H99" s="73"/>
      <c r="J99" s="82" t="s">
        <v>159</v>
      </c>
    </row>
    <row r="100" spans="1:13" s="1" customFormat="1" ht="18.75" customHeight="1">
      <c r="F100" s="72"/>
      <c r="H100" s="73"/>
      <c r="J100" s="72"/>
    </row>
    <row r="101" spans="1:13" ht="18.75" customHeight="1">
      <c r="A101" s="7" t="s">
        <v>1021</v>
      </c>
      <c r="B101" s="1" t="s">
        <v>940</v>
      </c>
    </row>
    <row r="102" spans="1:13" ht="11.25" customHeight="1">
      <c r="A102" s="48"/>
    </row>
    <row r="103" spans="1:13" ht="18.75" customHeight="1">
      <c r="A103" s="48"/>
      <c r="B103" s="1089" t="s">
        <v>112</v>
      </c>
      <c r="C103" s="1090"/>
      <c r="D103" s="1089" t="s">
        <v>111</v>
      </c>
      <c r="E103" s="1090"/>
      <c r="F103" s="515" t="s">
        <v>110</v>
      </c>
      <c r="G103" s="516"/>
      <c r="H103" s="517" t="s">
        <v>109</v>
      </c>
      <c r="I103" s="516"/>
      <c r="J103" s="515" t="s">
        <v>3</v>
      </c>
      <c r="K103" s="9"/>
    </row>
    <row r="104" spans="1:13" ht="15" customHeight="1">
      <c r="A104" s="48"/>
      <c r="B104" s="31"/>
      <c r="C104" s="30"/>
      <c r="D104" s="29"/>
      <c r="E104" s="28"/>
      <c r="F104" s="80"/>
      <c r="G104" s="25"/>
      <c r="H104" s="79"/>
      <c r="I104" s="25"/>
      <c r="J104" s="78" t="s">
        <v>996</v>
      </c>
      <c r="K104" s="9"/>
    </row>
    <row r="105" spans="1:13" s="1" customFormat="1" ht="15" customHeight="1">
      <c r="B105" s="547">
        <v>1</v>
      </c>
      <c r="C105" s="548" t="s">
        <v>118</v>
      </c>
      <c r="D105" s="950"/>
      <c r="E105" s="951"/>
      <c r="F105" s="520"/>
      <c r="G105" s="521" t="s">
        <v>994</v>
      </c>
      <c r="H105" s="588">
        <v>0.36059999999999998</v>
      </c>
      <c r="I105" s="521" t="s">
        <v>997</v>
      </c>
      <c r="J105" s="584">
        <f t="shared" ref="J105:J121" si="4">ROUND(F105*H105,0)</f>
        <v>0</v>
      </c>
      <c r="K105" s="9" t="s">
        <v>998</v>
      </c>
      <c r="M105" s="46"/>
    </row>
    <row r="106" spans="1:13" s="1" customFormat="1" ht="15" customHeight="1">
      <c r="B106" s="547">
        <v>2</v>
      </c>
      <c r="C106" s="548" t="s">
        <v>117</v>
      </c>
      <c r="D106" s="950"/>
      <c r="E106" s="951"/>
      <c r="F106" s="520"/>
      <c r="G106" s="521" t="s">
        <v>994</v>
      </c>
      <c r="H106" s="589">
        <v>0.27589999999999998</v>
      </c>
      <c r="I106" s="516" t="s">
        <v>997</v>
      </c>
      <c r="J106" s="523">
        <f t="shared" si="4"/>
        <v>0</v>
      </c>
      <c r="K106" s="9" t="s">
        <v>999</v>
      </c>
      <c r="M106" s="46"/>
    </row>
    <row r="107" spans="1:13" s="1" customFormat="1" ht="15" customHeight="1">
      <c r="B107" s="547">
        <v>3</v>
      </c>
      <c r="C107" s="548" t="s">
        <v>107</v>
      </c>
      <c r="D107" s="950"/>
      <c r="E107" s="951"/>
      <c r="F107" s="520"/>
      <c r="G107" s="521" t="s">
        <v>994</v>
      </c>
      <c r="H107" s="588">
        <v>0.2898</v>
      </c>
      <c r="I107" s="521" t="s">
        <v>997</v>
      </c>
      <c r="J107" s="584">
        <f t="shared" si="4"/>
        <v>0</v>
      </c>
      <c r="K107" s="9" t="s">
        <v>1000</v>
      </c>
      <c r="M107" s="46"/>
    </row>
    <row r="108" spans="1:13" s="1" customFormat="1" ht="15" customHeight="1">
      <c r="B108" s="547">
        <v>4</v>
      </c>
      <c r="C108" s="548" t="s">
        <v>105</v>
      </c>
      <c r="D108" s="950"/>
      <c r="E108" s="951"/>
      <c r="F108" s="520"/>
      <c r="G108" s="521" t="s">
        <v>994</v>
      </c>
      <c r="H108" s="589">
        <v>0.29270000000000002</v>
      </c>
      <c r="I108" s="516" t="s">
        <v>997</v>
      </c>
      <c r="J108" s="523">
        <f t="shared" si="4"/>
        <v>0</v>
      </c>
      <c r="K108" s="9" t="s">
        <v>1001</v>
      </c>
      <c r="M108" s="46"/>
    </row>
    <row r="109" spans="1:13" s="1" customFormat="1" ht="15" customHeight="1">
      <c r="B109" s="547">
        <v>5</v>
      </c>
      <c r="C109" s="548" t="s">
        <v>103</v>
      </c>
      <c r="D109" s="950"/>
      <c r="E109" s="951"/>
      <c r="F109" s="520"/>
      <c r="G109" s="521" t="s">
        <v>994</v>
      </c>
      <c r="H109" s="588">
        <v>0.31819999999999998</v>
      </c>
      <c r="I109" s="521" t="s">
        <v>997</v>
      </c>
      <c r="J109" s="584">
        <f t="shared" si="4"/>
        <v>0</v>
      </c>
      <c r="K109" s="9" t="s">
        <v>1002</v>
      </c>
      <c r="M109" s="46"/>
    </row>
    <row r="110" spans="1:13" s="1" customFormat="1" ht="15" customHeight="1">
      <c r="B110" s="518">
        <v>6</v>
      </c>
      <c r="C110" s="519" t="s">
        <v>101</v>
      </c>
      <c r="D110" s="950"/>
      <c r="E110" s="951"/>
      <c r="F110" s="520"/>
      <c r="G110" s="521" t="s">
        <v>994</v>
      </c>
      <c r="H110" s="589">
        <v>0.30980000000000002</v>
      </c>
      <c r="I110" s="516" t="s">
        <v>997</v>
      </c>
      <c r="J110" s="523">
        <f t="shared" si="4"/>
        <v>0</v>
      </c>
      <c r="K110" s="9" t="s">
        <v>1003</v>
      </c>
      <c r="M110" s="46"/>
    </row>
    <row r="111" spans="1:13" s="1" customFormat="1" ht="15" customHeight="1">
      <c r="B111" s="518">
        <v>7</v>
      </c>
      <c r="C111" s="519" t="s">
        <v>99</v>
      </c>
      <c r="D111" s="950"/>
      <c r="E111" s="951"/>
      <c r="F111" s="520"/>
      <c r="G111" s="521" t="s">
        <v>994</v>
      </c>
      <c r="H111" s="589">
        <v>0.3483</v>
      </c>
      <c r="I111" s="516" t="s">
        <v>997</v>
      </c>
      <c r="J111" s="523">
        <f t="shared" si="4"/>
        <v>0</v>
      </c>
      <c r="K111" s="9" t="s">
        <v>1004</v>
      </c>
      <c r="M111" s="46"/>
    </row>
    <row r="112" spans="1:13" s="1" customFormat="1" ht="15" customHeight="1">
      <c r="B112" s="518">
        <v>8</v>
      </c>
      <c r="C112" s="519" t="s">
        <v>97</v>
      </c>
      <c r="D112" s="950"/>
      <c r="E112" s="951"/>
      <c r="F112" s="520"/>
      <c r="G112" s="521" t="s">
        <v>994</v>
      </c>
      <c r="H112" s="589">
        <v>0.36359999999999998</v>
      </c>
      <c r="I112" s="516" t="s">
        <v>997</v>
      </c>
      <c r="J112" s="523">
        <f t="shared" si="4"/>
        <v>0</v>
      </c>
      <c r="K112" s="9" t="s">
        <v>1005</v>
      </c>
      <c r="M112" s="46"/>
    </row>
    <row r="113" spans="1:13" s="1" customFormat="1" ht="15" customHeight="1">
      <c r="B113" s="518">
        <v>9</v>
      </c>
      <c r="C113" s="519" t="s">
        <v>478</v>
      </c>
      <c r="D113" s="950"/>
      <c r="E113" s="951"/>
      <c r="F113" s="520"/>
      <c r="G113" s="521" t="s">
        <v>994</v>
      </c>
      <c r="H113" s="589">
        <v>0.38590000000000002</v>
      </c>
      <c r="I113" s="516" t="s">
        <v>997</v>
      </c>
      <c r="J113" s="523">
        <f t="shared" si="4"/>
        <v>0</v>
      </c>
      <c r="K113" s="9" t="s">
        <v>1006</v>
      </c>
      <c r="M113" s="46"/>
    </row>
    <row r="114" spans="1:13" s="1" customFormat="1" ht="15" customHeight="1">
      <c r="B114" s="518">
        <v>10</v>
      </c>
      <c r="C114" s="519" t="s">
        <v>498</v>
      </c>
      <c r="D114" s="950"/>
      <c r="E114" s="951"/>
      <c r="F114" s="520"/>
      <c r="G114" s="521" t="s">
        <v>994</v>
      </c>
      <c r="H114" s="589">
        <v>0.4022</v>
      </c>
      <c r="I114" s="516" t="s">
        <v>997</v>
      </c>
      <c r="J114" s="523">
        <f t="shared" si="4"/>
        <v>0</v>
      </c>
      <c r="K114" s="9" t="s">
        <v>1007</v>
      </c>
      <c r="M114" s="46"/>
    </row>
    <row r="115" spans="1:13" s="1" customFormat="1" ht="15" customHeight="1">
      <c r="B115" s="518">
        <v>11</v>
      </c>
      <c r="C115" s="519" t="s">
        <v>541</v>
      </c>
      <c r="D115" s="950"/>
      <c r="E115" s="951"/>
      <c r="F115" s="520"/>
      <c r="G115" s="521" t="s">
        <v>994</v>
      </c>
      <c r="H115" s="589">
        <v>0.41899999999999998</v>
      </c>
      <c r="I115" s="516" t="s">
        <v>997</v>
      </c>
      <c r="J115" s="523">
        <f t="shared" si="4"/>
        <v>0</v>
      </c>
      <c r="K115" s="9" t="s">
        <v>1008</v>
      </c>
      <c r="M115" s="46"/>
    </row>
    <row r="116" spans="1:13" s="1" customFormat="1" ht="15" customHeight="1">
      <c r="B116" s="518">
        <v>12</v>
      </c>
      <c r="C116" s="519" t="s">
        <v>595</v>
      </c>
      <c r="D116" s="950"/>
      <c r="E116" s="951"/>
      <c r="F116" s="520"/>
      <c r="G116" s="521" t="s">
        <v>994</v>
      </c>
      <c r="H116" s="589">
        <v>0.436</v>
      </c>
      <c r="I116" s="516" t="s">
        <v>997</v>
      </c>
      <c r="J116" s="523">
        <f>ROUND(F116*H116,0)</f>
        <v>0</v>
      </c>
      <c r="K116" s="9" t="s">
        <v>1009</v>
      </c>
      <c r="M116" s="46"/>
    </row>
    <row r="117" spans="1:13" s="1" customFormat="1" ht="15" customHeight="1">
      <c r="B117" s="518">
        <v>13</v>
      </c>
      <c r="C117" s="519" t="s">
        <v>652</v>
      </c>
      <c r="D117" s="950"/>
      <c r="E117" s="951"/>
      <c r="F117" s="520"/>
      <c r="G117" s="521" t="s">
        <v>994</v>
      </c>
      <c r="H117" s="589">
        <v>0.443</v>
      </c>
      <c r="I117" s="516" t="s">
        <v>997</v>
      </c>
      <c r="J117" s="523">
        <f>ROUND(F117*H117,0)</f>
        <v>0</v>
      </c>
      <c r="K117" s="9" t="s">
        <v>1010</v>
      </c>
      <c r="M117" s="46"/>
    </row>
    <row r="118" spans="1:13" s="1" customFormat="1" ht="15" customHeight="1">
      <c r="B118" s="518">
        <v>14</v>
      </c>
      <c r="C118" s="519" t="s">
        <v>726</v>
      </c>
      <c r="D118" s="950"/>
      <c r="E118" s="951"/>
      <c r="F118" s="520"/>
      <c r="G118" s="521" t="s">
        <v>994</v>
      </c>
      <c r="H118" s="589">
        <v>0.45</v>
      </c>
      <c r="I118" s="516" t="s">
        <v>997</v>
      </c>
      <c r="J118" s="523">
        <f t="shared" si="4"/>
        <v>0</v>
      </c>
      <c r="K118" s="9" t="s">
        <v>1011</v>
      </c>
      <c r="M118" s="46"/>
    </row>
    <row r="119" spans="1:13" s="1" customFormat="1" ht="15" customHeight="1">
      <c r="B119" s="518">
        <v>15</v>
      </c>
      <c r="C119" s="519" t="s">
        <v>769</v>
      </c>
      <c r="D119" s="950"/>
      <c r="E119" s="951"/>
      <c r="F119" s="520"/>
      <c r="G119" s="521" t="s">
        <v>994</v>
      </c>
      <c r="H119" s="589">
        <v>0.45</v>
      </c>
      <c r="I119" s="516" t="s">
        <v>997</v>
      </c>
      <c r="J119" s="523">
        <f t="shared" si="4"/>
        <v>0</v>
      </c>
      <c r="K119" s="9" t="s">
        <v>1012</v>
      </c>
      <c r="M119" s="46"/>
    </row>
    <row r="120" spans="1:13" s="1" customFormat="1" ht="15" customHeight="1">
      <c r="B120" s="518">
        <v>16</v>
      </c>
      <c r="C120" s="519" t="s">
        <v>836</v>
      </c>
      <c r="D120" s="950"/>
      <c r="E120" s="951"/>
      <c r="F120" s="520"/>
      <c r="G120" s="521" t="s">
        <v>994</v>
      </c>
      <c r="H120" s="589">
        <v>0.45</v>
      </c>
      <c r="I120" s="516" t="s">
        <v>997</v>
      </c>
      <c r="J120" s="523">
        <f t="shared" si="4"/>
        <v>0</v>
      </c>
      <c r="K120" s="9" t="s">
        <v>1013</v>
      </c>
      <c r="M120" s="46"/>
    </row>
    <row r="121" spans="1:13" s="1" customFormat="1" ht="15" customHeight="1" thickBot="1">
      <c r="B121" s="554">
        <f>B120+1</f>
        <v>17</v>
      </c>
      <c r="C121" s="555" t="s">
        <v>844</v>
      </c>
      <c r="D121" s="1087"/>
      <c r="E121" s="1088"/>
      <c r="F121" s="556"/>
      <c r="G121" s="557" t="s">
        <v>1129</v>
      </c>
      <c r="H121" s="589">
        <v>0.45</v>
      </c>
      <c r="I121" s="557" t="s">
        <v>1130</v>
      </c>
      <c r="J121" s="558">
        <f t="shared" si="4"/>
        <v>0</v>
      </c>
      <c r="K121" s="387" t="s">
        <v>1136</v>
      </c>
      <c r="M121" s="46"/>
    </row>
    <row r="122" spans="1:13" s="1" customFormat="1" ht="15" customHeight="1">
      <c r="B122" s="15"/>
      <c r="C122" s="16"/>
      <c r="D122" s="15"/>
      <c r="E122" s="15"/>
      <c r="F122" s="14"/>
      <c r="G122" s="533"/>
      <c r="H122" s="956" t="s">
        <v>1137</v>
      </c>
      <c r="I122" s="957"/>
      <c r="J122" s="11"/>
      <c r="K122" s="9"/>
    </row>
    <row r="123" spans="1:13" s="1" customFormat="1" ht="15" customHeight="1" thickBot="1">
      <c r="B123" s="9"/>
      <c r="C123" s="9"/>
      <c r="D123" s="9"/>
      <c r="E123" s="9"/>
      <c r="F123" s="71"/>
      <c r="G123" s="9"/>
      <c r="H123" s="958" t="s">
        <v>94</v>
      </c>
      <c r="I123" s="959"/>
      <c r="J123" s="69">
        <f>SUM(J105:J121)</f>
        <v>0</v>
      </c>
      <c r="K123" s="9" t="s">
        <v>1063</v>
      </c>
      <c r="L123" s="1" t="s">
        <v>994</v>
      </c>
    </row>
    <row r="124" spans="1:13" s="1" customFormat="1" ht="18.75" customHeight="1">
      <c r="F124" s="72"/>
      <c r="H124" s="73"/>
      <c r="J124" s="72"/>
    </row>
    <row r="125" spans="1:13" ht="18.75" customHeight="1">
      <c r="A125" s="7" t="s">
        <v>1023</v>
      </c>
      <c r="B125" s="1" t="s">
        <v>294</v>
      </c>
    </row>
    <row r="126" spans="1:13" ht="11.25" customHeight="1">
      <c r="A126" s="7"/>
      <c r="B126" s="1"/>
    </row>
    <row r="127" spans="1:13" ht="18.75" customHeight="1" thickBot="1">
      <c r="A127" s="48"/>
      <c r="B127" s="1112" t="s">
        <v>1138</v>
      </c>
      <c r="C127" s="1112"/>
      <c r="D127" s="1112"/>
      <c r="E127" s="1112"/>
      <c r="H127" s="73" t="s">
        <v>160</v>
      </c>
    </row>
    <row r="128" spans="1:13" s="1" customFormat="1" ht="18.75" customHeight="1" thickBot="1">
      <c r="A128" s="7"/>
      <c r="B128" s="1112"/>
      <c r="C128" s="1112"/>
      <c r="D128" s="1112"/>
      <c r="E128" s="1112"/>
      <c r="F128" s="520"/>
      <c r="G128" s="536" t="s">
        <v>994</v>
      </c>
      <c r="H128" s="583">
        <v>0.6</v>
      </c>
      <c r="I128" s="536" t="s">
        <v>997</v>
      </c>
      <c r="J128" s="83">
        <f>ROUND(F128*H128,0)</f>
        <v>0</v>
      </c>
      <c r="K128" s="9" t="s">
        <v>1065</v>
      </c>
      <c r="L128" s="1" t="s">
        <v>994</v>
      </c>
    </row>
    <row r="129" spans="1:13" s="1" customFormat="1" ht="12" customHeight="1">
      <c r="F129" s="72"/>
      <c r="H129" s="73"/>
      <c r="J129" s="82" t="s">
        <v>159</v>
      </c>
    </row>
    <row r="130" spans="1:13" s="1" customFormat="1" ht="11.25" customHeight="1">
      <c r="F130" s="72"/>
      <c r="H130" s="73"/>
      <c r="J130" s="82"/>
    </row>
    <row r="131" spans="1:13" ht="18.75" customHeight="1">
      <c r="A131" s="7" t="s">
        <v>1025</v>
      </c>
      <c r="B131" s="1" t="s">
        <v>293</v>
      </c>
    </row>
    <row r="132" spans="1:13" ht="11.25" customHeight="1">
      <c r="A132" s="7"/>
      <c r="B132" s="1"/>
    </row>
    <row r="133" spans="1:13" ht="15" customHeight="1" thickBot="1">
      <c r="A133" s="48"/>
      <c r="B133" s="1112" t="s">
        <v>1139</v>
      </c>
      <c r="C133" s="1112"/>
      <c r="D133" s="1112"/>
      <c r="E133" s="1112"/>
      <c r="H133" s="73" t="s">
        <v>160</v>
      </c>
    </row>
    <row r="134" spans="1:13" s="1" customFormat="1" ht="18.75" customHeight="1" thickBot="1">
      <c r="A134" s="7"/>
      <c r="B134" s="1112"/>
      <c r="C134" s="1112"/>
      <c r="D134" s="1112"/>
      <c r="E134" s="1112"/>
      <c r="F134" s="520"/>
      <c r="G134" s="536" t="s">
        <v>994</v>
      </c>
      <c r="H134" s="590">
        <v>0.45</v>
      </c>
      <c r="I134" s="536" t="s">
        <v>997</v>
      </c>
      <c r="J134" s="83">
        <f>ROUND(F134*H134,0)</f>
        <v>0</v>
      </c>
      <c r="K134" s="9" t="s">
        <v>1067</v>
      </c>
      <c r="L134" s="1" t="s">
        <v>994</v>
      </c>
    </row>
    <row r="135" spans="1:13" s="1" customFormat="1" ht="12" customHeight="1">
      <c r="F135" s="72"/>
      <c r="H135" s="73"/>
      <c r="J135" s="82" t="s">
        <v>159</v>
      </c>
    </row>
    <row r="136" spans="1:13" s="1" customFormat="1" ht="12" customHeight="1">
      <c r="F136" s="72"/>
      <c r="H136" s="73"/>
      <c r="J136" s="82"/>
    </row>
    <row r="137" spans="1:13" ht="18.75" customHeight="1">
      <c r="A137" s="7" t="s">
        <v>1140</v>
      </c>
      <c r="B137" s="1" t="s">
        <v>808</v>
      </c>
    </row>
    <row r="138" spans="1:13" ht="11.25" customHeight="1">
      <c r="A138" s="7"/>
      <c r="B138" s="1"/>
    </row>
    <row r="139" spans="1:13" ht="20.65" customHeight="1" thickBot="1">
      <c r="A139" s="48"/>
      <c r="B139" s="1112" t="s">
        <v>1141</v>
      </c>
      <c r="C139" s="1112"/>
      <c r="D139" s="1112"/>
      <c r="E139" s="1112"/>
      <c r="H139" s="73" t="s">
        <v>160</v>
      </c>
    </row>
    <row r="140" spans="1:13" s="1" customFormat="1" ht="18.75" customHeight="1" thickBot="1">
      <c r="A140" s="7"/>
      <c r="B140" s="1112"/>
      <c r="C140" s="1112"/>
      <c r="D140" s="1112"/>
      <c r="E140" s="1112"/>
      <c r="F140" s="520"/>
      <c r="G140" s="536" t="s">
        <v>994</v>
      </c>
      <c r="H140" s="590">
        <v>0.45</v>
      </c>
      <c r="I140" s="536" t="s">
        <v>997</v>
      </c>
      <c r="J140" s="83">
        <f>ROUND(F140*H140,0)</f>
        <v>0</v>
      </c>
      <c r="K140" s="9" t="s">
        <v>1068</v>
      </c>
      <c r="L140" s="1" t="s">
        <v>994</v>
      </c>
    </row>
    <row r="141" spans="1:13" s="1" customFormat="1" ht="12" customHeight="1">
      <c r="F141" s="72"/>
      <c r="H141" s="73"/>
      <c r="J141" s="82" t="s">
        <v>159</v>
      </c>
    </row>
    <row r="142" spans="1:13" s="1" customFormat="1" ht="12" customHeight="1">
      <c r="F142" s="72"/>
      <c r="H142" s="73"/>
      <c r="J142" s="82"/>
    </row>
    <row r="143" spans="1:13" ht="18.75" customHeight="1">
      <c r="A143" s="7">
        <v>10</v>
      </c>
      <c r="B143" s="1" t="s">
        <v>809</v>
      </c>
      <c r="F143" s="47"/>
      <c r="H143" s="46"/>
      <c r="J143" s="47"/>
      <c r="M143" s="56"/>
    </row>
    <row r="144" spans="1:13" ht="11.25" customHeight="1">
      <c r="A144" s="48"/>
      <c r="F144" s="47"/>
      <c r="H144" s="46"/>
      <c r="J144" s="47"/>
      <c r="M144" s="56"/>
    </row>
    <row r="145" spans="1:13" ht="18.75" customHeight="1">
      <c r="A145" s="48"/>
      <c r="B145" s="1089" t="s">
        <v>112</v>
      </c>
      <c r="C145" s="1090"/>
      <c r="D145" s="1089" t="s">
        <v>111</v>
      </c>
      <c r="E145" s="1090"/>
      <c r="F145" s="546" t="s">
        <v>110</v>
      </c>
      <c r="G145" s="516"/>
      <c r="H145" s="516" t="s">
        <v>109</v>
      </c>
      <c r="I145" s="516"/>
      <c r="J145" s="546" t="s">
        <v>3</v>
      </c>
      <c r="K145" s="9"/>
      <c r="M145" s="56"/>
    </row>
    <row r="146" spans="1:13" ht="15" customHeight="1">
      <c r="A146" s="48"/>
      <c r="B146" s="31"/>
      <c r="C146" s="30"/>
      <c r="D146" s="29"/>
      <c r="E146" s="28"/>
      <c r="F146" s="27"/>
      <c r="G146" s="25"/>
      <c r="H146" s="25"/>
      <c r="I146" s="25"/>
      <c r="J146" s="59" t="s">
        <v>996</v>
      </c>
      <c r="K146" s="9"/>
      <c r="M146" s="56"/>
    </row>
    <row r="147" spans="1:13" s="1" customFormat="1" ht="15" customHeight="1">
      <c r="B147" s="518">
        <v>1</v>
      </c>
      <c r="C147" s="519" t="s">
        <v>769</v>
      </c>
      <c r="D147" s="950"/>
      <c r="E147" s="951"/>
      <c r="F147" s="549"/>
      <c r="G147" s="521" t="s">
        <v>994</v>
      </c>
      <c r="H147" s="585">
        <v>0.36</v>
      </c>
      <c r="I147" s="534" t="s">
        <v>997</v>
      </c>
      <c r="J147" s="553">
        <f>ROUND(F147*H147,0)</f>
        <v>0</v>
      </c>
      <c r="K147" s="9" t="s">
        <v>998</v>
      </c>
      <c r="M147" s="41"/>
    </row>
    <row r="148" spans="1:13" s="1" customFormat="1" ht="15" customHeight="1">
      <c r="B148" s="518">
        <v>2</v>
      </c>
      <c r="C148" s="519" t="s">
        <v>836</v>
      </c>
      <c r="D148" s="950"/>
      <c r="E148" s="951"/>
      <c r="F148" s="549"/>
      <c r="G148" s="521" t="s">
        <v>994</v>
      </c>
      <c r="H148" s="585">
        <v>0.40500000000000003</v>
      </c>
      <c r="I148" s="534" t="s">
        <v>997</v>
      </c>
      <c r="J148" s="553">
        <f>ROUND(F148*H148,0)</f>
        <v>0</v>
      </c>
      <c r="K148" s="9" t="s">
        <v>999</v>
      </c>
      <c r="M148" s="41"/>
    </row>
    <row r="149" spans="1:13" s="1" customFormat="1" ht="15" customHeight="1" thickBot="1">
      <c r="B149" s="554">
        <f>B148+1</f>
        <v>3</v>
      </c>
      <c r="C149" s="555" t="s">
        <v>844</v>
      </c>
      <c r="D149" s="1087"/>
      <c r="E149" s="1088"/>
      <c r="F149" s="556"/>
      <c r="G149" s="557" t="s">
        <v>1129</v>
      </c>
      <c r="H149" s="585">
        <v>0.45</v>
      </c>
      <c r="I149" s="557" t="s">
        <v>1130</v>
      </c>
      <c r="J149" s="558">
        <f t="shared" ref="J149" si="5">ROUND(F149*H149,0)</f>
        <v>0</v>
      </c>
      <c r="K149" s="387" t="s">
        <v>1142</v>
      </c>
      <c r="M149" s="41"/>
    </row>
    <row r="150" spans="1:13" s="1" customFormat="1" ht="15" customHeight="1">
      <c r="B150" s="15"/>
      <c r="C150" s="16"/>
      <c r="D150" s="15"/>
      <c r="E150" s="15"/>
      <c r="F150" s="14"/>
      <c r="G150" s="533"/>
      <c r="H150" s="956" t="s">
        <v>1143</v>
      </c>
      <c r="I150" s="957"/>
      <c r="J150" s="11"/>
      <c r="K150" s="9"/>
      <c r="M150" s="41"/>
    </row>
    <row r="151" spans="1:13" s="1" customFormat="1" ht="12" customHeight="1" thickBot="1">
      <c r="F151" s="72"/>
      <c r="H151" s="958" t="s">
        <v>94</v>
      </c>
      <c r="I151" s="959"/>
      <c r="J151" s="69">
        <f>SUM(J147:J149)</f>
        <v>0</v>
      </c>
      <c r="L151" s="1" t="s">
        <v>994</v>
      </c>
    </row>
    <row r="152" spans="1:13" ht="18.75" customHeight="1">
      <c r="A152" s="7">
        <v>11</v>
      </c>
      <c r="B152" s="1" t="s">
        <v>292</v>
      </c>
    </row>
    <row r="153" spans="1:13" ht="11.25" customHeight="1">
      <c r="A153" s="48"/>
      <c r="C153" s="537"/>
      <c r="D153" s="537"/>
      <c r="E153" s="537"/>
    </row>
    <row r="154" spans="1:13" s="1" customFormat="1" ht="15" customHeight="1" thickBot="1">
      <c r="A154" s="7"/>
      <c r="B154" s="1112" t="s">
        <v>1144</v>
      </c>
      <c r="C154" s="1112"/>
      <c r="D154" s="1112"/>
      <c r="E154" s="1112"/>
      <c r="F154" s="72"/>
      <c r="H154" s="73" t="s">
        <v>160</v>
      </c>
      <c r="J154" s="72"/>
    </row>
    <row r="155" spans="1:13" s="1" customFormat="1" ht="18.75" customHeight="1" thickBot="1">
      <c r="A155" s="7"/>
      <c r="B155" s="1112"/>
      <c r="C155" s="1112"/>
      <c r="D155" s="1112"/>
      <c r="E155" s="1112"/>
      <c r="F155" s="520"/>
      <c r="G155" s="536" t="s">
        <v>994</v>
      </c>
      <c r="H155" s="590">
        <v>0.6</v>
      </c>
      <c r="I155" s="536" t="s">
        <v>997</v>
      </c>
      <c r="J155" s="83">
        <f>ROUND(F155*H155,0)</f>
        <v>0</v>
      </c>
      <c r="K155" s="9" t="s">
        <v>1145</v>
      </c>
      <c r="L155" s="1" t="s">
        <v>1146</v>
      </c>
    </row>
    <row r="156" spans="1:13" s="1" customFormat="1" ht="12" customHeight="1">
      <c r="F156" s="72"/>
      <c r="H156" s="73"/>
      <c r="J156" s="82" t="s">
        <v>159</v>
      </c>
    </row>
    <row r="157" spans="1:13" s="1" customFormat="1" ht="11.25" customHeight="1">
      <c r="F157" s="72"/>
      <c r="H157" s="73"/>
      <c r="J157" s="72"/>
    </row>
    <row r="158" spans="1:13" ht="18.75" customHeight="1">
      <c r="A158" s="7">
        <f>A152+1</f>
        <v>12</v>
      </c>
      <c r="B158" s="1" t="s">
        <v>291</v>
      </c>
    </row>
    <row r="159" spans="1:13" ht="11.25" customHeight="1">
      <c r="A159" s="48"/>
    </row>
    <row r="160" spans="1:13" ht="18.75" customHeight="1">
      <c r="A160" s="48"/>
      <c r="B160" s="1089" t="s">
        <v>112</v>
      </c>
      <c r="C160" s="1090"/>
      <c r="D160" s="1089" t="s">
        <v>111</v>
      </c>
      <c r="E160" s="1090"/>
      <c r="F160" s="515" t="s">
        <v>110</v>
      </c>
      <c r="G160" s="516"/>
      <c r="H160" s="517" t="s">
        <v>109</v>
      </c>
      <c r="I160" s="516"/>
      <c r="J160" s="515" t="s">
        <v>3</v>
      </c>
      <c r="K160" s="9"/>
    </row>
    <row r="161" spans="1:11" ht="15" customHeight="1">
      <c r="A161" s="48"/>
      <c r="B161" s="31"/>
      <c r="C161" s="30"/>
      <c r="D161" s="29"/>
      <c r="E161" s="28"/>
      <c r="F161" s="80"/>
      <c r="G161" s="25"/>
      <c r="H161" s="79"/>
      <c r="I161" s="25"/>
      <c r="J161" s="78" t="s">
        <v>1147</v>
      </c>
      <c r="K161" s="9"/>
    </row>
    <row r="162" spans="1:11" s="1" customFormat="1" ht="15" customHeight="1">
      <c r="B162" s="547">
        <v>1</v>
      </c>
      <c r="C162" s="548" t="s">
        <v>119</v>
      </c>
      <c r="D162" s="950"/>
      <c r="E162" s="951"/>
      <c r="F162" s="520"/>
      <c r="G162" s="521" t="s">
        <v>1146</v>
      </c>
      <c r="H162" s="588">
        <v>0.32819999999999999</v>
      </c>
      <c r="I162" s="521" t="s">
        <v>1148</v>
      </c>
      <c r="J162" s="584">
        <f t="shared" ref="J162:J173" si="6">ROUND(F162*H162,0)</f>
        <v>0</v>
      </c>
      <c r="K162" s="9" t="s">
        <v>1149</v>
      </c>
    </row>
    <row r="163" spans="1:11" s="1" customFormat="1" ht="15" customHeight="1">
      <c r="B163" s="547">
        <v>2</v>
      </c>
      <c r="C163" s="548" t="s">
        <v>118</v>
      </c>
      <c r="D163" s="950"/>
      <c r="E163" s="951"/>
      <c r="F163" s="520"/>
      <c r="G163" s="521" t="s">
        <v>1146</v>
      </c>
      <c r="H163" s="588">
        <v>0.36059999999999998</v>
      </c>
      <c r="I163" s="521" t="s">
        <v>1148</v>
      </c>
      <c r="J163" s="584">
        <f t="shared" si="6"/>
        <v>0</v>
      </c>
      <c r="K163" s="9" t="s">
        <v>1150</v>
      </c>
    </row>
    <row r="164" spans="1:11" s="1" customFormat="1" ht="15" customHeight="1">
      <c r="B164" s="547">
        <v>3</v>
      </c>
      <c r="C164" s="548" t="s">
        <v>117</v>
      </c>
      <c r="D164" s="950"/>
      <c r="E164" s="951"/>
      <c r="F164" s="520"/>
      <c r="G164" s="521" t="s">
        <v>1146</v>
      </c>
      <c r="H164" s="589">
        <v>0.27589999999999998</v>
      </c>
      <c r="I164" s="516" t="s">
        <v>1148</v>
      </c>
      <c r="J164" s="523">
        <f t="shared" si="6"/>
        <v>0</v>
      </c>
      <c r="K164" s="9" t="s">
        <v>1151</v>
      </c>
    </row>
    <row r="165" spans="1:11" s="1" customFormat="1" ht="15" customHeight="1">
      <c r="B165" s="547">
        <v>4</v>
      </c>
      <c r="C165" s="548" t="s">
        <v>107</v>
      </c>
      <c r="D165" s="950"/>
      <c r="E165" s="951"/>
      <c r="F165" s="520"/>
      <c r="G165" s="521" t="s">
        <v>1146</v>
      </c>
      <c r="H165" s="588">
        <v>0.2898</v>
      </c>
      <c r="I165" s="521" t="s">
        <v>1148</v>
      </c>
      <c r="J165" s="584">
        <f t="shared" si="6"/>
        <v>0</v>
      </c>
      <c r="K165" s="9" t="s">
        <v>1152</v>
      </c>
    </row>
    <row r="166" spans="1:11" s="1" customFormat="1" ht="15" customHeight="1">
      <c r="B166" s="547">
        <v>5</v>
      </c>
      <c r="C166" s="548" t="s">
        <v>105</v>
      </c>
      <c r="D166" s="950"/>
      <c r="E166" s="951"/>
      <c r="F166" s="520"/>
      <c r="G166" s="521" t="s">
        <v>1146</v>
      </c>
      <c r="H166" s="589">
        <v>0.29270000000000002</v>
      </c>
      <c r="I166" s="516" t="s">
        <v>1148</v>
      </c>
      <c r="J166" s="523">
        <f t="shared" si="6"/>
        <v>0</v>
      </c>
      <c r="K166" s="9" t="s">
        <v>1153</v>
      </c>
    </row>
    <row r="167" spans="1:11" s="1" customFormat="1" ht="15" customHeight="1">
      <c r="B167" s="547">
        <v>6</v>
      </c>
      <c r="C167" s="548" t="s">
        <v>103</v>
      </c>
      <c r="D167" s="950"/>
      <c r="E167" s="951"/>
      <c r="F167" s="520"/>
      <c r="G167" s="521" t="s">
        <v>1146</v>
      </c>
      <c r="H167" s="588">
        <v>0.31819999999999998</v>
      </c>
      <c r="I167" s="521" t="s">
        <v>1148</v>
      </c>
      <c r="J167" s="584">
        <f t="shared" si="6"/>
        <v>0</v>
      </c>
      <c r="K167" s="9" t="s">
        <v>1154</v>
      </c>
    </row>
    <row r="168" spans="1:11" s="1" customFormat="1" ht="15" customHeight="1">
      <c r="B168" s="518">
        <v>7</v>
      </c>
      <c r="C168" s="519" t="s">
        <v>101</v>
      </c>
      <c r="D168" s="950"/>
      <c r="E168" s="951"/>
      <c r="F168" s="520"/>
      <c r="G168" s="521" t="s">
        <v>1146</v>
      </c>
      <c r="H168" s="589">
        <v>0.30980000000000002</v>
      </c>
      <c r="I168" s="516" t="s">
        <v>1148</v>
      </c>
      <c r="J168" s="523">
        <f t="shared" si="6"/>
        <v>0</v>
      </c>
      <c r="K168" s="9" t="s">
        <v>1155</v>
      </c>
    </row>
    <row r="169" spans="1:11" s="1" customFormat="1" ht="15" customHeight="1">
      <c r="B169" s="518">
        <v>8</v>
      </c>
      <c r="C169" s="519" t="s">
        <v>99</v>
      </c>
      <c r="D169" s="950"/>
      <c r="E169" s="951"/>
      <c r="F169" s="520"/>
      <c r="G169" s="521" t="s">
        <v>1146</v>
      </c>
      <c r="H169" s="589">
        <v>0.3483</v>
      </c>
      <c r="I169" s="516" t="s">
        <v>1148</v>
      </c>
      <c r="J169" s="523">
        <f t="shared" si="6"/>
        <v>0</v>
      </c>
      <c r="K169" s="9" t="s">
        <v>1156</v>
      </c>
    </row>
    <row r="170" spans="1:11" s="1" customFormat="1" ht="15" customHeight="1">
      <c r="B170" s="518">
        <v>9</v>
      </c>
      <c r="C170" s="519" t="s">
        <v>97</v>
      </c>
      <c r="D170" s="950"/>
      <c r="E170" s="951"/>
      <c r="F170" s="520"/>
      <c r="G170" s="521" t="s">
        <v>1146</v>
      </c>
      <c r="H170" s="589">
        <v>0.36359999999999998</v>
      </c>
      <c r="I170" s="516" t="s">
        <v>1148</v>
      </c>
      <c r="J170" s="523">
        <f t="shared" si="6"/>
        <v>0</v>
      </c>
      <c r="K170" s="9" t="s">
        <v>1157</v>
      </c>
    </row>
    <row r="171" spans="1:11" s="1" customFormat="1" ht="15" customHeight="1">
      <c r="B171" s="518">
        <v>10</v>
      </c>
      <c r="C171" s="519" t="s">
        <v>478</v>
      </c>
      <c r="D171" s="950"/>
      <c r="E171" s="951"/>
      <c r="F171" s="520"/>
      <c r="G171" s="521" t="s">
        <v>1146</v>
      </c>
      <c r="H171" s="589">
        <v>0.38590000000000002</v>
      </c>
      <c r="I171" s="516" t="s">
        <v>1148</v>
      </c>
      <c r="J171" s="523">
        <f t="shared" si="6"/>
        <v>0</v>
      </c>
      <c r="K171" s="9" t="s">
        <v>1158</v>
      </c>
    </row>
    <row r="172" spans="1:11" s="1" customFormat="1" ht="15" customHeight="1">
      <c r="B172" s="518">
        <v>11</v>
      </c>
      <c r="C172" s="519" t="s">
        <v>498</v>
      </c>
      <c r="D172" s="950"/>
      <c r="E172" s="951"/>
      <c r="F172" s="520"/>
      <c r="G172" s="521" t="s">
        <v>1146</v>
      </c>
      <c r="H172" s="589">
        <v>0.4022</v>
      </c>
      <c r="I172" s="516" t="s">
        <v>1148</v>
      </c>
      <c r="J172" s="523">
        <f t="shared" si="6"/>
        <v>0</v>
      </c>
      <c r="K172" s="9" t="s">
        <v>1159</v>
      </c>
    </row>
    <row r="173" spans="1:11" s="1" customFormat="1" ht="15" customHeight="1">
      <c r="B173" s="518">
        <v>12</v>
      </c>
      <c r="C173" s="519" t="s">
        <v>541</v>
      </c>
      <c r="D173" s="950"/>
      <c r="E173" s="951"/>
      <c r="F173" s="520"/>
      <c r="G173" s="521" t="s">
        <v>1146</v>
      </c>
      <c r="H173" s="589">
        <v>0.41899999999999998</v>
      </c>
      <c r="I173" s="516" t="s">
        <v>1148</v>
      </c>
      <c r="J173" s="523">
        <f t="shared" si="6"/>
        <v>0</v>
      </c>
      <c r="K173" s="9" t="s">
        <v>1160</v>
      </c>
    </row>
    <row r="174" spans="1:11" s="1" customFormat="1" ht="15" customHeight="1">
      <c r="B174" s="518">
        <v>13</v>
      </c>
      <c r="C174" s="519" t="s">
        <v>595</v>
      </c>
      <c r="D174" s="950"/>
      <c r="E174" s="951"/>
      <c r="F174" s="520"/>
      <c r="G174" s="521" t="s">
        <v>1146</v>
      </c>
      <c r="H174" s="589">
        <v>0.436</v>
      </c>
      <c r="I174" s="516" t="s">
        <v>1148</v>
      </c>
      <c r="J174" s="523">
        <f>ROUND(F174*H174,0)</f>
        <v>0</v>
      </c>
      <c r="K174" s="9" t="s">
        <v>1161</v>
      </c>
    </row>
    <row r="175" spans="1:11" s="1" customFormat="1" ht="15" customHeight="1">
      <c r="B175" s="518">
        <v>14</v>
      </c>
      <c r="C175" s="519" t="s">
        <v>652</v>
      </c>
      <c r="D175" s="950"/>
      <c r="E175" s="951"/>
      <c r="F175" s="520"/>
      <c r="G175" s="521" t="s">
        <v>1146</v>
      </c>
      <c r="H175" s="589">
        <v>0.443</v>
      </c>
      <c r="I175" s="516" t="s">
        <v>1148</v>
      </c>
      <c r="J175" s="523">
        <f>ROUND(F175*H175,0)</f>
        <v>0</v>
      </c>
      <c r="K175" s="9" t="s">
        <v>1162</v>
      </c>
    </row>
    <row r="176" spans="1:11" s="1" customFormat="1" ht="15" customHeight="1">
      <c r="B176" s="518">
        <v>15</v>
      </c>
      <c r="C176" s="519" t="s">
        <v>726</v>
      </c>
      <c r="D176" s="950"/>
      <c r="E176" s="951"/>
      <c r="F176" s="520"/>
      <c r="G176" s="521" t="s">
        <v>1146</v>
      </c>
      <c r="H176" s="589">
        <v>0.45</v>
      </c>
      <c r="I176" s="516" t="s">
        <v>1148</v>
      </c>
      <c r="J176" s="523">
        <f t="shared" ref="J176:J179" si="7">ROUND(F176*H176,0)</f>
        <v>0</v>
      </c>
      <c r="K176" s="9" t="s">
        <v>1163</v>
      </c>
    </row>
    <row r="177" spans="1:12" s="1" customFormat="1" ht="15" customHeight="1">
      <c r="B177" s="518">
        <v>16</v>
      </c>
      <c r="C177" s="519" t="s">
        <v>769</v>
      </c>
      <c r="D177" s="950"/>
      <c r="E177" s="951"/>
      <c r="F177" s="520"/>
      <c r="G177" s="521" t="s">
        <v>1146</v>
      </c>
      <c r="H177" s="589">
        <v>0.45</v>
      </c>
      <c r="I177" s="516" t="s">
        <v>1148</v>
      </c>
      <c r="J177" s="523">
        <f t="shared" si="7"/>
        <v>0</v>
      </c>
      <c r="K177" s="9" t="s">
        <v>1164</v>
      </c>
    </row>
    <row r="178" spans="1:12" s="1" customFormat="1" ht="15" customHeight="1">
      <c r="B178" s="518">
        <v>17</v>
      </c>
      <c r="C178" s="519" t="s">
        <v>836</v>
      </c>
      <c r="D178" s="950"/>
      <c r="E178" s="951"/>
      <c r="F178" s="520"/>
      <c r="G178" s="521" t="s">
        <v>1146</v>
      </c>
      <c r="H178" s="589">
        <v>0.45</v>
      </c>
      <c r="I178" s="516" t="s">
        <v>1148</v>
      </c>
      <c r="J178" s="523">
        <f t="shared" si="7"/>
        <v>0</v>
      </c>
      <c r="K178" s="9" t="s">
        <v>1165</v>
      </c>
    </row>
    <row r="179" spans="1:12" s="1" customFormat="1" ht="15" customHeight="1" thickBot="1">
      <c r="B179" s="554">
        <f>B178+1</f>
        <v>18</v>
      </c>
      <c r="C179" s="555" t="s">
        <v>844</v>
      </c>
      <c r="D179" s="1087"/>
      <c r="E179" s="1088"/>
      <c r="F179" s="556"/>
      <c r="G179" s="557" t="s">
        <v>1146</v>
      </c>
      <c r="H179" s="589">
        <v>0.45</v>
      </c>
      <c r="I179" s="557" t="s">
        <v>1148</v>
      </c>
      <c r="J179" s="558">
        <f t="shared" si="7"/>
        <v>0</v>
      </c>
      <c r="K179" s="9" t="s">
        <v>1166</v>
      </c>
    </row>
    <row r="180" spans="1:12" s="1" customFormat="1" ht="15" customHeight="1">
      <c r="B180" s="15"/>
      <c r="C180" s="16"/>
      <c r="D180" s="15"/>
      <c r="E180" s="15"/>
      <c r="F180" s="14"/>
      <c r="G180" s="533"/>
      <c r="H180" s="956" t="s">
        <v>1167</v>
      </c>
      <c r="I180" s="957"/>
      <c r="J180" s="11"/>
      <c r="K180" s="9"/>
    </row>
    <row r="181" spans="1:12" s="1" customFormat="1" ht="15" customHeight="1" thickBot="1">
      <c r="B181" s="9"/>
      <c r="C181" s="9"/>
      <c r="D181" s="9"/>
      <c r="E181" s="9"/>
      <c r="F181" s="71"/>
      <c r="G181" s="9"/>
      <c r="H181" s="958" t="s">
        <v>94</v>
      </c>
      <c r="I181" s="959"/>
      <c r="J181" s="69">
        <f>SUM(J162:J179)</f>
        <v>0</v>
      </c>
      <c r="K181" s="9" t="s">
        <v>1074</v>
      </c>
      <c r="L181" s="1" t="s">
        <v>994</v>
      </c>
    </row>
    <row r="182" spans="1:12" s="1" customFormat="1" ht="15" customHeight="1">
      <c r="F182" s="72"/>
      <c r="H182" s="73"/>
      <c r="J182" s="72"/>
    </row>
    <row r="183" spans="1:12" ht="18.75" customHeight="1">
      <c r="A183" s="7">
        <f>A158+1</f>
        <v>13</v>
      </c>
      <c r="B183" s="1" t="s">
        <v>290</v>
      </c>
    </row>
    <row r="184" spans="1:12" ht="11.25" customHeight="1">
      <c r="A184" s="48"/>
      <c r="C184" s="537"/>
      <c r="D184" s="537"/>
      <c r="E184" s="537"/>
    </row>
    <row r="185" spans="1:12" s="1" customFormat="1" ht="15" customHeight="1" thickBot="1">
      <c r="A185" s="7"/>
      <c r="B185" s="1112" t="s">
        <v>1168</v>
      </c>
      <c r="C185" s="1112"/>
      <c r="D185" s="1112"/>
      <c r="E185" s="1112"/>
      <c r="F185" s="72"/>
      <c r="H185" s="73" t="s">
        <v>160</v>
      </c>
      <c r="J185" s="72"/>
    </row>
    <row r="186" spans="1:12" s="1" customFormat="1" ht="18.75" customHeight="1" thickBot="1">
      <c r="A186" s="7"/>
      <c r="B186" s="1112"/>
      <c r="C186" s="1112"/>
      <c r="D186" s="1112"/>
      <c r="E186" s="1112"/>
      <c r="F186" s="520"/>
      <c r="G186" s="536" t="s">
        <v>93</v>
      </c>
      <c r="H186" s="583">
        <v>0.75</v>
      </c>
      <c r="I186" s="536" t="s">
        <v>96</v>
      </c>
      <c r="J186" s="83">
        <f>ROUND(F186*H186,0)</f>
        <v>0</v>
      </c>
      <c r="K186" s="9" t="s">
        <v>523</v>
      </c>
      <c r="L186" s="1" t="s">
        <v>93</v>
      </c>
    </row>
    <row r="187" spans="1:12" s="1" customFormat="1" ht="12" customHeight="1">
      <c r="F187" s="72"/>
      <c r="H187" s="73"/>
      <c r="J187" s="82" t="s">
        <v>159</v>
      </c>
    </row>
    <row r="188" spans="1:12" s="1" customFormat="1" ht="12" customHeight="1">
      <c r="F188" s="72"/>
      <c r="H188" s="73"/>
      <c r="J188" s="82"/>
    </row>
    <row r="189" spans="1:12" ht="18.75" customHeight="1">
      <c r="A189" s="7">
        <f>A183+1</f>
        <v>14</v>
      </c>
      <c r="B189" s="1" t="s">
        <v>941</v>
      </c>
    </row>
    <row r="190" spans="1:12" ht="11.25" customHeight="1">
      <c r="A190" s="48"/>
      <c r="C190" s="537"/>
      <c r="D190" s="537"/>
      <c r="E190" s="537"/>
    </row>
    <row r="191" spans="1:12" s="1" customFormat="1" ht="15" customHeight="1">
      <c r="A191" s="7"/>
      <c r="B191" s="1112" t="s">
        <v>1169</v>
      </c>
      <c r="C191" s="1112"/>
      <c r="D191" s="1112"/>
      <c r="E191" s="1112"/>
      <c r="F191" s="72"/>
      <c r="H191" s="73"/>
      <c r="J191" s="72"/>
    </row>
    <row r="192" spans="1:12" s="1" customFormat="1" ht="15" customHeight="1" thickBot="1">
      <c r="A192" s="7"/>
      <c r="B192" s="1112"/>
      <c r="C192" s="1112"/>
      <c r="D192" s="1112"/>
      <c r="E192" s="1112"/>
      <c r="F192" s="72"/>
      <c r="H192" s="73" t="s">
        <v>846</v>
      </c>
      <c r="J192" s="72"/>
    </row>
    <row r="193" spans="1:12" s="1" customFormat="1" ht="18.75" customHeight="1" thickBot="1">
      <c r="A193" s="7"/>
      <c r="B193" s="1112"/>
      <c r="C193" s="1112"/>
      <c r="D193" s="1112"/>
      <c r="E193" s="1112"/>
      <c r="F193" s="520"/>
      <c r="G193" s="536" t="s">
        <v>93</v>
      </c>
      <c r="H193" s="583">
        <v>0.5</v>
      </c>
      <c r="I193" s="536" t="s">
        <v>96</v>
      </c>
      <c r="J193" s="83">
        <f>ROUND(F193*H193,0)</f>
        <v>0</v>
      </c>
      <c r="K193" s="9" t="s">
        <v>520</v>
      </c>
      <c r="L193" s="1" t="s">
        <v>93</v>
      </c>
    </row>
    <row r="194" spans="1:12" s="1" customFormat="1" ht="12" customHeight="1">
      <c r="F194" s="72"/>
      <c r="H194" s="73"/>
      <c r="J194" s="82" t="s">
        <v>159</v>
      </c>
    </row>
    <row r="195" spans="1:12" s="1" customFormat="1" ht="12" customHeight="1">
      <c r="F195" s="72"/>
      <c r="H195" s="73"/>
      <c r="J195" s="82"/>
    </row>
    <row r="196" spans="1:12" ht="18.75" customHeight="1">
      <c r="A196" s="7">
        <f>A189+1</f>
        <v>15</v>
      </c>
      <c r="B196" s="1" t="s">
        <v>941</v>
      </c>
    </row>
    <row r="197" spans="1:12" ht="11.25" customHeight="1">
      <c r="A197" s="48"/>
    </row>
    <row r="198" spans="1:12" ht="18.75" customHeight="1">
      <c r="A198" s="48"/>
      <c r="B198" s="1089" t="s">
        <v>247</v>
      </c>
      <c r="C198" s="1090"/>
      <c r="D198" s="1089" t="s">
        <v>111</v>
      </c>
      <c r="E198" s="1090"/>
      <c r="F198" s="515" t="s">
        <v>150</v>
      </c>
      <c r="G198" s="516"/>
      <c r="H198" s="517" t="s">
        <v>109</v>
      </c>
      <c r="I198" s="516"/>
      <c r="J198" s="515" t="s">
        <v>3</v>
      </c>
      <c r="K198" s="9"/>
    </row>
    <row r="199" spans="1:12" ht="15" customHeight="1">
      <c r="A199" s="48"/>
      <c r="B199" s="31"/>
      <c r="C199" s="30"/>
      <c r="D199" s="29"/>
      <c r="E199" s="28"/>
      <c r="F199" s="80"/>
      <c r="G199" s="25"/>
      <c r="H199" s="79"/>
      <c r="I199" s="25"/>
      <c r="J199" s="78" t="s">
        <v>108</v>
      </c>
      <c r="K199" s="9"/>
    </row>
    <row r="200" spans="1:12" s="1" customFormat="1" ht="15" customHeight="1">
      <c r="B200" s="547">
        <v>1</v>
      </c>
      <c r="C200" s="548" t="s">
        <v>129</v>
      </c>
      <c r="D200" s="950"/>
      <c r="E200" s="951"/>
      <c r="F200" s="520"/>
      <c r="G200" s="521" t="s">
        <v>93</v>
      </c>
      <c r="H200" s="567">
        <v>6.8000000000000005E-2</v>
      </c>
      <c r="I200" s="521" t="s">
        <v>96</v>
      </c>
      <c r="J200" s="584">
        <f>ROUND(F200*H200,0)</f>
        <v>0</v>
      </c>
      <c r="K200" s="9" t="s">
        <v>106</v>
      </c>
    </row>
    <row r="201" spans="1:12" s="1" customFormat="1" ht="15" customHeight="1">
      <c r="B201" s="547">
        <v>2</v>
      </c>
      <c r="C201" s="548" t="s">
        <v>119</v>
      </c>
      <c r="D201" s="950"/>
      <c r="E201" s="951"/>
      <c r="F201" s="520"/>
      <c r="G201" s="521" t="s">
        <v>93</v>
      </c>
      <c r="H201" s="585">
        <v>9.8000000000000004E-2</v>
      </c>
      <c r="I201" s="516" t="s">
        <v>96</v>
      </c>
      <c r="J201" s="523">
        <f>ROUND(F201*H201,0)</f>
        <v>0</v>
      </c>
      <c r="K201" s="9" t="s">
        <v>104</v>
      </c>
    </row>
    <row r="202" spans="1:12" s="1" customFormat="1" ht="15" customHeight="1" thickBot="1">
      <c r="B202" s="518">
        <v>3</v>
      </c>
      <c r="C202" s="519" t="s">
        <v>118</v>
      </c>
      <c r="D202" s="950"/>
      <c r="E202" s="951"/>
      <c r="F202" s="520"/>
      <c r="G202" s="521" t="s">
        <v>93</v>
      </c>
      <c r="H202" s="567">
        <v>0.13100000000000001</v>
      </c>
      <c r="I202" s="521" t="s">
        <v>96</v>
      </c>
      <c r="J202" s="584">
        <f>ROUND(F202*H202,0)</f>
        <v>0</v>
      </c>
      <c r="K202" s="9" t="s">
        <v>102</v>
      </c>
    </row>
    <row r="203" spans="1:12" s="1" customFormat="1" ht="15" customHeight="1">
      <c r="B203" s="15"/>
      <c r="C203" s="16"/>
      <c r="D203" s="15"/>
      <c r="E203" s="15"/>
      <c r="F203" s="74"/>
      <c r="G203" s="533"/>
      <c r="H203" s="956" t="s">
        <v>833</v>
      </c>
      <c r="I203" s="957"/>
      <c r="J203" s="70"/>
      <c r="K203" s="9"/>
    </row>
    <row r="204" spans="1:12" s="1" customFormat="1" ht="15" customHeight="1" thickBot="1">
      <c r="B204" s="9"/>
      <c r="C204" s="9"/>
      <c r="D204" s="9"/>
      <c r="E204" s="9"/>
      <c r="F204" s="71"/>
      <c r="G204" s="9"/>
      <c r="H204" s="958" t="s">
        <v>94</v>
      </c>
      <c r="I204" s="959"/>
      <c r="J204" s="69">
        <f>SUM(J200:J202)</f>
        <v>0</v>
      </c>
      <c r="K204" s="9" t="s">
        <v>1078</v>
      </c>
      <c r="L204" s="1" t="s">
        <v>994</v>
      </c>
    </row>
    <row r="205" spans="1:12" s="1" customFormat="1" ht="18.75" customHeight="1">
      <c r="F205" s="72"/>
      <c r="H205" s="73"/>
      <c r="J205" s="72"/>
    </row>
    <row r="206" spans="1:12" ht="18.75" customHeight="1">
      <c r="A206" s="7">
        <f>A196+1</f>
        <v>16</v>
      </c>
      <c r="B206" s="1" t="s">
        <v>942</v>
      </c>
    </row>
    <row r="207" spans="1:12" ht="11.25" customHeight="1">
      <c r="A207" s="48"/>
      <c r="C207" s="537"/>
      <c r="D207" s="537"/>
      <c r="E207" s="537"/>
    </row>
    <row r="208" spans="1:12" s="1" customFormat="1" ht="15" customHeight="1">
      <c r="A208" s="7"/>
      <c r="B208" s="1112" t="s">
        <v>1169</v>
      </c>
      <c r="C208" s="1112"/>
      <c r="D208" s="1112"/>
      <c r="E208" s="1112"/>
      <c r="F208" s="72"/>
      <c r="H208" s="73"/>
      <c r="J208" s="72"/>
    </row>
    <row r="209" spans="1:12" s="1" customFormat="1" ht="15" customHeight="1" thickBot="1">
      <c r="A209" s="7"/>
      <c r="B209" s="1112"/>
      <c r="C209" s="1112"/>
      <c r="D209" s="1112"/>
      <c r="E209" s="1112"/>
      <c r="F209" s="72"/>
      <c r="H209" s="73" t="s">
        <v>160</v>
      </c>
      <c r="J209" s="72"/>
    </row>
    <row r="210" spans="1:12" s="1" customFormat="1" ht="18.75" customHeight="1" thickBot="1">
      <c r="A210" s="7"/>
      <c r="B210" s="1112"/>
      <c r="C210" s="1112"/>
      <c r="D210" s="1112"/>
      <c r="E210" s="1112"/>
      <c r="F210" s="520"/>
      <c r="G210" s="536" t="s">
        <v>93</v>
      </c>
      <c r="H210" s="583">
        <v>0.28499999999999998</v>
      </c>
      <c r="I210" s="536" t="s">
        <v>96</v>
      </c>
      <c r="J210" s="83">
        <f>ROUND(F210*H210,0)</f>
        <v>0</v>
      </c>
      <c r="K210" s="9" t="s">
        <v>237</v>
      </c>
      <c r="L210" s="1" t="s">
        <v>93</v>
      </c>
    </row>
    <row r="211" spans="1:12" s="1" customFormat="1" ht="11.25" customHeight="1">
      <c r="F211" s="72"/>
      <c r="H211" s="73"/>
      <c r="J211" s="82" t="s">
        <v>159</v>
      </c>
    </row>
    <row r="212" spans="1:12" s="1" customFormat="1" ht="11.25" customHeight="1">
      <c r="F212" s="72"/>
      <c r="H212" s="73"/>
      <c r="J212" s="82"/>
    </row>
    <row r="213" spans="1:12" ht="18" customHeight="1">
      <c r="A213" s="7">
        <f>A206+1</f>
        <v>17</v>
      </c>
      <c r="B213" s="1" t="s">
        <v>942</v>
      </c>
    </row>
    <row r="214" spans="1:12" ht="11.25" customHeight="1">
      <c r="A214" s="48"/>
    </row>
    <row r="215" spans="1:12" ht="18.75" customHeight="1">
      <c r="A215" s="48"/>
      <c r="B215" s="1089" t="s">
        <v>247</v>
      </c>
      <c r="C215" s="1090"/>
      <c r="D215" s="1089" t="s">
        <v>111</v>
      </c>
      <c r="E215" s="1090"/>
      <c r="F215" s="515" t="s">
        <v>150</v>
      </c>
      <c r="G215" s="516"/>
      <c r="H215" s="517" t="s">
        <v>109</v>
      </c>
      <c r="I215" s="516"/>
      <c r="J215" s="515" t="s">
        <v>3</v>
      </c>
      <c r="K215" s="9"/>
    </row>
    <row r="216" spans="1:12" ht="15" customHeight="1">
      <c r="A216" s="48"/>
      <c r="B216" s="31"/>
      <c r="C216" s="30"/>
      <c r="D216" s="29"/>
      <c r="E216" s="28"/>
      <c r="F216" s="80"/>
      <c r="G216" s="25"/>
      <c r="H216" s="79"/>
      <c r="I216" s="25"/>
      <c r="J216" s="78" t="s">
        <v>108</v>
      </c>
      <c r="K216" s="9"/>
    </row>
    <row r="217" spans="1:12" s="1" customFormat="1" ht="15" customHeight="1">
      <c r="B217" s="547">
        <v>1</v>
      </c>
      <c r="C217" s="548" t="s">
        <v>129</v>
      </c>
      <c r="D217" s="950"/>
      <c r="E217" s="951"/>
      <c r="F217" s="520"/>
      <c r="G217" s="521" t="s">
        <v>93</v>
      </c>
      <c r="H217" s="567">
        <v>3.9E-2</v>
      </c>
      <c r="I217" s="521" t="s">
        <v>96</v>
      </c>
      <c r="J217" s="584">
        <f>ROUND(F217*H217,0)</f>
        <v>0</v>
      </c>
      <c r="K217" s="9" t="s">
        <v>106</v>
      </c>
    </row>
    <row r="218" spans="1:12" s="1" customFormat="1" ht="15" customHeight="1">
      <c r="B218" s="547">
        <v>2</v>
      </c>
      <c r="C218" s="548" t="s">
        <v>119</v>
      </c>
      <c r="D218" s="950"/>
      <c r="E218" s="951"/>
      <c r="F218" s="520"/>
      <c r="G218" s="521" t="s">
        <v>93</v>
      </c>
      <c r="H218" s="585">
        <v>5.6000000000000001E-2</v>
      </c>
      <c r="I218" s="516" t="s">
        <v>96</v>
      </c>
      <c r="J218" s="523">
        <f>ROUND(F218*H218,0)</f>
        <v>0</v>
      </c>
      <c r="K218" s="9" t="s">
        <v>104</v>
      </c>
    </row>
    <row r="219" spans="1:12" s="1" customFormat="1" ht="15" customHeight="1" thickBot="1">
      <c r="B219" s="518">
        <v>3</v>
      </c>
      <c r="C219" s="519" t="s">
        <v>118</v>
      </c>
      <c r="D219" s="950"/>
      <c r="E219" s="951"/>
      <c r="F219" s="520"/>
      <c r="G219" s="521" t="s">
        <v>93</v>
      </c>
      <c r="H219" s="567">
        <v>0.13100000000000001</v>
      </c>
      <c r="I219" s="521" t="s">
        <v>96</v>
      </c>
      <c r="J219" s="584">
        <f>ROUND(F219*H219,0)</f>
        <v>0</v>
      </c>
      <c r="K219" s="9" t="s">
        <v>102</v>
      </c>
    </row>
    <row r="220" spans="1:12" s="1" customFormat="1" ht="15" customHeight="1">
      <c r="B220" s="15"/>
      <c r="C220" s="16"/>
      <c r="D220" s="15"/>
      <c r="E220" s="15"/>
      <c r="F220" s="74"/>
      <c r="G220" s="533"/>
      <c r="H220" s="956" t="s">
        <v>833</v>
      </c>
      <c r="I220" s="957"/>
      <c r="J220" s="70"/>
      <c r="K220" s="9"/>
    </row>
    <row r="221" spans="1:12" s="1" customFormat="1" ht="15" customHeight="1" thickBot="1">
      <c r="B221" s="9"/>
      <c r="C221" s="9"/>
      <c r="D221" s="9"/>
      <c r="E221" s="9"/>
      <c r="F221" s="71"/>
      <c r="G221" s="9"/>
      <c r="H221" s="958" t="s">
        <v>94</v>
      </c>
      <c r="I221" s="959"/>
      <c r="J221" s="69">
        <f>SUM(J217:J219)</f>
        <v>0</v>
      </c>
      <c r="K221" s="9" t="s">
        <v>1083</v>
      </c>
      <c r="L221" s="1" t="s">
        <v>994</v>
      </c>
    </row>
    <row r="222" spans="1:12" s="1" customFormat="1" ht="18.75" customHeight="1">
      <c r="F222" s="72"/>
      <c r="H222" s="73"/>
      <c r="J222" s="72"/>
    </row>
    <row r="223" spans="1:12" ht="18.75" customHeight="1">
      <c r="A223" s="7">
        <f>A213+1</f>
        <v>18</v>
      </c>
      <c r="B223" s="1" t="s">
        <v>943</v>
      </c>
    </row>
    <row r="224" spans="1:12" ht="11.25" customHeight="1">
      <c r="A224" s="48"/>
      <c r="C224" s="537"/>
      <c r="D224" s="537"/>
      <c r="E224" s="537"/>
    </row>
    <row r="225" spans="1:12" s="1" customFormat="1" ht="15" customHeight="1">
      <c r="A225" s="7"/>
      <c r="B225" s="1112" t="s">
        <v>1169</v>
      </c>
      <c r="C225" s="1112"/>
      <c r="D225" s="1112"/>
      <c r="E225" s="1112"/>
      <c r="F225" s="72"/>
      <c r="H225" s="73"/>
      <c r="J225" s="72"/>
    </row>
    <row r="226" spans="1:12" s="1" customFormat="1" ht="15" customHeight="1" thickBot="1">
      <c r="A226" s="7"/>
      <c r="B226" s="1112"/>
      <c r="C226" s="1112"/>
      <c r="D226" s="1112"/>
      <c r="E226" s="1112"/>
      <c r="F226" s="72"/>
      <c r="H226" s="73" t="s">
        <v>160</v>
      </c>
      <c r="J226" s="72"/>
    </row>
    <row r="227" spans="1:12" s="1" customFormat="1" ht="18.75" customHeight="1" thickBot="1">
      <c r="A227" s="7"/>
      <c r="B227" s="1112"/>
      <c r="C227" s="1112"/>
      <c r="D227" s="1112"/>
      <c r="E227" s="1112"/>
      <c r="F227" s="520"/>
      <c r="G227" s="536" t="s">
        <v>93</v>
      </c>
      <c r="H227" s="583">
        <v>0.28499999999999998</v>
      </c>
      <c r="I227" s="536" t="s">
        <v>96</v>
      </c>
      <c r="J227" s="83">
        <f>ROUND(F227*H227,0)</f>
        <v>0</v>
      </c>
      <c r="K227" s="9" t="s">
        <v>583</v>
      </c>
      <c r="L227" s="1" t="s">
        <v>93</v>
      </c>
    </row>
    <row r="228" spans="1:12" s="1" customFormat="1" ht="11.25" customHeight="1">
      <c r="F228" s="72"/>
      <c r="H228" s="73"/>
      <c r="J228" s="82" t="s">
        <v>159</v>
      </c>
    </row>
    <row r="229" spans="1:12" s="1" customFormat="1" ht="11.25" customHeight="1">
      <c r="F229" s="72"/>
      <c r="H229" s="73"/>
      <c r="J229" s="72"/>
    </row>
    <row r="230" spans="1:12" ht="18.75" customHeight="1">
      <c r="A230" s="7">
        <f>A223+1</f>
        <v>19</v>
      </c>
      <c r="B230" s="1" t="s">
        <v>943</v>
      </c>
    </row>
    <row r="231" spans="1:12" ht="11.25" customHeight="1">
      <c r="A231" s="48"/>
    </row>
    <row r="232" spans="1:12" ht="18.75" customHeight="1">
      <c r="A232" s="48"/>
      <c r="B232" s="1089" t="s">
        <v>247</v>
      </c>
      <c r="C232" s="1090"/>
      <c r="D232" s="1089" t="s">
        <v>111</v>
      </c>
      <c r="E232" s="1090"/>
      <c r="F232" s="515" t="s">
        <v>150</v>
      </c>
      <c r="G232" s="516"/>
      <c r="H232" s="517" t="s">
        <v>109</v>
      </c>
      <c r="I232" s="516"/>
      <c r="J232" s="515" t="s">
        <v>3</v>
      </c>
      <c r="K232" s="9"/>
    </row>
    <row r="233" spans="1:12" ht="15" customHeight="1">
      <c r="A233" s="48"/>
      <c r="B233" s="31"/>
      <c r="C233" s="30"/>
      <c r="D233" s="29"/>
      <c r="E233" s="28"/>
      <c r="F233" s="80"/>
      <c r="G233" s="25"/>
      <c r="H233" s="79"/>
      <c r="I233" s="25"/>
      <c r="J233" s="78" t="s">
        <v>108</v>
      </c>
      <c r="K233" s="9"/>
    </row>
    <row r="234" spans="1:12" s="1" customFormat="1" ht="15" customHeight="1">
      <c r="B234" s="547">
        <v>1</v>
      </c>
      <c r="C234" s="548" t="s">
        <v>129</v>
      </c>
      <c r="D234" s="950"/>
      <c r="E234" s="951"/>
      <c r="F234" s="520"/>
      <c r="G234" s="521" t="s">
        <v>93</v>
      </c>
      <c r="H234" s="567">
        <v>3.5000000000000003E-2</v>
      </c>
      <c r="I234" s="521" t="s">
        <v>96</v>
      </c>
      <c r="J234" s="584">
        <f>ROUND(F234*H234,0)</f>
        <v>0</v>
      </c>
      <c r="K234" s="9" t="s">
        <v>106</v>
      </c>
    </row>
    <row r="235" spans="1:12" s="1" customFormat="1" ht="15" customHeight="1">
      <c r="B235" s="547">
        <v>2</v>
      </c>
      <c r="C235" s="548" t="s">
        <v>119</v>
      </c>
      <c r="D235" s="950"/>
      <c r="E235" s="951"/>
      <c r="F235" s="520"/>
      <c r="G235" s="521" t="s">
        <v>93</v>
      </c>
      <c r="H235" s="585">
        <v>5.3999999999999999E-2</v>
      </c>
      <c r="I235" s="516" t="s">
        <v>96</v>
      </c>
      <c r="J235" s="523">
        <f>ROUND(F235*H235,0)</f>
        <v>0</v>
      </c>
      <c r="K235" s="9" t="s">
        <v>104</v>
      </c>
    </row>
    <row r="236" spans="1:12" s="1" customFormat="1" ht="15" customHeight="1" thickBot="1">
      <c r="B236" s="518">
        <v>3</v>
      </c>
      <c r="C236" s="519" t="s">
        <v>118</v>
      </c>
      <c r="D236" s="950"/>
      <c r="E236" s="951"/>
      <c r="F236" s="520"/>
      <c r="G236" s="521" t="s">
        <v>93</v>
      </c>
      <c r="H236" s="567">
        <v>0.126</v>
      </c>
      <c r="I236" s="521" t="s">
        <v>96</v>
      </c>
      <c r="J236" s="584">
        <f>ROUND(F236*H236,0)</f>
        <v>0</v>
      </c>
      <c r="K236" s="9" t="s">
        <v>102</v>
      </c>
    </row>
    <row r="237" spans="1:12" s="1" customFormat="1" ht="15" customHeight="1">
      <c r="B237" s="15"/>
      <c r="C237" s="16"/>
      <c r="D237" s="15"/>
      <c r="E237" s="15"/>
      <c r="F237" s="74"/>
      <c r="G237" s="533"/>
      <c r="H237" s="956" t="s">
        <v>833</v>
      </c>
      <c r="I237" s="957"/>
      <c r="J237" s="70"/>
      <c r="K237" s="9"/>
    </row>
    <row r="238" spans="1:12" s="1" customFormat="1" ht="15" customHeight="1" thickBot="1">
      <c r="B238" s="9"/>
      <c r="C238" s="9"/>
      <c r="D238" s="9"/>
      <c r="E238" s="9"/>
      <c r="F238" s="71"/>
      <c r="G238" s="9"/>
      <c r="H238" s="958" t="s">
        <v>94</v>
      </c>
      <c r="I238" s="959"/>
      <c r="J238" s="69">
        <f>SUM(J234:J236)</f>
        <v>0</v>
      </c>
      <c r="K238" s="9" t="s">
        <v>1170</v>
      </c>
      <c r="L238" s="1" t="s">
        <v>994</v>
      </c>
    </row>
    <row r="239" spans="1:12" s="1" customFormat="1" ht="18.75" customHeight="1">
      <c r="F239" s="72"/>
      <c r="H239" s="73"/>
      <c r="J239" s="72"/>
    </row>
    <row r="240" spans="1:12" ht="18.75" customHeight="1">
      <c r="A240" s="7">
        <f>A230+1</f>
        <v>20</v>
      </c>
      <c r="B240" s="1" t="s">
        <v>289</v>
      </c>
    </row>
    <row r="241" spans="1:12" ht="11.25" customHeight="1">
      <c r="A241" s="48"/>
      <c r="C241" s="537"/>
      <c r="D241" s="537"/>
      <c r="E241" s="537"/>
    </row>
    <row r="242" spans="1:12" s="1" customFormat="1" ht="15" customHeight="1">
      <c r="A242" s="7"/>
      <c r="B242" s="1112" t="s">
        <v>1171</v>
      </c>
      <c r="C242" s="1112"/>
      <c r="D242" s="1112"/>
      <c r="E242" s="1112"/>
      <c r="F242" s="72"/>
      <c r="H242" s="73"/>
      <c r="J242" s="72"/>
    </row>
    <row r="243" spans="1:12" s="1" customFormat="1" ht="15" customHeight="1" thickBot="1">
      <c r="A243" s="7"/>
      <c r="B243" s="1112"/>
      <c r="C243" s="1112"/>
      <c r="D243" s="1112"/>
      <c r="E243" s="1112"/>
      <c r="F243" s="72"/>
      <c r="H243" s="73" t="s">
        <v>160</v>
      </c>
      <c r="J243" s="72"/>
    </row>
    <row r="244" spans="1:12" s="1" customFormat="1" ht="18.75" customHeight="1" thickBot="1">
      <c r="A244" s="7"/>
      <c r="B244" s="1112"/>
      <c r="C244" s="1112"/>
      <c r="D244" s="1112"/>
      <c r="E244" s="1112"/>
      <c r="F244" s="520"/>
      <c r="G244" s="536" t="s">
        <v>1172</v>
      </c>
      <c r="H244" s="583">
        <v>0.3</v>
      </c>
      <c r="I244" s="536" t="s">
        <v>1173</v>
      </c>
      <c r="J244" s="83">
        <f>ROUND(F244*H244,0)</f>
        <v>0</v>
      </c>
      <c r="K244" s="9" t="s">
        <v>1174</v>
      </c>
      <c r="L244" s="1" t="s">
        <v>1172</v>
      </c>
    </row>
    <row r="245" spans="1:12" s="1" customFormat="1" ht="12" customHeight="1">
      <c r="F245" s="72"/>
      <c r="H245" s="73"/>
      <c r="J245" s="82" t="s">
        <v>159</v>
      </c>
    </row>
    <row r="246" spans="1:12" s="1" customFormat="1" ht="12" customHeight="1">
      <c r="F246" s="72"/>
      <c r="H246" s="73"/>
      <c r="J246" s="72"/>
    </row>
    <row r="247" spans="1:12" ht="18.75" customHeight="1">
      <c r="A247" s="7">
        <f>A240+1</f>
        <v>21</v>
      </c>
      <c r="B247" s="1" t="s">
        <v>289</v>
      </c>
    </row>
    <row r="248" spans="1:12" ht="11.25" customHeight="1">
      <c r="A248" s="48"/>
    </row>
    <row r="249" spans="1:12" ht="18.75" customHeight="1">
      <c r="A249" s="48"/>
      <c r="B249" s="1089" t="s">
        <v>247</v>
      </c>
      <c r="C249" s="1090"/>
      <c r="D249" s="1089" t="s">
        <v>111</v>
      </c>
      <c r="E249" s="1090"/>
      <c r="F249" s="515" t="s">
        <v>150</v>
      </c>
      <c r="G249" s="516"/>
      <c r="H249" s="517" t="s">
        <v>109</v>
      </c>
      <c r="I249" s="516"/>
      <c r="J249" s="515" t="s">
        <v>3</v>
      </c>
      <c r="K249" s="9"/>
    </row>
    <row r="250" spans="1:12" ht="15" customHeight="1">
      <c r="A250" s="48"/>
      <c r="B250" s="31"/>
      <c r="C250" s="30"/>
      <c r="D250" s="29"/>
      <c r="E250" s="28"/>
      <c r="F250" s="80"/>
      <c r="G250" s="25"/>
      <c r="H250" s="79"/>
      <c r="I250" s="25"/>
      <c r="J250" s="78" t="s">
        <v>1175</v>
      </c>
      <c r="K250" s="9"/>
    </row>
    <row r="251" spans="1:12" s="1" customFormat="1" ht="15" customHeight="1">
      <c r="B251" s="547">
        <v>1</v>
      </c>
      <c r="C251" s="548" t="s">
        <v>129</v>
      </c>
      <c r="D251" s="950"/>
      <c r="E251" s="951"/>
      <c r="F251" s="520"/>
      <c r="G251" s="521" t="s">
        <v>1176</v>
      </c>
      <c r="H251" s="567">
        <v>0.04</v>
      </c>
      <c r="I251" s="521" t="s">
        <v>1177</v>
      </c>
      <c r="J251" s="584">
        <f>ROUND(F251*H251,0)</f>
        <v>0</v>
      </c>
      <c r="K251" s="9" t="s">
        <v>1178</v>
      </c>
    </row>
    <row r="252" spans="1:12" s="1" customFormat="1" ht="15" customHeight="1">
      <c r="B252" s="547">
        <v>2</v>
      </c>
      <c r="C252" s="548" t="s">
        <v>119</v>
      </c>
      <c r="D252" s="950"/>
      <c r="E252" s="951"/>
      <c r="F252" s="520"/>
      <c r="G252" s="521" t="s">
        <v>1176</v>
      </c>
      <c r="H252" s="585">
        <v>5.8999999999999997E-2</v>
      </c>
      <c r="I252" s="516" t="s">
        <v>1177</v>
      </c>
      <c r="J252" s="523">
        <f>ROUND(F252*H252,0)</f>
        <v>0</v>
      </c>
      <c r="K252" s="9" t="s">
        <v>1179</v>
      </c>
    </row>
    <row r="253" spans="1:12" s="1" customFormat="1" ht="15" customHeight="1">
      <c r="B253" s="547">
        <v>3</v>
      </c>
      <c r="C253" s="548" t="s">
        <v>118</v>
      </c>
      <c r="D253" s="950"/>
      <c r="E253" s="951"/>
      <c r="F253" s="520"/>
      <c r="G253" s="521" t="s">
        <v>1176</v>
      </c>
      <c r="H253" s="567">
        <v>7.9000000000000001E-2</v>
      </c>
      <c r="I253" s="521" t="s">
        <v>1177</v>
      </c>
      <c r="J253" s="584">
        <f>ROUND(F253*H253,0)</f>
        <v>0</v>
      </c>
      <c r="K253" s="9" t="s">
        <v>1180</v>
      </c>
    </row>
    <row r="254" spans="1:12" s="1" customFormat="1" ht="15" customHeight="1">
      <c r="B254" s="547">
        <v>4</v>
      </c>
      <c r="C254" s="548" t="s">
        <v>117</v>
      </c>
      <c r="D254" s="950"/>
      <c r="E254" s="951"/>
      <c r="F254" s="520"/>
      <c r="G254" s="521" t="s">
        <v>1176</v>
      </c>
      <c r="H254" s="585">
        <v>6.0999999999999999E-2</v>
      </c>
      <c r="I254" s="516" t="s">
        <v>1177</v>
      </c>
      <c r="J254" s="523">
        <f>ROUND(F254*H254,0)</f>
        <v>0</v>
      </c>
      <c r="K254" s="9" t="s">
        <v>1181</v>
      </c>
    </row>
    <row r="255" spans="1:12" s="1" customFormat="1" ht="15" customHeight="1" thickBot="1">
      <c r="B255" s="518">
        <v>5</v>
      </c>
      <c r="C255" s="519" t="s">
        <v>107</v>
      </c>
      <c r="D255" s="950"/>
      <c r="E255" s="951"/>
      <c r="F255" s="520"/>
      <c r="G255" s="521" t="s">
        <v>1176</v>
      </c>
      <c r="H255" s="567">
        <v>7.1999999999999995E-2</v>
      </c>
      <c r="I255" s="521" t="s">
        <v>1177</v>
      </c>
      <c r="J255" s="584">
        <f>ROUND(F255*H255,0)</f>
        <v>0</v>
      </c>
      <c r="K255" s="9" t="s">
        <v>1182</v>
      </c>
    </row>
    <row r="256" spans="1:12" s="1" customFormat="1" ht="15" customHeight="1">
      <c r="B256" s="15"/>
      <c r="C256" s="16"/>
      <c r="D256" s="15"/>
      <c r="E256" s="15"/>
      <c r="F256" s="74"/>
      <c r="G256" s="533"/>
      <c r="H256" s="956" t="s">
        <v>1183</v>
      </c>
      <c r="I256" s="957"/>
      <c r="J256" s="70"/>
      <c r="K256" s="9"/>
    </row>
    <row r="257" spans="1:12" s="1" customFormat="1" ht="15" customHeight="1" thickBot="1">
      <c r="B257" s="9"/>
      <c r="C257" s="9"/>
      <c r="D257" s="9"/>
      <c r="E257" s="9"/>
      <c r="F257" s="71"/>
      <c r="G257" s="9"/>
      <c r="H257" s="958" t="s">
        <v>94</v>
      </c>
      <c r="I257" s="959"/>
      <c r="J257" s="69">
        <f>SUM(J251:J255)</f>
        <v>0</v>
      </c>
      <c r="K257" s="9" t="s">
        <v>1184</v>
      </c>
      <c r="L257" s="1" t="s">
        <v>994</v>
      </c>
    </row>
    <row r="258" spans="1:12" s="1" customFormat="1" ht="18.75" customHeight="1">
      <c r="F258" s="72"/>
      <c r="H258" s="73"/>
      <c r="J258" s="72"/>
    </row>
    <row r="259" spans="1:12" ht="18.75" customHeight="1">
      <c r="A259" s="7">
        <f>A247+1</f>
        <v>22</v>
      </c>
      <c r="B259" s="1" t="s">
        <v>288</v>
      </c>
    </row>
    <row r="260" spans="1:12" ht="11.25" customHeight="1">
      <c r="A260" s="48"/>
      <c r="C260" s="537"/>
      <c r="D260" s="537"/>
      <c r="E260" s="537"/>
    </row>
    <row r="261" spans="1:12" s="1" customFormat="1" ht="15" customHeight="1">
      <c r="A261" s="7"/>
      <c r="B261" s="1112" t="s">
        <v>1185</v>
      </c>
      <c r="C261" s="1112"/>
      <c r="D261" s="1112"/>
      <c r="E261" s="1112"/>
      <c r="F261" s="72"/>
      <c r="H261" s="491" t="s">
        <v>287</v>
      </c>
      <c r="J261" s="72" t="s">
        <v>160</v>
      </c>
    </row>
    <row r="262" spans="1:12" s="1" customFormat="1" ht="18.75" customHeight="1">
      <c r="A262" s="7"/>
      <c r="B262" s="1112"/>
      <c r="C262" s="1112"/>
      <c r="D262" s="1112"/>
      <c r="E262" s="1112"/>
      <c r="F262" s="520"/>
      <c r="G262" s="536" t="s">
        <v>994</v>
      </c>
      <c r="H262" s="524"/>
      <c r="I262" s="536" t="s">
        <v>994</v>
      </c>
      <c r="J262" s="525">
        <v>0.28499999999999998</v>
      </c>
      <c r="K262" s="9"/>
    </row>
    <row r="263" spans="1:12" s="1" customFormat="1" ht="12" customHeight="1" thickBot="1">
      <c r="F263" s="72"/>
      <c r="H263" s="492" t="s">
        <v>1186</v>
      </c>
      <c r="J263" s="72"/>
    </row>
    <row r="264" spans="1:12" s="1" customFormat="1" ht="18.75" customHeight="1" thickBot="1">
      <c r="F264" s="72"/>
      <c r="H264" s="73"/>
      <c r="I264" s="536" t="s">
        <v>997</v>
      </c>
      <c r="J264" s="83">
        <f>ROUND(F262*H262*J262,0)</f>
        <v>0</v>
      </c>
      <c r="K264" s="9" t="s">
        <v>1187</v>
      </c>
      <c r="L264" s="1" t="s">
        <v>994</v>
      </c>
    </row>
    <row r="265" spans="1:12" s="1" customFormat="1" ht="11.25" customHeight="1">
      <c r="F265" s="72"/>
      <c r="H265" s="73"/>
      <c r="I265" s="536"/>
      <c r="J265" s="82" t="s">
        <v>159</v>
      </c>
      <c r="K265" s="9"/>
    </row>
    <row r="266" spans="1:12" s="1" customFormat="1" ht="18.75" customHeight="1">
      <c r="F266" s="72"/>
      <c r="H266" s="73"/>
      <c r="J266" s="72"/>
    </row>
    <row r="267" spans="1:12" ht="18.75" customHeight="1">
      <c r="A267" s="7">
        <f>A259+1</f>
        <v>23</v>
      </c>
      <c r="B267" s="1" t="s">
        <v>286</v>
      </c>
    </row>
    <row r="268" spans="1:12" ht="11.25" customHeight="1">
      <c r="A268" s="48"/>
      <c r="C268" s="537"/>
      <c r="D268" s="537"/>
      <c r="E268" s="537"/>
    </row>
    <row r="269" spans="1:12" s="1" customFormat="1" ht="15" customHeight="1" thickBot="1">
      <c r="A269" s="7"/>
      <c r="B269" s="1112" t="s">
        <v>1188</v>
      </c>
      <c r="C269" s="1112"/>
      <c r="D269" s="1112"/>
      <c r="E269" s="1112"/>
      <c r="F269" s="72"/>
      <c r="H269" s="73" t="s">
        <v>160</v>
      </c>
      <c r="J269" s="72"/>
    </row>
    <row r="270" spans="1:12" s="1" customFormat="1" ht="18.75" customHeight="1" thickBot="1">
      <c r="A270" s="7"/>
      <c r="B270" s="1112"/>
      <c r="C270" s="1112"/>
      <c r="D270" s="1112"/>
      <c r="E270" s="1112"/>
      <c r="F270" s="520"/>
      <c r="G270" s="536" t="s">
        <v>621</v>
      </c>
      <c r="H270" s="583">
        <v>0.6</v>
      </c>
      <c r="I270" s="536" t="s">
        <v>1189</v>
      </c>
      <c r="J270" s="83">
        <f>ROUND(F270*H270,0)</f>
        <v>0</v>
      </c>
      <c r="K270" s="9" t="s">
        <v>1190</v>
      </c>
      <c r="L270" s="1" t="s">
        <v>621</v>
      </c>
    </row>
    <row r="271" spans="1:12" s="1" customFormat="1" ht="11.25" customHeight="1">
      <c r="F271" s="72"/>
      <c r="H271" s="73"/>
      <c r="J271" s="82" t="s">
        <v>159</v>
      </c>
    </row>
    <row r="272" spans="1:12" s="1" customFormat="1" ht="18.75" customHeight="1">
      <c r="F272" s="72"/>
      <c r="H272" s="73"/>
      <c r="J272" s="82"/>
    </row>
    <row r="273" spans="1:13" ht="18.75" customHeight="1">
      <c r="A273" s="7">
        <f>A267+1</f>
        <v>24</v>
      </c>
      <c r="B273" s="1" t="s">
        <v>285</v>
      </c>
    </row>
    <row r="274" spans="1:13" ht="11.25" customHeight="1">
      <c r="A274" s="48"/>
    </row>
    <row r="275" spans="1:13" ht="18.75" customHeight="1">
      <c r="A275" s="48"/>
      <c r="B275" s="1089" t="s">
        <v>247</v>
      </c>
      <c r="C275" s="1090"/>
      <c r="D275" s="1089" t="s">
        <v>111</v>
      </c>
      <c r="E275" s="1090"/>
      <c r="F275" s="515" t="s">
        <v>150</v>
      </c>
      <c r="G275" s="516"/>
      <c r="H275" s="517" t="s">
        <v>109</v>
      </c>
      <c r="I275" s="516"/>
      <c r="J275" s="515" t="s">
        <v>3</v>
      </c>
      <c r="K275" s="9"/>
    </row>
    <row r="276" spans="1:13" ht="15" customHeight="1">
      <c r="A276" s="48"/>
      <c r="B276" s="31"/>
      <c r="C276" s="30"/>
      <c r="D276" s="29"/>
      <c r="E276" s="28"/>
      <c r="F276" s="80"/>
      <c r="G276" s="25"/>
      <c r="H276" s="79"/>
      <c r="I276" s="25"/>
      <c r="J276" s="78" t="s">
        <v>108</v>
      </c>
      <c r="K276" s="9"/>
    </row>
    <row r="277" spans="1:13" s="1" customFormat="1" ht="15" customHeight="1">
      <c r="B277" s="547">
        <v>1</v>
      </c>
      <c r="C277" s="548" t="s">
        <v>129</v>
      </c>
      <c r="D277" s="950"/>
      <c r="E277" s="951"/>
      <c r="F277" s="520"/>
      <c r="G277" s="521" t="s">
        <v>93</v>
      </c>
      <c r="H277" s="585">
        <v>4.7E-2</v>
      </c>
      <c r="I277" s="516" t="s">
        <v>96</v>
      </c>
      <c r="J277" s="523">
        <f>ROUND(F277*H277,0)</f>
        <v>0</v>
      </c>
      <c r="K277" s="9" t="s">
        <v>106</v>
      </c>
    </row>
    <row r="278" spans="1:13" s="1" customFormat="1" ht="15" customHeight="1">
      <c r="B278" s="547">
        <v>2</v>
      </c>
      <c r="C278" s="548" t="s">
        <v>119</v>
      </c>
      <c r="D278" s="950"/>
      <c r="E278" s="951"/>
      <c r="F278" s="520"/>
      <c r="G278" s="521" t="s">
        <v>93</v>
      </c>
      <c r="H278" s="585">
        <v>7.2999999999999995E-2</v>
      </c>
      <c r="I278" s="516" t="s">
        <v>96</v>
      </c>
      <c r="J278" s="523">
        <f>ROUND(F278*H278,0)</f>
        <v>0</v>
      </c>
      <c r="K278" s="9" t="s">
        <v>104</v>
      </c>
    </row>
    <row r="279" spans="1:13" s="1" customFormat="1" ht="15" customHeight="1" thickBot="1">
      <c r="B279" s="518">
        <v>3</v>
      </c>
      <c r="C279" s="519" t="s">
        <v>118</v>
      </c>
      <c r="D279" s="950"/>
      <c r="E279" s="951"/>
      <c r="F279" s="520"/>
      <c r="G279" s="521" t="s">
        <v>93</v>
      </c>
      <c r="H279" s="567">
        <v>9.6000000000000002E-2</v>
      </c>
      <c r="I279" s="521" t="s">
        <v>96</v>
      </c>
      <c r="J279" s="584">
        <f>ROUND(F279*H279,0)</f>
        <v>0</v>
      </c>
      <c r="K279" s="9" t="s">
        <v>102</v>
      </c>
    </row>
    <row r="280" spans="1:13" s="1" customFormat="1" ht="15" customHeight="1">
      <c r="B280" s="15"/>
      <c r="C280" s="16"/>
      <c r="D280" s="15"/>
      <c r="E280" s="15"/>
      <c r="F280" s="74"/>
      <c r="G280" s="533"/>
      <c r="H280" s="956" t="s">
        <v>833</v>
      </c>
      <c r="I280" s="957"/>
      <c r="J280" s="70"/>
      <c r="K280" s="9"/>
    </row>
    <row r="281" spans="1:13" s="1" customFormat="1" ht="15" customHeight="1" thickBot="1">
      <c r="B281" s="9"/>
      <c r="C281" s="9"/>
      <c r="D281" s="9"/>
      <c r="E281" s="9"/>
      <c r="F281" s="71"/>
      <c r="G281" s="9"/>
      <c r="H281" s="958" t="s">
        <v>94</v>
      </c>
      <c r="I281" s="959"/>
      <c r="J281" s="69">
        <f>SUM(J277:J279)</f>
        <v>0</v>
      </c>
      <c r="K281" s="9" t="s">
        <v>1191</v>
      </c>
      <c r="L281" s="1" t="s">
        <v>994</v>
      </c>
    </row>
    <row r="282" spans="1:13" s="1" customFormat="1" ht="18.75" customHeight="1">
      <c r="F282" s="72"/>
      <c r="H282" s="73"/>
      <c r="J282" s="72"/>
    </row>
    <row r="283" spans="1:13" ht="18.75" customHeight="1">
      <c r="A283" s="7">
        <f>A273+1</f>
        <v>25</v>
      </c>
      <c r="B283" s="1" t="s">
        <v>284</v>
      </c>
    </row>
    <row r="284" spans="1:13" ht="11.25" customHeight="1">
      <c r="A284" s="48"/>
    </row>
    <row r="285" spans="1:13" ht="18.75" customHeight="1">
      <c r="A285" s="48"/>
      <c r="B285" s="1089" t="s">
        <v>247</v>
      </c>
      <c r="C285" s="1090"/>
      <c r="D285" s="1089" t="s">
        <v>111</v>
      </c>
      <c r="E285" s="1090"/>
      <c r="F285" s="515" t="s">
        <v>150</v>
      </c>
      <c r="G285" s="516"/>
      <c r="H285" s="517" t="s">
        <v>109</v>
      </c>
      <c r="I285" s="516"/>
      <c r="J285" s="515" t="s">
        <v>3</v>
      </c>
      <c r="K285" s="9"/>
    </row>
    <row r="286" spans="1:13" ht="15" customHeight="1">
      <c r="A286" s="48"/>
      <c r="B286" s="31"/>
      <c r="C286" s="30"/>
      <c r="D286" s="29"/>
      <c r="E286" s="28"/>
      <c r="F286" s="80"/>
      <c r="G286" s="25"/>
      <c r="H286" s="79"/>
      <c r="I286" s="25"/>
      <c r="J286" s="78" t="s">
        <v>1192</v>
      </c>
      <c r="K286" s="9"/>
    </row>
    <row r="287" spans="1:13" s="1" customFormat="1" ht="15" customHeight="1">
      <c r="B287" s="547">
        <v>1</v>
      </c>
      <c r="C287" s="548" t="s">
        <v>129</v>
      </c>
      <c r="D287" s="950"/>
      <c r="E287" s="951"/>
      <c r="F287" s="520"/>
      <c r="G287" s="521" t="s">
        <v>1172</v>
      </c>
      <c r="H287" s="585">
        <v>3.5000000000000003E-2</v>
      </c>
      <c r="I287" s="516" t="s">
        <v>1173</v>
      </c>
      <c r="J287" s="523">
        <f t="shared" ref="J287:J293" si="8">ROUND(F287*H287,0)</f>
        <v>0</v>
      </c>
      <c r="K287" s="9" t="s">
        <v>1193</v>
      </c>
      <c r="M287" s="46"/>
    </row>
    <row r="288" spans="1:13" s="1" customFormat="1" ht="15" customHeight="1">
      <c r="B288" s="547">
        <v>2</v>
      </c>
      <c r="C288" s="548" t="s">
        <v>119</v>
      </c>
      <c r="D288" s="950"/>
      <c r="E288" s="951"/>
      <c r="F288" s="520"/>
      <c r="G288" s="521" t="s">
        <v>1172</v>
      </c>
      <c r="H288" s="585">
        <v>5.6000000000000001E-2</v>
      </c>
      <c r="I288" s="516" t="s">
        <v>1173</v>
      </c>
      <c r="J288" s="523">
        <f t="shared" si="8"/>
        <v>0</v>
      </c>
      <c r="K288" s="9" t="s">
        <v>1194</v>
      </c>
      <c r="M288" s="46"/>
    </row>
    <row r="289" spans="1:13" s="1" customFormat="1" ht="15" customHeight="1">
      <c r="B289" s="547">
        <v>3</v>
      </c>
      <c r="C289" s="548" t="s">
        <v>118</v>
      </c>
      <c r="D289" s="950"/>
      <c r="E289" s="951"/>
      <c r="F289" s="520"/>
      <c r="G289" s="521" t="s">
        <v>1172</v>
      </c>
      <c r="H289" s="585">
        <v>7.2999999999999995E-2</v>
      </c>
      <c r="I289" s="516" t="s">
        <v>1173</v>
      </c>
      <c r="J289" s="523">
        <f t="shared" si="8"/>
        <v>0</v>
      </c>
      <c r="K289" s="9" t="s">
        <v>1195</v>
      </c>
      <c r="M289" s="46"/>
    </row>
    <row r="290" spans="1:13" s="1" customFormat="1" ht="15" customHeight="1">
      <c r="B290" s="547">
        <v>4</v>
      </c>
      <c r="C290" s="548" t="s">
        <v>117</v>
      </c>
      <c r="D290" s="950"/>
      <c r="E290" s="951"/>
      <c r="F290" s="520"/>
      <c r="G290" s="521" t="s">
        <v>1172</v>
      </c>
      <c r="H290" s="567">
        <v>6.0999999999999999E-2</v>
      </c>
      <c r="I290" s="521" t="s">
        <v>1173</v>
      </c>
      <c r="J290" s="584">
        <f t="shared" si="8"/>
        <v>0</v>
      </c>
      <c r="K290" s="9" t="s">
        <v>1196</v>
      </c>
      <c r="M290" s="46"/>
    </row>
    <row r="291" spans="1:13" s="1" customFormat="1" ht="15" customHeight="1">
      <c r="B291" s="547">
        <v>5</v>
      </c>
      <c r="C291" s="548" t="s">
        <v>107</v>
      </c>
      <c r="D291" s="950"/>
      <c r="E291" s="951"/>
      <c r="F291" s="520"/>
      <c r="G291" s="521" t="s">
        <v>1172</v>
      </c>
      <c r="H291" s="585">
        <v>7.1999999999999995E-2</v>
      </c>
      <c r="I291" s="516" t="s">
        <v>1173</v>
      </c>
      <c r="J291" s="523">
        <f t="shared" si="8"/>
        <v>0</v>
      </c>
      <c r="K291" s="9" t="s">
        <v>1197</v>
      </c>
      <c r="M291" s="46"/>
    </row>
    <row r="292" spans="1:13" s="1" customFormat="1" ht="15" customHeight="1">
      <c r="B292" s="547">
        <v>6</v>
      </c>
      <c r="C292" s="548" t="s">
        <v>105</v>
      </c>
      <c r="D292" s="950"/>
      <c r="E292" s="951"/>
      <c r="F292" s="520"/>
      <c r="G292" s="521" t="s">
        <v>1172</v>
      </c>
      <c r="H292" s="567">
        <v>8.2000000000000003E-2</v>
      </c>
      <c r="I292" s="521" t="s">
        <v>1173</v>
      </c>
      <c r="J292" s="584">
        <f t="shared" si="8"/>
        <v>0</v>
      </c>
      <c r="K292" s="9" t="s">
        <v>1198</v>
      </c>
      <c r="M292" s="46"/>
    </row>
    <row r="293" spans="1:13" s="1" customFormat="1" ht="15" customHeight="1" thickBot="1">
      <c r="B293" s="518">
        <v>7</v>
      </c>
      <c r="C293" s="519" t="s">
        <v>103</v>
      </c>
      <c r="D293" s="950"/>
      <c r="E293" s="951"/>
      <c r="F293" s="520"/>
      <c r="G293" s="521" t="s">
        <v>1172</v>
      </c>
      <c r="H293" s="585">
        <v>0.10299999999999999</v>
      </c>
      <c r="I293" s="516" t="s">
        <v>1173</v>
      </c>
      <c r="J293" s="523">
        <f t="shared" si="8"/>
        <v>0</v>
      </c>
      <c r="K293" s="9" t="s">
        <v>1199</v>
      </c>
      <c r="M293" s="46"/>
    </row>
    <row r="294" spans="1:13" s="1" customFormat="1" ht="15" customHeight="1">
      <c r="B294" s="15"/>
      <c r="C294" s="16"/>
      <c r="D294" s="15"/>
      <c r="E294" s="15"/>
      <c r="F294" s="74"/>
      <c r="G294" s="533"/>
      <c r="H294" s="956" t="s">
        <v>1200</v>
      </c>
      <c r="I294" s="957"/>
      <c r="J294" s="70"/>
      <c r="K294" s="9"/>
    </row>
    <row r="295" spans="1:13" s="1" customFormat="1" ht="15" customHeight="1" thickBot="1">
      <c r="B295" s="9"/>
      <c r="C295" s="9"/>
      <c r="D295" s="9"/>
      <c r="E295" s="9"/>
      <c r="F295" s="71"/>
      <c r="G295" s="9"/>
      <c r="H295" s="958" t="s">
        <v>94</v>
      </c>
      <c r="I295" s="959"/>
      <c r="J295" s="69">
        <f>SUM(J287:J293)</f>
        <v>0</v>
      </c>
      <c r="K295" s="9" t="s">
        <v>1201</v>
      </c>
      <c r="L295" s="1" t="s">
        <v>994</v>
      </c>
    </row>
    <row r="296" spans="1:13" s="1" customFormat="1" ht="18.75" customHeight="1">
      <c r="F296" s="72"/>
      <c r="H296" s="73"/>
      <c r="J296" s="72"/>
    </row>
    <row r="297" spans="1:13" ht="18.75" customHeight="1">
      <c r="A297" s="7">
        <f>A283+1</f>
        <v>26</v>
      </c>
      <c r="B297" s="1" t="s">
        <v>944</v>
      </c>
    </row>
    <row r="298" spans="1:13" ht="11.25" customHeight="1">
      <c r="A298" s="48"/>
    </row>
    <row r="299" spans="1:13" ht="18.75" customHeight="1">
      <c r="A299" s="48"/>
      <c r="B299" s="1089" t="s">
        <v>244</v>
      </c>
      <c r="C299" s="1090"/>
      <c r="D299" s="1089" t="s">
        <v>111</v>
      </c>
      <c r="E299" s="1090"/>
      <c r="F299" s="515" t="s">
        <v>243</v>
      </c>
      <c r="G299" s="516"/>
      <c r="H299" s="517" t="s">
        <v>109</v>
      </c>
      <c r="I299" s="516"/>
      <c r="J299" s="515" t="s">
        <v>3</v>
      </c>
      <c r="K299" s="9"/>
    </row>
    <row r="300" spans="1:13" ht="15" customHeight="1">
      <c r="A300" s="48"/>
      <c r="B300" s="31"/>
      <c r="C300" s="30"/>
      <c r="D300" s="29"/>
      <c r="E300" s="28"/>
      <c r="F300" s="80"/>
      <c r="G300" s="25"/>
      <c r="H300" s="79"/>
      <c r="I300" s="25"/>
      <c r="J300" s="78" t="s">
        <v>1192</v>
      </c>
      <c r="K300" s="9"/>
    </row>
    <row r="301" spans="1:13" s="1" customFormat="1" ht="15" customHeight="1">
      <c r="B301" s="547">
        <v>1</v>
      </c>
      <c r="C301" s="548" t="s">
        <v>129</v>
      </c>
      <c r="D301" s="950"/>
      <c r="E301" s="951"/>
      <c r="F301" s="520"/>
      <c r="G301" s="521" t="s">
        <v>1172</v>
      </c>
      <c r="H301" s="585">
        <v>9.4E-2</v>
      </c>
      <c r="I301" s="516" t="s">
        <v>1173</v>
      </c>
      <c r="J301" s="523">
        <f t="shared" ref="J301:J319" si="9">ROUND(F301*H301,0)</f>
        <v>0</v>
      </c>
      <c r="K301" s="9" t="s">
        <v>1193</v>
      </c>
      <c r="M301" s="46"/>
    </row>
    <row r="302" spans="1:13" s="1" customFormat="1" ht="15" customHeight="1">
      <c r="B302" s="547">
        <v>2</v>
      </c>
      <c r="C302" s="548" t="s">
        <v>119</v>
      </c>
      <c r="D302" s="950"/>
      <c r="E302" s="951"/>
      <c r="F302" s="520"/>
      <c r="G302" s="521" t="s">
        <v>1172</v>
      </c>
      <c r="H302" s="567">
        <v>0.14099999999999999</v>
      </c>
      <c r="I302" s="521" t="s">
        <v>1173</v>
      </c>
      <c r="J302" s="584">
        <f t="shared" si="9"/>
        <v>0</v>
      </c>
      <c r="K302" s="9" t="s">
        <v>1194</v>
      </c>
      <c r="M302" s="46"/>
    </row>
    <row r="303" spans="1:13" s="1" customFormat="1" ht="15" customHeight="1">
      <c r="B303" s="547">
        <v>3</v>
      </c>
      <c r="C303" s="548" t="s">
        <v>118</v>
      </c>
      <c r="D303" s="950"/>
      <c r="E303" s="951"/>
      <c r="F303" s="520"/>
      <c r="G303" s="521" t="s">
        <v>1172</v>
      </c>
      <c r="H303" s="585">
        <v>0.188</v>
      </c>
      <c r="I303" s="516" t="s">
        <v>1173</v>
      </c>
      <c r="J303" s="523">
        <f t="shared" si="9"/>
        <v>0</v>
      </c>
      <c r="K303" s="9" t="s">
        <v>1195</v>
      </c>
      <c r="M303" s="46"/>
    </row>
    <row r="304" spans="1:13" s="1" customFormat="1" ht="15" customHeight="1">
      <c r="B304" s="547">
        <v>4</v>
      </c>
      <c r="C304" s="548" t="s">
        <v>117</v>
      </c>
      <c r="D304" s="950"/>
      <c r="E304" s="951"/>
      <c r="F304" s="520"/>
      <c r="G304" s="521" t="s">
        <v>1172</v>
      </c>
      <c r="H304" s="585">
        <v>0.23599999999999999</v>
      </c>
      <c r="I304" s="516" t="s">
        <v>1173</v>
      </c>
      <c r="J304" s="523">
        <f t="shared" si="9"/>
        <v>0</v>
      </c>
      <c r="K304" s="9" t="s">
        <v>1196</v>
      </c>
      <c r="M304" s="46"/>
    </row>
    <row r="305" spans="2:13" s="1" customFormat="1" ht="15" customHeight="1">
      <c r="B305" s="547">
        <v>5</v>
      </c>
      <c r="C305" s="548" t="s">
        <v>107</v>
      </c>
      <c r="D305" s="950"/>
      <c r="E305" s="951"/>
      <c r="F305" s="520"/>
      <c r="G305" s="521" t="s">
        <v>1172</v>
      </c>
      <c r="H305" s="567">
        <v>0.30499999999999999</v>
      </c>
      <c r="I305" s="521" t="s">
        <v>1173</v>
      </c>
      <c r="J305" s="584">
        <f t="shared" si="9"/>
        <v>0</v>
      </c>
      <c r="K305" s="9" t="s">
        <v>1197</v>
      </c>
      <c r="M305" s="46"/>
    </row>
    <row r="306" spans="2:13" s="1" customFormat="1" ht="15" customHeight="1">
      <c r="B306" s="547">
        <v>6</v>
      </c>
      <c r="C306" s="548" t="s">
        <v>105</v>
      </c>
      <c r="D306" s="950"/>
      <c r="E306" s="951"/>
      <c r="F306" s="520"/>
      <c r="G306" s="521" t="s">
        <v>1172</v>
      </c>
      <c r="H306" s="585">
        <v>0.34699999999999998</v>
      </c>
      <c r="I306" s="516" t="s">
        <v>1173</v>
      </c>
      <c r="J306" s="523">
        <f t="shared" si="9"/>
        <v>0</v>
      </c>
      <c r="K306" s="9" t="s">
        <v>1198</v>
      </c>
      <c r="M306" s="46"/>
    </row>
    <row r="307" spans="2:13" s="1" customFormat="1" ht="15" customHeight="1">
      <c r="B307" s="547">
        <v>7</v>
      </c>
      <c r="C307" s="548" t="s">
        <v>103</v>
      </c>
      <c r="D307" s="950"/>
      <c r="E307" s="951"/>
      <c r="F307" s="520"/>
      <c r="G307" s="521" t="s">
        <v>1172</v>
      </c>
      <c r="H307" s="567">
        <v>0.434</v>
      </c>
      <c r="I307" s="521" t="s">
        <v>1173</v>
      </c>
      <c r="J307" s="584">
        <f t="shared" si="9"/>
        <v>0</v>
      </c>
      <c r="K307" s="9" t="s">
        <v>1199</v>
      </c>
      <c r="M307" s="46"/>
    </row>
    <row r="308" spans="2:13" s="1" customFormat="1" ht="15" customHeight="1">
      <c r="B308" s="547">
        <v>8</v>
      </c>
      <c r="C308" s="548" t="s">
        <v>101</v>
      </c>
      <c r="D308" s="950"/>
      <c r="E308" s="951"/>
      <c r="F308" s="520"/>
      <c r="G308" s="521" t="s">
        <v>1172</v>
      </c>
      <c r="H308" s="567">
        <v>0.496</v>
      </c>
      <c r="I308" s="521" t="s">
        <v>1173</v>
      </c>
      <c r="J308" s="584">
        <f t="shared" si="9"/>
        <v>0</v>
      </c>
      <c r="K308" s="9" t="s">
        <v>1202</v>
      </c>
      <c r="M308" s="46"/>
    </row>
    <row r="309" spans="2:13" s="1" customFormat="1" ht="15" customHeight="1">
      <c r="B309" s="518">
        <v>9</v>
      </c>
      <c r="C309" s="519" t="s">
        <v>99</v>
      </c>
      <c r="D309" s="950"/>
      <c r="E309" s="951"/>
      <c r="F309" s="520"/>
      <c r="G309" s="521" t="s">
        <v>1172</v>
      </c>
      <c r="H309" s="585">
        <v>0.54</v>
      </c>
      <c r="I309" s="516" t="s">
        <v>1173</v>
      </c>
      <c r="J309" s="523">
        <f t="shared" si="9"/>
        <v>0</v>
      </c>
      <c r="K309" s="9" t="s">
        <v>1203</v>
      </c>
      <c r="M309" s="46"/>
    </row>
    <row r="310" spans="2:13" s="1" customFormat="1" ht="15" customHeight="1">
      <c r="B310" s="518">
        <v>10</v>
      </c>
      <c r="C310" s="519" t="s">
        <v>97</v>
      </c>
      <c r="D310" s="950"/>
      <c r="E310" s="951"/>
      <c r="F310" s="520"/>
      <c r="G310" s="521" t="s">
        <v>1172</v>
      </c>
      <c r="H310" s="585">
        <v>0.55700000000000005</v>
      </c>
      <c r="I310" s="516" t="s">
        <v>1173</v>
      </c>
      <c r="J310" s="523">
        <f t="shared" si="9"/>
        <v>0</v>
      </c>
      <c r="K310" s="9" t="s">
        <v>1204</v>
      </c>
      <c r="M310" s="46"/>
    </row>
    <row r="311" spans="2:13" s="1" customFormat="1" ht="15" customHeight="1">
      <c r="B311" s="518">
        <v>11</v>
      </c>
      <c r="C311" s="519" t="s">
        <v>478</v>
      </c>
      <c r="D311" s="950"/>
      <c r="E311" s="951"/>
      <c r="F311" s="520"/>
      <c r="G311" s="521" t="s">
        <v>1172</v>
      </c>
      <c r="H311" s="585">
        <v>0.59199999999999997</v>
      </c>
      <c r="I311" s="516" t="s">
        <v>1173</v>
      </c>
      <c r="J311" s="523">
        <f t="shared" si="9"/>
        <v>0</v>
      </c>
      <c r="K311" s="9" t="s">
        <v>1205</v>
      </c>
      <c r="M311" s="46"/>
    </row>
    <row r="312" spans="2:13" s="1" customFormat="1" ht="15" customHeight="1">
      <c r="B312" s="518">
        <v>12</v>
      </c>
      <c r="C312" s="519" t="s">
        <v>498</v>
      </c>
      <c r="D312" s="950"/>
      <c r="E312" s="951"/>
      <c r="F312" s="520"/>
      <c r="G312" s="521" t="s">
        <v>1172</v>
      </c>
      <c r="H312" s="585">
        <v>0.63700000000000001</v>
      </c>
      <c r="I312" s="516" t="s">
        <v>1173</v>
      </c>
      <c r="J312" s="523">
        <f t="shared" si="9"/>
        <v>0</v>
      </c>
      <c r="K312" s="9" t="s">
        <v>1206</v>
      </c>
      <c r="M312" s="46"/>
    </row>
    <row r="313" spans="2:13" s="1" customFormat="1" ht="15" customHeight="1">
      <c r="B313" s="518">
        <v>13</v>
      </c>
      <c r="C313" s="519" t="s">
        <v>541</v>
      </c>
      <c r="D313" s="950"/>
      <c r="E313" s="951"/>
      <c r="F313" s="520"/>
      <c r="G313" s="521" t="s">
        <v>1172</v>
      </c>
      <c r="H313" s="585">
        <v>0.68</v>
      </c>
      <c r="I313" s="516" t="s">
        <v>1173</v>
      </c>
      <c r="J313" s="523">
        <f t="shared" si="9"/>
        <v>0</v>
      </c>
      <c r="K313" s="9" t="s">
        <v>1207</v>
      </c>
      <c r="M313" s="46"/>
    </row>
    <row r="314" spans="2:13" s="1" customFormat="1" ht="15" customHeight="1">
      <c r="B314" s="518">
        <v>14</v>
      </c>
      <c r="C314" s="519" t="s">
        <v>595</v>
      </c>
      <c r="D314" s="950"/>
      <c r="E314" s="951"/>
      <c r="F314" s="520"/>
      <c r="G314" s="521" t="s">
        <v>1172</v>
      </c>
      <c r="H314" s="585">
        <v>0.72</v>
      </c>
      <c r="I314" s="516" t="s">
        <v>1173</v>
      </c>
      <c r="J314" s="523">
        <f t="shared" si="9"/>
        <v>0</v>
      </c>
      <c r="K314" s="9" t="s">
        <v>1208</v>
      </c>
      <c r="M314" s="46"/>
    </row>
    <row r="315" spans="2:13" s="1" customFormat="1" ht="15" customHeight="1">
      <c r="B315" s="518">
        <v>15</v>
      </c>
      <c r="C315" s="519" t="s">
        <v>652</v>
      </c>
      <c r="D315" s="950"/>
      <c r="E315" s="951"/>
      <c r="F315" s="520"/>
      <c r="G315" s="521" t="s">
        <v>1172</v>
      </c>
      <c r="H315" s="585">
        <v>0.76100000000000001</v>
      </c>
      <c r="I315" s="516" t="s">
        <v>1173</v>
      </c>
      <c r="J315" s="523">
        <f>ROUND(F315*H315,0)</f>
        <v>0</v>
      </c>
      <c r="K315" s="9" t="s">
        <v>1209</v>
      </c>
      <c r="M315" s="46"/>
    </row>
    <row r="316" spans="2:13" s="1" customFormat="1" ht="15" customHeight="1">
      <c r="B316" s="518">
        <v>16</v>
      </c>
      <c r="C316" s="519" t="s">
        <v>726</v>
      </c>
      <c r="D316" s="950"/>
      <c r="E316" s="951"/>
      <c r="F316" s="520"/>
      <c r="G316" s="521" t="s">
        <v>1172</v>
      </c>
      <c r="H316" s="585">
        <v>0.8</v>
      </c>
      <c r="I316" s="516" t="s">
        <v>1173</v>
      </c>
      <c r="J316" s="523">
        <f t="shared" si="9"/>
        <v>0</v>
      </c>
      <c r="K316" s="9" t="s">
        <v>1210</v>
      </c>
      <c r="M316" s="46"/>
    </row>
    <row r="317" spans="2:13" s="1" customFormat="1" ht="15" customHeight="1">
      <c r="B317" s="518">
        <v>17</v>
      </c>
      <c r="C317" s="519" t="s">
        <v>769</v>
      </c>
      <c r="D317" s="950"/>
      <c r="E317" s="951"/>
      <c r="F317" s="520"/>
      <c r="G317" s="521" t="s">
        <v>1172</v>
      </c>
      <c r="H317" s="585">
        <v>0.8</v>
      </c>
      <c r="I317" s="516" t="s">
        <v>1173</v>
      </c>
      <c r="J317" s="523">
        <f t="shared" si="9"/>
        <v>0</v>
      </c>
      <c r="K317" s="9" t="s">
        <v>1211</v>
      </c>
      <c r="M317" s="46"/>
    </row>
    <row r="318" spans="2:13" s="1" customFormat="1" ht="15" customHeight="1">
      <c r="B318" s="518">
        <v>18</v>
      </c>
      <c r="C318" s="519" t="s">
        <v>836</v>
      </c>
      <c r="D318" s="950"/>
      <c r="E318" s="951"/>
      <c r="F318" s="520"/>
      <c r="G318" s="521" t="s">
        <v>1172</v>
      </c>
      <c r="H318" s="585">
        <v>0.8</v>
      </c>
      <c r="I318" s="516" t="s">
        <v>1173</v>
      </c>
      <c r="J318" s="523">
        <f t="shared" si="9"/>
        <v>0</v>
      </c>
      <c r="K318" s="9" t="s">
        <v>1212</v>
      </c>
      <c r="M318" s="46"/>
    </row>
    <row r="319" spans="2:13" s="1" customFormat="1" ht="15" customHeight="1" thickBot="1">
      <c r="B319" s="554">
        <f>B318+1</f>
        <v>19</v>
      </c>
      <c r="C319" s="555" t="s">
        <v>844</v>
      </c>
      <c r="D319" s="1087"/>
      <c r="E319" s="1088"/>
      <c r="F319" s="556"/>
      <c r="G319" s="557" t="s">
        <v>621</v>
      </c>
      <c r="H319" s="585">
        <v>0.8</v>
      </c>
      <c r="I319" s="557" t="s">
        <v>1189</v>
      </c>
      <c r="J319" s="558">
        <f t="shared" si="9"/>
        <v>0</v>
      </c>
      <c r="K319" s="387" t="s">
        <v>1213</v>
      </c>
      <c r="M319" s="46"/>
    </row>
    <row r="320" spans="2:13" s="1" customFormat="1" ht="15" customHeight="1">
      <c r="B320" s="15"/>
      <c r="C320" s="16"/>
      <c r="D320" s="15"/>
      <c r="E320" s="15"/>
      <c r="F320" s="14"/>
      <c r="G320" s="533"/>
      <c r="H320" s="956" t="s">
        <v>1214</v>
      </c>
      <c r="I320" s="957"/>
      <c r="J320" s="11"/>
      <c r="K320" s="9"/>
    </row>
    <row r="321" spans="1:13" s="1" customFormat="1" ht="15" customHeight="1" thickBot="1">
      <c r="B321" s="9"/>
      <c r="C321" s="9"/>
      <c r="D321" s="9"/>
      <c r="E321" s="9"/>
      <c r="F321" s="71"/>
      <c r="G321" s="9"/>
      <c r="H321" s="958" t="s">
        <v>94</v>
      </c>
      <c r="I321" s="959"/>
      <c r="J321" s="69">
        <f>SUM(J301:J319)</f>
        <v>0</v>
      </c>
      <c r="K321" s="9" t="s">
        <v>1215</v>
      </c>
      <c r="L321" s="1" t="s">
        <v>994</v>
      </c>
    </row>
    <row r="322" spans="1:13" s="1" customFormat="1" ht="18.75" customHeight="1">
      <c r="F322" s="72"/>
      <c r="H322" s="73"/>
      <c r="J322" s="72"/>
    </row>
    <row r="323" spans="1:13" ht="18.75" customHeight="1">
      <c r="A323" s="7">
        <f>A297+1</f>
        <v>27</v>
      </c>
      <c r="B323" s="1" t="s">
        <v>283</v>
      </c>
    </row>
    <row r="324" spans="1:13" ht="11.25" customHeight="1">
      <c r="A324" s="48"/>
    </row>
    <row r="325" spans="1:13" ht="18.75" customHeight="1">
      <c r="A325" s="48"/>
      <c r="B325" s="1089" t="s">
        <v>244</v>
      </c>
      <c r="C325" s="1090"/>
      <c r="D325" s="1089" t="s">
        <v>111</v>
      </c>
      <c r="E325" s="1090"/>
      <c r="F325" s="515" t="s">
        <v>243</v>
      </c>
      <c r="G325" s="516"/>
      <c r="H325" s="517" t="s">
        <v>109</v>
      </c>
      <c r="I325" s="516"/>
      <c r="J325" s="515" t="s">
        <v>3</v>
      </c>
      <c r="K325" s="9"/>
    </row>
    <row r="326" spans="1:13" ht="15" customHeight="1">
      <c r="A326" s="48"/>
      <c r="B326" s="31"/>
      <c r="C326" s="30"/>
      <c r="D326" s="29"/>
      <c r="E326" s="28"/>
      <c r="F326" s="80"/>
      <c r="G326" s="25"/>
      <c r="H326" s="79"/>
      <c r="I326" s="25"/>
      <c r="J326" s="78" t="s">
        <v>108</v>
      </c>
      <c r="K326" s="9"/>
    </row>
    <row r="327" spans="1:13" s="1" customFormat="1" ht="15" customHeight="1">
      <c r="B327" s="547">
        <v>1</v>
      </c>
      <c r="C327" s="548" t="s">
        <v>273</v>
      </c>
      <c r="D327" s="950"/>
      <c r="E327" s="951"/>
      <c r="F327" s="520"/>
      <c r="G327" s="521" t="s">
        <v>93</v>
      </c>
      <c r="H327" s="567">
        <v>9.1999999999999998E-2</v>
      </c>
      <c r="I327" s="521" t="s">
        <v>96</v>
      </c>
      <c r="J327" s="584">
        <f t="shared" ref="J327:J348" si="10">ROUND(F327*H327,0)</f>
        <v>0</v>
      </c>
      <c r="K327" s="9" t="s">
        <v>196</v>
      </c>
      <c r="M327" s="46"/>
    </row>
    <row r="328" spans="1:13" s="1" customFormat="1" ht="15" customHeight="1">
      <c r="B328" s="547">
        <v>2</v>
      </c>
      <c r="C328" s="548" t="s">
        <v>272</v>
      </c>
      <c r="D328" s="950"/>
      <c r="E328" s="951"/>
      <c r="F328" s="520"/>
      <c r="G328" s="521" t="s">
        <v>93</v>
      </c>
      <c r="H328" s="585">
        <v>0.20499999999999999</v>
      </c>
      <c r="I328" s="516" t="s">
        <v>96</v>
      </c>
      <c r="J328" s="523">
        <f t="shared" si="10"/>
        <v>0</v>
      </c>
      <c r="K328" s="9" t="s">
        <v>195</v>
      </c>
      <c r="M328" s="46"/>
    </row>
    <row r="329" spans="1:13" s="1" customFormat="1" ht="15" customHeight="1">
      <c r="B329" s="547">
        <v>3</v>
      </c>
      <c r="C329" s="548" t="s">
        <v>130</v>
      </c>
      <c r="D329" s="950"/>
      <c r="E329" s="951"/>
      <c r="F329" s="520"/>
      <c r="G329" s="521" t="s">
        <v>93</v>
      </c>
      <c r="H329" s="585">
        <v>0.246</v>
      </c>
      <c r="I329" s="516" t="s">
        <v>96</v>
      </c>
      <c r="J329" s="523">
        <f t="shared" si="10"/>
        <v>0</v>
      </c>
      <c r="K329" s="9" t="s">
        <v>194</v>
      </c>
      <c r="M329" s="46"/>
    </row>
    <row r="330" spans="1:13" s="1" customFormat="1" ht="15" customHeight="1">
      <c r="B330" s="547">
        <v>4</v>
      </c>
      <c r="C330" s="548" t="s">
        <v>129</v>
      </c>
      <c r="D330" s="950"/>
      <c r="E330" s="951"/>
      <c r="F330" s="520"/>
      <c r="G330" s="521" t="s">
        <v>93</v>
      </c>
      <c r="H330" s="585">
        <v>0.25600000000000001</v>
      </c>
      <c r="I330" s="516" t="s">
        <v>96</v>
      </c>
      <c r="J330" s="523">
        <f t="shared" si="10"/>
        <v>0</v>
      </c>
      <c r="K330" s="9" t="s">
        <v>193</v>
      </c>
      <c r="M330" s="46"/>
    </row>
    <row r="331" spans="1:13" s="1" customFormat="1" ht="15" customHeight="1">
      <c r="B331" s="547">
        <v>5</v>
      </c>
      <c r="C331" s="548" t="s">
        <v>119</v>
      </c>
      <c r="D331" s="950"/>
      <c r="E331" s="951"/>
      <c r="F331" s="520"/>
      <c r="G331" s="521" t="s">
        <v>93</v>
      </c>
      <c r="H331" s="585">
        <v>0.28499999999999998</v>
      </c>
      <c r="I331" s="516" t="s">
        <v>96</v>
      </c>
      <c r="J331" s="523">
        <f t="shared" si="10"/>
        <v>0</v>
      </c>
      <c r="K331" s="9" t="s">
        <v>192</v>
      </c>
      <c r="M331" s="46"/>
    </row>
    <row r="332" spans="1:13" s="1" customFormat="1" ht="15" customHeight="1">
      <c r="B332" s="547">
        <v>6</v>
      </c>
      <c r="C332" s="548" t="s">
        <v>118</v>
      </c>
      <c r="D332" s="950"/>
      <c r="E332" s="951"/>
      <c r="F332" s="520"/>
      <c r="G332" s="521" t="s">
        <v>93</v>
      </c>
      <c r="H332" s="585">
        <v>0.22600000000000001</v>
      </c>
      <c r="I332" s="516" t="s">
        <v>96</v>
      </c>
      <c r="J332" s="523">
        <f t="shared" si="10"/>
        <v>0</v>
      </c>
      <c r="K332" s="9" t="s">
        <v>166</v>
      </c>
      <c r="M332" s="46"/>
    </row>
    <row r="333" spans="1:13" s="1" customFormat="1" ht="15" customHeight="1">
      <c r="B333" s="547">
        <v>7</v>
      </c>
      <c r="C333" s="548" t="s">
        <v>117</v>
      </c>
      <c r="D333" s="950"/>
      <c r="E333" s="951"/>
      <c r="F333" s="520"/>
      <c r="G333" s="521" t="s">
        <v>93</v>
      </c>
      <c r="H333" s="585">
        <v>0.216</v>
      </c>
      <c r="I333" s="516" t="s">
        <v>96</v>
      </c>
      <c r="J333" s="523">
        <f t="shared" si="10"/>
        <v>0</v>
      </c>
      <c r="K333" s="9" t="s">
        <v>165</v>
      </c>
      <c r="M333" s="46"/>
    </row>
    <row r="334" spans="1:13" s="1" customFormat="1" ht="15" customHeight="1">
      <c r="B334" s="547">
        <v>8</v>
      </c>
      <c r="C334" s="548" t="s">
        <v>107</v>
      </c>
      <c r="D334" s="950"/>
      <c r="E334" s="951"/>
      <c r="F334" s="520"/>
      <c r="G334" s="521" t="s">
        <v>93</v>
      </c>
      <c r="H334" s="585">
        <v>0.17899999999999999</v>
      </c>
      <c r="I334" s="516" t="s">
        <v>96</v>
      </c>
      <c r="J334" s="523">
        <f t="shared" si="10"/>
        <v>0</v>
      </c>
      <c r="K334" s="9" t="s">
        <v>164</v>
      </c>
      <c r="M334" s="46"/>
    </row>
    <row r="335" spans="1:13" s="1" customFormat="1" ht="15" customHeight="1">
      <c r="B335" s="547">
        <v>9</v>
      </c>
      <c r="C335" s="548" t="s">
        <v>105</v>
      </c>
      <c r="D335" s="950"/>
      <c r="E335" s="951"/>
      <c r="F335" s="520"/>
      <c r="G335" s="521" t="s">
        <v>93</v>
      </c>
      <c r="H335" s="585">
        <v>0.20599999999999999</v>
      </c>
      <c r="I335" s="516" t="s">
        <v>96</v>
      </c>
      <c r="J335" s="523">
        <f t="shared" si="10"/>
        <v>0</v>
      </c>
      <c r="K335" s="9" t="s">
        <v>163</v>
      </c>
      <c r="M335" s="46"/>
    </row>
    <row r="336" spans="1:13" s="1" customFormat="1" ht="15" customHeight="1">
      <c r="B336" s="547">
        <v>10</v>
      </c>
      <c r="C336" s="548" t="s">
        <v>103</v>
      </c>
      <c r="D336" s="950"/>
      <c r="E336" s="951"/>
      <c r="F336" s="520"/>
      <c r="G336" s="521" t="s">
        <v>93</v>
      </c>
      <c r="H336" s="585">
        <v>0.25900000000000001</v>
      </c>
      <c r="I336" s="516" t="s">
        <v>96</v>
      </c>
      <c r="J336" s="523">
        <f t="shared" si="10"/>
        <v>0</v>
      </c>
      <c r="K336" s="9" t="s">
        <v>191</v>
      </c>
      <c r="M336" s="46"/>
    </row>
    <row r="337" spans="1:13" s="1" customFormat="1" ht="15" customHeight="1">
      <c r="B337" s="547">
        <v>11</v>
      </c>
      <c r="C337" s="519" t="s">
        <v>101</v>
      </c>
      <c r="D337" s="950"/>
      <c r="E337" s="951"/>
      <c r="F337" s="520"/>
      <c r="G337" s="521" t="s">
        <v>93</v>
      </c>
      <c r="H337" s="567">
        <v>0.28999999999999998</v>
      </c>
      <c r="I337" s="521" t="s">
        <v>96</v>
      </c>
      <c r="J337" s="584">
        <f t="shared" si="10"/>
        <v>0</v>
      </c>
      <c r="K337" s="9" t="s">
        <v>170</v>
      </c>
      <c r="M337" s="46"/>
    </row>
    <row r="338" spans="1:13" s="1" customFormat="1" ht="15" customHeight="1">
      <c r="B338" s="547">
        <v>12</v>
      </c>
      <c r="C338" s="519" t="s">
        <v>99</v>
      </c>
      <c r="D338" s="950"/>
      <c r="E338" s="951"/>
      <c r="F338" s="520"/>
      <c r="G338" s="521" t="s">
        <v>93</v>
      </c>
      <c r="H338" s="567">
        <v>0.32</v>
      </c>
      <c r="I338" s="521" t="s">
        <v>96</v>
      </c>
      <c r="J338" s="584">
        <f t="shared" si="10"/>
        <v>0</v>
      </c>
      <c r="K338" s="9" t="s">
        <v>190</v>
      </c>
      <c r="M338" s="46"/>
    </row>
    <row r="339" spans="1:13" s="1" customFormat="1" ht="15" customHeight="1">
      <c r="B339" s="518">
        <v>13</v>
      </c>
      <c r="C339" s="519" t="s">
        <v>97</v>
      </c>
      <c r="D339" s="950"/>
      <c r="E339" s="951"/>
      <c r="F339" s="520"/>
      <c r="G339" s="521" t="s">
        <v>93</v>
      </c>
      <c r="H339" s="567">
        <v>0.34399999999999997</v>
      </c>
      <c r="I339" s="521" t="s">
        <v>96</v>
      </c>
      <c r="J339" s="584">
        <f t="shared" si="10"/>
        <v>0</v>
      </c>
      <c r="K339" s="9" t="s">
        <v>189</v>
      </c>
      <c r="M339" s="46"/>
    </row>
    <row r="340" spans="1:13" s="1" customFormat="1" ht="15" customHeight="1">
      <c r="B340" s="518">
        <v>14</v>
      </c>
      <c r="C340" s="519" t="s">
        <v>478</v>
      </c>
      <c r="D340" s="950"/>
      <c r="E340" s="951"/>
      <c r="F340" s="520"/>
      <c r="G340" s="521" t="s">
        <v>93</v>
      </c>
      <c r="H340" s="567">
        <v>0.379</v>
      </c>
      <c r="I340" s="521" t="s">
        <v>96</v>
      </c>
      <c r="J340" s="584">
        <f t="shared" si="10"/>
        <v>0</v>
      </c>
      <c r="K340" s="9" t="s">
        <v>188</v>
      </c>
      <c r="M340" s="46"/>
    </row>
    <row r="341" spans="1:13" s="1" customFormat="1" ht="15" customHeight="1">
      <c r="B341" s="518">
        <v>15</v>
      </c>
      <c r="C341" s="519" t="s">
        <v>498</v>
      </c>
      <c r="D341" s="950"/>
      <c r="E341" s="951"/>
      <c r="F341" s="520"/>
      <c r="G341" s="521" t="s">
        <v>93</v>
      </c>
      <c r="H341" s="567">
        <v>0.40500000000000003</v>
      </c>
      <c r="I341" s="521" t="s">
        <v>96</v>
      </c>
      <c r="J341" s="584">
        <f t="shared" si="10"/>
        <v>0</v>
      </c>
      <c r="K341" s="9" t="s">
        <v>187</v>
      </c>
      <c r="M341" s="46"/>
    </row>
    <row r="342" spans="1:13" s="1" customFormat="1" ht="15" customHeight="1">
      <c r="B342" s="518">
        <v>16</v>
      </c>
      <c r="C342" s="519" t="s">
        <v>541</v>
      </c>
      <c r="D342" s="950"/>
      <c r="E342" s="951"/>
      <c r="F342" s="520"/>
      <c r="G342" s="521" t="s">
        <v>93</v>
      </c>
      <c r="H342" s="567">
        <v>0.432</v>
      </c>
      <c r="I342" s="521" t="s">
        <v>96</v>
      </c>
      <c r="J342" s="584">
        <f t="shared" si="10"/>
        <v>0</v>
      </c>
      <c r="K342" s="9" t="s">
        <v>186</v>
      </c>
      <c r="M342" s="46"/>
    </row>
    <row r="343" spans="1:13" s="1" customFormat="1" ht="15" customHeight="1">
      <c r="B343" s="518">
        <v>17</v>
      </c>
      <c r="C343" s="519" t="s">
        <v>595</v>
      </c>
      <c r="D343" s="950"/>
      <c r="E343" s="951"/>
      <c r="F343" s="520"/>
      <c r="G343" s="521" t="s">
        <v>93</v>
      </c>
      <c r="H343" s="567">
        <v>0.45800000000000002</v>
      </c>
      <c r="I343" s="521" t="s">
        <v>96</v>
      </c>
      <c r="J343" s="584">
        <f>ROUND(F343*H343,0)</f>
        <v>0</v>
      </c>
      <c r="K343" s="9" t="s">
        <v>185</v>
      </c>
      <c r="M343" s="46"/>
    </row>
    <row r="344" spans="1:13" s="1" customFormat="1" ht="15" customHeight="1">
      <c r="B344" s="518">
        <v>18</v>
      </c>
      <c r="C344" s="519" t="s">
        <v>652</v>
      </c>
      <c r="D344" s="950"/>
      <c r="E344" s="951"/>
      <c r="F344" s="520"/>
      <c r="G344" s="521" t="s">
        <v>93</v>
      </c>
      <c r="H344" s="567">
        <v>0.47899999999999998</v>
      </c>
      <c r="I344" s="521" t="s">
        <v>96</v>
      </c>
      <c r="J344" s="584">
        <f>ROUND(F344*H344,0)</f>
        <v>0</v>
      </c>
      <c r="K344" s="9" t="s">
        <v>184</v>
      </c>
      <c r="M344" s="46"/>
    </row>
    <row r="345" spans="1:13" s="1" customFormat="1" ht="15" customHeight="1">
      <c r="B345" s="518">
        <v>19</v>
      </c>
      <c r="C345" s="519" t="s">
        <v>726</v>
      </c>
      <c r="D345" s="950"/>
      <c r="E345" s="951"/>
      <c r="F345" s="520"/>
      <c r="G345" s="521" t="s">
        <v>93</v>
      </c>
      <c r="H345" s="567">
        <v>0.5</v>
      </c>
      <c r="I345" s="521" t="s">
        <v>96</v>
      </c>
      <c r="J345" s="584">
        <f t="shared" si="10"/>
        <v>0</v>
      </c>
      <c r="K345" s="9" t="s">
        <v>183</v>
      </c>
      <c r="M345" s="46"/>
    </row>
    <row r="346" spans="1:13" s="1" customFormat="1" ht="15" customHeight="1">
      <c r="B346" s="518">
        <v>20</v>
      </c>
      <c r="C346" s="519" t="s">
        <v>769</v>
      </c>
      <c r="D346" s="950"/>
      <c r="E346" s="951"/>
      <c r="F346" s="520"/>
      <c r="G346" s="521" t="s">
        <v>93</v>
      </c>
      <c r="H346" s="567">
        <v>0.5</v>
      </c>
      <c r="I346" s="521" t="s">
        <v>96</v>
      </c>
      <c r="J346" s="584">
        <f t="shared" si="10"/>
        <v>0</v>
      </c>
      <c r="K346" s="9" t="s">
        <v>847</v>
      </c>
      <c r="M346" s="46"/>
    </row>
    <row r="347" spans="1:13" s="1" customFormat="1" ht="15" customHeight="1">
      <c r="B347" s="518">
        <v>21</v>
      </c>
      <c r="C347" s="519" t="s">
        <v>836</v>
      </c>
      <c r="D347" s="950"/>
      <c r="E347" s="951"/>
      <c r="F347" s="520"/>
      <c r="G347" s="521" t="s">
        <v>93</v>
      </c>
      <c r="H347" s="567">
        <v>0.5</v>
      </c>
      <c r="I347" s="521" t="s">
        <v>96</v>
      </c>
      <c r="J347" s="584">
        <f t="shared" si="10"/>
        <v>0</v>
      </c>
      <c r="K347" s="9" t="s">
        <v>848</v>
      </c>
      <c r="M347" s="46"/>
    </row>
    <row r="348" spans="1:13" s="1" customFormat="1" ht="15" customHeight="1" thickBot="1">
      <c r="B348" s="554">
        <f>B347+1</f>
        <v>22</v>
      </c>
      <c r="C348" s="555" t="s">
        <v>844</v>
      </c>
      <c r="D348" s="1087"/>
      <c r="E348" s="1088"/>
      <c r="F348" s="556"/>
      <c r="G348" s="557" t="s">
        <v>1172</v>
      </c>
      <c r="H348" s="585">
        <v>0.5</v>
      </c>
      <c r="I348" s="557" t="s">
        <v>1173</v>
      </c>
      <c r="J348" s="558">
        <f t="shared" si="10"/>
        <v>0</v>
      </c>
      <c r="K348" s="387" t="s">
        <v>1216</v>
      </c>
      <c r="M348" s="46"/>
    </row>
    <row r="349" spans="1:13" s="1" customFormat="1" ht="15" customHeight="1">
      <c r="B349" s="15"/>
      <c r="C349" s="16"/>
      <c r="D349" s="591"/>
      <c r="E349" s="591"/>
      <c r="F349" s="592" t="s">
        <v>1217</v>
      </c>
      <c r="G349" s="593"/>
      <c r="H349" s="593" t="s">
        <v>282</v>
      </c>
      <c r="I349" s="594"/>
      <c r="J349" s="70"/>
      <c r="K349" s="9"/>
    </row>
    <row r="350" spans="1:13" s="1" customFormat="1" ht="15" customHeight="1" thickBot="1">
      <c r="B350" s="9"/>
      <c r="C350" s="9"/>
      <c r="D350" s="493"/>
      <c r="E350" s="493"/>
      <c r="F350" s="81">
        <f>SUM(J327:J348)</f>
        <v>0</v>
      </c>
      <c r="G350" s="25" t="s">
        <v>621</v>
      </c>
      <c r="H350" s="494"/>
      <c r="I350" s="495" t="s">
        <v>1189</v>
      </c>
      <c r="J350" s="69">
        <f>ROUND(F350*H350,0)</f>
        <v>0</v>
      </c>
      <c r="K350" s="9" t="s">
        <v>1218</v>
      </c>
      <c r="L350" s="1" t="s">
        <v>621</v>
      </c>
    </row>
    <row r="351" spans="1:13" s="1" customFormat="1" ht="18.75" customHeight="1">
      <c r="F351" s="72"/>
      <c r="H351" s="73"/>
      <c r="J351" s="72"/>
    </row>
    <row r="352" spans="1:13" ht="18.75" customHeight="1">
      <c r="A352" s="7">
        <f>A323+1</f>
        <v>28</v>
      </c>
      <c r="B352" s="1" t="s">
        <v>281</v>
      </c>
    </row>
    <row r="353" spans="1:12" ht="11.25" customHeight="1">
      <c r="A353" s="48"/>
    </row>
    <row r="354" spans="1:12" ht="18.75" customHeight="1">
      <c r="A354" s="48"/>
      <c r="B354" s="1089" t="s">
        <v>247</v>
      </c>
      <c r="C354" s="1090"/>
      <c r="D354" s="1089" t="s">
        <v>111</v>
      </c>
      <c r="E354" s="1090"/>
      <c r="F354" s="515" t="s">
        <v>150</v>
      </c>
      <c r="G354" s="516"/>
      <c r="H354" s="517" t="s">
        <v>109</v>
      </c>
      <c r="I354" s="516"/>
      <c r="J354" s="515" t="s">
        <v>3</v>
      </c>
      <c r="K354" s="9"/>
    </row>
    <row r="355" spans="1:12" ht="15" customHeight="1">
      <c r="A355" s="48"/>
      <c r="B355" s="31"/>
      <c r="C355" s="30"/>
      <c r="D355" s="29"/>
      <c r="E355" s="28"/>
      <c r="F355" s="80"/>
      <c r="G355" s="25"/>
      <c r="H355" s="79"/>
      <c r="I355" s="25"/>
      <c r="J355" s="78" t="s">
        <v>108</v>
      </c>
      <c r="K355" s="9"/>
    </row>
    <row r="356" spans="1:12" s="1" customFormat="1" ht="15" customHeight="1">
      <c r="B356" s="547">
        <v>1</v>
      </c>
      <c r="C356" s="548" t="s">
        <v>129</v>
      </c>
      <c r="D356" s="950"/>
      <c r="E356" s="951"/>
      <c r="F356" s="520"/>
      <c r="G356" s="521" t="s">
        <v>93</v>
      </c>
      <c r="H356" s="567">
        <v>5.2999999999999999E-2</v>
      </c>
      <c r="I356" s="521" t="s">
        <v>96</v>
      </c>
      <c r="J356" s="584">
        <f>ROUND(F356*H356,0)</f>
        <v>0</v>
      </c>
      <c r="K356" s="9" t="s">
        <v>106</v>
      </c>
    </row>
    <row r="357" spans="1:12" s="1" customFormat="1" ht="15" customHeight="1">
      <c r="B357" s="547">
        <v>2</v>
      </c>
      <c r="C357" s="548" t="s">
        <v>119</v>
      </c>
      <c r="D357" s="950"/>
      <c r="E357" s="951"/>
      <c r="F357" s="520"/>
      <c r="G357" s="521" t="s">
        <v>93</v>
      </c>
      <c r="H357" s="585">
        <v>0.08</v>
      </c>
      <c r="I357" s="516" t="s">
        <v>96</v>
      </c>
      <c r="J357" s="523">
        <f>ROUND(F357*H357,0)</f>
        <v>0</v>
      </c>
      <c r="K357" s="9" t="s">
        <v>104</v>
      </c>
    </row>
    <row r="358" spans="1:12" s="1" customFormat="1" ht="15" customHeight="1" thickBot="1">
      <c r="B358" s="518">
        <v>3</v>
      </c>
      <c r="C358" s="519" t="s">
        <v>118</v>
      </c>
      <c r="D358" s="950"/>
      <c r="E358" s="951"/>
      <c r="F358" s="520"/>
      <c r="G358" s="521" t="s">
        <v>93</v>
      </c>
      <c r="H358" s="567">
        <v>0.106</v>
      </c>
      <c r="I358" s="521" t="s">
        <v>96</v>
      </c>
      <c r="J358" s="584">
        <f>ROUND(F358*H358,0)</f>
        <v>0</v>
      </c>
      <c r="K358" s="9" t="s">
        <v>102</v>
      </c>
    </row>
    <row r="359" spans="1:12" s="1" customFormat="1" ht="15" customHeight="1">
      <c r="B359" s="15"/>
      <c r="C359" s="16"/>
      <c r="D359" s="15"/>
      <c r="E359" s="15"/>
      <c r="F359" s="74"/>
      <c r="G359" s="533"/>
      <c r="H359" s="956" t="s">
        <v>833</v>
      </c>
      <c r="I359" s="957"/>
      <c r="J359" s="70"/>
      <c r="K359" s="9"/>
    </row>
    <row r="360" spans="1:12" s="1" customFormat="1" ht="15" customHeight="1" thickBot="1">
      <c r="B360" s="9"/>
      <c r="C360" s="9"/>
      <c r="D360" s="9"/>
      <c r="E360" s="9"/>
      <c r="F360" s="71"/>
      <c r="G360" s="9"/>
      <c r="H360" s="958" t="s">
        <v>94</v>
      </c>
      <c r="I360" s="959"/>
      <c r="J360" s="69">
        <f>SUM(J356:J358)</f>
        <v>0</v>
      </c>
      <c r="K360" s="9" t="s">
        <v>1219</v>
      </c>
      <c r="L360" s="1" t="s">
        <v>994</v>
      </c>
    </row>
    <row r="361" spans="1:12" s="1" customFormat="1" ht="18.75" customHeight="1">
      <c r="F361" s="72"/>
      <c r="H361" s="73"/>
      <c r="J361" s="72"/>
    </row>
    <row r="362" spans="1:12" ht="18.75" customHeight="1">
      <c r="A362" s="7">
        <f>A352+1</f>
        <v>29</v>
      </c>
      <c r="B362" s="1" t="s">
        <v>280</v>
      </c>
    </row>
    <row r="363" spans="1:12" ht="11.25" customHeight="1">
      <c r="A363" s="48"/>
    </row>
    <row r="364" spans="1:12" ht="18.75" customHeight="1">
      <c r="A364" s="48"/>
      <c r="B364" s="1089" t="s">
        <v>244</v>
      </c>
      <c r="C364" s="1090"/>
      <c r="D364" s="1089" t="s">
        <v>111</v>
      </c>
      <c r="E364" s="1090"/>
      <c r="F364" s="515" t="s">
        <v>243</v>
      </c>
      <c r="G364" s="516"/>
      <c r="H364" s="517" t="s">
        <v>109</v>
      </c>
      <c r="I364" s="516"/>
      <c r="J364" s="515" t="s">
        <v>3</v>
      </c>
      <c r="K364" s="9"/>
    </row>
    <row r="365" spans="1:12" ht="15" customHeight="1">
      <c r="A365" s="48"/>
      <c r="B365" s="31"/>
      <c r="C365" s="30"/>
      <c r="D365" s="29"/>
      <c r="E365" s="28"/>
      <c r="F365" s="80"/>
      <c r="G365" s="25"/>
      <c r="H365" s="79"/>
      <c r="I365" s="25"/>
      <c r="J365" s="78" t="s">
        <v>1192</v>
      </c>
      <c r="K365" s="9"/>
    </row>
    <row r="366" spans="1:12" s="1" customFormat="1" ht="15" customHeight="1">
      <c r="B366" s="547">
        <v>1</v>
      </c>
      <c r="C366" s="548" t="s">
        <v>103</v>
      </c>
      <c r="D366" s="950"/>
      <c r="E366" s="951"/>
      <c r="F366" s="520"/>
      <c r="G366" s="521" t="s">
        <v>1172</v>
      </c>
      <c r="H366" s="567">
        <v>5.1999999999999998E-2</v>
      </c>
      <c r="I366" s="521" t="s">
        <v>1173</v>
      </c>
      <c r="J366" s="584">
        <f t="shared" ref="J366:J371" si="11">ROUND(F366*H366,0)</f>
        <v>0</v>
      </c>
      <c r="K366" s="9" t="s">
        <v>1193</v>
      </c>
    </row>
    <row r="367" spans="1:12" s="1" customFormat="1" ht="15" customHeight="1">
      <c r="B367" s="518">
        <v>2</v>
      </c>
      <c r="C367" s="519" t="s">
        <v>101</v>
      </c>
      <c r="D367" s="950"/>
      <c r="E367" s="951"/>
      <c r="F367" s="520"/>
      <c r="G367" s="521" t="s">
        <v>1172</v>
      </c>
      <c r="H367" s="567">
        <v>5.8000000000000003E-2</v>
      </c>
      <c r="I367" s="521" t="s">
        <v>1173</v>
      </c>
      <c r="J367" s="584">
        <f t="shared" si="11"/>
        <v>0</v>
      </c>
      <c r="K367" s="9" t="s">
        <v>1194</v>
      </c>
    </row>
    <row r="368" spans="1:12" s="1" customFormat="1" ht="15" customHeight="1">
      <c r="B368" s="518">
        <v>3</v>
      </c>
      <c r="C368" s="519" t="s">
        <v>99</v>
      </c>
      <c r="D368" s="950"/>
      <c r="E368" s="951"/>
      <c r="F368" s="520"/>
      <c r="G368" s="521" t="s">
        <v>1172</v>
      </c>
      <c r="H368" s="567">
        <v>6.4000000000000001E-2</v>
      </c>
      <c r="I368" s="521" t="s">
        <v>1173</v>
      </c>
      <c r="J368" s="584">
        <f t="shared" si="11"/>
        <v>0</v>
      </c>
      <c r="K368" s="9" t="s">
        <v>1195</v>
      </c>
    </row>
    <row r="369" spans="1:13" s="1" customFormat="1" ht="15" customHeight="1">
      <c r="B369" s="518">
        <v>4</v>
      </c>
      <c r="C369" s="519" t="s">
        <v>97</v>
      </c>
      <c r="D369" s="950"/>
      <c r="E369" s="951"/>
      <c r="F369" s="520"/>
      <c r="G369" s="521" t="s">
        <v>1172</v>
      </c>
      <c r="H369" s="567">
        <v>6.9000000000000006E-2</v>
      </c>
      <c r="I369" s="521" t="s">
        <v>1173</v>
      </c>
      <c r="J369" s="584">
        <f t="shared" si="11"/>
        <v>0</v>
      </c>
      <c r="K369" s="9" t="s">
        <v>1196</v>
      </c>
    </row>
    <row r="370" spans="1:13" s="1" customFormat="1" ht="15" customHeight="1">
      <c r="B370" s="518">
        <v>5</v>
      </c>
      <c r="C370" s="519" t="s">
        <v>478</v>
      </c>
      <c r="D370" s="950"/>
      <c r="E370" s="951"/>
      <c r="F370" s="520"/>
      <c r="G370" s="521" t="s">
        <v>1172</v>
      </c>
      <c r="H370" s="567">
        <v>7.3999999999999996E-2</v>
      </c>
      <c r="I370" s="521" t="s">
        <v>1173</v>
      </c>
      <c r="J370" s="584">
        <f t="shared" si="11"/>
        <v>0</v>
      </c>
      <c r="K370" s="9" t="s">
        <v>1197</v>
      </c>
    </row>
    <row r="371" spans="1:13" s="1" customFormat="1" ht="15" customHeight="1" thickBot="1">
      <c r="B371" s="518">
        <v>6</v>
      </c>
      <c r="C371" s="519" t="s">
        <v>498</v>
      </c>
      <c r="D371" s="950"/>
      <c r="E371" s="951"/>
      <c r="F371" s="520"/>
      <c r="G371" s="521" t="s">
        <v>1172</v>
      </c>
      <c r="H371" s="567">
        <v>0.08</v>
      </c>
      <c r="I371" s="521" t="s">
        <v>1173</v>
      </c>
      <c r="J371" s="584">
        <f t="shared" si="11"/>
        <v>0</v>
      </c>
      <c r="K371" s="9" t="s">
        <v>1198</v>
      </c>
    </row>
    <row r="372" spans="1:13" s="1" customFormat="1" ht="15" customHeight="1">
      <c r="B372" s="15"/>
      <c r="C372" s="16"/>
      <c r="D372" s="15"/>
      <c r="E372" s="15"/>
      <c r="F372" s="74"/>
      <c r="G372" s="533"/>
      <c r="H372" s="956" t="s">
        <v>1220</v>
      </c>
      <c r="I372" s="957"/>
      <c r="J372" s="70"/>
      <c r="K372" s="9"/>
    </row>
    <row r="373" spans="1:13" s="1" customFormat="1" ht="15" customHeight="1" thickBot="1">
      <c r="B373" s="9"/>
      <c r="C373" s="9"/>
      <c r="D373" s="9"/>
      <c r="E373" s="9"/>
      <c r="F373" s="71"/>
      <c r="G373" s="9"/>
      <c r="H373" s="958" t="s">
        <v>94</v>
      </c>
      <c r="I373" s="959"/>
      <c r="J373" s="69">
        <f>SUM(J366:J371)</f>
        <v>0</v>
      </c>
      <c r="K373" s="9" t="s">
        <v>1221</v>
      </c>
      <c r="L373" s="1" t="s">
        <v>994</v>
      </c>
    </row>
    <row r="374" spans="1:13" s="1" customFormat="1" ht="18.75" customHeight="1">
      <c r="F374" s="72"/>
      <c r="H374" s="73"/>
      <c r="J374" s="72"/>
    </row>
    <row r="375" spans="1:13" ht="18.75" customHeight="1">
      <c r="A375" s="7">
        <f>A362+1</f>
        <v>30</v>
      </c>
      <c r="B375" s="1" t="s">
        <v>501</v>
      </c>
    </row>
    <row r="376" spans="1:13" ht="11.25" customHeight="1">
      <c r="A376" s="48"/>
    </row>
    <row r="377" spans="1:13" ht="18.75" customHeight="1">
      <c r="A377" s="48"/>
      <c r="B377" s="1089" t="s">
        <v>244</v>
      </c>
      <c r="C377" s="1090"/>
      <c r="D377" s="1089" t="s">
        <v>111</v>
      </c>
      <c r="E377" s="1090"/>
      <c r="F377" s="515" t="s">
        <v>243</v>
      </c>
      <c r="G377" s="516"/>
      <c r="H377" s="517" t="s">
        <v>109</v>
      </c>
      <c r="I377" s="516"/>
      <c r="J377" s="515" t="s">
        <v>3</v>
      </c>
      <c r="K377" s="9"/>
    </row>
    <row r="378" spans="1:13" ht="15" customHeight="1">
      <c r="A378" s="48"/>
      <c r="B378" s="31"/>
      <c r="C378" s="30"/>
      <c r="D378" s="29"/>
      <c r="E378" s="28"/>
      <c r="F378" s="80"/>
      <c r="G378" s="25"/>
      <c r="H378" s="79"/>
      <c r="I378" s="25"/>
      <c r="J378" s="78" t="s">
        <v>1222</v>
      </c>
      <c r="K378" s="9"/>
    </row>
    <row r="379" spans="1:13" s="1" customFormat="1" ht="15" customHeight="1">
      <c r="B379" s="518">
        <v>1</v>
      </c>
      <c r="C379" s="519" t="s">
        <v>101</v>
      </c>
      <c r="D379" s="950"/>
      <c r="E379" s="951"/>
      <c r="F379" s="520"/>
      <c r="G379" s="521" t="s">
        <v>621</v>
      </c>
      <c r="H379" s="567">
        <v>0.28999999999999998</v>
      </c>
      <c r="I379" s="521" t="s">
        <v>1189</v>
      </c>
      <c r="J379" s="584">
        <f t="shared" ref="J379:J390" si="12">ROUND(F379*H379,0)</f>
        <v>0</v>
      </c>
      <c r="K379" s="9" t="s">
        <v>196</v>
      </c>
      <c r="M379" s="46"/>
    </row>
    <row r="380" spans="1:13" s="1" customFormat="1" ht="15" customHeight="1">
      <c r="B380" s="518">
        <v>2</v>
      </c>
      <c r="C380" s="519" t="s">
        <v>99</v>
      </c>
      <c r="D380" s="950"/>
      <c r="E380" s="951"/>
      <c r="F380" s="520"/>
      <c r="G380" s="521" t="s">
        <v>621</v>
      </c>
      <c r="H380" s="595">
        <v>0.32</v>
      </c>
      <c r="I380" s="25" t="s">
        <v>1189</v>
      </c>
      <c r="J380" s="81">
        <f t="shared" si="12"/>
        <v>0</v>
      </c>
      <c r="K380" s="9" t="s">
        <v>1223</v>
      </c>
      <c r="M380" s="46"/>
    </row>
    <row r="381" spans="1:13" s="1" customFormat="1" ht="15" customHeight="1">
      <c r="B381" s="518">
        <v>3</v>
      </c>
      <c r="C381" s="519" t="s">
        <v>97</v>
      </c>
      <c r="D381" s="950"/>
      <c r="E381" s="951"/>
      <c r="F381" s="520"/>
      <c r="G381" s="521" t="s">
        <v>621</v>
      </c>
      <c r="H381" s="595">
        <v>0.34399999999999997</v>
      </c>
      <c r="I381" s="25" t="s">
        <v>1189</v>
      </c>
      <c r="J381" s="81">
        <f t="shared" si="12"/>
        <v>0</v>
      </c>
      <c r="K381" s="9" t="s">
        <v>1224</v>
      </c>
      <c r="M381" s="46"/>
    </row>
    <row r="382" spans="1:13" s="1" customFormat="1" ht="15" customHeight="1">
      <c r="B382" s="518">
        <v>4</v>
      </c>
      <c r="C382" s="519" t="s">
        <v>478</v>
      </c>
      <c r="D382" s="950"/>
      <c r="E382" s="951"/>
      <c r="F382" s="520"/>
      <c r="G382" s="521" t="s">
        <v>621</v>
      </c>
      <c r="H382" s="595">
        <v>0.379</v>
      </c>
      <c r="I382" s="25" t="s">
        <v>1189</v>
      </c>
      <c r="J382" s="81">
        <f t="shared" si="12"/>
        <v>0</v>
      </c>
      <c r="K382" s="9" t="s">
        <v>1225</v>
      </c>
      <c r="M382" s="46"/>
    </row>
    <row r="383" spans="1:13" s="1" customFormat="1" ht="15" customHeight="1">
      <c r="B383" s="518">
        <v>5</v>
      </c>
      <c r="C383" s="519" t="s">
        <v>498</v>
      </c>
      <c r="D383" s="950"/>
      <c r="E383" s="951"/>
      <c r="F383" s="520"/>
      <c r="G383" s="521" t="s">
        <v>621</v>
      </c>
      <c r="H383" s="595">
        <v>0.40500000000000003</v>
      </c>
      <c r="I383" s="25" t="s">
        <v>1189</v>
      </c>
      <c r="J383" s="81">
        <f t="shared" si="12"/>
        <v>0</v>
      </c>
      <c r="K383" s="9" t="s">
        <v>1226</v>
      </c>
      <c r="M383" s="46"/>
    </row>
    <row r="384" spans="1:13" s="1" customFormat="1" ht="15" customHeight="1">
      <c r="B384" s="518">
        <v>6</v>
      </c>
      <c r="C384" s="519" t="s">
        <v>541</v>
      </c>
      <c r="D384" s="950"/>
      <c r="E384" s="951"/>
      <c r="F384" s="520"/>
      <c r="G384" s="521" t="s">
        <v>621</v>
      </c>
      <c r="H384" s="595">
        <v>0.432</v>
      </c>
      <c r="I384" s="25" t="s">
        <v>1189</v>
      </c>
      <c r="J384" s="81">
        <f>ROUND(F384*H384,0)</f>
        <v>0</v>
      </c>
      <c r="K384" s="9" t="s">
        <v>1227</v>
      </c>
      <c r="M384" s="46"/>
    </row>
    <row r="385" spans="1:13" s="1" customFormat="1" ht="15" customHeight="1">
      <c r="B385" s="518">
        <v>7</v>
      </c>
      <c r="C385" s="519" t="s">
        <v>595</v>
      </c>
      <c r="D385" s="950"/>
      <c r="E385" s="951"/>
      <c r="F385" s="520"/>
      <c r="G385" s="521" t="s">
        <v>621</v>
      </c>
      <c r="H385" s="595">
        <v>0.45800000000000002</v>
      </c>
      <c r="I385" s="25" t="s">
        <v>1189</v>
      </c>
      <c r="J385" s="81">
        <f>ROUND(F385*H385,0)</f>
        <v>0</v>
      </c>
      <c r="K385" s="9" t="s">
        <v>1228</v>
      </c>
      <c r="M385" s="46"/>
    </row>
    <row r="386" spans="1:13" s="1" customFormat="1" ht="15" customHeight="1">
      <c r="B386" s="518">
        <v>8</v>
      </c>
      <c r="C386" s="519" t="s">
        <v>652</v>
      </c>
      <c r="D386" s="950"/>
      <c r="E386" s="951"/>
      <c r="F386" s="520"/>
      <c r="G386" s="521" t="s">
        <v>621</v>
      </c>
      <c r="H386" s="595">
        <v>0.47899999999999998</v>
      </c>
      <c r="I386" s="25" t="s">
        <v>1189</v>
      </c>
      <c r="J386" s="81">
        <f>ROUND(F386*H386,0)</f>
        <v>0</v>
      </c>
      <c r="K386" s="9" t="s">
        <v>1229</v>
      </c>
      <c r="M386" s="46"/>
    </row>
    <row r="387" spans="1:13" s="1" customFormat="1" ht="15" customHeight="1">
      <c r="B387" s="518">
        <v>9</v>
      </c>
      <c r="C387" s="519" t="s">
        <v>726</v>
      </c>
      <c r="D387" s="950"/>
      <c r="E387" s="951"/>
      <c r="F387" s="520"/>
      <c r="G387" s="521" t="s">
        <v>621</v>
      </c>
      <c r="H387" s="595">
        <v>0.5</v>
      </c>
      <c r="I387" s="25" t="s">
        <v>1189</v>
      </c>
      <c r="J387" s="81">
        <f t="shared" si="12"/>
        <v>0</v>
      </c>
      <c r="K387" s="9" t="s">
        <v>1230</v>
      </c>
      <c r="M387" s="46"/>
    </row>
    <row r="388" spans="1:13" s="1" customFormat="1" ht="15" customHeight="1">
      <c r="B388" s="518">
        <v>10</v>
      </c>
      <c r="C388" s="519" t="s">
        <v>769</v>
      </c>
      <c r="D388" s="950"/>
      <c r="E388" s="951"/>
      <c r="F388" s="520"/>
      <c r="G388" s="521" t="s">
        <v>621</v>
      </c>
      <c r="H388" s="595">
        <v>0.5</v>
      </c>
      <c r="I388" s="25" t="s">
        <v>1189</v>
      </c>
      <c r="J388" s="81">
        <f t="shared" si="12"/>
        <v>0</v>
      </c>
      <c r="K388" s="9" t="s">
        <v>1231</v>
      </c>
      <c r="M388" s="46"/>
    </row>
    <row r="389" spans="1:13" s="1" customFormat="1" ht="15" customHeight="1">
      <c r="B389" s="518">
        <v>11</v>
      </c>
      <c r="C389" s="519" t="s">
        <v>836</v>
      </c>
      <c r="D389" s="950"/>
      <c r="E389" s="951"/>
      <c r="F389" s="520"/>
      <c r="G389" s="521" t="s">
        <v>621</v>
      </c>
      <c r="H389" s="595">
        <v>0.5</v>
      </c>
      <c r="I389" s="25" t="s">
        <v>1189</v>
      </c>
      <c r="J389" s="81">
        <f t="shared" si="12"/>
        <v>0</v>
      </c>
      <c r="K389" s="9" t="s">
        <v>1232</v>
      </c>
      <c r="M389" s="46"/>
    </row>
    <row r="390" spans="1:13" s="1" customFormat="1" ht="15" customHeight="1" thickBot="1">
      <c r="B390" s="554">
        <f>B389+1</f>
        <v>12</v>
      </c>
      <c r="C390" s="555" t="s">
        <v>844</v>
      </c>
      <c r="D390" s="1087"/>
      <c r="E390" s="1088"/>
      <c r="F390" s="556"/>
      <c r="G390" s="557" t="s">
        <v>93</v>
      </c>
      <c r="H390" s="585">
        <v>0.5</v>
      </c>
      <c r="I390" s="557" t="s">
        <v>96</v>
      </c>
      <c r="J390" s="558">
        <f t="shared" si="12"/>
        <v>0</v>
      </c>
      <c r="K390" s="387" t="s">
        <v>124</v>
      </c>
      <c r="M390" s="46"/>
    </row>
    <row r="391" spans="1:13" s="1" customFormat="1" ht="15" customHeight="1">
      <c r="B391" s="15"/>
      <c r="C391" s="16"/>
      <c r="D391" s="15"/>
      <c r="E391" s="15"/>
      <c r="F391" s="74"/>
      <c r="G391" s="533"/>
      <c r="H391" s="956" t="s">
        <v>1038</v>
      </c>
      <c r="I391" s="957"/>
      <c r="J391" s="70"/>
      <c r="K391" s="9"/>
    </row>
    <row r="392" spans="1:13" s="1" customFormat="1" ht="15" customHeight="1" thickBot="1">
      <c r="B392" s="9"/>
      <c r="C392" s="9"/>
      <c r="D392" s="9"/>
      <c r="E392" s="9"/>
      <c r="F392" s="71"/>
      <c r="G392" s="9"/>
      <c r="H392" s="958" t="s">
        <v>94</v>
      </c>
      <c r="I392" s="959"/>
      <c r="J392" s="69">
        <f>SUM(J379:J390)</f>
        <v>0</v>
      </c>
      <c r="K392" s="9" t="s">
        <v>1233</v>
      </c>
      <c r="L392" s="1" t="s">
        <v>994</v>
      </c>
    </row>
    <row r="393" spans="1:13" s="1" customFormat="1" ht="18.75" customHeight="1">
      <c r="B393" s="9"/>
      <c r="C393" s="9"/>
      <c r="D393" s="9"/>
      <c r="E393" s="9"/>
      <c r="F393" s="12"/>
      <c r="G393" s="44"/>
      <c r="H393" s="533"/>
      <c r="I393" s="533"/>
      <c r="J393" s="14"/>
      <c r="K393" s="9"/>
    </row>
    <row r="394" spans="1:13" ht="18.75" customHeight="1">
      <c r="A394" s="7">
        <f>A375+1</f>
        <v>31</v>
      </c>
      <c r="B394" s="1" t="s">
        <v>502</v>
      </c>
      <c r="F394" s="47"/>
      <c r="H394" s="46"/>
      <c r="J394" s="47"/>
    </row>
    <row r="395" spans="1:13" ht="11.25" customHeight="1">
      <c r="A395" s="48"/>
      <c r="F395" s="47"/>
      <c r="H395" s="46"/>
      <c r="J395" s="47"/>
    </row>
    <row r="396" spans="1:13" ht="18.75" customHeight="1">
      <c r="A396" s="48"/>
      <c r="B396" s="1089" t="s">
        <v>244</v>
      </c>
      <c r="C396" s="1090"/>
      <c r="D396" s="1089" t="s">
        <v>111</v>
      </c>
      <c r="E396" s="1090"/>
      <c r="F396" s="546" t="s">
        <v>243</v>
      </c>
      <c r="G396" s="516"/>
      <c r="H396" s="516" t="s">
        <v>109</v>
      </c>
      <c r="I396" s="516"/>
      <c r="J396" s="546" t="s">
        <v>3</v>
      </c>
      <c r="K396" s="9"/>
    </row>
    <row r="397" spans="1:13" ht="15" customHeight="1">
      <c r="A397" s="48"/>
      <c r="B397" s="31"/>
      <c r="C397" s="30"/>
      <c r="D397" s="29"/>
      <c r="E397" s="28"/>
      <c r="F397" s="27"/>
      <c r="G397" s="25"/>
      <c r="H397" s="25"/>
      <c r="I397" s="25"/>
      <c r="J397" s="59" t="s">
        <v>1234</v>
      </c>
      <c r="K397" s="9"/>
    </row>
    <row r="398" spans="1:13" s="1" customFormat="1" ht="15" customHeight="1">
      <c r="B398" s="518">
        <v>1</v>
      </c>
      <c r="C398" s="519" t="s">
        <v>97</v>
      </c>
      <c r="D398" s="950"/>
      <c r="E398" s="951"/>
      <c r="F398" s="549"/>
      <c r="G398" s="521" t="s">
        <v>1235</v>
      </c>
      <c r="H398" s="596">
        <v>0.48199999999999998</v>
      </c>
      <c r="I398" s="570" t="s">
        <v>1236</v>
      </c>
      <c r="J398" s="551">
        <f t="shared" ref="J398:J407" si="13">ROUND(F398*H398,0)</f>
        <v>0</v>
      </c>
      <c r="K398" s="9" t="s">
        <v>196</v>
      </c>
    </row>
    <row r="399" spans="1:13" s="1" customFormat="1" ht="15" customHeight="1">
      <c r="B399" s="518">
        <v>2</v>
      </c>
      <c r="C399" s="519" t="s">
        <v>478</v>
      </c>
      <c r="D399" s="950"/>
      <c r="E399" s="951"/>
      <c r="F399" s="549"/>
      <c r="G399" s="521" t="s">
        <v>1235</v>
      </c>
      <c r="H399" s="596">
        <v>0.53</v>
      </c>
      <c r="I399" s="570" t="s">
        <v>1236</v>
      </c>
      <c r="J399" s="551">
        <f t="shared" si="13"/>
        <v>0</v>
      </c>
      <c r="K399" s="9" t="s">
        <v>1237</v>
      </c>
    </row>
    <row r="400" spans="1:13" s="1" customFormat="1" ht="15" customHeight="1">
      <c r="B400" s="518">
        <v>3</v>
      </c>
      <c r="C400" s="519" t="s">
        <v>498</v>
      </c>
      <c r="D400" s="950"/>
      <c r="E400" s="951"/>
      <c r="F400" s="549"/>
      <c r="G400" s="521" t="s">
        <v>1235</v>
      </c>
      <c r="H400" s="596">
        <v>0.56699999999999995</v>
      </c>
      <c r="I400" s="570" t="s">
        <v>1236</v>
      </c>
      <c r="J400" s="551">
        <f t="shared" si="13"/>
        <v>0</v>
      </c>
      <c r="K400" s="9" t="s">
        <v>1238</v>
      </c>
    </row>
    <row r="401" spans="1:12" s="1" customFormat="1" ht="15" customHeight="1">
      <c r="B401" s="518">
        <v>4</v>
      </c>
      <c r="C401" s="519" t="s">
        <v>541</v>
      </c>
      <c r="D401" s="950"/>
      <c r="E401" s="951"/>
      <c r="F401" s="549"/>
      <c r="G401" s="521" t="s">
        <v>1235</v>
      </c>
      <c r="H401" s="596">
        <v>0.60499999999999998</v>
      </c>
      <c r="I401" s="570" t="s">
        <v>1236</v>
      </c>
      <c r="J401" s="551">
        <f t="shared" si="13"/>
        <v>0</v>
      </c>
      <c r="K401" s="9" t="s">
        <v>1239</v>
      </c>
    </row>
    <row r="402" spans="1:12" s="1" customFormat="1" ht="15" customHeight="1">
      <c r="B402" s="518">
        <v>5</v>
      </c>
      <c r="C402" s="519" t="s">
        <v>595</v>
      </c>
      <c r="D402" s="950"/>
      <c r="E402" s="951"/>
      <c r="F402" s="549"/>
      <c r="G402" s="521" t="s">
        <v>1235</v>
      </c>
      <c r="H402" s="596">
        <v>0.64100000000000001</v>
      </c>
      <c r="I402" s="570" t="s">
        <v>1236</v>
      </c>
      <c r="J402" s="35">
        <f t="shared" si="13"/>
        <v>0</v>
      </c>
      <c r="K402" s="9" t="s">
        <v>1240</v>
      </c>
    </row>
    <row r="403" spans="1:12" s="1" customFormat="1" ht="15" customHeight="1">
      <c r="B403" s="518">
        <v>6</v>
      </c>
      <c r="C403" s="519" t="s">
        <v>652</v>
      </c>
      <c r="D403" s="950"/>
      <c r="E403" s="951"/>
      <c r="F403" s="549"/>
      <c r="G403" s="521" t="s">
        <v>1235</v>
      </c>
      <c r="H403" s="596">
        <v>0.67100000000000004</v>
      </c>
      <c r="I403" s="570" t="s">
        <v>1236</v>
      </c>
      <c r="J403" s="551">
        <f>ROUND(F403*H403,0)</f>
        <v>0</v>
      </c>
      <c r="K403" s="9" t="s">
        <v>1241</v>
      </c>
    </row>
    <row r="404" spans="1:12" s="1" customFormat="1" ht="15" customHeight="1">
      <c r="B404" s="518">
        <v>7</v>
      </c>
      <c r="C404" s="519" t="s">
        <v>726</v>
      </c>
      <c r="D404" s="950"/>
      <c r="E404" s="951"/>
      <c r="F404" s="549"/>
      <c r="G404" s="521" t="s">
        <v>1235</v>
      </c>
      <c r="H404" s="596">
        <v>0.7</v>
      </c>
      <c r="I404" s="570" t="s">
        <v>1236</v>
      </c>
      <c r="J404" s="553">
        <f t="shared" si="13"/>
        <v>0</v>
      </c>
      <c r="K404" s="9" t="s">
        <v>1242</v>
      </c>
    </row>
    <row r="405" spans="1:12" s="1" customFormat="1" ht="15" customHeight="1">
      <c r="B405" s="518">
        <v>8</v>
      </c>
      <c r="C405" s="519" t="s">
        <v>769</v>
      </c>
      <c r="D405" s="950"/>
      <c r="E405" s="951"/>
      <c r="F405" s="549"/>
      <c r="G405" s="521" t="s">
        <v>1235</v>
      </c>
      <c r="H405" s="596">
        <v>0.7</v>
      </c>
      <c r="I405" s="570" t="s">
        <v>1236</v>
      </c>
      <c r="J405" s="553">
        <f t="shared" si="13"/>
        <v>0</v>
      </c>
      <c r="K405" s="9" t="s">
        <v>1243</v>
      </c>
    </row>
    <row r="406" spans="1:12" s="1" customFormat="1" ht="15" customHeight="1" thickBot="1">
      <c r="B406" s="518">
        <v>9</v>
      </c>
      <c r="C406" s="519" t="s">
        <v>836</v>
      </c>
      <c r="D406" s="950"/>
      <c r="E406" s="951"/>
      <c r="F406" s="549"/>
      <c r="G406" s="521" t="s">
        <v>1235</v>
      </c>
      <c r="H406" s="596">
        <v>0.7</v>
      </c>
      <c r="I406" s="570" t="s">
        <v>1236</v>
      </c>
      <c r="J406" s="563">
        <f t="shared" si="13"/>
        <v>0</v>
      </c>
      <c r="K406" s="9" t="s">
        <v>1244</v>
      </c>
    </row>
    <row r="407" spans="1:12" s="1" customFormat="1" ht="15" customHeight="1" thickBot="1">
      <c r="B407" s="554">
        <f>B406+1</f>
        <v>10</v>
      </c>
      <c r="C407" s="555" t="s">
        <v>844</v>
      </c>
      <c r="D407" s="1087"/>
      <c r="E407" s="1088"/>
      <c r="F407" s="556"/>
      <c r="G407" s="557" t="s">
        <v>621</v>
      </c>
      <c r="H407" s="585">
        <v>0.7</v>
      </c>
      <c r="I407" s="557" t="s">
        <v>1189</v>
      </c>
      <c r="J407" s="558">
        <f t="shared" si="13"/>
        <v>0</v>
      </c>
      <c r="K407" s="387" t="s">
        <v>1231</v>
      </c>
    </row>
    <row r="408" spans="1:12" s="1" customFormat="1" ht="15" customHeight="1">
      <c r="B408" s="15"/>
      <c r="C408" s="16"/>
      <c r="D408" s="15"/>
      <c r="E408" s="15"/>
      <c r="F408" s="74"/>
      <c r="G408" s="533"/>
      <c r="H408" s="956" t="s">
        <v>1245</v>
      </c>
      <c r="I408" s="957"/>
      <c r="J408" s="70"/>
      <c r="K408" s="9"/>
    </row>
    <row r="409" spans="1:12" s="1" customFormat="1" ht="15" customHeight="1" thickBot="1">
      <c r="B409" s="9"/>
      <c r="C409" s="9"/>
      <c r="D409" s="9"/>
      <c r="E409" s="9"/>
      <c r="F409" s="71"/>
      <c r="G409" s="9"/>
      <c r="H409" s="958" t="s">
        <v>94</v>
      </c>
      <c r="I409" s="959"/>
      <c r="J409" s="69">
        <f>SUM(J398:J407)</f>
        <v>0</v>
      </c>
      <c r="K409" s="9" t="s">
        <v>1246</v>
      </c>
      <c r="L409" s="1" t="s">
        <v>994</v>
      </c>
    </row>
    <row r="410" spans="1:12" s="1" customFormat="1" ht="18.75" customHeight="1">
      <c r="B410" s="9"/>
      <c r="C410" s="9"/>
      <c r="D410" s="9"/>
      <c r="E410" s="9"/>
      <c r="F410" s="12"/>
      <c r="G410" s="44"/>
      <c r="H410" s="533"/>
      <c r="I410" s="533"/>
      <c r="J410" s="14"/>
      <c r="K410" s="9"/>
    </row>
    <row r="411" spans="1:12" ht="18.75" customHeight="1">
      <c r="A411" s="572">
        <f>A394+1</f>
        <v>32</v>
      </c>
      <c r="B411" s="440" t="s">
        <v>1247</v>
      </c>
      <c r="C411" s="580"/>
      <c r="D411" s="580"/>
    </row>
    <row r="412" spans="1:12" ht="18.75" customHeight="1">
      <c r="A412" s="572"/>
      <c r="B412" s="440" t="s">
        <v>1248</v>
      </c>
      <c r="C412" s="580"/>
      <c r="D412" s="580"/>
    </row>
    <row r="413" spans="1:12" ht="9.6" customHeight="1">
      <c r="A413" s="48"/>
    </row>
    <row r="414" spans="1:12" ht="18.75" customHeight="1">
      <c r="A414" s="48"/>
      <c r="B414" s="1110" t="s">
        <v>244</v>
      </c>
      <c r="C414" s="1111"/>
      <c r="D414" s="1110" t="s">
        <v>111</v>
      </c>
      <c r="E414" s="1111"/>
      <c r="F414" s="597" t="s">
        <v>243</v>
      </c>
      <c r="G414" s="598"/>
      <c r="H414" s="599" t="s">
        <v>109</v>
      </c>
      <c r="I414" s="598"/>
      <c r="J414" s="597" t="s">
        <v>3</v>
      </c>
      <c r="K414" s="387"/>
    </row>
    <row r="415" spans="1:12" ht="15" customHeight="1">
      <c r="A415" s="48"/>
      <c r="B415" s="600"/>
      <c r="C415" s="601"/>
      <c r="D415" s="602"/>
      <c r="E415" s="603"/>
      <c r="F415" s="604"/>
      <c r="G415" s="605"/>
      <c r="H415" s="606"/>
      <c r="I415" s="605"/>
      <c r="J415" s="607" t="s">
        <v>108</v>
      </c>
      <c r="K415" s="387"/>
    </row>
    <row r="416" spans="1:12" s="1" customFormat="1" ht="15" customHeight="1" thickBot="1">
      <c r="B416" s="554">
        <v>1</v>
      </c>
      <c r="C416" s="555" t="s">
        <v>844</v>
      </c>
      <c r="D416" s="1087"/>
      <c r="E416" s="1088"/>
      <c r="F416" s="608"/>
      <c r="G416" s="557" t="s">
        <v>93</v>
      </c>
      <c r="H416" s="585">
        <v>0.7</v>
      </c>
      <c r="I416" s="598" t="s">
        <v>96</v>
      </c>
      <c r="J416" s="609">
        <f>ROUND(F416*H416,0)</f>
        <v>0</v>
      </c>
      <c r="K416" s="387" t="s">
        <v>196</v>
      </c>
    </row>
    <row r="417" spans="1:12" ht="14.25">
      <c r="A417" s="1"/>
      <c r="B417" s="575"/>
      <c r="C417" s="576"/>
      <c r="D417" s="575"/>
      <c r="E417" s="575"/>
      <c r="F417" s="577"/>
      <c r="G417" s="578"/>
      <c r="H417" s="1103" t="s">
        <v>106</v>
      </c>
      <c r="I417" s="1104"/>
      <c r="J417" s="579"/>
      <c r="K417" s="580"/>
    </row>
    <row r="418" spans="1:12" s="1" customFormat="1" ht="15" customHeight="1" thickBot="1">
      <c r="B418" s="387"/>
      <c r="C418" s="387"/>
      <c r="D418" s="387"/>
      <c r="E418" s="387"/>
      <c r="F418" s="581"/>
      <c r="G418" s="387"/>
      <c r="H418" s="1105" t="s">
        <v>94</v>
      </c>
      <c r="I418" s="1106"/>
      <c r="J418" s="582">
        <f>SUM(J416:J416)</f>
        <v>0</v>
      </c>
      <c r="K418" s="387" t="s">
        <v>1249</v>
      </c>
      <c r="L418" s="1" t="s">
        <v>994</v>
      </c>
    </row>
    <row r="419" spans="1:12" ht="18.75" customHeight="1">
      <c r="A419" s="1"/>
      <c r="B419" s="1"/>
      <c r="C419" s="1"/>
      <c r="D419" s="1"/>
      <c r="E419" s="1"/>
      <c r="F419" s="72"/>
      <c r="G419" s="1"/>
      <c r="H419" s="73"/>
      <c r="I419" s="1"/>
      <c r="J419" s="72"/>
    </row>
    <row r="420" spans="1:12" ht="18.75" customHeight="1">
      <c r="A420" s="572">
        <f>A411+1</f>
        <v>33</v>
      </c>
      <c r="B420" s="440" t="s">
        <v>1247</v>
      </c>
      <c r="C420" s="580"/>
      <c r="D420" s="580"/>
    </row>
    <row r="421" spans="1:12" ht="18.75" customHeight="1">
      <c r="A421" s="572"/>
      <c r="B421" s="440" t="s">
        <v>1250</v>
      </c>
      <c r="C421" s="580"/>
      <c r="D421" s="580"/>
    </row>
    <row r="422" spans="1:12" ht="9.6" customHeight="1">
      <c r="A422" s="48"/>
    </row>
    <row r="423" spans="1:12" ht="18.75" customHeight="1">
      <c r="A423" s="48"/>
      <c r="B423" s="1110" t="s">
        <v>244</v>
      </c>
      <c r="C423" s="1111"/>
      <c r="D423" s="1110" t="s">
        <v>111</v>
      </c>
      <c r="E423" s="1111"/>
      <c r="F423" s="597" t="s">
        <v>243</v>
      </c>
      <c r="G423" s="598"/>
      <c r="H423" s="599" t="s">
        <v>109</v>
      </c>
      <c r="I423" s="598"/>
      <c r="J423" s="597" t="s">
        <v>3</v>
      </c>
      <c r="K423" s="387"/>
    </row>
    <row r="424" spans="1:12" ht="15" customHeight="1">
      <c r="A424" s="48"/>
      <c r="B424" s="600"/>
      <c r="C424" s="601"/>
      <c r="D424" s="602"/>
      <c r="E424" s="603"/>
      <c r="F424" s="604"/>
      <c r="G424" s="605"/>
      <c r="H424" s="606"/>
      <c r="I424" s="605"/>
      <c r="J424" s="607" t="s">
        <v>1234</v>
      </c>
      <c r="K424" s="387"/>
    </row>
    <row r="425" spans="1:12" s="1" customFormat="1" ht="15" customHeight="1" thickBot="1">
      <c r="B425" s="554">
        <v>1</v>
      </c>
      <c r="C425" s="555" t="s">
        <v>844</v>
      </c>
      <c r="D425" s="1087"/>
      <c r="E425" s="1088"/>
      <c r="F425" s="608"/>
      <c r="G425" s="557" t="s">
        <v>1235</v>
      </c>
      <c r="H425" s="585">
        <v>0.5</v>
      </c>
      <c r="I425" s="598" t="s">
        <v>1236</v>
      </c>
      <c r="J425" s="609">
        <f>ROUND(F425*H425,0)</f>
        <v>0</v>
      </c>
      <c r="K425" s="387" t="s">
        <v>196</v>
      </c>
    </row>
    <row r="426" spans="1:12" ht="14.25">
      <c r="A426" s="1"/>
      <c r="B426" s="575"/>
      <c r="C426" s="576"/>
      <c r="D426" s="575"/>
      <c r="E426" s="575"/>
      <c r="F426" s="577"/>
      <c r="G426" s="578"/>
      <c r="H426" s="1103" t="s">
        <v>1251</v>
      </c>
      <c r="I426" s="1104"/>
      <c r="J426" s="579"/>
      <c r="K426" s="580"/>
    </row>
    <row r="427" spans="1:12" s="1" customFormat="1" ht="15" customHeight="1" thickBot="1">
      <c r="B427" s="387"/>
      <c r="C427" s="387"/>
      <c r="D427" s="387"/>
      <c r="E427" s="387"/>
      <c r="F427" s="581"/>
      <c r="G427" s="387"/>
      <c r="H427" s="1105" t="s">
        <v>94</v>
      </c>
      <c r="I427" s="1106"/>
      <c r="J427" s="582">
        <f>SUM(J425:J425)</f>
        <v>0</v>
      </c>
      <c r="K427" s="387" t="s">
        <v>1252</v>
      </c>
      <c r="L427" s="1" t="s">
        <v>994</v>
      </c>
    </row>
    <row r="428" spans="1:12" ht="18.75" customHeight="1">
      <c r="A428" s="1"/>
      <c r="B428" s="1"/>
      <c r="C428" s="1"/>
      <c r="D428" s="1"/>
      <c r="E428" s="1"/>
      <c r="F428" s="72"/>
      <c r="G428" s="1"/>
      <c r="H428" s="73"/>
      <c r="I428" s="1"/>
      <c r="J428" s="72"/>
    </row>
    <row r="429" spans="1:12" ht="18.75" customHeight="1">
      <c r="A429" s="572">
        <f>A420+1</f>
        <v>34</v>
      </c>
      <c r="B429" s="440" t="s">
        <v>1253</v>
      </c>
      <c r="C429" s="580"/>
      <c r="D429" s="580"/>
    </row>
    <row r="430" spans="1:12" ht="18.75" customHeight="1">
      <c r="A430" s="572"/>
      <c r="B430" s="440" t="s">
        <v>1254</v>
      </c>
      <c r="C430" s="580"/>
      <c r="D430" s="580"/>
    </row>
    <row r="431" spans="1:12" ht="9.6" customHeight="1">
      <c r="A431" s="48"/>
    </row>
    <row r="432" spans="1:12" ht="18.75" customHeight="1">
      <c r="A432" s="48"/>
      <c r="B432" s="1110" t="s">
        <v>244</v>
      </c>
      <c r="C432" s="1111"/>
      <c r="D432" s="1110" t="s">
        <v>111</v>
      </c>
      <c r="E432" s="1111"/>
      <c r="F432" s="597" t="s">
        <v>243</v>
      </c>
      <c r="G432" s="598"/>
      <c r="H432" s="599" t="s">
        <v>109</v>
      </c>
      <c r="I432" s="598"/>
      <c r="J432" s="597" t="s">
        <v>3</v>
      </c>
      <c r="K432" s="387"/>
    </row>
    <row r="433" spans="1:248" ht="15" customHeight="1">
      <c r="A433" s="48"/>
      <c r="B433" s="600"/>
      <c r="C433" s="601"/>
      <c r="D433" s="602"/>
      <c r="E433" s="603"/>
      <c r="F433" s="604"/>
      <c r="G433" s="605"/>
      <c r="H433" s="606"/>
      <c r="I433" s="605"/>
      <c r="J433" s="607" t="s">
        <v>1222</v>
      </c>
      <c r="K433" s="387"/>
    </row>
    <row r="434" spans="1:248" s="1" customFormat="1" ht="15" customHeight="1" thickBot="1">
      <c r="B434" s="554">
        <v>1</v>
      </c>
      <c r="C434" s="555" t="s">
        <v>844</v>
      </c>
      <c r="D434" s="1087"/>
      <c r="E434" s="1088"/>
      <c r="F434" s="608"/>
      <c r="G434" s="557" t="s">
        <v>621</v>
      </c>
      <c r="H434" s="585">
        <v>0.5</v>
      </c>
      <c r="I434" s="598" t="s">
        <v>1189</v>
      </c>
      <c r="J434" s="609">
        <f>ROUND(F434*H434,0)</f>
        <v>0</v>
      </c>
      <c r="K434" s="387" t="s">
        <v>196</v>
      </c>
    </row>
    <row r="435" spans="1:248" ht="14.25">
      <c r="A435" s="1"/>
      <c r="B435" s="575"/>
      <c r="C435" s="576"/>
      <c r="D435" s="575"/>
      <c r="E435" s="575"/>
      <c r="F435" s="577"/>
      <c r="G435" s="578"/>
      <c r="H435" s="1103" t="s">
        <v>1255</v>
      </c>
      <c r="I435" s="1104"/>
      <c r="J435" s="579"/>
      <c r="K435" s="580"/>
    </row>
    <row r="436" spans="1:248" s="1" customFormat="1" ht="15" customHeight="1" thickBot="1">
      <c r="B436" s="387"/>
      <c r="C436" s="387"/>
      <c r="D436" s="387"/>
      <c r="E436" s="387"/>
      <c r="F436" s="581"/>
      <c r="G436" s="387"/>
      <c r="H436" s="1105" t="s">
        <v>94</v>
      </c>
      <c r="I436" s="1106"/>
      <c r="J436" s="582">
        <f>SUM(J434:J434)</f>
        <v>0</v>
      </c>
      <c r="K436" s="387" t="s">
        <v>1256</v>
      </c>
      <c r="L436" s="1" t="s">
        <v>994</v>
      </c>
    </row>
    <row r="437" spans="1:248" ht="18.75" customHeight="1">
      <c r="A437" s="1"/>
      <c r="B437" s="1"/>
      <c r="C437" s="1"/>
      <c r="D437" s="1"/>
      <c r="E437" s="1"/>
      <c r="F437" s="72"/>
      <c r="G437" s="1"/>
      <c r="H437" s="73"/>
      <c r="I437" s="1"/>
      <c r="J437" s="72"/>
    </row>
    <row r="438" spans="1:248" s="1" customFormat="1" ht="18.75" customHeight="1">
      <c r="A438" s="7">
        <f>+A429+1</f>
        <v>35</v>
      </c>
      <c r="B438" s="1" t="s">
        <v>279</v>
      </c>
      <c r="C438" s="46"/>
      <c r="D438" s="46"/>
      <c r="E438" s="46"/>
      <c r="F438" s="67"/>
      <c r="G438" s="46"/>
      <c r="H438" s="68"/>
      <c r="I438" s="46"/>
      <c r="J438" s="67"/>
      <c r="IN438" s="1">
        <v>3</v>
      </c>
    </row>
    <row r="439" spans="1:248" s="1" customFormat="1" ht="9.75" customHeight="1">
      <c r="A439" s="48"/>
      <c r="B439" s="46"/>
      <c r="C439" s="46"/>
      <c r="D439" s="46"/>
      <c r="E439" s="46"/>
      <c r="F439" s="67"/>
      <c r="G439" s="46"/>
      <c r="H439" s="68"/>
      <c r="I439" s="46"/>
      <c r="J439" s="67"/>
      <c r="K439" s="9"/>
    </row>
    <row r="440" spans="1:248" s="1" customFormat="1" ht="14.25">
      <c r="A440" s="48"/>
      <c r="B440" s="1089" t="s">
        <v>244</v>
      </c>
      <c r="C440" s="1090"/>
      <c r="D440" s="1089" t="s">
        <v>111</v>
      </c>
      <c r="E440" s="1090"/>
      <c r="F440" s="515" t="s">
        <v>243</v>
      </c>
      <c r="G440" s="516"/>
      <c r="H440" s="517" t="s">
        <v>109</v>
      </c>
      <c r="I440" s="516"/>
      <c r="J440" s="515" t="s">
        <v>3</v>
      </c>
      <c r="K440" s="9"/>
    </row>
    <row r="441" spans="1:248" ht="14.25">
      <c r="A441" s="48"/>
      <c r="B441" s="31"/>
      <c r="C441" s="30"/>
      <c r="D441" s="29"/>
      <c r="E441" s="28"/>
      <c r="F441" s="80"/>
      <c r="G441" s="25"/>
      <c r="H441" s="79"/>
      <c r="I441" s="25"/>
      <c r="J441" s="78" t="s">
        <v>108</v>
      </c>
      <c r="K441" s="9"/>
    </row>
    <row r="442" spans="1:248" ht="14.25">
      <c r="A442" s="1"/>
      <c r="B442" s="547">
        <v>1</v>
      </c>
      <c r="C442" s="548" t="s">
        <v>278</v>
      </c>
      <c r="D442" s="950"/>
      <c r="E442" s="951"/>
      <c r="F442" s="520"/>
      <c r="G442" s="521" t="s">
        <v>93</v>
      </c>
      <c r="H442" s="589">
        <v>1.6799999999999999E-2</v>
      </c>
      <c r="I442" s="598" t="s">
        <v>96</v>
      </c>
      <c r="J442" s="523">
        <f t="shared" ref="J442:J471" si="14">ROUND(F442*H442,0)</f>
        <v>0</v>
      </c>
      <c r="K442" s="9" t="s">
        <v>106</v>
      </c>
      <c r="L442" s="68"/>
    </row>
    <row r="443" spans="1:248" ht="14.25">
      <c r="A443" s="1"/>
      <c r="B443" s="547">
        <v>2</v>
      </c>
      <c r="C443" s="548" t="s">
        <v>277</v>
      </c>
      <c r="D443" s="950"/>
      <c r="E443" s="951"/>
      <c r="F443" s="520"/>
      <c r="G443" s="521" t="s">
        <v>93</v>
      </c>
      <c r="H443" s="589">
        <v>4.0800000000000003E-2</v>
      </c>
      <c r="I443" s="598" t="s">
        <v>96</v>
      </c>
      <c r="J443" s="523">
        <f t="shared" si="14"/>
        <v>0</v>
      </c>
      <c r="K443" s="9" t="s">
        <v>195</v>
      </c>
      <c r="L443" s="68"/>
    </row>
    <row r="444" spans="1:248" ht="14.25">
      <c r="A444" s="1"/>
      <c r="B444" s="547">
        <v>3</v>
      </c>
      <c r="C444" s="548" t="s">
        <v>276</v>
      </c>
      <c r="D444" s="950"/>
      <c r="E444" s="951"/>
      <c r="F444" s="520"/>
      <c r="G444" s="521" t="s">
        <v>93</v>
      </c>
      <c r="H444" s="589">
        <v>6.4799999999999996E-2</v>
      </c>
      <c r="I444" s="598" t="s">
        <v>96</v>
      </c>
      <c r="J444" s="523">
        <f t="shared" si="14"/>
        <v>0</v>
      </c>
      <c r="K444" s="9" t="s">
        <v>194</v>
      </c>
      <c r="L444" s="68"/>
    </row>
    <row r="445" spans="1:248" ht="14.25">
      <c r="A445" s="1"/>
      <c r="B445" s="547">
        <v>4</v>
      </c>
      <c r="C445" s="548" t="s">
        <v>275</v>
      </c>
      <c r="D445" s="950"/>
      <c r="E445" s="951"/>
      <c r="F445" s="520"/>
      <c r="G445" s="521" t="s">
        <v>93</v>
      </c>
      <c r="H445" s="589">
        <v>8.8800000000000004E-2</v>
      </c>
      <c r="I445" s="598" t="s">
        <v>96</v>
      </c>
      <c r="J445" s="523">
        <f t="shared" si="14"/>
        <v>0</v>
      </c>
      <c r="K445" s="9" t="s">
        <v>193</v>
      </c>
      <c r="L445" s="68"/>
    </row>
    <row r="446" spans="1:248" ht="14.25">
      <c r="A446" s="1"/>
      <c r="B446" s="547">
        <v>5</v>
      </c>
      <c r="C446" s="548" t="s">
        <v>274</v>
      </c>
      <c r="D446" s="950"/>
      <c r="E446" s="951"/>
      <c r="F446" s="520"/>
      <c r="G446" s="521" t="s">
        <v>93</v>
      </c>
      <c r="H446" s="589">
        <v>0.1008</v>
      </c>
      <c r="I446" s="598" t="s">
        <v>96</v>
      </c>
      <c r="J446" s="523">
        <f t="shared" si="14"/>
        <v>0</v>
      </c>
      <c r="K446" s="9" t="s">
        <v>192</v>
      </c>
      <c r="L446" s="68"/>
    </row>
    <row r="447" spans="1:248" ht="14.25">
      <c r="A447" s="1"/>
      <c r="B447" s="547">
        <v>6</v>
      </c>
      <c r="C447" s="548" t="s">
        <v>273</v>
      </c>
      <c r="D447" s="950"/>
      <c r="E447" s="951"/>
      <c r="F447" s="520"/>
      <c r="G447" s="521" t="s">
        <v>93</v>
      </c>
      <c r="H447" s="589">
        <v>0.1128</v>
      </c>
      <c r="I447" s="598" t="s">
        <v>96</v>
      </c>
      <c r="J447" s="523">
        <f t="shared" si="14"/>
        <v>0</v>
      </c>
      <c r="K447" s="9" t="s">
        <v>166</v>
      </c>
      <c r="L447" s="68"/>
    </row>
    <row r="448" spans="1:248" ht="14.25">
      <c r="A448" s="1"/>
      <c r="B448" s="547">
        <v>7</v>
      </c>
      <c r="C448" s="548" t="s">
        <v>272</v>
      </c>
      <c r="D448" s="950"/>
      <c r="E448" s="951"/>
      <c r="F448" s="520"/>
      <c r="G448" s="521" t="s">
        <v>93</v>
      </c>
      <c r="H448" s="589">
        <v>0.12479999999999999</v>
      </c>
      <c r="I448" s="598" t="s">
        <v>96</v>
      </c>
      <c r="J448" s="523">
        <f t="shared" si="14"/>
        <v>0</v>
      </c>
      <c r="K448" s="9" t="s">
        <v>165</v>
      </c>
      <c r="L448" s="68"/>
    </row>
    <row r="449" spans="1:12" ht="14.25">
      <c r="A449" s="1"/>
      <c r="B449" s="547">
        <v>8</v>
      </c>
      <c r="C449" s="548" t="s">
        <v>130</v>
      </c>
      <c r="D449" s="950"/>
      <c r="E449" s="951"/>
      <c r="F449" s="520"/>
      <c r="G449" s="521" t="s">
        <v>93</v>
      </c>
      <c r="H449" s="589">
        <v>0.1368</v>
      </c>
      <c r="I449" s="598" t="s">
        <v>96</v>
      </c>
      <c r="J449" s="523">
        <f t="shared" si="14"/>
        <v>0</v>
      </c>
      <c r="K449" s="9" t="s">
        <v>164</v>
      </c>
      <c r="L449" s="68"/>
    </row>
    <row r="450" spans="1:12" ht="14.25">
      <c r="A450" s="1"/>
      <c r="B450" s="547">
        <v>9</v>
      </c>
      <c r="C450" s="548" t="s">
        <v>129</v>
      </c>
      <c r="D450" s="950"/>
      <c r="E450" s="951"/>
      <c r="F450" s="520"/>
      <c r="G450" s="521" t="s">
        <v>93</v>
      </c>
      <c r="H450" s="589">
        <v>0.14879999999999999</v>
      </c>
      <c r="I450" s="598" t="s">
        <v>96</v>
      </c>
      <c r="J450" s="523">
        <f t="shared" si="14"/>
        <v>0</v>
      </c>
      <c r="K450" s="9" t="s">
        <v>163</v>
      </c>
      <c r="L450" s="68"/>
    </row>
    <row r="451" spans="1:12" ht="14.25">
      <c r="A451" s="1"/>
      <c r="B451" s="547">
        <v>10</v>
      </c>
      <c r="C451" s="548" t="s">
        <v>119</v>
      </c>
      <c r="D451" s="950"/>
      <c r="E451" s="951"/>
      <c r="F451" s="520"/>
      <c r="G451" s="521" t="s">
        <v>93</v>
      </c>
      <c r="H451" s="589">
        <v>0.156</v>
      </c>
      <c r="I451" s="598" t="s">
        <v>96</v>
      </c>
      <c r="J451" s="523">
        <f t="shared" si="14"/>
        <v>0</v>
      </c>
      <c r="K451" s="9" t="s">
        <v>191</v>
      </c>
      <c r="L451" s="68"/>
    </row>
    <row r="452" spans="1:12" ht="14.25">
      <c r="A452" s="1"/>
      <c r="B452" s="547">
        <v>11</v>
      </c>
      <c r="C452" s="548" t="s">
        <v>118</v>
      </c>
      <c r="D452" s="586" t="s">
        <v>271</v>
      </c>
      <c r="E452" s="519"/>
      <c r="F452" s="520"/>
      <c r="G452" s="521" t="s">
        <v>93</v>
      </c>
      <c r="H452" s="589">
        <v>0.28000000000000003</v>
      </c>
      <c r="I452" s="598" t="s">
        <v>96</v>
      </c>
      <c r="J452" s="523">
        <f t="shared" si="14"/>
        <v>0</v>
      </c>
      <c r="K452" s="9" t="s">
        <v>170</v>
      </c>
      <c r="L452" s="68"/>
    </row>
    <row r="453" spans="1:12" ht="14.25">
      <c r="A453" s="1"/>
      <c r="B453" s="77"/>
      <c r="C453" s="76"/>
      <c r="D453" s="586" t="s">
        <v>270</v>
      </c>
      <c r="E453" s="519"/>
      <c r="F453" s="520"/>
      <c r="G453" s="521" t="s">
        <v>93</v>
      </c>
      <c r="H453" s="589">
        <v>0.16800000000000001</v>
      </c>
      <c r="I453" s="598" t="s">
        <v>96</v>
      </c>
      <c r="J453" s="523">
        <f t="shared" si="14"/>
        <v>0</v>
      </c>
      <c r="K453" s="9" t="s">
        <v>190</v>
      </c>
      <c r="L453" s="68"/>
    </row>
    <row r="454" spans="1:12" ht="14.25">
      <c r="A454" s="1"/>
      <c r="B454" s="547">
        <v>12</v>
      </c>
      <c r="C454" s="548" t="s">
        <v>117</v>
      </c>
      <c r="D454" s="586" t="s">
        <v>271</v>
      </c>
      <c r="E454" s="519"/>
      <c r="F454" s="520"/>
      <c r="G454" s="521" t="s">
        <v>93</v>
      </c>
      <c r="H454" s="589">
        <v>0.27</v>
      </c>
      <c r="I454" s="598" t="s">
        <v>96</v>
      </c>
      <c r="J454" s="523">
        <f t="shared" si="14"/>
        <v>0</v>
      </c>
      <c r="K454" s="9" t="s">
        <v>189</v>
      </c>
      <c r="L454" s="68"/>
    </row>
    <row r="455" spans="1:12" ht="14.25">
      <c r="A455" s="1"/>
      <c r="B455" s="77"/>
      <c r="C455" s="76"/>
      <c r="D455" s="586" t="s">
        <v>270</v>
      </c>
      <c r="E455" s="519"/>
      <c r="F455" s="520"/>
      <c r="G455" s="521" t="s">
        <v>93</v>
      </c>
      <c r="H455" s="589">
        <v>0.18</v>
      </c>
      <c r="I455" s="598" t="s">
        <v>96</v>
      </c>
      <c r="J455" s="523">
        <f t="shared" si="14"/>
        <v>0</v>
      </c>
      <c r="K455" s="9" t="s">
        <v>188</v>
      </c>
      <c r="L455" s="68"/>
    </row>
    <row r="456" spans="1:12" ht="14.25">
      <c r="A456" s="1"/>
      <c r="B456" s="547">
        <v>13</v>
      </c>
      <c r="C456" s="548" t="s">
        <v>107</v>
      </c>
      <c r="D456" s="586" t="s">
        <v>271</v>
      </c>
      <c r="E456" s="519"/>
      <c r="F456" s="520"/>
      <c r="G456" s="521" t="s">
        <v>93</v>
      </c>
      <c r="H456" s="589">
        <v>0.2898</v>
      </c>
      <c r="I456" s="598" t="s">
        <v>96</v>
      </c>
      <c r="J456" s="523">
        <f t="shared" si="14"/>
        <v>0</v>
      </c>
      <c r="K456" s="9" t="s">
        <v>187</v>
      </c>
      <c r="L456" s="68"/>
    </row>
    <row r="457" spans="1:12" ht="14.25">
      <c r="A457" s="1"/>
      <c r="B457" s="77"/>
      <c r="C457" s="76"/>
      <c r="D457" s="586" t="s">
        <v>270</v>
      </c>
      <c r="E457" s="519"/>
      <c r="F457" s="520"/>
      <c r="G457" s="521" t="s">
        <v>93</v>
      </c>
      <c r="H457" s="589">
        <v>0.19320000000000001</v>
      </c>
      <c r="I457" s="598" t="s">
        <v>96</v>
      </c>
      <c r="J457" s="523">
        <f t="shared" si="14"/>
        <v>0</v>
      </c>
      <c r="K457" s="9" t="s">
        <v>186</v>
      </c>
      <c r="L457" s="68"/>
    </row>
    <row r="458" spans="1:12" ht="14.25">
      <c r="A458" s="1"/>
      <c r="B458" s="547">
        <v>14</v>
      </c>
      <c r="C458" s="548" t="s">
        <v>105</v>
      </c>
      <c r="D458" s="586" t="s">
        <v>271</v>
      </c>
      <c r="E458" s="519"/>
      <c r="F458" s="520"/>
      <c r="G458" s="521" t="s">
        <v>93</v>
      </c>
      <c r="H458" s="589">
        <v>0.29270000000000002</v>
      </c>
      <c r="I458" s="598" t="s">
        <v>96</v>
      </c>
      <c r="J458" s="523">
        <f t="shared" si="14"/>
        <v>0</v>
      </c>
      <c r="K458" s="9" t="s">
        <v>185</v>
      </c>
      <c r="L458" s="68"/>
    </row>
    <row r="459" spans="1:12" ht="14.25">
      <c r="A459" s="1"/>
      <c r="B459" s="77"/>
      <c r="C459" s="76"/>
      <c r="D459" s="586" t="s">
        <v>270</v>
      </c>
      <c r="E459" s="519"/>
      <c r="F459" s="520"/>
      <c r="G459" s="521" t="s">
        <v>93</v>
      </c>
      <c r="H459" s="589">
        <v>0.19520000000000001</v>
      </c>
      <c r="I459" s="598" t="s">
        <v>96</v>
      </c>
      <c r="J459" s="523">
        <f t="shared" si="14"/>
        <v>0</v>
      </c>
      <c r="K459" s="9" t="s">
        <v>184</v>
      </c>
      <c r="L459" s="68"/>
    </row>
    <row r="460" spans="1:12" ht="14.25">
      <c r="A460" s="1"/>
      <c r="B460" s="547">
        <v>15</v>
      </c>
      <c r="C460" s="548" t="s">
        <v>103</v>
      </c>
      <c r="D460" s="586" t="s">
        <v>271</v>
      </c>
      <c r="E460" s="519"/>
      <c r="F460" s="520"/>
      <c r="G460" s="521" t="s">
        <v>93</v>
      </c>
      <c r="H460" s="589">
        <v>0.31819999999999998</v>
      </c>
      <c r="I460" s="598" t="s">
        <v>96</v>
      </c>
      <c r="J460" s="523">
        <f t="shared" si="14"/>
        <v>0</v>
      </c>
      <c r="K460" s="9" t="s">
        <v>183</v>
      </c>
      <c r="L460" s="68"/>
    </row>
    <row r="461" spans="1:12" ht="14.25">
      <c r="A461" s="1"/>
      <c r="B461" s="77"/>
      <c r="C461" s="76"/>
      <c r="D461" s="586" t="s">
        <v>270</v>
      </c>
      <c r="E461" s="519"/>
      <c r="F461" s="520"/>
      <c r="G461" s="521" t="s">
        <v>93</v>
      </c>
      <c r="H461" s="589">
        <v>0.21210000000000001</v>
      </c>
      <c r="I461" s="598" t="s">
        <v>96</v>
      </c>
      <c r="J461" s="523">
        <f t="shared" si="14"/>
        <v>0</v>
      </c>
      <c r="K461" s="9" t="s">
        <v>182</v>
      </c>
      <c r="L461" s="68"/>
    </row>
    <row r="462" spans="1:12" ht="14.25">
      <c r="A462" s="1"/>
      <c r="B462" s="547">
        <v>16</v>
      </c>
      <c r="C462" s="548" t="s">
        <v>101</v>
      </c>
      <c r="D462" s="586" t="s">
        <v>271</v>
      </c>
      <c r="E462" s="519"/>
      <c r="F462" s="520"/>
      <c r="G462" s="521" t="s">
        <v>93</v>
      </c>
      <c r="H462" s="589">
        <v>0.30980000000000002</v>
      </c>
      <c r="I462" s="598" t="s">
        <v>96</v>
      </c>
      <c r="J462" s="523">
        <f t="shared" si="14"/>
        <v>0</v>
      </c>
      <c r="K462" s="9" t="s">
        <v>181</v>
      </c>
      <c r="L462" s="68"/>
    </row>
    <row r="463" spans="1:12" ht="14.25">
      <c r="A463" s="1"/>
      <c r="B463" s="77"/>
      <c r="C463" s="76"/>
      <c r="D463" s="586" t="s">
        <v>270</v>
      </c>
      <c r="E463" s="519"/>
      <c r="F463" s="520"/>
      <c r="G463" s="521" t="s">
        <v>93</v>
      </c>
      <c r="H463" s="588">
        <v>0.20660000000000001</v>
      </c>
      <c r="I463" s="557" t="s">
        <v>96</v>
      </c>
      <c r="J463" s="584">
        <f t="shared" si="14"/>
        <v>0</v>
      </c>
      <c r="K463" s="9" t="s">
        <v>180</v>
      </c>
      <c r="L463" s="68"/>
    </row>
    <row r="464" spans="1:12" ht="14.25">
      <c r="A464" s="1"/>
      <c r="B464" s="547">
        <v>17</v>
      </c>
      <c r="C464" s="548" t="s">
        <v>99</v>
      </c>
      <c r="D464" s="586" t="s">
        <v>271</v>
      </c>
      <c r="E464" s="519"/>
      <c r="F464" s="520"/>
      <c r="G464" s="521" t="s">
        <v>93</v>
      </c>
      <c r="H464" s="589">
        <v>0.3483</v>
      </c>
      <c r="I464" s="598" t="s">
        <v>96</v>
      </c>
      <c r="J464" s="523">
        <f t="shared" si="14"/>
        <v>0</v>
      </c>
      <c r="K464" s="9" t="s">
        <v>179</v>
      </c>
      <c r="L464" s="68"/>
    </row>
    <row r="465" spans="1:12" ht="14.25">
      <c r="A465" s="1"/>
      <c r="B465" s="77"/>
      <c r="C465" s="76"/>
      <c r="D465" s="586" t="s">
        <v>270</v>
      </c>
      <c r="E465" s="519"/>
      <c r="F465" s="520"/>
      <c r="G465" s="521" t="s">
        <v>93</v>
      </c>
      <c r="H465" s="588">
        <v>0.23219999999999999</v>
      </c>
      <c r="I465" s="557" t="s">
        <v>96</v>
      </c>
      <c r="J465" s="584">
        <f t="shared" si="14"/>
        <v>0</v>
      </c>
      <c r="K465" s="9" t="s">
        <v>178</v>
      </c>
      <c r="L465" s="68"/>
    </row>
    <row r="466" spans="1:12" ht="14.25">
      <c r="A466" s="1"/>
      <c r="B466" s="547">
        <v>18</v>
      </c>
      <c r="C466" s="548" t="s">
        <v>97</v>
      </c>
      <c r="D466" s="586" t="s">
        <v>271</v>
      </c>
      <c r="E466" s="519"/>
      <c r="F466" s="520"/>
      <c r="G466" s="521" t="s">
        <v>93</v>
      </c>
      <c r="H466" s="589">
        <v>0.36359999999999998</v>
      </c>
      <c r="I466" s="598" t="s">
        <v>96</v>
      </c>
      <c r="J466" s="523">
        <f t="shared" si="14"/>
        <v>0</v>
      </c>
      <c r="K466" s="9" t="s">
        <v>177</v>
      </c>
      <c r="L466" s="68"/>
    </row>
    <row r="467" spans="1:12" ht="14.25">
      <c r="A467" s="1"/>
      <c r="B467" s="77"/>
      <c r="C467" s="76"/>
      <c r="D467" s="586" t="s">
        <v>270</v>
      </c>
      <c r="E467" s="519"/>
      <c r="F467" s="520"/>
      <c r="G467" s="521" t="s">
        <v>93</v>
      </c>
      <c r="H467" s="588">
        <v>0.2424</v>
      </c>
      <c r="I467" s="557" t="s">
        <v>96</v>
      </c>
      <c r="J467" s="584">
        <f t="shared" si="14"/>
        <v>0</v>
      </c>
      <c r="K467" s="9" t="s">
        <v>146</v>
      </c>
      <c r="L467" s="68"/>
    </row>
    <row r="468" spans="1:12" ht="14.25">
      <c r="A468" s="1"/>
      <c r="B468" s="547">
        <v>19</v>
      </c>
      <c r="C468" s="548" t="s">
        <v>478</v>
      </c>
      <c r="D468" s="586" t="s">
        <v>271</v>
      </c>
      <c r="E468" s="519"/>
      <c r="F468" s="520"/>
      <c r="G468" s="521" t="s">
        <v>93</v>
      </c>
      <c r="H468" s="589">
        <v>0.38590000000000002</v>
      </c>
      <c r="I468" s="598" t="s">
        <v>96</v>
      </c>
      <c r="J468" s="523">
        <f>ROUND(F468*H468,0)</f>
        <v>0</v>
      </c>
      <c r="K468" s="9" t="s">
        <v>145</v>
      </c>
      <c r="L468" s="68"/>
    </row>
    <row r="469" spans="1:12" ht="14.25">
      <c r="A469" s="1"/>
      <c r="B469" s="77"/>
      <c r="C469" s="76"/>
      <c r="D469" s="586" t="s">
        <v>270</v>
      </c>
      <c r="E469" s="519"/>
      <c r="F469" s="520"/>
      <c r="G469" s="521" t="s">
        <v>93</v>
      </c>
      <c r="H469" s="588">
        <v>0.25729999999999997</v>
      </c>
      <c r="I469" s="557" t="s">
        <v>96</v>
      </c>
      <c r="J469" s="584">
        <f>ROUND(F469*H469,0)</f>
        <v>0</v>
      </c>
      <c r="K469" s="9" t="s">
        <v>144</v>
      </c>
      <c r="L469" s="68"/>
    </row>
    <row r="470" spans="1:12" ht="14.25">
      <c r="A470" s="1"/>
      <c r="B470" s="547">
        <v>20</v>
      </c>
      <c r="C470" s="548" t="s">
        <v>498</v>
      </c>
      <c r="D470" s="586" t="s">
        <v>271</v>
      </c>
      <c r="E470" s="519"/>
      <c r="F470" s="520"/>
      <c r="G470" s="521" t="s">
        <v>93</v>
      </c>
      <c r="H470" s="589">
        <v>0.4022</v>
      </c>
      <c r="I470" s="598" t="s">
        <v>96</v>
      </c>
      <c r="J470" s="523">
        <f t="shared" si="14"/>
        <v>0</v>
      </c>
      <c r="K470" s="9" t="s">
        <v>143</v>
      </c>
      <c r="L470" s="68"/>
    </row>
    <row r="471" spans="1:12" ht="15" thickBot="1">
      <c r="A471" s="1"/>
      <c r="B471" s="77"/>
      <c r="C471" s="76"/>
      <c r="D471" s="586" t="s">
        <v>270</v>
      </c>
      <c r="E471" s="519"/>
      <c r="F471" s="520"/>
      <c r="G471" s="521" t="s">
        <v>93</v>
      </c>
      <c r="H471" s="588">
        <v>0.2681</v>
      </c>
      <c r="I471" s="557" t="s">
        <v>96</v>
      </c>
      <c r="J471" s="584">
        <f t="shared" si="14"/>
        <v>0</v>
      </c>
      <c r="K471" s="9" t="s">
        <v>142</v>
      </c>
      <c r="L471" s="68"/>
    </row>
    <row r="472" spans="1:12" ht="14.25">
      <c r="A472" s="1"/>
      <c r="B472" s="15"/>
      <c r="C472" s="16"/>
      <c r="D472" s="15"/>
      <c r="E472" s="15"/>
      <c r="F472" s="74"/>
      <c r="G472" s="533"/>
      <c r="H472" s="956" t="s">
        <v>1257</v>
      </c>
      <c r="I472" s="957"/>
      <c r="J472" s="70"/>
    </row>
    <row r="473" spans="1:12" ht="15" thickBot="1">
      <c r="A473" s="1"/>
      <c r="B473" s="9"/>
      <c r="C473" s="9"/>
      <c r="D473" s="9"/>
      <c r="E473" s="9"/>
      <c r="F473" s="71"/>
      <c r="G473" s="9"/>
      <c r="H473" s="958" t="s">
        <v>94</v>
      </c>
      <c r="I473" s="959"/>
      <c r="J473" s="69">
        <f>SUM(J442:J471)</f>
        <v>0</v>
      </c>
      <c r="K473" s="387" t="s">
        <v>1258</v>
      </c>
      <c r="L473" s="46" t="s">
        <v>994</v>
      </c>
    </row>
    <row r="474" spans="1:12" s="1" customFormat="1" ht="18.75" customHeight="1">
      <c r="F474" s="72"/>
      <c r="H474" s="73"/>
      <c r="J474" s="72"/>
    </row>
    <row r="475" spans="1:12" ht="18.75" customHeight="1">
      <c r="A475" s="7">
        <f>A438+1</f>
        <v>36</v>
      </c>
      <c r="B475" s="1" t="s">
        <v>666</v>
      </c>
    </row>
    <row r="476" spans="1:12" ht="9.6" customHeight="1">
      <c r="A476" s="48"/>
    </row>
    <row r="477" spans="1:12" ht="18.75" customHeight="1">
      <c r="A477" s="48"/>
      <c r="B477" s="1089" t="s">
        <v>244</v>
      </c>
      <c r="C477" s="1090"/>
      <c r="D477" s="1089" t="s">
        <v>111</v>
      </c>
      <c r="E477" s="1090"/>
      <c r="F477" s="515" t="s">
        <v>243</v>
      </c>
      <c r="G477" s="516"/>
      <c r="H477" s="517" t="s">
        <v>109</v>
      </c>
      <c r="I477" s="516"/>
      <c r="J477" s="515" t="s">
        <v>3</v>
      </c>
      <c r="K477" s="9"/>
    </row>
    <row r="478" spans="1:12" ht="15" customHeight="1">
      <c r="A478" s="48"/>
      <c r="B478" s="31"/>
      <c r="C478" s="30"/>
      <c r="D478" s="29"/>
      <c r="E478" s="28"/>
      <c r="F478" s="80"/>
      <c r="G478" s="25"/>
      <c r="H478" s="79"/>
      <c r="I478" s="25"/>
      <c r="J478" s="78" t="s">
        <v>1259</v>
      </c>
      <c r="K478" s="9"/>
    </row>
    <row r="479" spans="1:12" s="1" customFormat="1" ht="15" customHeight="1">
      <c r="B479" s="518">
        <v>1</v>
      </c>
      <c r="C479" s="519" t="s">
        <v>595</v>
      </c>
      <c r="D479" s="950"/>
      <c r="E479" s="951"/>
      <c r="F479" s="520"/>
      <c r="G479" s="521" t="s">
        <v>1260</v>
      </c>
      <c r="H479" s="522">
        <v>0.45800000000000002</v>
      </c>
      <c r="I479" s="516" t="s">
        <v>1261</v>
      </c>
      <c r="J479" s="523">
        <f>ROUND(F479*H479,0)</f>
        <v>0</v>
      </c>
      <c r="K479" s="9" t="s">
        <v>196</v>
      </c>
    </row>
    <row r="480" spans="1:12" s="1" customFormat="1" ht="15" customHeight="1">
      <c r="B480" s="518">
        <v>2</v>
      </c>
      <c r="C480" s="519" t="s">
        <v>652</v>
      </c>
      <c r="D480" s="950"/>
      <c r="E480" s="951"/>
      <c r="F480" s="520"/>
      <c r="G480" s="521" t="s">
        <v>1260</v>
      </c>
      <c r="H480" s="522">
        <v>0.47899999999999998</v>
      </c>
      <c r="I480" s="516" t="s">
        <v>1261</v>
      </c>
      <c r="J480" s="523">
        <f>ROUND(F480*H480,0)</f>
        <v>0</v>
      </c>
      <c r="K480" s="9" t="s">
        <v>1262</v>
      </c>
    </row>
    <row r="481" spans="1:248" s="1" customFormat="1" ht="15" customHeight="1">
      <c r="B481" s="518">
        <v>3</v>
      </c>
      <c r="C481" s="519" t="s">
        <v>726</v>
      </c>
      <c r="D481" s="950"/>
      <c r="E481" s="951"/>
      <c r="F481" s="520"/>
      <c r="G481" s="521" t="s">
        <v>1260</v>
      </c>
      <c r="H481" s="522">
        <v>0.5</v>
      </c>
      <c r="I481" s="516" t="s">
        <v>1261</v>
      </c>
      <c r="J481" s="523">
        <f>ROUND(F481*H481,0)</f>
        <v>0</v>
      </c>
      <c r="K481" s="9" t="s">
        <v>1263</v>
      </c>
    </row>
    <row r="482" spans="1:248" s="1" customFormat="1" ht="15" customHeight="1">
      <c r="B482" s="518">
        <v>4</v>
      </c>
      <c r="C482" s="519" t="s">
        <v>769</v>
      </c>
      <c r="D482" s="950"/>
      <c r="E482" s="951"/>
      <c r="F482" s="520"/>
      <c r="G482" s="521" t="s">
        <v>1260</v>
      </c>
      <c r="H482" s="522">
        <v>0.5</v>
      </c>
      <c r="I482" s="516" t="s">
        <v>1261</v>
      </c>
      <c r="J482" s="523">
        <f>ROUND(F482*H482,0)</f>
        <v>0</v>
      </c>
      <c r="K482" s="9" t="s">
        <v>1264</v>
      </c>
    </row>
    <row r="483" spans="1:248" s="1" customFormat="1" ht="15" customHeight="1">
      <c r="B483" s="518">
        <v>5</v>
      </c>
      <c r="C483" s="519" t="s">
        <v>836</v>
      </c>
      <c r="D483" s="950"/>
      <c r="E483" s="951"/>
      <c r="F483" s="520"/>
      <c r="G483" s="521" t="s">
        <v>1260</v>
      </c>
      <c r="H483" s="522">
        <v>0.5</v>
      </c>
      <c r="I483" s="516" t="s">
        <v>1261</v>
      </c>
      <c r="J483" s="523">
        <f>ROUND(F483*H483,0)</f>
        <v>0</v>
      </c>
      <c r="K483" s="9" t="s">
        <v>1265</v>
      </c>
    </row>
    <row r="484" spans="1:248" s="1" customFormat="1" ht="15" customHeight="1" thickBot="1">
      <c r="B484" s="554">
        <f>B483+1</f>
        <v>6</v>
      </c>
      <c r="C484" s="555" t="s">
        <v>844</v>
      </c>
      <c r="D484" s="1087"/>
      <c r="E484" s="1088"/>
      <c r="F484" s="556"/>
      <c r="G484" s="557" t="s">
        <v>621</v>
      </c>
      <c r="H484" s="585">
        <v>0.5</v>
      </c>
      <c r="I484" s="557" t="s">
        <v>1189</v>
      </c>
      <c r="J484" s="558">
        <f t="shared" ref="J484" si="15">ROUND(F484*H484,0)</f>
        <v>0</v>
      </c>
      <c r="K484" s="387" t="s">
        <v>1227</v>
      </c>
    </row>
    <row r="485" spans="1:248" ht="14.25">
      <c r="A485" s="1"/>
      <c r="B485" s="15"/>
      <c r="C485" s="16"/>
      <c r="D485" s="15"/>
      <c r="E485" s="15"/>
      <c r="F485" s="74"/>
      <c r="G485" s="533"/>
      <c r="H485" s="956" t="s">
        <v>1266</v>
      </c>
      <c r="I485" s="957"/>
      <c r="J485" s="70"/>
    </row>
    <row r="486" spans="1:248" s="1" customFormat="1" ht="15" customHeight="1" thickBot="1">
      <c r="B486" s="9"/>
      <c r="C486" s="9"/>
      <c r="D486" s="9"/>
      <c r="E486" s="9"/>
      <c r="F486" s="12"/>
      <c r="G486" s="9"/>
      <c r="H486" s="958" t="s">
        <v>94</v>
      </c>
      <c r="I486" s="959"/>
      <c r="J486" s="10">
        <f>SUM(J479:J484)</f>
        <v>0</v>
      </c>
      <c r="K486" s="387" t="s">
        <v>1267</v>
      </c>
      <c r="L486" s="1" t="s">
        <v>994</v>
      </c>
    </row>
    <row r="487" spans="1:248" ht="18.75" customHeight="1">
      <c r="A487" s="1"/>
      <c r="B487" s="1"/>
      <c r="C487" s="1"/>
      <c r="D487" s="1"/>
      <c r="E487" s="1"/>
      <c r="F487" s="72"/>
      <c r="G487" s="1"/>
      <c r="H487" s="73"/>
      <c r="I487" s="1"/>
      <c r="J487" s="72"/>
    </row>
    <row r="488" spans="1:248" s="1" customFormat="1" ht="18.75" customHeight="1">
      <c r="A488" s="7">
        <f>A475+1</f>
        <v>37</v>
      </c>
      <c r="B488" s="1" t="s">
        <v>706</v>
      </c>
      <c r="C488" s="46"/>
      <c r="D488" s="46"/>
      <c r="E488" s="46"/>
      <c r="F488" s="67"/>
      <c r="G488" s="46"/>
      <c r="H488" s="68"/>
      <c r="I488" s="46"/>
      <c r="J488" s="67"/>
      <c r="IN488" s="1">
        <v>3</v>
      </c>
    </row>
    <row r="489" spans="1:248" s="1" customFormat="1" ht="9.75" customHeight="1">
      <c r="A489" s="48"/>
      <c r="B489" s="46"/>
      <c r="C489" s="46"/>
      <c r="D489" s="46"/>
      <c r="E489" s="46"/>
      <c r="F489" s="67"/>
      <c r="G489" s="46"/>
      <c r="H489" s="68"/>
      <c r="I489" s="46"/>
      <c r="J489" s="67"/>
      <c r="K489" s="9"/>
    </row>
    <row r="490" spans="1:248" s="1" customFormat="1" ht="14.25">
      <c r="A490" s="48"/>
      <c r="B490" s="1089" t="s">
        <v>244</v>
      </c>
      <c r="C490" s="1090"/>
      <c r="D490" s="1089" t="s">
        <v>111</v>
      </c>
      <c r="E490" s="1090"/>
      <c r="F490" s="515" t="s">
        <v>243</v>
      </c>
      <c r="G490" s="516"/>
      <c r="H490" s="517" t="s">
        <v>109</v>
      </c>
      <c r="I490" s="516"/>
      <c r="J490" s="515" t="s">
        <v>3</v>
      </c>
      <c r="K490" s="9"/>
    </row>
    <row r="491" spans="1:248" ht="14.25">
      <c r="A491" s="48"/>
      <c r="B491" s="31"/>
      <c r="C491" s="30"/>
      <c r="D491" s="29"/>
      <c r="E491" s="28"/>
      <c r="F491" s="80"/>
      <c r="G491" s="25"/>
      <c r="H491" s="79"/>
      <c r="I491" s="25"/>
      <c r="J491" s="78" t="s">
        <v>108</v>
      </c>
      <c r="K491" s="9"/>
    </row>
    <row r="492" spans="1:248" ht="14.25">
      <c r="A492" s="1"/>
      <c r="B492" s="547">
        <v>1</v>
      </c>
      <c r="C492" s="548" t="s">
        <v>117</v>
      </c>
      <c r="D492" s="586" t="s">
        <v>707</v>
      </c>
      <c r="E492" s="519"/>
      <c r="F492" s="520"/>
      <c r="G492" s="521" t="s">
        <v>93</v>
      </c>
      <c r="H492" s="585">
        <v>9.1999999999999998E-2</v>
      </c>
      <c r="I492" s="516" t="s">
        <v>96</v>
      </c>
      <c r="J492" s="523">
        <f t="shared" ref="J492:J528" si="16">ROUND(F492*H492,0)</f>
        <v>0</v>
      </c>
      <c r="K492" s="9" t="s">
        <v>196</v>
      </c>
      <c r="L492" s="68"/>
    </row>
    <row r="493" spans="1:248" ht="14.25">
      <c r="A493" s="1"/>
      <c r="B493" s="77"/>
      <c r="C493" s="76"/>
      <c r="D493" s="610" t="s">
        <v>708</v>
      </c>
      <c r="E493" s="519"/>
      <c r="F493" s="520"/>
      <c r="G493" s="521" t="s">
        <v>93</v>
      </c>
      <c r="H493" s="585">
        <v>0.13800000000000001</v>
      </c>
      <c r="I493" s="516" t="s">
        <v>96</v>
      </c>
      <c r="J493" s="523">
        <f t="shared" si="16"/>
        <v>0</v>
      </c>
      <c r="K493" s="9" t="s">
        <v>195</v>
      </c>
      <c r="L493" s="68"/>
    </row>
    <row r="494" spans="1:248" ht="14.25">
      <c r="A494" s="1"/>
      <c r="B494" s="547">
        <v>2</v>
      </c>
      <c r="C494" s="548" t="s">
        <v>107</v>
      </c>
      <c r="D494" s="586" t="s">
        <v>707</v>
      </c>
      <c r="E494" s="519"/>
      <c r="F494" s="520"/>
      <c r="G494" s="521" t="s">
        <v>93</v>
      </c>
      <c r="H494" s="585">
        <v>0.107</v>
      </c>
      <c r="I494" s="516" t="s">
        <v>96</v>
      </c>
      <c r="J494" s="523">
        <f t="shared" si="16"/>
        <v>0</v>
      </c>
      <c r="K494" s="9" t="s">
        <v>194</v>
      </c>
      <c r="L494" s="68"/>
    </row>
    <row r="495" spans="1:248" ht="14.25">
      <c r="A495" s="1"/>
      <c r="B495" s="77"/>
      <c r="C495" s="76"/>
      <c r="D495" s="610" t="s">
        <v>708</v>
      </c>
      <c r="E495" s="519"/>
      <c r="F495" s="520"/>
      <c r="G495" s="521" t="s">
        <v>93</v>
      </c>
      <c r="H495" s="585">
        <v>0.161</v>
      </c>
      <c r="I495" s="516" t="s">
        <v>96</v>
      </c>
      <c r="J495" s="523">
        <f t="shared" si="16"/>
        <v>0</v>
      </c>
      <c r="K495" s="9" t="s">
        <v>193</v>
      </c>
      <c r="L495" s="68"/>
    </row>
    <row r="496" spans="1:248" ht="14.25">
      <c r="A496" s="1"/>
      <c r="B496" s="547">
        <v>3</v>
      </c>
      <c r="C496" s="548" t="s">
        <v>105</v>
      </c>
      <c r="D496" s="586" t="s">
        <v>707</v>
      </c>
      <c r="E496" s="519"/>
      <c r="F496" s="520"/>
      <c r="G496" s="521" t="s">
        <v>93</v>
      </c>
      <c r="H496" s="585">
        <v>0.124</v>
      </c>
      <c r="I496" s="516" t="s">
        <v>96</v>
      </c>
      <c r="J496" s="523">
        <f t="shared" si="16"/>
        <v>0</v>
      </c>
      <c r="K496" s="9" t="s">
        <v>192</v>
      </c>
      <c r="L496" s="68"/>
    </row>
    <row r="497" spans="1:12" ht="14.25">
      <c r="A497" s="1"/>
      <c r="B497" s="77"/>
      <c r="C497" s="76"/>
      <c r="D497" s="610" t="s">
        <v>708</v>
      </c>
      <c r="E497" s="519"/>
      <c r="F497" s="520"/>
      <c r="G497" s="521" t="s">
        <v>93</v>
      </c>
      <c r="H497" s="585">
        <v>0.185</v>
      </c>
      <c r="I497" s="516" t="s">
        <v>96</v>
      </c>
      <c r="J497" s="523">
        <f t="shared" si="16"/>
        <v>0</v>
      </c>
      <c r="K497" s="9" t="s">
        <v>166</v>
      </c>
      <c r="L497" s="68"/>
    </row>
    <row r="498" spans="1:12" ht="14.25">
      <c r="A498" s="1"/>
      <c r="B498" s="547">
        <v>4</v>
      </c>
      <c r="C498" s="548" t="s">
        <v>103</v>
      </c>
      <c r="D498" s="586" t="s">
        <v>707</v>
      </c>
      <c r="E498" s="519"/>
      <c r="F498" s="520"/>
      <c r="G498" s="521" t="s">
        <v>93</v>
      </c>
      <c r="H498" s="585">
        <v>0.155</v>
      </c>
      <c r="I498" s="516" t="s">
        <v>96</v>
      </c>
      <c r="J498" s="523">
        <f t="shared" si="16"/>
        <v>0</v>
      </c>
      <c r="K498" s="9" t="s">
        <v>165</v>
      </c>
      <c r="L498" s="68"/>
    </row>
    <row r="499" spans="1:12" ht="14.25">
      <c r="A499" s="1"/>
      <c r="B499" s="77"/>
      <c r="C499" s="76"/>
      <c r="D499" s="610" t="s">
        <v>708</v>
      </c>
      <c r="E499" s="519"/>
      <c r="F499" s="520"/>
      <c r="G499" s="521" t="s">
        <v>93</v>
      </c>
      <c r="H499" s="585">
        <v>0.23300000000000001</v>
      </c>
      <c r="I499" s="516" t="s">
        <v>96</v>
      </c>
      <c r="J499" s="523">
        <f t="shared" si="16"/>
        <v>0</v>
      </c>
      <c r="K499" s="9" t="s">
        <v>164</v>
      </c>
      <c r="L499" s="68"/>
    </row>
    <row r="500" spans="1:12" ht="14.25">
      <c r="A500" s="1"/>
      <c r="B500" s="547">
        <v>5</v>
      </c>
      <c r="C500" s="548" t="s">
        <v>101</v>
      </c>
      <c r="D500" s="586" t="s">
        <v>707</v>
      </c>
      <c r="E500" s="519"/>
      <c r="F500" s="520"/>
      <c r="G500" s="521" t="s">
        <v>93</v>
      </c>
      <c r="H500" s="585">
        <v>0.17399999999999999</v>
      </c>
      <c r="I500" s="516" t="s">
        <v>96</v>
      </c>
      <c r="J500" s="523">
        <f t="shared" si="16"/>
        <v>0</v>
      </c>
      <c r="K500" s="9" t="s">
        <v>163</v>
      </c>
      <c r="L500" s="68"/>
    </row>
    <row r="501" spans="1:12" ht="14.25">
      <c r="A501" s="1"/>
      <c r="B501" s="77"/>
      <c r="C501" s="76"/>
      <c r="D501" s="610" t="s">
        <v>708</v>
      </c>
      <c r="E501" s="519"/>
      <c r="F501" s="520"/>
      <c r="G501" s="521" t="s">
        <v>93</v>
      </c>
      <c r="H501" s="567">
        <v>0.26100000000000001</v>
      </c>
      <c r="I501" s="521" t="s">
        <v>96</v>
      </c>
      <c r="J501" s="584">
        <f t="shared" si="16"/>
        <v>0</v>
      </c>
      <c r="K501" s="9" t="s">
        <v>191</v>
      </c>
      <c r="L501" s="68"/>
    </row>
    <row r="502" spans="1:12" ht="14.25">
      <c r="A502" s="1"/>
      <c r="B502" s="547">
        <v>6</v>
      </c>
      <c r="C502" s="548" t="s">
        <v>99</v>
      </c>
      <c r="D502" s="586" t="s">
        <v>707</v>
      </c>
      <c r="E502" s="519"/>
      <c r="F502" s="520"/>
      <c r="G502" s="521" t="s">
        <v>93</v>
      </c>
      <c r="H502" s="585">
        <v>0.192</v>
      </c>
      <c r="I502" s="516" t="s">
        <v>96</v>
      </c>
      <c r="J502" s="523">
        <f t="shared" si="16"/>
        <v>0</v>
      </c>
      <c r="K502" s="9" t="s">
        <v>170</v>
      </c>
      <c r="L502" s="68"/>
    </row>
    <row r="503" spans="1:12" ht="14.25">
      <c r="A503" s="1"/>
      <c r="B503" s="77"/>
      <c r="C503" s="76"/>
      <c r="D503" s="610" t="s">
        <v>708</v>
      </c>
      <c r="E503" s="519"/>
      <c r="F503" s="520"/>
      <c r="G503" s="521" t="s">
        <v>93</v>
      </c>
      <c r="H503" s="567">
        <v>0.28799999999999998</v>
      </c>
      <c r="I503" s="521" t="s">
        <v>96</v>
      </c>
      <c r="J503" s="584">
        <f t="shared" si="16"/>
        <v>0</v>
      </c>
      <c r="K503" s="9" t="s">
        <v>190</v>
      </c>
      <c r="L503" s="68"/>
    </row>
    <row r="504" spans="1:12" ht="14.25">
      <c r="A504" s="1"/>
      <c r="B504" s="547">
        <v>7</v>
      </c>
      <c r="C504" s="548" t="s">
        <v>97</v>
      </c>
      <c r="D504" s="586" t="s">
        <v>707</v>
      </c>
      <c r="E504" s="519"/>
      <c r="F504" s="520"/>
      <c r="G504" s="521" t="s">
        <v>93</v>
      </c>
      <c r="H504" s="585">
        <v>0.20699999999999999</v>
      </c>
      <c r="I504" s="516" t="s">
        <v>96</v>
      </c>
      <c r="J504" s="523">
        <f t="shared" si="16"/>
        <v>0</v>
      </c>
      <c r="K504" s="9" t="s">
        <v>189</v>
      </c>
      <c r="L504" s="68"/>
    </row>
    <row r="505" spans="1:12" ht="14.25">
      <c r="A505" s="1"/>
      <c r="B505" s="77"/>
      <c r="C505" s="76"/>
      <c r="D505" s="610" t="s">
        <v>708</v>
      </c>
      <c r="E505" s="519"/>
      <c r="F505" s="520"/>
      <c r="G505" s="521" t="s">
        <v>93</v>
      </c>
      <c r="H505" s="567">
        <v>0.31</v>
      </c>
      <c r="I505" s="521" t="s">
        <v>96</v>
      </c>
      <c r="J505" s="584">
        <f t="shared" si="16"/>
        <v>0</v>
      </c>
      <c r="K505" s="9" t="s">
        <v>188</v>
      </c>
      <c r="L505" s="68"/>
    </row>
    <row r="506" spans="1:12" ht="14.25">
      <c r="A506" s="1"/>
      <c r="B506" s="547">
        <v>8</v>
      </c>
      <c r="C506" s="548" t="s">
        <v>478</v>
      </c>
      <c r="D506" s="586" t="s">
        <v>707</v>
      </c>
      <c r="E506" s="519"/>
      <c r="F506" s="520"/>
      <c r="G506" s="521" t="s">
        <v>93</v>
      </c>
      <c r="H506" s="585">
        <v>0.22700000000000001</v>
      </c>
      <c r="I506" s="516" t="s">
        <v>96</v>
      </c>
      <c r="J506" s="523">
        <f t="shared" si="16"/>
        <v>0</v>
      </c>
      <c r="K506" s="9" t="s">
        <v>187</v>
      </c>
      <c r="L506" s="68"/>
    </row>
    <row r="507" spans="1:12" ht="14.25">
      <c r="A507" s="1"/>
      <c r="B507" s="77"/>
      <c r="C507" s="76"/>
      <c r="D507" s="610" t="s">
        <v>708</v>
      </c>
      <c r="E507" s="519"/>
      <c r="F507" s="520"/>
      <c r="G507" s="521" t="s">
        <v>93</v>
      </c>
      <c r="H507" s="567">
        <v>0.34100000000000003</v>
      </c>
      <c r="I507" s="521" t="s">
        <v>96</v>
      </c>
      <c r="J507" s="584">
        <f t="shared" si="16"/>
        <v>0</v>
      </c>
      <c r="K507" s="9" t="s">
        <v>186</v>
      </c>
      <c r="L507" s="68"/>
    </row>
    <row r="508" spans="1:12" ht="14.25">
      <c r="A508" s="1"/>
      <c r="B508" s="547">
        <v>9</v>
      </c>
      <c r="C508" s="548" t="s">
        <v>498</v>
      </c>
      <c r="D508" s="586" t="s">
        <v>707</v>
      </c>
      <c r="E508" s="519"/>
      <c r="F508" s="520"/>
      <c r="G508" s="521" t="s">
        <v>93</v>
      </c>
      <c r="H508" s="585">
        <v>0.24299999999999999</v>
      </c>
      <c r="I508" s="516" t="s">
        <v>96</v>
      </c>
      <c r="J508" s="523">
        <f t="shared" si="16"/>
        <v>0</v>
      </c>
      <c r="K508" s="9" t="s">
        <v>185</v>
      </c>
      <c r="L508" s="68"/>
    </row>
    <row r="509" spans="1:12" ht="14.25">
      <c r="A509" s="1"/>
      <c r="B509" s="77"/>
      <c r="C509" s="76"/>
      <c r="D509" s="610" t="s">
        <v>708</v>
      </c>
      <c r="E509" s="519"/>
      <c r="F509" s="520"/>
      <c r="G509" s="521" t="s">
        <v>93</v>
      </c>
      <c r="H509" s="567">
        <v>0.36399999999999999</v>
      </c>
      <c r="I509" s="521" t="s">
        <v>96</v>
      </c>
      <c r="J509" s="584">
        <f t="shared" si="16"/>
        <v>0</v>
      </c>
      <c r="K509" s="9" t="s">
        <v>184</v>
      </c>
      <c r="L509" s="68"/>
    </row>
    <row r="510" spans="1:12" ht="14.25">
      <c r="A510" s="1"/>
      <c r="B510" s="547">
        <v>10</v>
      </c>
      <c r="C510" s="548" t="s">
        <v>541</v>
      </c>
      <c r="D510" s="586" t="s">
        <v>707</v>
      </c>
      <c r="E510" s="519"/>
      <c r="F510" s="520"/>
      <c r="G510" s="521" t="s">
        <v>93</v>
      </c>
      <c r="H510" s="585">
        <v>0.25900000000000001</v>
      </c>
      <c r="I510" s="516" t="s">
        <v>96</v>
      </c>
      <c r="J510" s="523">
        <f t="shared" si="16"/>
        <v>0</v>
      </c>
      <c r="K510" s="9" t="s">
        <v>183</v>
      </c>
      <c r="L510" s="68"/>
    </row>
    <row r="511" spans="1:12" ht="14.25">
      <c r="A511" s="1"/>
      <c r="B511" s="77"/>
      <c r="C511" s="76"/>
      <c r="D511" s="610" t="s">
        <v>708</v>
      </c>
      <c r="E511" s="519"/>
      <c r="F511" s="520"/>
      <c r="G511" s="521" t="s">
        <v>93</v>
      </c>
      <c r="H511" s="567">
        <v>0.38900000000000001</v>
      </c>
      <c r="I511" s="521" t="s">
        <v>96</v>
      </c>
      <c r="J511" s="584">
        <f t="shared" si="16"/>
        <v>0</v>
      </c>
      <c r="K511" s="9" t="s">
        <v>182</v>
      </c>
      <c r="L511" s="68"/>
    </row>
    <row r="512" spans="1:12" ht="14.25">
      <c r="A512" s="1"/>
      <c r="B512" s="547">
        <v>11</v>
      </c>
      <c r="C512" s="548" t="s">
        <v>595</v>
      </c>
      <c r="D512" s="586" t="s">
        <v>707</v>
      </c>
      <c r="E512" s="519"/>
      <c r="F512" s="520"/>
      <c r="G512" s="521" t="s">
        <v>93</v>
      </c>
      <c r="H512" s="585">
        <v>0.27500000000000002</v>
      </c>
      <c r="I512" s="516" t="s">
        <v>96</v>
      </c>
      <c r="J512" s="523">
        <f t="shared" si="16"/>
        <v>0</v>
      </c>
      <c r="K512" s="9" t="s">
        <v>181</v>
      </c>
      <c r="L512" s="68"/>
    </row>
    <row r="513" spans="1:12" ht="14.25">
      <c r="A513" s="1"/>
      <c r="B513" s="77"/>
      <c r="C513" s="76"/>
      <c r="D513" s="610" t="s">
        <v>708</v>
      </c>
      <c r="E513" s="519"/>
      <c r="F513" s="520"/>
      <c r="G513" s="521" t="s">
        <v>93</v>
      </c>
      <c r="H513" s="567">
        <v>0.41199999999999998</v>
      </c>
      <c r="I513" s="521" t="s">
        <v>96</v>
      </c>
      <c r="J513" s="584">
        <f t="shared" si="16"/>
        <v>0</v>
      </c>
      <c r="K513" s="9" t="s">
        <v>180</v>
      </c>
      <c r="L513" s="68"/>
    </row>
    <row r="514" spans="1:12" ht="14.25">
      <c r="A514" s="1"/>
      <c r="B514" s="547">
        <v>12</v>
      </c>
      <c r="C514" s="548" t="s">
        <v>652</v>
      </c>
      <c r="D514" s="586" t="s">
        <v>707</v>
      </c>
      <c r="E514" s="519"/>
      <c r="F514" s="520"/>
      <c r="G514" s="521" t="s">
        <v>93</v>
      </c>
      <c r="H514" s="585">
        <v>0.28799999999999998</v>
      </c>
      <c r="I514" s="516" t="s">
        <v>96</v>
      </c>
      <c r="J514" s="523">
        <f t="shared" si="16"/>
        <v>0</v>
      </c>
      <c r="K514" s="9" t="s">
        <v>179</v>
      </c>
      <c r="L514" s="68"/>
    </row>
    <row r="515" spans="1:12" ht="14.25">
      <c r="A515" s="1"/>
      <c r="B515" s="85"/>
      <c r="C515" s="84"/>
      <c r="D515" s="610" t="s">
        <v>708</v>
      </c>
      <c r="E515" s="519"/>
      <c r="F515" s="520"/>
      <c r="G515" s="521" t="s">
        <v>93</v>
      </c>
      <c r="H515" s="567">
        <v>0.43099999999999999</v>
      </c>
      <c r="I515" s="521" t="s">
        <v>96</v>
      </c>
      <c r="J515" s="584">
        <f t="shared" si="16"/>
        <v>0</v>
      </c>
      <c r="K515" s="9" t="s">
        <v>850</v>
      </c>
      <c r="L515" s="68"/>
    </row>
    <row r="516" spans="1:12" ht="14.25">
      <c r="A516" s="1"/>
      <c r="B516" s="77"/>
      <c r="C516" s="76"/>
      <c r="D516" s="586" t="s">
        <v>709</v>
      </c>
      <c r="E516" s="519"/>
      <c r="F516" s="520"/>
      <c r="G516" s="521" t="s">
        <v>93</v>
      </c>
      <c r="H516" s="567">
        <v>0.28799999999999998</v>
      </c>
      <c r="I516" s="521" t="s">
        <v>96</v>
      </c>
      <c r="J516" s="584">
        <f t="shared" si="16"/>
        <v>0</v>
      </c>
      <c r="K516" s="9" t="s">
        <v>851</v>
      </c>
      <c r="L516" s="68"/>
    </row>
    <row r="517" spans="1:12" ht="14.25">
      <c r="A517" s="1"/>
      <c r="B517" s="547">
        <v>13</v>
      </c>
      <c r="C517" s="548" t="s">
        <v>726</v>
      </c>
      <c r="D517" s="586" t="s">
        <v>707</v>
      </c>
      <c r="E517" s="519"/>
      <c r="F517" s="520"/>
      <c r="G517" s="521" t="s">
        <v>93</v>
      </c>
      <c r="H517" s="585">
        <v>0.3</v>
      </c>
      <c r="I517" s="516" t="s">
        <v>96</v>
      </c>
      <c r="J517" s="523">
        <f t="shared" si="16"/>
        <v>0</v>
      </c>
      <c r="K517" s="9" t="s">
        <v>852</v>
      </c>
      <c r="L517" s="68"/>
    </row>
    <row r="518" spans="1:12" ht="14.25">
      <c r="A518" s="1"/>
      <c r="B518" s="85"/>
      <c r="C518" s="84"/>
      <c r="D518" s="610" t="s">
        <v>708</v>
      </c>
      <c r="E518" s="519"/>
      <c r="F518" s="520"/>
      <c r="G518" s="521" t="s">
        <v>93</v>
      </c>
      <c r="H518" s="567">
        <v>0.45</v>
      </c>
      <c r="I518" s="521" t="s">
        <v>96</v>
      </c>
      <c r="J518" s="584">
        <f t="shared" si="16"/>
        <v>0</v>
      </c>
      <c r="K518" s="9" t="s">
        <v>853</v>
      </c>
      <c r="L518" s="68"/>
    </row>
    <row r="519" spans="1:12" ht="14.25">
      <c r="A519" s="1"/>
      <c r="B519" s="77"/>
      <c r="C519" s="76"/>
      <c r="D519" s="586" t="s">
        <v>709</v>
      </c>
      <c r="E519" s="519"/>
      <c r="F519" s="520"/>
      <c r="G519" s="521" t="s">
        <v>93</v>
      </c>
      <c r="H519" s="567">
        <v>0.3</v>
      </c>
      <c r="I519" s="521" t="s">
        <v>96</v>
      </c>
      <c r="J519" s="584">
        <f t="shared" si="16"/>
        <v>0</v>
      </c>
      <c r="K519" s="9" t="s">
        <v>854</v>
      </c>
      <c r="L519" s="68"/>
    </row>
    <row r="520" spans="1:12" ht="14.25">
      <c r="A520" s="1"/>
      <c r="B520" s="547">
        <v>14</v>
      </c>
      <c r="C520" s="548" t="s">
        <v>769</v>
      </c>
      <c r="D520" s="586" t="s">
        <v>707</v>
      </c>
      <c r="E520" s="519"/>
      <c r="F520" s="520"/>
      <c r="G520" s="521" t="s">
        <v>93</v>
      </c>
      <c r="H520" s="585">
        <v>0.3</v>
      </c>
      <c r="I520" s="516" t="s">
        <v>96</v>
      </c>
      <c r="J520" s="523">
        <f t="shared" si="16"/>
        <v>0</v>
      </c>
      <c r="K520" s="9" t="s">
        <v>855</v>
      </c>
      <c r="L520" s="68"/>
    </row>
    <row r="521" spans="1:12" ht="14.25">
      <c r="A521" s="1"/>
      <c r="B521" s="85"/>
      <c r="C521" s="84"/>
      <c r="D521" s="610" t="s">
        <v>708</v>
      </c>
      <c r="E521" s="519"/>
      <c r="F521" s="520"/>
      <c r="G521" s="521" t="s">
        <v>93</v>
      </c>
      <c r="H521" s="567">
        <v>0.45</v>
      </c>
      <c r="I521" s="521" t="s">
        <v>96</v>
      </c>
      <c r="J521" s="584">
        <f t="shared" si="16"/>
        <v>0</v>
      </c>
      <c r="K521" s="9" t="s">
        <v>856</v>
      </c>
      <c r="L521" s="68"/>
    </row>
    <row r="522" spans="1:12" ht="14.25">
      <c r="A522" s="1"/>
      <c r="B522" s="77"/>
      <c r="C522" s="76"/>
      <c r="D522" s="586" t="s">
        <v>709</v>
      </c>
      <c r="E522" s="519"/>
      <c r="F522" s="520"/>
      <c r="G522" s="521" t="s">
        <v>93</v>
      </c>
      <c r="H522" s="567">
        <v>0.3</v>
      </c>
      <c r="I522" s="521" t="s">
        <v>96</v>
      </c>
      <c r="J522" s="584">
        <f t="shared" si="16"/>
        <v>0</v>
      </c>
      <c r="K522" s="9" t="s">
        <v>849</v>
      </c>
      <c r="L522" s="68"/>
    </row>
    <row r="523" spans="1:12" ht="14.25">
      <c r="A523" s="1"/>
      <c r="B523" s="547">
        <v>15</v>
      </c>
      <c r="C523" s="548" t="s">
        <v>836</v>
      </c>
      <c r="D523" s="586" t="s">
        <v>707</v>
      </c>
      <c r="E523" s="519"/>
      <c r="F523" s="520"/>
      <c r="G523" s="521" t="s">
        <v>93</v>
      </c>
      <c r="H523" s="585">
        <v>0.3</v>
      </c>
      <c r="I523" s="516" t="s">
        <v>96</v>
      </c>
      <c r="J523" s="523">
        <f t="shared" si="16"/>
        <v>0</v>
      </c>
      <c r="K523" s="9" t="s">
        <v>857</v>
      </c>
      <c r="L523" s="68"/>
    </row>
    <row r="524" spans="1:12" ht="14.25">
      <c r="A524" s="1"/>
      <c r="B524" s="85"/>
      <c r="C524" s="84"/>
      <c r="D524" s="610" t="s">
        <v>708</v>
      </c>
      <c r="E524" s="519"/>
      <c r="F524" s="520"/>
      <c r="G524" s="521" t="s">
        <v>93</v>
      </c>
      <c r="H524" s="567">
        <v>0.45</v>
      </c>
      <c r="I524" s="521" t="s">
        <v>96</v>
      </c>
      <c r="J524" s="584">
        <f t="shared" si="16"/>
        <v>0</v>
      </c>
      <c r="K524" s="9" t="s">
        <v>858</v>
      </c>
      <c r="L524" s="68"/>
    </row>
    <row r="525" spans="1:12" ht="14.25">
      <c r="A525" s="1"/>
      <c r="B525" s="77"/>
      <c r="C525" s="76"/>
      <c r="D525" s="586" t="s">
        <v>709</v>
      </c>
      <c r="E525" s="519"/>
      <c r="F525" s="520"/>
      <c r="G525" s="521" t="s">
        <v>93</v>
      </c>
      <c r="H525" s="567">
        <v>0.3</v>
      </c>
      <c r="I525" s="521" t="s">
        <v>96</v>
      </c>
      <c r="J525" s="584">
        <f t="shared" si="16"/>
        <v>0</v>
      </c>
      <c r="K525" s="9" t="s">
        <v>859</v>
      </c>
      <c r="L525" s="68"/>
    </row>
    <row r="526" spans="1:12" ht="14.25">
      <c r="A526" s="1"/>
      <c r="B526" s="611">
        <v>16</v>
      </c>
      <c r="C526" s="612" t="s">
        <v>844</v>
      </c>
      <c r="D526" s="613" t="s">
        <v>707</v>
      </c>
      <c r="E526" s="555"/>
      <c r="F526" s="608"/>
      <c r="G526" s="557" t="s">
        <v>93</v>
      </c>
      <c r="H526" s="585">
        <v>0.3</v>
      </c>
      <c r="I526" s="598" t="s">
        <v>96</v>
      </c>
      <c r="J526" s="609">
        <f t="shared" si="16"/>
        <v>0</v>
      </c>
      <c r="K526" s="387" t="s">
        <v>1268</v>
      </c>
      <c r="L526" s="68"/>
    </row>
    <row r="527" spans="1:12" ht="14.25">
      <c r="A527" s="1"/>
      <c r="B527" s="614"/>
      <c r="C527" s="615"/>
      <c r="D527" s="616" t="s">
        <v>708</v>
      </c>
      <c r="E527" s="555"/>
      <c r="F527" s="608"/>
      <c r="G527" s="557" t="s">
        <v>93</v>
      </c>
      <c r="H527" s="567">
        <v>0.45</v>
      </c>
      <c r="I527" s="557" t="s">
        <v>96</v>
      </c>
      <c r="J527" s="617">
        <f t="shared" si="16"/>
        <v>0</v>
      </c>
      <c r="K527" s="387" t="s">
        <v>1269</v>
      </c>
      <c r="L527" s="68"/>
    </row>
    <row r="528" spans="1:12" ht="15" thickBot="1">
      <c r="A528" s="1"/>
      <c r="B528" s="618"/>
      <c r="C528" s="619"/>
      <c r="D528" s="613" t="s">
        <v>709</v>
      </c>
      <c r="E528" s="555"/>
      <c r="F528" s="608"/>
      <c r="G528" s="557" t="s">
        <v>93</v>
      </c>
      <c r="H528" s="567">
        <v>0.3</v>
      </c>
      <c r="I528" s="557" t="s">
        <v>96</v>
      </c>
      <c r="J528" s="617">
        <f t="shared" si="16"/>
        <v>0</v>
      </c>
      <c r="K528" s="387" t="s">
        <v>1270</v>
      </c>
      <c r="L528" s="68"/>
    </row>
    <row r="529" spans="1:12" ht="14.25">
      <c r="A529" s="1"/>
      <c r="B529" s="15"/>
      <c r="C529" s="16"/>
      <c r="D529" s="15"/>
      <c r="E529" s="15"/>
      <c r="F529" s="74"/>
      <c r="G529" s="533"/>
      <c r="H529" s="956" t="s">
        <v>1271</v>
      </c>
      <c r="I529" s="957"/>
      <c r="J529" s="70"/>
    </row>
    <row r="530" spans="1:12" ht="15" thickBot="1">
      <c r="A530" s="1"/>
      <c r="B530" s="9"/>
      <c r="C530" s="9"/>
      <c r="D530" s="9"/>
      <c r="E530" s="9"/>
      <c r="F530" s="71"/>
      <c r="G530" s="9"/>
      <c r="H530" s="958" t="s">
        <v>94</v>
      </c>
      <c r="I530" s="959"/>
      <c r="J530" s="69">
        <f>SUM(J492:J528)</f>
        <v>0</v>
      </c>
      <c r="K530" s="387" t="s">
        <v>1272</v>
      </c>
      <c r="L530" s="46" t="s">
        <v>994</v>
      </c>
    </row>
    <row r="531" spans="1:12" ht="14.25">
      <c r="A531" s="1"/>
      <c r="B531" s="9"/>
      <c r="C531" s="9"/>
      <c r="D531" s="9"/>
      <c r="E531" s="9"/>
      <c r="F531" s="71"/>
      <c r="G531" s="9"/>
      <c r="H531" s="533"/>
      <c r="I531" s="533"/>
      <c r="J531" s="74"/>
      <c r="K531" s="9"/>
    </row>
    <row r="532" spans="1:12" ht="18.75" customHeight="1">
      <c r="A532" s="7">
        <f>A488+1</f>
        <v>38</v>
      </c>
      <c r="B532" s="1" t="s">
        <v>710</v>
      </c>
    </row>
    <row r="533" spans="1:12" ht="9.6" customHeight="1">
      <c r="A533" s="48"/>
    </row>
    <row r="534" spans="1:12" ht="18.75" customHeight="1">
      <c r="A534" s="48"/>
      <c r="B534" s="1089" t="s">
        <v>244</v>
      </c>
      <c r="C534" s="1090"/>
      <c r="D534" s="1089" t="s">
        <v>111</v>
      </c>
      <c r="E534" s="1090"/>
      <c r="F534" s="515" t="s">
        <v>243</v>
      </c>
      <c r="G534" s="516"/>
      <c r="H534" s="517" t="s">
        <v>109</v>
      </c>
      <c r="I534" s="516"/>
      <c r="J534" s="515" t="s">
        <v>3</v>
      </c>
      <c r="K534" s="9"/>
    </row>
    <row r="535" spans="1:12" ht="15" customHeight="1">
      <c r="A535" s="48"/>
      <c r="B535" s="31"/>
      <c r="C535" s="30"/>
      <c r="D535" s="29"/>
      <c r="E535" s="28"/>
      <c r="F535" s="80"/>
      <c r="G535" s="25"/>
      <c r="H535" s="79"/>
      <c r="I535" s="25"/>
      <c r="J535" s="78" t="s">
        <v>1273</v>
      </c>
      <c r="K535" s="9"/>
    </row>
    <row r="536" spans="1:12" s="1" customFormat="1" ht="15" customHeight="1">
      <c r="B536" s="518">
        <v>1</v>
      </c>
      <c r="C536" s="519" t="s">
        <v>595</v>
      </c>
      <c r="D536" s="950"/>
      <c r="E536" s="951"/>
      <c r="F536" s="520"/>
      <c r="G536" s="521" t="s">
        <v>1274</v>
      </c>
      <c r="H536" s="522">
        <v>0.64100000000000001</v>
      </c>
      <c r="I536" s="516" t="s">
        <v>1275</v>
      </c>
      <c r="J536" s="523">
        <f>ROUND(F536*H536,0)</f>
        <v>0</v>
      </c>
      <c r="K536" s="9" t="s">
        <v>196</v>
      </c>
    </row>
    <row r="537" spans="1:12" s="1" customFormat="1" ht="15" customHeight="1">
      <c r="B537" s="518">
        <v>2</v>
      </c>
      <c r="C537" s="519" t="s">
        <v>652</v>
      </c>
      <c r="D537" s="950"/>
      <c r="E537" s="951"/>
      <c r="F537" s="520"/>
      <c r="G537" s="521" t="s">
        <v>1274</v>
      </c>
      <c r="H537" s="522">
        <v>0.67100000000000004</v>
      </c>
      <c r="I537" s="516" t="s">
        <v>1275</v>
      </c>
      <c r="J537" s="523">
        <f>ROUND(F537*H537,0)</f>
        <v>0</v>
      </c>
      <c r="K537" s="9" t="s">
        <v>1276</v>
      </c>
    </row>
    <row r="538" spans="1:12" s="1" customFormat="1" ht="15" customHeight="1">
      <c r="B538" s="518">
        <v>3</v>
      </c>
      <c r="C538" s="519" t="s">
        <v>726</v>
      </c>
      <c r="D538" s="950"/>
      <c r="E538" s="951"/>
      <c r="F538" s="520"/>
      <c r="G538" s="521" t="s">
        <v>1274</v>
      </c>
      <c r="H538" s="522">
        <v>0.7</v>
      </c>
      <c r="I538" s="516" t="s">
        <v>1275</v>
      </c>
      <c r="J538" s="523">
        <f>ROUND(F538*H538,0)</f>
        <v>0</v>
      </c>
      <c r="K538" s="9" t="s">
        <v>1277</v>
      </c>
    </row>
    <row r="539" spans="1:12" s="1" customFormat="1" ht="15" customHeight="1">
      <c r="B539" s="518">
        <v>4</v>
      </c>
      <c r="C539" s="519" t="s">
        <v>769</v>
      </c>
      <c r="D539" s="950"/>
      <c r="E539" s="951"/>
      <c r="F539" s="520"/>
      <c r="G539" s="521" t="s">
        <v>1274</v>
      </c>
      <c r="H539" s="522">
        <v>0.7</v>
      </c>
      <c r="I539" s="516" t="s">
        <v>1275</v>
      </c>
      <c r="J539" s="523">
        <f>ROUND(F539*H539,0)</f>
        <v>0</v>
      </c>
      <c r="K539" s="9" t="s">
        <v>1278</v>
      </c>
    </row>
    <row r="540" spans="1:12" s="1" customFormat="1" ht="15" customHeight="1">
      <c r="B540" s="518">
        <v>5</v>
      </c>
      <c r="C540" s="519" t="s">
        <v>836</v>
      </c>
      <c r="D540" s="950"/>
      <c r="E540" s="951"/>
      <c r="F540" s="520"/>
      <c r="G540" s="521" t="s">
        <v>1274</v>
      </c>
      <c r="H540" s="522">
        <v>0.7</v>
      </c>
      <c r="I540" s="516" t="s">
        <v>1275</v>
      </c>
      <c r="J540" s="523">
        <f>ROUND(F540*H540,0)</f>
        <v>0</v>
      </c>
      <c r="K540" s="9" t="s">
        <v>1279</v>
      </c>
    </row>
    <row r="541" spans="1:12" s="1" customFormat="1" ht="15" customHeight="1" thickBot="1">
      <c r="B541" s="554">
        <f>B540+1</f>
        <v>6</v>
      </c>
      <c r="C541" s="555" t="s">
        <v>844</v>
      </c>
      <c r="D541" s="1087"/>
      <c r="E541" s="1088"/>
      <c r="F541" s="556"/>
      <c r="G541" s="557" t="s">
        <v>1274</v>
      </c>
      <c r="H541" s="585">
        <v>0.7</v>
      </c>
      <c r="I541" s="557" t="s">
        <v>1275</v>
      </c>
      <c r="J541" s="558">
        <f t="shared" ref="J541" si="17">ROUND(F541*H541,0)</f>
        <v>0</v>
      </c>
      <c r="K541" s="387" t="s">
        <v>1280</v>
      </c>
    </row>
    <row r="542" spans="1:12" ht="14.25">
      <c r="A542" s="1"/>
      <c r="B542" s="15"/>
      <c r="C542" s="16"/>
      <c r="D542" s="15"/>
      <c r="E542" s="15"/>
      <c r="F542" s="74"/>
      <c r="G542" s="533"/>
      <c r="H542" s="956" t="s">
        <v>1281</v>
      </c>
      <c r="I542" s="957"/>
      <c r="J542" s="70"/>
    </row>
    <row r="543" spans="1:12" s="1" customFormat="1" ht="15" customHeight="1" thickBot="1">
      <c r="B543" s="9"/>
      <c r="C543" s="9"/>
      <c r="D543" s="9"/>
      <c r="E543" s="9"/>
      <c r="F543" s="12"/>
      <c r="G543" s="9"/>
      <c r="H543" s="958" t="s">
        <v>94</v>
      </c>
      <c r="I543" s="959"/>
      <c r="J543" s="10">
        <f>SUM(J536:J541)</f>
        <v>0</v>
      </c>
      <c r="K543" s="387" t="s">
        <v>1282</v>
      </c>
      <c r="L543" s="1" t="s">
        <v>994</v>
      </c>
    </row>
    <row r="544" spans="1:12" s="1" customFormat="1" ht="15" customHeight="1">
      <c r="B544" s="9"/>
      <c r="C544" s="9"/>
      <c r="D544" s="9"/>
      <c r="E544" s="9"/>
      <c r="F544" s="12"/>
      <c r="G544" s="9"/>
      <c r="H544" s="533"/>
      <c r="I544" s="533"/>
      <c r="J544" s="14"/>
      <c r="K544" s="9"/>
    </row>
    <row r="545" spans="1:12" ht="18.75" customHeight="1">
      <c r="A545" s="7">
        <f>A532+1</f>
        <v>39</v>
      </c>
      <c r="B545" s="1" t="s">
        <v>785</v>
      </c>
    </row>
    <row r="546" spans="1:12" ht="9.6" customHeight="1">
      <c r="A546" s="48"/>
    </row>
    <row r="547" spans="1:12" ht="18.75" customHeight="1">
      <c r="A547" s="48"/>
      <c r="B547" s="1089" t="s">
        <v>244</v>
      </c>
      <c r="C547" s="1090"/>
      <c r="D547" s="1089" t="s">
        <v>111</v>
      </c>
      <c r="E547" s="1090"/>
      <c r="F547" s="515" t="s">
        <v>243</v>
      </c>
      <c r="G547" s="516"/>
      <c r="H547" s="517" t="s">
        <v>109</v>
      </c>
      <c r="I547" s="516"/>
      <c r="J547" s="515" t="s">
        <v>3</v>
      </c>
      <c r="K547" s="9"/>
    </row>
    <row r="548" spans="1:12" ht="15" customHeight="1">
      <c r="A548" s="48"/>
      <c r="B548" s="31"/>
      <c r="C548" s="30"/>
      <c r="D548" s="29"/>
      <c r="E548" s="28"/>
      <c r="F548" s="80"/>
      <c r="G548" s="25"/>
      <c r="H548" s="79"/>
      <c r="I548" s="25"/>
      <c r="J548" s="78" t="s">
        <v>1283</v>
      </c>
      <c r="K548" s="9"/>
    </row>
    <row r="549" spans="1:12" s="1" customFormat="1" ht="15" customHeight="1">
      <c r="B549" s="518">
        <v>1</v>
      </c>
      <c r="C549" s="519" t="s">
        <v>726</v>
      </c>
      <c r="D549" s="950"/>
      <c r="E549" s="951"/>
      <c r="F549" s="520"/>
      <c r="G549" s="521" t="s">
        <v>1284</v>
      </c>
      <c r="H549" s="522">
        <v>0.5</v>
      </c>
      <c r="I549" s="516" t="s">
        <v>1285</v>
      </c>
      <c r="J549" s="523">
        <f>ROUND(F549*H549,0)</f>
        <v>0</v>
      </c>
      <c r="K549" s="9" t="s">
        <v>196</v>
      </c>
    </row>
    <row r="550" spans="1:12" s="1" customFormat="1" ht="15" customHeight="1">
      <c r="B550" s="518">
        <v>2</v>
      </c>
      <c r="C550" s="519" t="s">
        <v>769</v>
      </c>
      <c r="D550" s="950"/>
      <c r="E550" s="951"/>
      <c r="F550" s="520"/>
      <c r="G550" s="521" t="s">
        <v>1284</v>
      </c>
      <c r="H550" s="522">
        <v>0.5</v>
      </c>
      <c r="I550" s="516" t="s">
        <v>1285</v>
      </c>
      <c r="J550" s="523">
        <f>ROUND(F550*H550,0)</f>
        <v>0</v>
      </c>
      <c r="K550" s="9" t="s">
        <v>1286</v>
      </c>
    </row>
    <row r="551" spans="1:12" s="1" customFormat="1" ht="15" customHeight="1">
      <c r="B551" s="518">
        <v>3</v>
      </c>
      <c r="C551" s="519" t="s">
        <v>836</v>
      </c>
      <c r="D551" s="950"/>
      <c r="E551" s="951"/>
      <c r="F551" s="520"/>
      <c r="G551" s="521" t="s">
        <v>1284</v>
      </c>
      <c r="H551" s="522">
        <v>0.5</v>
      </c>
      <c r="I551" s="516" t="s">
        <v>1285</v>
      </c>
      <c r="J551" s="523">
        <f>ROUND(F551*H551,0)</f>
        <v>0</v>
      </c>
      <c r="K551" s="9" t="s">
        <v>1287</v>
      </c>
    </row>
    <row r="552" spans="1:12" s="1" customFormat="1" ht="15" customHeight="1" thickBot="1">
      <c r="B552" s="554">
        <f>B551+1</f>
        <v>4</v>
      </c>
      <c r="C552" s="555" t="s">
        <v>844</v>
      </c>
      <c r="D552" s="1087"/>
      <c r="E552" s="1088"/>
      <c r="F552" s="556"/>
      <c r="G552" s="557" t="s">
        <v>1274</v>
      </c>
      <c r="H552" s="585">
        <v>0.5</v>
      </c>
      <c r="I552" s="557" t="s">
        <v>1275</v>
      </c>
      <c r="J552" s="558">
        <f t="shared" ref="J552" si="18">ROUND(F552*H552,0)</f>
        <v>0</v>
      </c>
      <c r="K552" s="387" t="s">
        <v>1288</v>
      </c>
    </row>
    <row r="553" spans="1:12" ht="14.25">
      <c r="A553" s="1"/>
      <c r="B553" s="15"/>
      <c r="C553" s="16"/>
      <c r="D553" s="15"/>
      <c r="E553" s="15"/>
      <c r="F553" s="74"/>
      <c r="G553" s="533"/>
      <c r="H553" s="956" t="s">
        <v>1289</v>
      </c>
      <c r="I553" s="957"/>
      <c r="J553" s="70"/>
    </row>
    <row r="554" spans="1:12" s="1" customFormat="1" ht="15" customHeight="1" thickBot="1">
      <c r="B554" s="9"/>
      <c r="C554" s="9"/>
      <c r="D554" s="9"/>
      <c r="E554" s="9"/>
      <c r="F554" s="12"/>
      <c r="G554" s="9"/>
      <c r="H554" s="958" t="s">
        <v>94</v>
      </c>
      <c r="I554" s="959"/>
      <c r="J554" s="10">
        <f>SUM(J549:J552)</f>
        <v>0</v>
      </c>
      <c r="K554" s="387" t="s">
        <v>1290</v>
      </c>
      <c r="L554" s="1" t="s">
        <v>994</v>
      </c>
    </row>
    <row r="555" spans="1:12" ht="18.75" customHeight="1" thickBot="1">
      <c r="A555" s="1"/>
      <c r="B555" s="1"/>
      <c r="C555" s="1"/>
      <c r="D555" s="1"/>
      <c r="E555" s="1"/>
      <c r="F555" s="72"/>
      <c r="G555" s="1"/>
      <c r="H555" s="73"/>
      <c r="I555" s="1"/>
      <c r="J555" s="72"/>
    </row>
    <row r="556" spans="1:12" ht="16.149999999999999" customHeight="1">
      <c r="A556" s="1"/>
      <c r="B556" s="9"/>
      <c r="C556" s="9"/>
      <c r="D556" s="9"/>
      <c r="E556" s="9"/>
      <c r="F556" s="71"/>
      <c r="G556" s="44"/>
      <c r="H556" s="952" t="s">
        <v>1291</v>
      </c>
      <c r="I556" s="953"/>
      <c r="J556" s="70"/>
    </row>
    <row r="557" spans="1:12" ht="16.149999999999999" customHeight="1" thickBot="1">
      <c r="H557" s="954" t="s">
        <v>269</v>
      </c>
      <c r="I557" s="955"/>
      <c r="J557" s="69">
        <f>SUMIF(L7:L554,"*",J7:J554)</f>
        <v>0</v>
      </c>
      <c r="K557" s="46" t="s">
        <v>1292</v>
      </c>
    </row>
    <row r="558" spans="1:12" ht="18.75" customHeight="1" thickBot="1">
      <c r="A558" s="1"/>
      <c r="B558" s="1"/>
      <c r="C558" s="1"/>
      <c r="D558" s="1"/>
      <c r="E558" s="1"/>
      <c r="F558" s="72"/>
      <c r="G558" s="1"/>
      <c r="H558" s="73"/>
      <c r="I558" s="1"/>
      <c r="J558" s="72"/>
    </row>
    <row r="559" spans="1:12" ht="16.149999999999999" customHeight="1">
      <c r="A559" s="1"/>
      <c r="B559" s="9"/>
      <c r="C559" s="9"/>
      <c r="D559" s="9"/>
      <c r="E559" s="9"/>
      <c r="F559" s="71"/>
      <c r="G559" s="44"/>
      <c r="H559" s="952" t="s">
        <v>1293</v>
      </c>
      <c r="I559" s="953"/>
      <c r="J559" s="70"/>
    </row>
    <row r="560" spans="1:12" ht="16.149999999999999" customHeight="1" thickBot="1">
      <c r="H560" s="954" t="s">
        <v>268</v>
      </c>
      <c r="I560" s="955"/>
      <c r="J560" s="69">
        <f>地域振興費・その１!J174+'地域振興費・その２ '!J262+地域振興費・その３!J557</f>
        <v>0</v>
      </c>
      <c r="K560" s="9" t="s">
        <v>1294</v>
      </c>
    </row>
  </sheetData>
  <mergeCells count="341">
    <mergeCell ref="A1:B1"/>
    <mergeCell ref="C1:E1"/>
    <mergeCell ref="I1:K1"/>
    <mergeCell ref="B5:E7"/>
    <mergeCell ref="B12:C12"/>
    <mergeCell ref="D12:E12"/>
    <mergeCell ref="D24:E24"/>
    <mergeCell ref="D25:E25"/>
    <mergeCell ref="D26:E26"/>
    <mergeCell ref="D27:E27"/>
    <mergeCell ref="D28:E28"/>
    <mergeCell ref="D29:E29"/>
    <mergeCell ref="D14:E14"/>
    <mergeCell ref="D15:E15"/>
    <mergeCell ref="D16:E16"/>
    <mergeCell ref="D17:E17"/>
    <mergeCell ref="D18:E18"/>
    <mergeCell ref="D23:E23"/>
    <mergeCell ref="H36:I36"/>
    <mergeCell ref="B39:C39"/>
    <mergeCell ref="D39:E39"/>
    <mergeCell ref="D41:E41"/>
    <mergeCell ref="D42:E42"/>
    <mergeCell ref="D43:E43"/>
    <mergeCell ref="D30:E30"/>
    <mergeCell ref="D31:E31"/>
    <mergeCell ref="D32:E32"/>
    <mergeCell ref="D33:E33"/>
    <mergeCell ref="D34:E34"/>
    <mergeCell ref="H35:I35"/>
    <mergeCell ref="D54:E54"/>
    <mergeCell ref="D55:E55"/>
    <mergeCell ref="D56:E56"/>
    <mergeCell ref="D57:E57"/>
    <mergeCell ref="D58:E58"/>
    <mergeCell ref="D59:E59"/>
    <mergeCell ref="H44:I44"/>
    <mergeCell ref="H45:I45"/>
    <mergeCell ref="B50:C50"/>
    <mergeCell ref="D50:E50"/>
    <mergeCell ref="D52:E52"/>
    <mergeCell ref="D53:E53"/>
    <mergeCell ref="D66:E66"/>
    <mergeCell ref="D67:E67"/>
    <mergeCell ref="D68:E68"/>
    <mergeCell ref="D69:E69"/>
    <mergeCell ref="H70:I70"/>
    <mergeCell ref="H71:I71"/>
    <mergeCell ref="D60:E60"/>
    <mergeCell ref="D61:E61"/>
    <mergeCell ref="D62:E62"/>
    <mergeCell ref="D63:E63"/>
    <mergeCell ref="D64:E64"/>
    <mergeCell ref="D65:E65"/>
    <mergeCell ref="H91:I91"/>
    <mergeCell ref="H92:I92"/>
    <mergeCell ref="D81:E81"/>
    <mergeCell ref="D82:E82"/>
    <mergeCell ref="D83:E83"/>
    <mergeCell ref="D84:E84"/>
    <mergeCell ref="D85:E85"/>
    <mergeCell ref="D86:E86"/>
    <mergeCell ref="B75:C75"/>
    <mergeCell ref="D75:E75"/>
    <mergeCell ref="D77:E77"/>
    <mergeCell ref="D78:E78"/>
    <mergeCell ref="D79:E79"/>
    <mergeCell ref="D80:E80"/>
    <mergeCell ref="B96:E98"/>
    <mergeCell ref="B103:C103"/>
    <mergeCell ref="D103:E103"/>
    <mergeCell ref="D105:E105"/>
    <mergeCell ref="D106:E106"/>
    <mergeCell ref="D107:E107"/>
    <mergeCell ref="D87:E87"/>
    <mergeCell ref="D88:E88"/>
    <mergeCell ref="D89:E89"/>
    <mergeCell ref="D90:E90"/>
    <mergeCell ref="D114:E114"/>
    <mergeCell ref="D115:E115"/>
    <mergeCell ref="D116:E116"/>
    <mergeCell ref="D117:E117"/>
    <mergeCell ref="D118:E118"/>
    <mergeCell ref="D119:E119"/>
    <mergeCell ref="D108:E108"/>
    <mergeCell ref="D109:E109"/>
    <mergeCell ref="D110:E110"/>
    <mergeCell ref="D111:E111"/>
    <mergeCell ref="D112:E112"/>
    <mergeCell ref="D113:E113"/>
    <mergeCell ref="B139:E140"/>
    <mergeCell ref="B145:C145"/>
    <mergeCell ref="D145:E145"/>
    <mergeCell ref="D147:E147"/>
    <mergeCell ref="D148:E148"/>
    <mergeCell ref="D149:E149"/>
    <mergeCell ref="D120:E120"/>
    <mergeCell ref="D121:E121"/>
    <mergeCell ref="H122:I122"/>
    <mergeCell ref="H123:I123"/>
    <mergeCell ref="B127:E128"/>
    <mergeCell ref="B133:E134"/>
    <mergeCell ref="D163:E163"/>
    <mergeCell ref="D164:E164"/>
    <mergeCell ref="D165:E165"/>
    <mergeCell ref="D166:E166"/>
    <mergeCell ref="D167:E167"/>
    <mergeCell ref="D168:E168"/>
    <mergeCell ref="H150:I150"/>
    <mergeCell ref="H151:I151"/>
    <mergeCell ref="B154:E155"/>
    <mergeCell ref="B160:C160"/>
    <mergeCell ref="D160:E160"/>
    <mergeCell ref="D162:E162"/>
    <mergeCell ref="D175:E175"/>
    <mergeCell ref="D176:E176"/>
    <mergeCell ref="D177:E177"/>
    <mergeCell ref="D178:E178"/>
    <mergeCell ref="D179:E179"/>
    <mergeCell ref="H180:I180"/>
    <mergeCell ref="D169:E169"/>
    <mergeCell ref="D170:E170"/>
    <mergeCell ref="D171:E171"/>
    <mergeCell ref="D172:E172"/>
    <mergeCell ref="D173:E173"/>
    <mergeCell ref="D174:E174"/>
    <mergeCell ref="D201:E201"/>
    <mergeCell ref="D202:E202"/>
    <mergeCell ref="H203:I203"/>
    <mergeCell ref="H204:I204"/>
    <mergeCell ref="B208:E210"/>
    <mergeCell ref="B215:C215"/>
    <mergeCell ref="D215:E215"/>
    <mergeCell ref="H181:I181"/>
    <mergeCell ref="B185:E186"/>
    <mergeCell ref="B191:E193"/>
    <mergeCell ref="B198:C198"/>
    <mergeCell ref="D198:E198"/>
    <mergeCell ref="D200:E200"/>
    <mergeCell ref="B232:C232"/>
    <mergeCell ref="D232:E232"/>
    <mergeCell ref="D234:E234"/>
    <mergeCell ref="D235:E235"/>
    <mergeCell ref="D236:E236"/>
    <mergeCell ref="H237:I237"/>
    <mergeCell ref="D217:E217"/>
    <mergeCell ref="D218:E218"/>
    <mergeCell ref="D219:E219"/>
    <mergeCell ref="H220:I220"/>
    <mergeCell ref="H221:I221"/>
    <mergeCell ref="B225:E227"/>
    <mergeCell ref="D253:E253"/>
    <mergeCell ref="D254:E254"/>
    <mergeCell ref="D255:E255"/>
    <mergeCell ref="H256:I256"/>
    <mergeCell ref="H257:I257"/>
    <mergeCell ref="B261:E262"/>
    <mergeCell ref="H238:I238"/>
    <mergeCell ref="B242:E244"/>
    <mergeCell ref="B249:C249"/>
    <mergeCell ref="D249:E249"/>
    <mergeCell ref="D251:E251"/>
    <mergeCell ref="D252:E252"/>
    <mergeCell ref="H280:I280"/>
    <mergeCell ref="H281:I281"/>
    <mergeCell ref="B285:C285"/>
    <mergeCell ref="D285:E285"/>
    <mergeCell ref="D287:E287"/>
    <mergeCell ref="D288:E288"/>
    <mergeCell ref="B269:E270"/>
    <mergeCell ref="B275:C275"/>
    <mergeCell ref="D275:E275"/>
    <mergeCell ref="D277:E277"/>
    <mergeCell ref="D278:E278"/>
    <mergeCell ref="D279:E279"/>
    <mergeCell ref="H295:I295"/>
    <mergeCell ref="B299:C299"/>
    <mergeCell ref="D299:E299"/>
    <mergeCell ref="D301:E301"/>
    <mergeCell ref="D302:E302"/>
    <mergeCell ref="D303:E303"/>
    <mergeCell ref="D289:E289"/>
    <mergeCell ref="D290:E290"/>
    <mergeCell ref="D291:E291"/>
    <mergeCell ref="D292:E292"/>
    <mergeCell ref="D293:E293"/>
    <mergeCell ref="H294:I294"/>
    <mergeCell ref="H320:I320"/>
    <mergeCell ref="H321:I321"/>
    <mergeCell ref="D310:E310"/>
    <mergeCell ref="D311:E311"/>
    <mergeCell ref="D312:E312"/>
    <mergeCell ref="D313:E313"/>
    <mergeCell ref="D314:E314"/>
    <mergeCell ref="D315:E315"/>
    <mergeCell ref="D304:E304"/>
    <mergeCell ref="D305:E305"/>
    <mergeCell ref="D306:E306"/>
    <mergeCell ref="D307:E307"/>
    <mergeCell ref="D308:E308"/>
    <mergeCell ref="D309:E309"/>
    <mergeCell ref="B325:C325"/>
    <mergeCell ref="D325:E325"/>
    <mergeCell ref="D327:E327"/>
    <mergeCell ref="D328:E328"/>
    <mergeCell ref="D329:E329"/>
    <mergeCell ref="D330:E330"/>
    <mergeCell ref="D316:E316"/>
    <mergeCell ref="D317:E317"/>
    <mergeCell ref="D318:E318"/>
    <mergeCell ref="D319:E319"/>
    <mergeCell ref="D337:E337"/>
    <mergeCell ref="D338:E338"/>
    <mergeCell ref="D339:E339"/>
    <mergeCell ref="D340:E340"/>
    <mergeCell ref="D341:E341"/>
    <mergeCell ref="D342:E342"/>
    <mergeCell ref="D331:E331"/>
    <mergeCell ref="D332:E332"/>
    <mergeCell ref="D333:E333"/>
    <mergeCell ref="D334:E334"/>
    <mergeCell ref="D335:E335"/>
    <mergeCell ref="D336:E336"/>
    <mergeCell ref="B354:C354"/>
    <mergeCell ref="D354:E354"/>
    <mergeCell ref="D356:E356"/>
    <mergeCell ref="D357:E357"/>
    <mergeCell ref="D358:E358"/>
    <mergeCell ref="H359:I359"/>
    <mergeCell ref="D343:E343"/>
    <mergeCell ref="D344:E344"/>
    <mergeCell ref="D345:E345"/>
    <mergeCell ref="D346:E346"/>
    <mergeCell ref="D347:E347"/>
    <mergeCell ref="D348:E348"/>
    <mergeCell ref="D369:E369"/>
    <mergeCell ref="D370:E370"/>
    <mergeCell ref="D371:E371"/>
    <mergeCell ref="H372:I372"/>
    <mergeCell ref="H373:I373"/>
    <mergeCell ref="B377:C377"/>
    <mergeCell ref="D377:E377"/>
    <mergeCell ref="H360:I360"/>
    <mergeCell ref="B364:C364"/>
    <mergeCell ref="D364:E364"/>
    <mergeCell ref="D366:E366"/>
    <mergeCell ref="D367:E367"/>
    <mergeCell ref="D368:E368"/>
    <mergeCell ref="D385:E385"/>
    <mergeCell ref="D386:E386"/>
    <mergeCell ref="D387:E387"/>
    <mergeCell ref="D388:E388"/>
    <mergeCell ref="D389:E389"/>
    <mergeCell ref="D390:E390"/>
    <mergeCell ref="D379:E379"/>
    <mergeCell ref="D380:E380"/>
    <mergeCell ref="D381:E381"/>
    <mergeCell ref="D382:E382"/>
    <mergeCell ref="D383:E383"/>
    <mergeCell ref="D384:E384"/>
    <mergeCell ref="D400:E400"/>
    <mergeCell ref="D401:E401"/>
    <mergeCell ref="D402:E402"/>
    <mergeCell ref="D403:E403"/>
    <mergeCell ref="D404:E404"/>
    <mergeCell ref="D405:E405"/>
    <mergeCell ref="H391:I391"/>
    <mergeCell ref="H392:I392"/>
    <mergeCell ref="B396:C396"/>
    <mergeCell ref="D396:E396"/>
    <mergeCell ref="D398:E398"/>
    <mergeCell ref="D399:E399"/>
    <mergeCell ref="D416:E416"/>
    <mergeCell ref="H417:I417"/>
    <mergeCell ref="H418:I418"/>
    <mergeCell ref="B423:C423"/>
    <mergeCell ref="D423:E423"/>
    <mergeCell ref="D425:E425"/>
    <mergeCell ref="D406:E406"/>
    <mergeCell ref="D407:E407"/>
    <mergeCell ref="H408:I408"/>
    <mergeCell ref="H409:I409"/>
    <mergeCell ref="B414:C414"/>
    <mergeCell ref="D414:E414"/>
    <mergeCell ref="H436:I436"/>
    <mergeCell ref="B440:C440"/>
    <mergeCell ref="D440:E440"/>
    <mergeCell ref="D442:E442"/>
    <mergeCell ref="D443:E443"/>
    <mergeCell ref="D444:E444"/>
    <mergeCell ref="H426:I426"/>
    <mergeCell ref="H427:I427"/>
    <mergeCell ref="B432:C432"/>
    <mergeCell ref="D432:E432"/>
    <mergeCell ref="D434:E434"/>
    <mergeCell ref="H435:I435"/>
    <mergeCell ref="D451:E451"/>
    <mergeCell ref="H472:I472"/>
    <mergeCell ref="H473:I473"/>
    <mergeCell ref="B477:C477"/>
    <mergeCell ref="D477:E477"/>
    <mergeCell ref="D479:E479"/>
    <mergeCell ref="D445:E445"/>
    <mergeCell ref="D446:E446"/>
    <mergeCell ref="D447:E447"/>
    <mergeCell ref="D448:E448"/>
    <mergeCell ref="D449:E449"/>
    <mergeCell ref="D450:E450"/>
    <mergeCell ref="H486:I486"/>
    <mergeCell ref="B490:C490"/>
    <mergeCell ref="D490:E490"/>
    <mergeCell ref="H529:I529"/>
    <mergeCell ref="H530:I530"/>
    <mergeCell ref="B534:C534"/>
    <mergeCell ref="D534:E534"/>
    <mergeCell ref="D480:E480"/>
    <mergeCell ref="D481:E481"/>
    <mergeCell ref="D482:E482"/>
    <mergeCell ref="D483:E483"/>
    <mergeCell ref="D484:E484"/>
    <mergeCell ref="H485:I485"/>
    <mergeCell ref="B547:C547"/>
    <mergeCell ref="D547:E547"/>
    <mergeCell ref="D549:E549"/>
    <mergeCell ref="D550:E550"/>
    <mergeCell ref="D536:E536"/>
    <mergeCell ref="D537:E537"/>
    <mergeCell ref="D538:E538"/>
    <mergeCell ref="D539:E539"/>
    <mergeCell ref="D540:E540"/>
    <mergeCell ref="D541:E541"/>
    <mergeCell ref="H559:I559"/>
    <mergeCell ref="H560:I560"/>
    <mergeCell ref="D551:E551"/>
    <mergeCell ref="D552:E552"/>
    <mergeCell ref="H553:I553"/>
    <mergeCell ref="H554:I554"/>
    <mergeCell ref="H556:I556"/>
    <mergeCell ref="H557:I557"/>
    <mergeCell ref="H542:I542"/>
    <mergeCell ref="H543:I543"/>
  </mergeCells>
  <phoneticPr fontId="2"/>
  <pageMargins left="0.98425196850393704" right="0.59055118110236227" top="0.59055118110236227" bottom="0.59055118110236227" header="0" footer="0"/>
  <pageSetup paperSize="9" fitToHeight="0" orientation="portrait" r:id="rId1"/>
  <headerFooter alignWithMargins="0"/>
  <rowBreaks count="10" manualBreakCount="10">
    <brk id="45" max="10" man="1"/>
    <brk id="99" max="10" man="1"/>
    <brk id="151" max="10" man="1"/>
    <brk id="205" max="10" man="1"/>
    <brk id="258" max="10" man="1"/>
    <brk id="296" max="10" man="1"/>
    <brk id="393" max="10" man="1"/>
    <brk id="436" max="10" man="1"/>
    <brk id="486" max="10" man="1"/>
    <brk id="543"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showOutlineSymbols="0" view="pageBreakPreview" zoomScaleNormal="75" zoomScaleSheetLayoutView="100" workbookViewId="0">
      <selection activeCell="I1" sqref="I1:K1"/>
    </sheetView>
  </sheetViews>
  <sheetFormatPr defaultColWidth="12" defaultRowHeight="22.5" customHeight="1"/>
  <cols>
    <col min="1" max="1" width="1.5" style="88" customWidth="1"/>
    <col min="2" max="36" width="3" style="88" customWidth="1"/>
    <col min="37" max="37" width="1.625" style="88" customWidth="1"/>
    <col min="38" max="16384" width="12" style="88"/>
  </cols>
  <sheetData>
    <row r="1" spans="2:36" ht="12" customHeight="1" thickBot="1"/>
    <row r="2" spans="2:36" ht="22.5" customHeight="1">
      <c r="B2" s="103" t="s">
        <v>338</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102"/>
    </row>
    <row r="3" spans="2:36" ht="22.5" customHeight="1">
      <c r="B3" s="498" t="s">
        <v>1295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620"/>
    </row>
    <row r="4" spans="2:36" ht="22.5" customHeight="1">
      <c r="B4" s="621"/>
      <c r="C4" s="93"/>
      <c r="D4" s="93" t="s">
        <v>337</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620"/>
    </row>
    <row r="5" spans="2:36" ht="22.5" customHeight="1">
      <c r="B5" s="621"/>
      <c r="C5" s="93"/>
      <c r="D5" s="622" t="s">
        <v>945</v>
      </c>
      <c r="E5" s="623"/>
      <c r="F5" s="623"/>
      <c r="G5" s="623"/>
      <c r="H5" s="623"/>
      <c r="I5" s="623"/>
      <c r="J5" s="623"/>
      <c r="K5" s="623"/>
      <c r="L5" s="623"/>
      <c r="M5" s="623"/>
      <c r="N5" s="622" t="s">
        <v>1296</v>
      </c>
      <c r="O5" s="623"/>
      <c r="P5" s="623"/>
      <c r="Q5" s="623"/>
      <c r="R5" s="623"/>
      <c r="S5" s="623"/>
      <c r="T5" s="623"/>
      <c r="U5" s="623"/>
      <c r="V5" s="623"/>
      <c r="W5" s="623"/>
      <c r="X5" s="622" t="s">
        <v>1297</v>
      </c>
      <c r="Y5" s="623"/>
      <c r="Z5" s="623"/>
      <c r="AA5" s="623"/>
      <c r="AB5" s="623"/>
      <c r="AC5" s="623"/>
      <c r="AD5" s="623"/>
      <c r="AE5" s="623"/>
      <c r="AF5" s="623"/>
      <c r="AG5" s="623"/>
      <c r="AH5" s="98"/>
      <c r="AI5" s="93"/>
      <c r="AJ5" s="620"/>
    </row>
    <row r="6" spans="2:36" ht="22.5" customHeight="1">
      <c r="B6" s="621"/>
      <c r="C6" s="93"/>
      <c r="D6" s="1113"/>
      <c r="E6" s="1114"/>
      <c r="F6" s="1114"/>
      <c r="G6" s="1114"/>
      <c r="H6" s="1114"/>
      <c r="I6" s="1114"/>
      <c r="J6" s="624" t="s">
        <v>328</v>
      </c>
      <c r="K6" s="624"/>
      <c r="L6" s="623" t="s">
        <v>336</v>
      </c>
      <c r="M6" s="623"/>
      <c r="N6" s="1113"/>
      <c r="O6" s="1114"/>
      <c r="P6" s="1114"/>
      <c r="Q6" s="1114"/>
      <c r="R6" s="1114"/>
      <c r="S6" s="1114"/>
      <c r="T6" s="624" t="s">
        <v>328</v>
      </c>
      <c r="U6" s="624"/>
      <c r="V6" s="623" t="s">
        <v>335</v>
      </c>
      <c r="W6" s="623"/>
      <c r="X6" s="1113"/>
      <c r="Y6" s="1114"/>
      <c r="Z6" s="1114"/>
      <c r="AA6" s="1114"/>
      <c r="AB6" s="1114"/>
      <c r="AC6" s="1114"/>
      <c r="AD6" s="624" t="s">
        <v>328</v>
      </c>
      <c r="AE6" s="624"/>
      <c r="AF6" s="623" t="s">
        <v>334</v>
      </c>
      <c r="AG6" s="623"/>
      <c r="AH6" s="98"/>
      <c r="AI6" s="93"/>
      <c r="AJ6" s="620"/>
    </row>
    <row r="7" spans="2:36" ht="22.5" customHeight="1">
      <c r="B7" s="621"/>
      <c r="C7" s="93"/>
      <c r="D7" s="624"/>
      <c r="E7" s="624"/>
      <c r="F7" s="624"/>
      <c r="G7" s="624"/>
      <c r="H7" s="624"/>
      <c r="I7" s="624"/>
      <c r="J7" s="624"/>
      <c r="K7" s="624"/>
      <c r="L7" s="624"/>
      <c r="M7" s="624"/>
      <c r="N7" s="622" t="s">
        <v>333</v>
      </c>
      <c r="O7" s="623"/>
      <c r="P7" s="623"/>
      <c r="Q7" s="623"/>
      <c r="R7" s="623"/>
      <c r="S7" s="623"/>
      <c r="T7" s="623"/>
      <c r="U7" s="623"/>
      <c r="V7" s="623"/>
      <c r="W7" s="623"/>
      <c r="X7" s="1113"/>
      <c r="Y7" s="1114"/>
      <c r="Z7" s="1114"/>
      <c r="AA7" s="1114"/>
      <c r="AB7" s="1114"/>
      <c r="AC7" s="1114"/>
      <c r="AD7" s="624" t="s">
        <v>328</v>
      </c>
      <c r="AE7" s="624"/>
      <c r="AF7" s="623" t="s">
        <v>332</v>
      </c>
      <c r="AG7" s="623"/>
      <c r="AH7" s="98"/>
      <c r="AI7" s="93"/>
      <c r="AJ7" s="620"/>
    </row>
    <row r="8" spans="2:36" ht="22.5" customHeight="1">
      <c r="B8" s="621"/>
      <c r="C8" s="93"/>
      <c r="D8" s="93"/>
      <c r="E8" s="93"/>
      <c r="F8" s="93"/>
      <c r="G8" s="93"/>
      <c r="H8" s="93"/>
      <c r="I8" s="93"/>
      <c r="J8" s="93"/>
      <c r="K8" s="93"/>
      <c r="L8" s="93"/>
      <c r="M8" s="93"/>
      <c r="N8" s="624"/>
      <c r="O8" s="624"/>
      <c r="P8" s="624"/>
      <c r="Q8" s="624"/>
      <c r="R8" s="624"/>
      <c r="S8" s="624"/>
      <c r="T8" s="624"/>
      <c r="U8" s="624"/>
      <c r="V8" s="624"/>
      <c r="W8" s="624"/>
      <c r="X8" s="624"/>
      <c r="Y8" s="624"/>
      <c r="Z8" s="624"/>
      <c r="AA8" s="624"/>
      <c r="AB8" s="624"/>
      <c r="AC8" s="624"/>
      <c r="AD8" s="624"/>
      <c r="AE8" s="624"/>
      <c r="AF8" s="624"/>
      <c r="AG8" s="624"/>
      <c r="AH8" s="93"/>
      <c r="AI8" s="93"/>
      <c r="AJ8" s="620"/>
    </row>
    <row r="9" spans="2:36" ht="22.5" customHeight="1">
      <c r="B9" s="621"/>
      <c r="C9" s="93"/>
      <c r="D9" s="93"/>
      <c r="E9" s="93"/>
      <c r="F9" s="93"/>
      <c r="G9" s="93"/>
      <c r="H9" s="93"/>
      <c r="I9" s="93"/>
      <c r="J9" s="93"/>
      <c r="K9" s="93"/>
      <c r="L9" s="93"/>
      <c r="M9" s="93"/>
      <c r="N9" s="625" t="s">
        <v>331</v>
      </c>
      <c r="O9" s="624"/>
      <c r="P9" s="624"/>
      <c r="Q9" s="624"/>
      <c r="R9" s="624"/>
      <c r="S9" s="624"/>
      <c r="T9" s="624"/>
      <c r="U9" s="624"/>
      <c r="V9" s="624"/>
      <c r="W9" s="624"/>
      <c r="X9" s="1113"/>
      <c r="Y9" s="1114"/>
      <c r="Z9" s="1114"/>
      <c r="AA9" s="1114"/>
      <c r="AB9" s="1114"/>
      <c r="AC9" s="1114"/>
      <c r="AD9" s="624" t="s">
        <v>328</v>
      </c>
      <c r="AE9" s="624"/>
      <c r="AF9" s="623" t="s">
        <v>330</v>
      </c>
      <c r="AG9" s="623"/>
      <c r="AH9" s="98"/>
      <c r="AI9" s="93"/>
      <c r="AJ9" s="620"/>
    </row>
    <row r="10" spans="2:36" ht="22.5" customHeight="1">
      <c r="B10" s="621"/>
      <c r="C10" s="93"/>
      <c r="D10" s="93"/>
      <c r="E10" s="93"/>
      <c r="F10" s="93"/>
      <c r="G10" s="93"/>
      <c r="H10" s="93"/>
      <c r="I10" s="93"/>
      <c r="J10" s="93"/>
      <c r="K10" s="93"/>
      <c r="L10" s="93"/>
      <c r="M10" s="93"/>
      <c r="N10" s="624"/>
      <c r="O10" s="624"/>
      <c r="P10" s="624"/>
      <c r="Q10" s="624"/>
      <c r="R10" s="624"/>
      <c r="S10" s="624"/>
      <c r="T10" s="624"/>
      <c r="U10" s="624"/>
      <c r="V10" s="624"/>
      <c r="W10" s="624"/>
      <c r="X10" s="626"/>
      <c r="Y10" s="626"/>
      <c r="Z10" s="93" t="s">
        <v>329</v>
      </c>
      <c r="AA10" s="626"/>
      <c r="AB10" s="626"/>
      <c r="AC10" s="626"/>
      <c r="AD10" s="624"/>
      <c r="AE10" s="624"/>
      <c r="AF10" s="623"/>
      <c r="AG10" s="623"/>
      <c r="AH10" s="93"/>
      <c r="AI10" s="93"/>
      <c r="AJ10" s="620"/>
    </row>
    <row r="11" spans="2:36" ht="22.5" customHeight="1">
      <c r="B11" s="621"/>
      <c r="C11" s="93"/>
      <c r="D11" s="93" t="s">
        <v>1298</v>
      </c>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620"/>
    </row>
    <row r="12" spans="2:36" ht="22.5" customHeight="1">
      <c r="B12" s="621"/>
      <c r="C12" s="93"/>
      <c r="D12" s="1113"/>
      <c r="E12" s="1114"/>
      <c r="F12" s="1114"/>
      <c r="G12" s="1114"/>
      <c r="H12" s="1114"/>
      <c r="I12" s="1114"/>
      <c r="J12" s="1114"/>
      <c r="K12" s="1114"/>
      <c r="L12" s="1114"/>
      <c r="M12" s="624" t="s">
        <v>328</v>
      </c>
      <c r="N12" s="624"/>
      <c r="O12" s="623" t="s">
        <v>327</v>
      </c>
      <c r="P12" s="623"/>
      <c r="Q12" s="98"/>
      <c r="R12" s="625"/>
      <c r="S12" s="624" t="s">
        <v>326</v>
      </c>
      <c r="T12" s="624"/>
      <c r="U12" s="624"/>
      <c r="V12" s="624"/>
      <c r="W12" s="624"/>
      <c r="X12" s="1126"/>
      <c r="Y12" s="1127"/>
      <c r="Z12" s="1127"/>
      <c r="AA12" s="1127"/>
      <c r="AB12" s="1127"/>
      <c r="AC12" s="1127"/>
      <c r="AD12" s="1127"/>
      <c r="AE12" s="1127"/>
      <c r="AF12" s="624"/>
      <c r="AG12" s="624"/>
      <c r="AH12" s="623" t="s">
        <v>325</v>
      </c>
      <c r="AI12" s="627"/>
      <c r="AJ12" s="620"/>
    </row>
    <row r="13" spans="2:36" ht="22.5" customHeight="1">
      <c r="B13" s="621"/>
      <c r="C13" s="93"/>
      <c r="D13" s="624"/>
      <c r="E13" s="624"/>
      <c r="F13" s="624"/>
      <c r="G13" s="624"/>
      <c r="H13" s="624"/>
      <c r="I13" s="624"/>
      <c r="J13" s="624"/>
      <c r="K13" s="624"/>
      <c r="L13" s="624"/>
      <c r="M13" s="624"/>
      <c r="N13" s="624"/>
      <c r="O13" s="624"/>
      <c r="P13" s="624"/>
      <c r="Q13" s="93"/>
      <c r="R13" s="624"/>
      <c r="S13" s="624"/>
      <c r="T13" s="624"/>
      <c r="U13" s="624"/>
      <c r="V13" s="624"/>
      <c r="W13" s="624"/>
      <c r="X13" s="624"/>
      <c r="Y13" s="624"/>
      <c r="Z13" s="624" t="s">
        <v>324</v>
      </c>
      <c r="AA13" s="624"/>
      <c r="AB13" s="624"/>
      <c r="AC13" s="624"/>
      <c r="AD13" s="624"/>
      <c r="AE13" s="624"/>
      <c r="AF13" s="624"/>
      <c r="AG13" s="624"/>
      <c r="AH13" s="624"/>
      <c r="AI13" s="628"/>
      <c r="AJ13" s="620"/>
    </row>
    <row r="14" spans="2:36" ht="22.5" customHeight="1">
      <c r="B14" s="621"/>
      <c r="C14" s="93"/>
      <c r="D14" s="93"/>
      <c r="E14" s="93"/>
      <c r="F14" s="93"/>
      <c r="G14" s="93"/>
      <c r="H14" s="93"/>
      <c r="I14" s="93"/>
      <c r="J14" s="93"/>
      <c r="K14" s="93"/>
      <c r="L14" s="93"/>
      <c r="M14" s="93"/>
      <c r="N14" s="625"/>
      <c r="O14" s="624"/>
      <c r="P14" s="624" t="s">
        <v>323</v>
      </c>
      <c r="Q14" s="624"/>
      <c r="R14" s="624"/>
      <c r="S14" s="624"/>
      <c r="T14" s="624"/>
      <c r="U14" s="624"/>
      <c r="V14" s="624"/>
      <c r="W14" s="624"/>
      <c r="X14" s="1113"/>
      <c r="Y14" s="1114"/>
      <c r="Z14" s="1114"/>
      <c r="AA14" s="1114"/>
      <c r="AB14" s="1114"/>
      <c r="AC14" s="1114"/>
      <c r="AD14" s="1114"/>
      <c r="AE14" s="1114"/>
      <c r="AF14" s="624"/>
      <c r="AG14" s="624"/>
      <c r="AH14" s="623" t="s">
        <v>322</v>
      </c>
      <c r="AI14" s="629"/>
      <c r="AJ14" s="620"/>
    </row>
    <row r="15" spans="2:36" ht="22.5" customHeight="1" thickBot="1">
      <c r="B15" s="621"/>
      <c r="C15" s="93"/>
      <c r="D15" s="93"/>
      <c r="E15" s="93"/>
      <c r="F15" s="93"/>
      <c r="G15" s="93"/>
      <c r="H15" s="93"/>
      <c r="I15" s="93"/>
      <c r="J15" s="93"/>
      <c r="K15" s="93"/>
      <c r="L15" s="93"/>
      <c r="M15" s="93"/>
      <c r="N15" s="624"/>
      <c r="O15" s="624"/>
      <c r="P15" s="624"/>
      <c r="Q15" s="624"/>
      <c r="R15" s="624"/>
      <c r="S15" s="624"/>
      <c r="T15" s="624"/>
      <c r="U15" s="624"/>
      <c r="V15" s="624"/>
      <c r="W15" s="624"/>
      <c r="X15" s="624"/>
      <c r="Y15" s="624"/>
      <c r="Z15" s="624" t="s">
        <v>321</v>
      </c>
      <c r="AA15" s="624"/>
      <c r="AB15" s="624"/>
      <c r="AC15" s="624"/>
      <c r="AD15" s="624"/>
      <c r="AE15" s="624"/>
      <c r="AF15" s="624"/>
      <c r="AG15" s="624"/>
      <c r="AH15" s="624"/>
      <c r="AI15" s="624"/>
      <c r="AJ15" s="620"/>
    </row>
    <row r="16" spans="2:36" ht="22.5" customHeight="1" thickTop="1">
      <c r="B16" s="621"/>
      <c r="C16" s="93"/>
      <c r="D16" s="622" t="s">
        <v>320</v>
      </c>
      <c r="E16" s="623"/>
      <c r="F16" s="623"/>
      <c r="G16" s="623"/>
      <c r="H16" s="623"/>
      <c r="I16" s="623"/>
      <c r="J16" s="623"/>
      <c r="K16" s="623"/>
      <c r="L16" s="623"/>
      <c r="M16" s="622" t="s">
        <v>319</v>
      </c>
      <c r="N16" s="623"/>
      <c r="O16" s="623"/>
      <c r="P16" s="622" t="s">
        <v>318</v>
      </c>
      <c r="Q16" s="623"/>
      <c r="R16" s="623"/>
      <c r="S16" s="623"/>
      <c r="T16" s="624" t="s">
        <v>317</v>
      </c>
      <c r="U16" s="622" t="s">
        <v>316</v>
      </c>
      <c r="V16" s="623"/>
      <c r="W16" s="623"/>
      <c r="X16" s="623"/>
      <c r="Y16" s="622" t="s">
        <v>315</v>
      </c>
      <c r="Z16" s="623"/>
      <c r="AA16" s="623"/>
      <c r="AB16" s="623"/>
      <c r="AC16" s="623"/>
      <c r="AD16" s="630"/>
      <c r="AE16" s="630" t="s">
        <v>314</v>
      </c>
      <c r="AF16" s="101" t="s">
        <v>313</v>
      </c>
      <c r="AG16" s="100"/>
      <c r="AH16" s="99"/>
      <c r="AI16" s="93"/>
      <c r="AJ16" s="620"/>
    </row>
    <row r="17" spans="1:36" ht="22.5" customHeight="1">
      <c r="B17" s="621"/>
      <c r="C17" s="93"/>
      <c r="D17" s="98"/>
      <c r="E17" s="93"/>
      <c r="F17" s="93"/>
      <c r="G17" s="93"/>
      <c r="H17" s="93"/>
      <c r="I17" s="93"/>
      <c r="J17" s="93"/>
      <c r="K17" s="93"/>
      <c r="L17" s="93"/>
      <c r="M17" s="98"/>
      <c r="N17" s="93"/>
      <c r="O17" s="93" t="s">
        <v>312</v>
      </c>
      <c r="P17" s="97" t="s">
        <v>311</v>
      </c>
      <c r="Q17" s="96"/>
      <c r="R17" s="96"/>
      <c r="S17" s="96"/>
      <c r="T17" s="96"/>
      <c r="U17" s="98"/>
      <c r="V17" s="93"/>
      <c r="W17" s="93"/>
      <c r="X17" s="93" t="s">
        <v>310</v>
      </c>
      <c r="Y17" s="97" t="s">
        <v>309</v>
      </c>
      <c r="Z17" s="96"/>
      <c r="AA17" s="96"/>
      <c r="AB17" s="96"/>
      <c r="AC17" s="96"/>
      <c r="AD17" s="96"/>
      <c r="AE17" s="96"/>
      <c r="AF17" s="95"/>
      <c r="AG17" s="93"/>
      <c r="AH17" s="94" t="s">
        <v>308</v>
      </c>
      <c r="AI17" s="93"/>
      <c r="AJ17" s="620"/>
    </row>
    <row r="18" spans="1:36" ht="22.5" customHeight="1">
      <c r="B18" s="621"/>
      <c r="C18" s="93"/>
      <c r="D18" s="625" t="s">
        <v>307</v>
      </c>
      <c r="E18" s="624"/>
      <c r="F18" s="624"/>
      <c r="G18" s="624"/>
      <c r="H18" s="624"/>
      <c r="I18" s="1113"/>
      <c r="J18" s="1114"/>
      <c r="K18" s="1114"/>
      <c r="L18" s="1115"/>
      <c r="M18" s="622"/>
      <c r="N18" s="623"/>
      <c r="O18" s="623"/>
      <c r="P18" s="1116"/>
      <c r="Q18" s="1117"/>
      <c r="R18" s="1117"/>
      <c r="S18" s="1117"/>
      <c r="T18" s="1118"/>
      <c r="U18" s="622"/>
      <c r="V18" s="623"/>
      <c r="W18" s="623"/>
      <c r="X18" s="623"/>
      <c r="Y18" s="1116"/>
      <c r="Z18" s="1117"/>
      <c r="AA18" s="1117"/>
      <c r="AB18" s="1117"/>
      <c r="AC18" s="1117"/>
      <c r="AD18" s="1117"/>
      <c r="AE18" s="1119"/>
      <c r="AF18" s="631" t="s">
        <v>306</v>
      </c>
      <c r="AG18" s="623"/>
      <c r="AH18" s="632"/>
      <c r="AI18" s="93"/>
      <c r="AJ18" s="620"/>
    </row>
    <row r="19" spans="1:36" ht="22.5" customHeight="1">
      <c r="A19" s="93"/>
      <c r="B19" s="621"/>
      <c r="C19" s="93"/>
      <c r="D19" s="625" t="s">
        <v>305</v>
      </c>
      <c r="E19" s="624"/>
      <c r="F19" s="624"/>
      <c r="G19" s="624"/>
      <c r="H19" s="624"/>
      <c r="I19" s="1113"/>
      <c r="J19" s="1114"/>
      <c r="K19" s="1114"/>
      <c r="L19" s="1115"/>
      <c r="M19" s="622" t="s">
        <v>503</v>
      </c>
      <c r="N19" s="623"/>
      <c r="O19" s="623"/>
      <c r="P19" s="1116"/>
      <c r="Q19" s="1117"/>
      <c r="R19" s="1117"/>
      <c r="S19" s="1117"/>
      <c r="T19" s="1118"/>
      <c r="U19" s="622" t="s">
        <v>504</v>
      </c>
      <c r="V19" s="623"/>
      <c r="W19" s="623"/>
      <c r="X19" s="623"/>
      <c r="Y19" s="1116"/>
      <c r="Z19" s="1117"/>
      <c r="AA19" s="1117"/>
      <c r="AB19" s="1117"/>
      <c r="AC19" s="1117"/>
      <c r="AD19" s="1117"/>
      <c r="AE19" s="1119"/>
      <c r="AF19" s="1120"/>
      <c r="AG19" s="1121"/>
      <c r="AH19" s="1122"/>
      <c r="AI19" s="93"/>
      <c r="AJ19" s="620"/>
    </row>
    <row r="20" spans="1:36" ht="22.5" customHeight="1">
      <c r="B20" s="621"/>
      <c r="C20" s="93"/>
      <c r="D20" s="625" t="s">
        <v>304</v>
      </c>
      <c r="E20" s="624"/>
      <c r="F20" s="624"/>
      <c r="G20" s="624"/>
      <c r="H20" s="624"/>
      <c r="I20" s="1113"/>
      <c r="J20" s="1114"/>
      <c r="K20" s="1114"/>
      <c r="L20" s="1115"/>
      <c r="M20" s="622" t="s">
        <v>505</v>
      </c>
      <c r="N20" s="623"/>
      <c r="O20" s="623"/>
      <c r="P20" s="1116"/>
      <c r="Q20" s="1117"/>
      <c r="R20" s="1117"/>
      <c r="S20" s="1117"/>
      <c r="T20" s="1118"/>
      <c r="U20" s="622" t="s">
        <v>506</v>
      </c>
      <c r="V20" s="623"/>
      <c r="W20" s="623"/>
      <c r="X20" s="623"/>
      <c r="Y20" s="1116"/>
      <c r="Z20" s="1117"/>
      <c r="AA20" s="1117"/>
      <c r="AB20" s="1117"/>
      <c r="AC20" s="1117"/>
      <c r="AD20" s="1117"/>
      <c r="AE20" s="1119"/>
      <c r="AF20" s="1120"/>
      <c r="AG20" s="1121"/>
      <c r="AH20" s="1122"/>
      <c r="AI20" s="93"/>
      <c r="AJ20" s="620"/>
    </row>
    <row r="21" spans="1:36" ht="22.5" customHeight="1">
      <c r="B21" s="621"/>
      <c r="C21" s="93"/>
      <c r="D21" s="625" t="s">
        <v>303</v>
      </c>
      <c r="E21" s="624"/>
      <c r="F21" s="624"/>
      <c r="G21" s="624"/>
      <c r="H21" s="624"/>
      <c r="I21" s="1113"/>
      <c r="J21" s="1114"/>
      <c r="K21" s="1114"/>
      <c r="L21" s="1115"/>
      <c r="M21" s="622" t="s">
        <v>507</v>
      </c>
      <c r="N21" s="623"/>
      <c r="O21" s="623"/>
      <c r="P21" s="1116"/>
      <c r="Q21" s="1117"/>
      <c r="R21" s="1117"/>
      <c r="S21" s="1117"/>
      <c r="T21" s="1118"/>
      <c r="U21" s="622" t="s">
        <v>508</v>
      </c>
      <c r="V21" s="623"/>
      <c r="W21" s="623"/>
      <c r="X21" s="623"/>
      <c r="Y21" s="1116"/>
      <c r="Z21" s="1117"/>
      <c r="AA21" s="1117"/>
      <c r="AB21" s="1117"/>
      <c r="AC21" s="1117"/>
      <c r="AD21" s="1117"/>
      <c r="AE21" s="1119"/>
      <c r="AF21" s="1120"/>
      <c r="AG21" s="1121"/>
      <c r="AH21" s="1122"/>
      <c r="AI21" s="93"/>
      <c r="AJ21" s="620"/>
    </row>
    <row r="22" spans="1:36" ht="22.5" customHeight="1">
      <c r="B22" s="621"/>
      <c r="C22" s="93"/>
      <c r="D22" s="625" t="s">
        <v>302</v>
      </c>
      <c r="E22" s="624"/>
      <c r="F22" s="624"/>
      <c r="G22" s="624"/>
      <c r="H22" s="624"/>
      <c r="I22" s="1113"/>
      <c r="J22" s="1114"/>
      <c r="K22" s="1114"/>
      <c r="L22" s="1115"/>
      <c r="M22" s="622" t="s">
        <v>509</v>
      </c>
      <c r="N22" s="623"/>
      <c r="O22" s="623"/>
      <c r="P22" s="1116"/>
      <c r="Q22" s="1117"/>
      <c r="R22" s="1117"/>
      <c r="S22" s="1117"/>
      <c r="T22" s="1118"/>
      <c r="U22" s="622" t="s">
        <v>510</v>
      </c>
      <c r="V22" s="623"/>
      <c r="W22" s="623"/>
      <c r="X22" s="623"/>
      <c r="Y22" s="1116"/>
      <c r="Z22" s="1117"/>
      <c r="AA22" s="1117"/>
      <c r="AB22" s="1117"/>
      <c r="AC22" s="1117"/>
      <c r="AD22" s="1117"/>
      <c r="AE22" s="1119"/>
      <c r="AF22" s="1120"/>
      <c r="AG22" s="1121"/>
      <c r="AH22" s="1122"/>
      <c r="AI22" s="93"/>
      <c r="AJ22" s="620"/>
    </row>
    <row r="23" spans="1:36" ht="22.5" customHeight="1" thickBot="1">
      <c r="B23" s="621"/>
      <c r="C23" s="93"/>
      <c r="D23" s="625" t="s">
        <v>301</v>
      </c>
      <c r="E23" s="624"/>
      <c r="F23" s="624"/>
      <c r="G23" s="624"/>
      <c r="H23" s="624"/>
      <c r="I23" s="1113"/>
      <c r="J23" s="1114"/>
      <c r="K23" s="1114"/>
      <c r="L23" s="1115"/>
      <c r="M23" s="622" t="s">
        <v>511</v>
      </c>
      <c r="N23" s="623"/>
      <c r="O23" s="623"/>
      <c r="P23" s="1116"/>
      <c r="Q23" s="1117"/>
      <c r="R23" s="1117"/>
      <c r="S23" s="1117"/>
      <c r="T23" s="1118"/>
      <c r="U23" s="622" t="s">
        <v>512</v>
      </c>
      <c r="V23" s="623"/>
      <c r="W23" s="623"/>
      <c r="X23" s="623"/>
      <c r="Y23" s="1116"/>
      <c r="Z23" s="1117"/>
      <c r="AA23" s="1117"/>
      <c r="AB23" s="1117"/>
      <c r="AC23" s="1117"/>
      <c r="AD23" s="1117"/>
      <c r="AE23" s="1119"/>
      <c r="AF23" s="1123"/>
      <c r="AG23" s="1124"/>
      <c r="AH23" s="1125"/>
      <c r="AI23" s="93"/>
      <c r="AJ23" s="620"/>
    </row>
    <row r="24" spans="1:36" ht="22.5" customHeight="1" thickTop="1">
      <c r="B24" s="621"/>
      <c r="C24" s="93"/>
      <c r="D24" s="624" t="s">
        <v>300</v>
      </c>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93"/>
      <c r="AG24" s="93"/>
      <c r="AH24" s="93"/>
      <c r="AI24" s="93"/>
      <c r="AJ24" s="620"/>
    </row>
    <row r="25" spans="1:36" ht="22.5" customHeight="1">
      <c r="B25" s="621"/>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620"/>
    </row>
    <row r="26" spans="1:36" ht="22.5" customHeight="1">
      <c r="B26" s="621"/>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620"/>
    </row>
    <row r="27" spans="1:36" ht="22.5" customHeight="1">
      <c r="B27" s="621"/>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620"/>
    </row>
    <row r="28" spans="1:36" ht="22.5" customHeight="1">
      <c r="B28" s="621"/>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620"/>
    </row>
    <row r="29" spans="1:36" ht="22.5" customHeight="1">
      <c r="B29" s="621"/>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620"/>
    </row>
    <row r="30" spans="1:36" ht="22.5" customHeight="1">
      <c r="B30" s="621"/>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620"/>
    </row>
    <row r="31" spans="1:36" ht="22.5" customHeight="1">
      <c r="B31" s="621"/>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620"/>
    </row>
    <row r="32" spans="1:36" ht="22.5" customHeight="1">
      <c r="B32" s="621"/>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620"/>
    </row>
    <row r="33" spans="2:36" ht="22.5" customHeight="1">
      <c r="B33" s="62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620"/>
    </row>
    <row r="34" spans="2:36" ht="22.5" customHeight="1">
      <c r="B34" s="62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620"/>
    </row>
    <row r="35" spans="2:36" ht="22.5" customHeight="1">
      <c r="B35" s="621"/>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620"/>
    </row>
    <row r="36" spans="2:36" ht="22.5" customHeight="1">
      <c r="B36" s="621"/>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620"/>
    </row>
    <row r="37" spans="2:36" ht="22.5" customHeight="1">
      <c r="B37" s="621"/>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620"/>
    </row>
    <row r="38" spans="2:36" ht="22.5" customHeight="1">
      <c r="B38" s="621"/>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620"/>
    </row>
    <row r="39" spans="2:36" ht="22.5" customHeight="1">
      <c r="B39" s="621"/>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620"/>
    </row>
    <row r="40" spans="2:36" ht="22.5" customHeight="1" thickBot="1">
      <c r="B40" s="92"/>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0"/>
    </row>
    <row r="41" spans="2:36" ht="13.5" customHeight="1">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row>
  </sheetData>
  <mergeCells count="31">
    <mergeCell ref="D12:L12"/>
    <mergeCell ref="X12:AE12"/>
    <mergeCell ref="D6:I6"/>
    <mergeCell ref="N6:S6"/>
    <mergeCell ref="X6:AC6"/>
    <mergeCell ref="X7:AC7"/>
    <mergeCell ref="X9:AC9"/>
    <mergeCell ref="I21:L21"/>
    <mergeCell ref="P21:T21"/>
    <mergeCell ref="Y21:AE21"/>
    <mergeCell ref="AF21:AH21"/>
    <mergeCell ref="X14:AE14"/>
    <mergeCell ref="I18:L18"/>
    <mergeCell ref="P18:T18"/>
    <mergeCell ref="Y18:AE18"/>
    <mergeCell ref="I19:L19"/>
    <mergeCell ref="P19:T19"/>
    <mergeCell ref="Y19:AE19"/>
    <mergeCell ref="AF19:AH19"/>
    <mergeCell ref="I20:L20"/>
    <mergeCell ref="P20:T20"/>
    <mergeCell ref="Y20:AE20"/>
    <mergeCell ref="AF20:AH20"/>
    <mergeCell ref="I22:L22"/>
    <mergeCell ref="P22:T22"/>
    <mergeCell ref="Y22:AE22"/>
    <mergeCell ref="AF22:AH22"/>
    <mergeCell ref="I23:L23"/>
    <mergeCell ref="P23:T23"/>
    <mergeCell ref="Y23:AE23"/>
    <mergeCell ref="AF23:AH23"/>
  </mergeCells>
  <phoneticPr fontId="2"/>
  <printOptions horizontalCentered="1"/>
  <pageMargins left="0.31496062992125984" right="0.31496062992125984" top="0.98425196850393704" bottom="0.19685039370078741" header="0" footer="0"/>
  <pageSetup paperSize="9" scale="85" firstPageNumber="4"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showZeros="0" showOutlineSymbols="0" view="pageBreakPreview" topLeftCell="C1" zoomScaleNormal="75" zoomScaleSheetLayoutView="100" workbookViewId="0">
      <selection activeCell="I1" sqref="I1:K1"/>
    </sheetView>
  </sheetViews>
  <sheetFormatPr defaultColWidth="12" defaultRowHeight="22.5" customHeight="1"/>
  <cols>
    <col min="1" max="1" width="1.625" style="104" customWidth="1"/>
    <col min="2" max="2" width="2.625" style="104" customWidth="1"/>
    <col min="3" max="35" width="3" style="104" customWidth="1"/>
    <col min="36" max="36" width="2.625" style="104" customWidth="1"/>
    <col min="37" max="37" width="1.625" style="104" customWidth="1"/>
    <col min="38" max="16384" width="12" style="104"/>
  </cols>
  <sheetData>
    <row r="1" spans="1:37" ht="11.25" customHeight="1" thickBot="1"/>
    <row r="2" spans="1:37" ht="22.5" customHeight="1">
      <c r="B2" s="133"/>
      <c r="C2" s="132" t="s">
        <v>357</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1"/>
      <c r="AK2" s="105"/>
    </row>
    <row r="3" spans="1:37" ht="22.5" customHeight="1">
      <c r="B3" s="633"/>
      <c r="C3" s="105" t="s">
        <v>356</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634"/>
      <c r="AK3" s="105"/>
    </row>
    <row r="4" spans="1:37" ht="22.5" customHeight="1">
      <c r="B4" s="633"/>
      <c r="C4" s="105" t="s">
        <v>355</v>
      </c>
      <c r="D4" s="105" t="s">
        <v>354</v>
      </c>
      <c r="E4" s="105"/>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634"/>
      <c r="AK4" s="105"/>
    </row>
    <row r="5" spans="1:37" ht="22.5" customHeight="1">
      <c r="B5" s="633"/>
      <c r="C5" s="635" t="s">
        <v>353</v>
      </c>
      <c r="D5" s="636"/>
      <c r="E5" s="636"/>
      <c r="F5" s="636"/>
      <c r="G5" s="636"/>
      <c r="H5" s="636"/>
      <c r="I5" s="636"/>
      <c r="J5" s="636"/>
      <c r="K5" s="637" t="s">
        <v>352</v>
      </c>
      <c r="L5" s="636"/>
      <c r="M5" s="636"/>
      <c r="N5" s="636"/>
      <c r="O5" s="636"/>
      <c r="P5" s="636"/>
      <c r="Q5" s="636"/>
      <c r="R5" s="638" t="s">
        <v>1299</v>
      </c>
      <c r="S5" s="637" t="s">
        <v>351</v>
      </c>
      <c r="T5" s="639"/>
      <c r="U5" s="639"/>
      <c r="V5" s="639"/>
      <c r="W5" s="640" t="s">
        <v>1300</v>
      </c>
      <c r="X5" s="641"/>
      <c r="Y5" s="642" t="s">
        <v>1301</v>
      </c>
      <c r="Z5" s="642"/>
      <c r="AA5" s="642"/>
      <c r="AB5" s="643"/>
      <c r="AC5" s="643"/>
      <c r="AD5" s="643"/>
      <c r="AE5" s="643"/>
      <c r="AF5" s="643"/>
      <c r="AG5" s="643"/>
      <c r="AH5" s="643"/>
      <c r="AI5" s="644" t="s">
        <v>350</v>
      </c>
      <c r="AJ5" s="645"/>
      <c r="AK5" s="129"/>
    </row>
    <row r="6" spans="1:37" ht="22.5" customHeight="1">
      <c r="B6" s="633"/>
      <c r="C6" s="646"/>
      <c r="D6" s="643"/>
      <c r="E6" s="643"/>
      <c r="F6" s="647" t="s">
        <v>349</v>
      </c>
      <c r="G6" s="648"/>
      <c r="H6" s="643"/>
      <c r="I6" s="643"/>
      <c r="J6" s="643"/>
      <c r="K6" s="649" t="s">
        <v>1302</v>
      </c>
      <c r="L6" s="650"/>
      <c r="M6" s="1192"/>
      <c r="N6" s="1193"/>
      <c r="O6" s="1193"/>
      <c r="P6" s="1193"/>
      <c r="Q6" s="1193"/>
      <c r="R6" s="1194"/>
      <c r="S6" s="646"/>
      <c r="T6" s="1195">
        <v>1.2E-2</v>
      </c>
      <c r="U6" s="1196"/>
      <c r="V6" s="1196"/>
      <c r="W6" s="643"/>
      <c r="X6" s="649" t="s">
        <v>598</v>
      </c>
      <c r="Y6" s="651"/>
      <c r="Z6" s="1192">
        <f t="shared" ref="Z6:Z27" si="0">ROUND(M6*T6,0)</f>
        <v>0</v>
      </c>
      <c r="AA6" s="1192"/>
      <c r="AB6" s="1192"/>
      <c r="AC6" s="1192"/>
      <c r="AD6" s="1192"/>
      <c r="AE6" s="1192"/>
      <c r="AF6" s="643" t="s">
        <v>328</v>
      </c>
      <c r="AG6" s="643"/>
      <c r="AH6" s="636"/>
      <c r="AI6" s="652"/>
      <c r="AJ6" s="653"/>
      <c r="AK6" s="122"/>
    </row>
    <row r="7" spans="1:37" ht="22.5" customHeight="1">
      <c r="B7" s="633"/>
      <c r="C7" s="646"/>
      <c r="D7" s="643"/>
      <c r="E7" s="643"/>
      <c r="F7" s="647" t="s">
        <v>348</v>
      </c>
      <c r="G7" s="648"/>
      <c r="H7" s="643"/>
      <c r="I7" s="643"/>
      <c r="J7" s="643"/>
      <c r="K7" s="649" t="s">
        <v>1302</v>
      </c>
      <c r="L7" s="650"/>
      <c r="M7" s="1192"/>
      <c r="N7" s="1193"/>
      <c r="O7" s="1193"/>
      <c r="P7" s="1193"/>
      <c r="Q7" s="1193"/>
      <c r="R7" s="1194"/>
      <c r="S7" s="646"/>
      <c r="T7" s="1195">
        <v>2.3E-2</v>
      </c>
      <c r="U7" s="1196"/>
      <c r="V7" s="1196"/>
      <c r="W7" s="643"/>
      <c r="X7" s="649" t="s">
        <v>1302</v>
      </c>
      <c r="Y7" s="651"/>
      <c r="Z7" s="1192">
        <f t="shared" si="0"/>
        <v>0</v>
      </c>
      <c r="AA7" s="1192"/>
      <c r="AB7" s="1192"/>
      <c r="AC7" s="1192"/>
      <c r="AD7" s="1192"/>
      <c r="AE7" s="1192"/>
      <c r="AF7" s="643" t="s">
        <v>328</v>
      </c>
      <c r="AG7" s="643"/>
      <c r="AH7" s="636"/>
      <c r="AI7" s="652"/>
      <c r="AJ7" s="653"/>
      <c r="AK7" s="122"/>
    </row>
    <row r="8" spans="1:37" ht="22.5" customHeight="1">
      <c r="B8" s="633"/>
      <c r="C8" s="646"/>
      <c r="D8" s="643"/>
      <c r="E8" s="643"/>
      <c r="F8" s="647">
        <v>10</v>
      </c>
      <c r="G8" s="648"/>
      <c r="H8" s="643"/>
      <c r="I8" s="643"/>
      <c r="J8" s="643"/>
      <c r="K8" s="649" t="s">
        <v>1302</v>
      </c>
      <c r="L8" s="650"/>
      <c r="M8" s="1192"/>
      <c r="N8" s="1193"/>
      <c r="O8" s="1193"/>
      <c r="P8" s="1193"/>
      <c r="Q8" s="1193"/>
      <c r="R8" s="1194"/>
      <c r="S8" s="646"/>
      <c r="T8" s="1195">
        <v>2.5000000000000001E-2</v>
      </c>
      <c r="U8" s="1196"/>
      <c r="V8" s="1196"/>
      <c r="W8" s="643"/>
      <c r="X8" s="649" t="s">
        <v>1302</v>
      </c>
      <c r="Y8" s="651"/>
      <c r="Z8" s="1192">
        <f t="shared" si="0"/>
        <v>0</v>
      </c>
      <c r="AA8" s="1192"/>
      <c r="AB8" s="1192"/>
      <c r="AC8" s="1192"/>
      <c r="AD8" s="1192"/>
      <c r="AE8" s="1192"/>
      <c r="AF8" s="643" t="s">
        <v>328</v>
      </c>
      <c r="AG8" s="643"/>
      <c r="AH8" s="636"/>
      <c r="AI8" s="654"/>
      <c r="AJ8" s="653"/>
      <c r="AK8" s="122"/>
    </row>
    <row r="9" spans="1:37" ht="22.5" customHeight="1">
      <c r="B9" s="633"/>
      <c r="C9" s="646"/>
      <c r="D9" s="643"/>
      <c r="E9" s="643"/>
      <c r="F9" s="647">
        <v>11</v>
      </c>
      <c r="G9" s="647"/>
      <c r="H9" s="643"/>
      <c r="I9" s="643"/>
      <c r="J9" s="643"/>
      <c r="K9" s="649" t="s">
        <v>1302</v>
      </c>
      <c r="L9" s="650"/>
      <c r="M9" s="1192"/>
      <c r="N9" s="1193"/>
      <c r="O9" s="1193"/>
      <c r="P9" s="1193"/>
      <c r="Q9" s="1193"/>
      <c r="R9" s="1194"/>
      <c r="S9" s="646"/>
      <c r="T9" s="1195">
        <v>2.5999999999999999E-2</v>
      </c>
      <c r="U9" s="1196"/>
      <c r="V9" s="1196"/>
      <c r="W9" s="643"/>
      <c r="X9" s="649" t="s">
        <v>1302</v>
      </c>
      <c r="Y9" s="651"/>
      <c r="Z9" s="1192">
        <f t="shared" si="0"/>
        <v>0</v>
      </c>
      <c r="AA9" s="1192"/>
      <c r="AB9" s="1192"/>
      <c r="AC9" s="1192"/>
      <c r="AD9" s="1192"/>
      <c r="AE9" s="1192"/>
      <c r="AF9" s="643" t="s">
        <v>328</v>
      </c>
      <c r="AG9" s="643"/>
      <c r="AH9" s="636"/>
      <c r="AI9" s="652"/>
      <c r="AJ9" s="653"/>
      <c r="AK9" s="122"/>
    </row>
    <row r="10" spans="1:37" ht="22.5" customHeight="1">
      <c r="B10" s="633"/>
      <c r="C10" s="646"/>
      <c r="D10" s="643"/>
      <c r="E10" s="643"/>
      <c r="F10" s="655">
        <v>12</v>
      </c>
      <c r="G10" s="647"/>
      <c r="H10" s="643"/>
      <c r="I10" s="643"/>
      <c r="J10" s="643"/>
      <c r="K10" s="649" t="s">
        <v>1302</v>
      </c>
      <c r="L10" s="650"/>
      <c r="M10" s="1192"/>
      <c r="N10" s="1193"/>
      <c r="O10" s="1193"/>
      <c r="P10" s="1193"/>
      <c r="Q10" s="1193"/>
      <c r="R10" s="1194"/>
      <c r="S10" s="646"/>
      <c r="T10" s="1195">
        <v>2.5000000000000001E-2</v>
      </c>
      <c r="U10" s="1196"/>
      <c r="V10" s="1196"/>
      <c r="W10" s="643"/>
      <c r="X10" s="649" t="s">
        <v>1302</v>
      </c>
      <c r="Y10" s="651"/>
      <c r="Z10" s="1192">
        <f t="shared" si="0"/>
        <v>0</v>
      </c>
      <c r="AA10" s="1192"/>
      <c r="AB10" s="1192"/>
      <c r="AC10" s="1192"/>
      <c r="AD10" s="1192"/>
      <c r="AE10" s="1192"/>
      <c r="AF10" s="643" t="s">
        <v>328</v>
      </c>
      <c r="AG10" s="643"/>
      <c r="AH10" s="636"/>
      <c r="AI10" s="652"/>
      <c r="AJ10" s="653"/>
      <c r="AK10" s="122"/>
    </row>
    <row r="11" spans="1:37" ht="22.5" customHeight="1">
      <c r="B11" s="633"/>
      <c r="C11" s="656"/>
      <c r="D11" s="657"/>
      <c r="E11" s="657"/>
      <c r="F11" s="647">
        <v>13</v>
      </c>
      <c r="G11" s="655"/>
      <c r="H11" s="657"/>
      <c r="I11" s="657"/>
      <c r="J11" s="657"/>
      <c r="K11" s="658" t="s">
        <v>1302</v>
      </c>
      <c r="L11" s="659"/>
      <c r="M11" s="1197"/>
      <c r="N11" s="1197"/>
      <c r="O11" s="1197"/>
      <c r="P11" s="1197"/>
      <c r="Q11" s="1197"/>
      <c r="R11" s="1198"/>
      <c r="S11" s="656"/>
      <c r="T11" s="1195">
        <v>2.8000000000000001E-2</v>
      </c>
      <c r="U11" s="1196"/>
      <c r="V11" s="1196"/>
      <c r="W11" s="657"/>
      <c r="X11" s="658" t="s">
        <v>1302</v>
      </c>
      <c r="Y11" s="660"/>
      <c r="Z11" s="1197">
        <f t="shared" si="0"/>
        <v>0</v>
      </c>
      <c r="AA11" s="1197"/>
      <c r="AB11" s="1197"/>
      <c r="AC11" s="1197"/>
      <c r="AD11" s="1197"/>
      <c r="AE11" s="1197"/>
      <c r="AF11" s="657" t="s">
        <v>328</v>
      </c>
      <c r="AG11" s="657"/>
      <c r="AH11" s="661"/>
      <c r="AI11" s="662"/>
      <c r="AJ11" s="653"/>
      <c r="AK11" s="122"/>
    </row>
    <row r="12" spans="1:37" ht="22.5" customHeight="1">
      <c r="B12" s="633"/>
      <c r="C12" s="646"/>
      <c r="D12" s="643"/>
      <c r="E12" s="643"/>
      <c r="F12" s="647">
        <v>14</v>
      </c>
      <c r="G12" s="647"/>
      <c r="H12" s="643"/>
      <c r="I12" s="643"/>
      <c r="J12" s="643"/>
      <c r="K12" s="649" t="s">
        <v>598</v>
      </c>
      <c r="L12" s="650"/>
      <c r="M12" s="1192"/>
      <c r="N12" s="1193"/>
      <c r="O12" s="1193"/>
      <c r="P12" s="1193"/>
      <c r="Q12" s="1193"/>
      <c r="R12" s="1194"/>
      <c r="S12" s="646"/>
      <c r="T12" s="1195">
        <v>2.8000000000000001E-2</v>
      </c>
      <c r="U12" s="1196"/>
      <c r="V12" s="1196"/>
      <c r="W12" s="643"/>
      <c r="X12" s="649" t="s">
        <v>598</v>
      </c>
      <c r="Y12" s="651"/>
      <c r="Z12" s="1192">
        <f t="shared" si="0"/>
        <v>0</v>
      </c>
      <c r="AA12" s="1192"/>
      <c r="AB12" s="1192"/>
      <c r="AC12" s="1192"/>
      <c r="AD12" s="1192"/>
      <c r="AE12" s="1192"/>
      <c r="AF12" s="643" t="s">
        <v>328</v>
      </c>
      <c r="AG12" s="643"/>
      <c r="AH12" s="663"/>
      <c r="AI12" s="654"/>
      <c r="AJ12" s="653"/>
      <c r="AK12" s="122"/>
    </row>
    <row r="13" spans="1:37" ht="22.5" customHeight="1">
      <c r="B13" s="633"/>
      <c r="C13" s="646"/>
      <c r="D13" s="643"/>
      <c r="E13" s="643"/>
      <c r="F13" s="647">
        <v>15</v>
      </c>
      <c r="G13" s="647"/>
      <c r="H13" s="643"/>
      <c r="I13" s="643"/>
      <c r="J13" s="643"/>
      <c r="K13" s="649" t="s">
        <v>598</v>
      </c>
      <c r="L13" s="650"/>
      <c r="M13" s="1192"/>
      <c r="N13" s="1193"/>
      <c r="O13" s="1193"/>
      <c r="P13" s="1193"/>
      <c r="Q13" s="1193"/>
      <c r="R13" s="1194"/>
      <c r="S13" s="646"/>
      <c r="T13" s="1195">
        <v>3.2000000000000001E-2</v>
      </c>
      <c r="U13" s="1196"/>
      <c r="V13" s="1196"/>
      <c r="W13" s="643"/>
      <c r="X13" s="649" t="s">
        <v>598</v>
      </c>
      <c r="Y13" s="651"/>
      <c r="Z13" s="1192">
        <f t="shared" si="0"/>
        <v>0</v>
      </c>
      <c r="AA13" s="1192"/>
      <c r="AB13" s="1192"/>
      <c r="AC13" s="1192"/>
      <c r="AD13" s="1192"/>
      <c r="AE13" s="1192"/>
      <c r="AF13" s="643" t="s">
        <v>328</v>
      </c>
      <c r="AG13" s="643"/>
      <c r="AH13" s="636"/>
      <c r="AI13" s="664"/>
      <c r="AJ13" s="653"/>
      <c r="AK13" s="122"/>
    </row>
    <row r="14" spans="1:37" ht="22.5" customHeight="1">
      <c r="A14" s="105"/>
      <c r="B14" s="633"/>
      <c r="C14" s="646"/>
      <c r="D14" s="643"/>
      <c r="E14" s="643"/>
      <c r="F14" s="647">
        <v>16</v>
      </c>
      <c r="G14" s="647"/>
      <c r="H14" s="643"/>
      <c r="I14" s="643"/>
      <c r="J14" s="643"/>
      <c r="K14" s="649" t="s">
        <v>598</v>
      </c>
      <c r="L14" s="650"/>
      <c r="M14" s="1192"/>
      <c r="N14" s="1193"/>
      <c r="O14" s="1193"/>
      <c r="P14" s="1193"/>
      <c r="Q14" s="1193"/>
      <c r="R14" s="1194"/>
      <c r="S14" s="646"/>
      <c r="T14" s="1195">
        <v>3.2000000000000001E-2</v>
      </c>
      <c r="U14" s="1196"/>
      <c r="V14" s="1196"/>
      <c r="W14" s="643"/>
      <c r="X14" s="649" t="s">
        <v>598</v>
      </c>
      <c r="Y14" s="651"/>
      <c r="Z14" s="1192">
        <f t="shared" si="0"/>
        <v>0</v>
      </c>
      <c r="AA14" s="1192"/>
      <c r="AB14" s="1192"/>
      <c r="AC14" s="1192"/>
      <c r="AD14" s="1192"/>
      <c r="AE14" s="1192"/>
      <c r="AF14" s="643" t="s">
        <v>328</v>
      </c>
      <c r="AG14" s="643"/>
      <c r="AH14" s="636"/>
      <c r="AI14" s="128"/>
      <c r="AJ14" s="653"/>
      <c r="AK14" s="122"/>
    </row>
    <row r="15" spans="1:37" ht="22.5" customHeight="1">
      <c r="B15" s="633"/>
      <c r="C15" s="646"/>
      <c r="D15" s="643"/>
      <c r="E15" s="643"/>
      <c r="F15" s="647">
        <v>17</v>
      </c>
      <c r="G15" s="647"/>
      <c r="H15" s="643"/>
      <c r="I15" s="643"/>
      <c r="J15" s="643"/>
      <c r="K15" s="649" t="s">
        <v>598</v>
      </c>
      <c r="L15" s="650"/>
      <c r="M15" s="1192"/>
      <c r="N15" s="1193"/>
      <c r="O15" s="1193"/>
      <c r="P15" s="1193"/>
      <c r="Q15" s="1193"/>
      <c r="R15" s="1194"/>
      <c r="S15" s="646"/>
      <c r="T15" s="1195">
        <v>2.8000000000000001E-2</v>
      </c>
      <c r="U15" s="1196"/>
      <c r="V15" s="1196"/>
      <c r="W15" s="643"/>
      <c r="X15" s="649" t="s">
        <v>598</v>
      </c>
      <c r="Y15" s="651"/>
      <c r="Z15" s="1192">
        <f t="shared" si="0"/>
        <v>0</v>
      </c>
      <c r="AA15" s="1192"/>
      <c r="AB15" s="1192"/>
      <c r="AC15" s="1192"/>
      <c r="AD15" s="1192"/>
      <c r="AE15" s="1192"/>
      <c r="AF15" s="643" t="s">
        <v>328</v>
      </c>
      <c r="AG15" s="643"/>
      <c r="AH15" s="636"/>
      <c r="AI15" s="127"/>
      <c r="AJ15" s="653"/>
      <c r="AK15" s="122"/>
    </row>
    <row r="16" spans="1:37" ht="22.5" customHeight="1">
      <c r="B16" s="633"/>
      <c r="C16" s="665"/>
      <c r="D16" s="666"/>
      <c r="E16" s="667"/>
      <c r="F16" s="668">
        <v>18</v>
      </c>
      <c r="G16" s="669"/>
      <c r="H16" s="667"/>
      <c r="I16" s="667"/>
      <c r="J16" s="667"/>
      <c r="K16" s="670" t="s">
        <v>1302</v>
      </c>
      <c r="L16" s="671"/>
      <c r="M16" s="1176"/>
      <c r="N16" s="1177"/>
      <c r="O16" s="1177"/>
      <c r="P16" s="1177"/>
      <c r="Q16" s="1177"/>
      <c r="R16" s="1178"/>
      <c r="S16" s="672"/>
      <c r="T16" s="1188">
        <v>2.7E-2</v>
      </c>
      <c r="U16" s="1189"/>
      <c r="V16" s="1189"/>
      <c r="W16" s="667"/>
      <c r="X16" s="670" t="s">
        <v>1302</v>
      </c>
      <c r="Y16" s="673"/>
      <c r="Z16" s="1176">
        <f t="shared" si="0"/>
        <v>0</v>
      </c>
      <c r="AA16" s="1176"/>
      <c r="AB16" s="1176"/>
      <c r="AC16" s="1176"/>
      <c r="AD16" s="1176"/>
      <c r="AE16" s="1176"/>
      <c r="AF16" s="667" t="s">
        <v>328</v>
      </c>
      <c r="AG16" s="667"/>
      <c r="AH16" s="674"/>
      <c r="AI16" s="675"/>
      <c r="AJ16" s="653"/>
      <c r="AK16" s="122"/>
    </row>
    <row r="17" spans="2:37" ht="22.5" customHeight="1">
      <c r="B17" s="633"/>
      <c r="C17" s="676"/>
      <c r="D17" s="677"/>
      <c r="E17" s="677"/>
      <c r="F17" s="668">
        <v>19</v>
      </c>
      <c r="G17" s="678"/>
      <c r="H17" s="677"/>
      <c r="I17" s="677"/>
      <c r="J17" s="677"/>
      <c r="K17" s="670" t="s">
        <v>1302</v>
      </c>
      <c r="L17" s="671"/>
      <c r="M17" s="1176"/>
      <c r="N17" s="1177"/>
      <c r="O17" s="1177"/>
      <c r="P17" s="1177"/>
      <c r="Q17" s="1177"/>
      <c r="R17" s="1178"/>
      <c r="S17" s="676"/>
      <c r="T17" s="1188">
        <v>2.5999999999999999E-2</v>
      </c>
      <c r="U17" s="1189"/>
      <c r="V17" s="1189"/>
      <c r="W17" s="679"/>
      <c r="X17" s="670" t="s">
        <v>1302</v>
      </c>
      <c r="Y17" s="673"/>
      <c r="Z17" s="1176">
        <f t="shared" si="0"/>
        <v>0</v>
      </c>
      <c r="AA17" s="1176"/>
      <c r="AB17" s="1176"/>
      <c r="AC17" s="1176"/>
      <c r="AD17" s="1176"/>
      <c r="AE17" s="1176"/>
      <c r="AF17" s="667" t="s">
        <v>71</v>
      </c>
      <c r="AG17" s="667"/>
      <c r="AH17" s="667"/>
      <c r="AI17" s="680"/>
      <c r="AJ17" s="634"/>
      <c r="AK17" s="105"/>
    </row>
    <row r="18" spans="2:37" ht="22.5" customHeight="1">
      <c r="B18" s="633"/>
      <c r="C18" s="676"/>
      <c r="D18" s="677"/>
      <c r="E18" s="677"/>
      <c r="F18" s="668">
        <v>20</v>
      </c>
      <c r="G18" s="678"/>
      <c r="H18" s="677"/>
      <c r="I18" s="677"/>
      <c r="J18" s="677"/>
      <c r="K18" s="670" t="s">
        <v>1302</v>
      </c>
      <c r="L18" s="671"/>
      <c r="M18" s="1176"/>
      <c r="N18" s="1177"/>
      <c r="O18" s="1177"/>
      <c r="P18" s="1177"/>
      <c r="Q18" s="1177"/>
      <c r="R18" s="1178"/>
      <c r="S18" s="676"/>
      <c r="T18" s="1188">
        <v>3.1E-2</v>
      </c>
      <c r="U18" s="1189"/>
      <c r="V18" s="1189"/>
      <c r="W18" s="679"/>
      <c r="X18" s="681" t="s">
        <v>1302</v>
      </c>
      <c r="Y18" s="682"/>
      <c r="Z18" s="1190">
        <f t="shared" si="0"/>
        <v>0</v>
      </c>
      <c r="AA18" s="1190"/>
      <c r="AB18" s="1190"/>
      <c r="AC18" s="1190"/>
      <c r="AD18" s="1190"/>
      <c r="AE18" s="1190"/>
      <c r="AF18" s="126" t="s">
        <v>71</v>
      </c>
      <c r="AG18" s="126"/>
      <c r="AH18" s="126"/>
      <c r="AI18" s="123"/>
      <c r="AJ18" s="634"/>
      <c r="AK18" s="105"/>
    </row>
    <row r="19" spans="2:37" ht="22.5" customHeight="1">
      <c r="B19" s="633"/>
      <c r="C19" s="676"/>
      <c r="D19" s="677"/>
      <c r="E19" s="677"/>
      <c r="F19" s="668">
        <v>21</v>
      </c>
      <c r="G19" s="678"/>
      <c r="H19" s="677"/>
      <c r="I19" s="677"/>
      <c r="J19" s="677"/>
      <c r="K19" s="670" t="s">
        <v>1302</v>
      </c>
      <c r="L19" s="671"/>
      <c r="M19" s="1176"/>
      <c r="N19" s="1177"/>
      <c r="O19" s="1177"/>
      <c r="P19" s="1177"/>
      <c r="Q19" s="1177"/>
      <c r="R19" s="1178"/>
      <c r="S19" s="676"/>
      <c r="T19" s="1188">
        <v>3.2000000000000001E-2</v>
      </c>
      <c r="U19" s="1189"/>
      <c r="V19" s="1189"/>
      <c r="W19" s="679"/>
      <c r="X19" s="683" t="s">
        <v>1302</v>
      </c>
      <c r="Y19" s="684"/>
      <c r="Z19" s="1191">
        <f>ROUND(M19*T19,0)</f>
        <v>0</v>
      </c>
      <c r="AA19" s="1191"/>
      <c r="AB19" s="1191"/>
      <c r="AC19" s="1191"/>
      <c r="AD19" s="1191"/>
      <c r="AE19" s="1191"/>
      <c r="AF19" s="667" t="s">
        <v>71</v>
      </c>
      <c r="AG19" s="667"/>
      <c r="AH19" s="667"/>
      <c r="AI19" s="680"/>
      <c r="AJ19" s="634"/>
      <c r="AK19" s="105"/>
    </row>
    <row r="20" spans="2:37" ht="22.5" customHeight="1">
      <c r="B20" s="633"/>
      <c r="C20" s="676"/>
      <c r="D20" s="677"/>
      <c r="E20" s="677"/>
      <c r="F20" s="668">
        <v>22</v>
      </c>
      <c r="G20" s="678"/>
      <c r="H20" s="677"/>
      <c r="I20" s="677"/>
      <c r="J20" s="677"/>
      <c r="K20" s="670" t="s">
        <v>1302</v>
      </c>
      <c r="L20" s="671"/>
      <c r="M20" s="1176"/>
      <c r="N20" s="1177"/>
      <c r="O20" s="1177"/>
      <c r="P20" s="1177"/>
      <c r="Q20" s="1177"/>
      <c r="R20" s="1178"/>
      <c r="S20" s="676"/>
      <c r="T20" s="1188">
        <v>3.2000000000000001E-2</v>
      </c>
      <c r="U20" s="1189"/>
      <c r="V20" s="1189"/>
      <c r="W20" s="679"/>
      <c r="X20" s="125" t="s">
        <v>1302</v>
      </c>
      <c r="Y20" s="124"/>
      <c r="Z20" s="1181">
        <f>ROUND(M20*T20,0)</f>
        <v>0</v>
      </c>
      <c r="AA20" s="1181"/>
      <c r="AB20" s="1181"/>
      <c r="AC20" s="1181"/>
      <c r="AD20" s="1181"/>
      <c r="AE20" s="1181"/>
      <c r="AF20" s="667" t="s">
        <v>71</v>
      </c>
      <c r="AG20" s="667"/>
      <c r="AH20" s="667"/>
      <c r="AI20" s="123"/>
      <c r="AJ20" s="634"/>
      <c r="AK20" s="105"/>
    </row>
    <row r="21" spans="2:37" ht="22.5" customHeight="1">
      <c r="B21" s="633"/>
      <c r="C21" s="676"/>
      <c r="D21" s="677"/>
      <c r="E21" s="677"/>
      <c r="F21" s="668">
        <v>23</v>
      </c>
      <c r="G21" s="678"/>
      <c r="H21" s="677"/>
      <c r="I21" s="677"/>
      <c r="J21" s="677"/>
      <c r="K21" s="670" t="s">
        <v>1302</v>
      </c>
      <c r="L21" s="671"/>
      <c r="M21" s="1176"/>
      <c r="N21" s="1177"/>
      <c r="O21" s="1177"/>
      <c r="P21" s="1177"/>
      <c r="Q21" s="1177"/>
      <c r="R21" s="1178"/>
      <c r="S21" s="676"/>
      <c r="T21" s="1188">
        <v>3.1E-2</v>
      </c>
      <c r="U21" s="1189"/>
      <c r="V21" s="1189"/>
      <c r="W21" s="679"/>
      <c r="X21" s="125" t="s">
        <v>1302</v>
      </c>
      <c r="Y21" s="124"/>
      <c r="Z21" s="1181">
        <f t="shared" si="0"/>
        <v>0</v>
      </c>
      <c r="AA21" s="1181"/>
      <c r="AB21" s="1181"/>
      <c r="AC21" s="1181"/>
      <c r="AD21" s="1181"/>
      <c r="AE21" s="1181"/>
      <c r="AF21" s="667" t="s">
        <v>71</v>
      </c>
      <c r="AG21" s="667"/>
      <c r="AH21" s="667"/>
      <c r="AI21" s="123"/>
      <c r="AJ21" s="634"/>
      <c r="AK21" s="105"/>
    </row>
    <row r="22" spans="2:37" ht="22.5" customHeight="1">
      <c r="B22" s="633"/>
      <c r="C22" s="676"/>
      <c r="D22" s="677"/>
      <c r="E22" s="677"/>
      <c r="F22" s="668">
        <v>24</v>
      </c>
      <c r="G22" s="678"/>
      <c r="H22" s="677"/>
      <c r="I22" s="677"/>
      <c r="J22" s="677"/>
      <c r="K22" s="670" t="s">
        <v>1302</v>
      </c>
      <c r="L22" s="671"/>
      <c r="M22" s="1176"/>
      <c r="N22" s="1177"/>
      <c r="O22" s="1177"/>
      <c r="P22" s="1177"/>
      <c r="Q22" s="1177"/>
      <c r="R22" s="1178"/>
      <c r="S22" s="676"/>
      <c r="T22" s="1188">
        <v>0.03</v>
      </c>
      <c r="U22" s="1189"/>
      <c r="V22" s="1189"/>
      <c r="W22" s="679"/>
      <c r="X22" s="125" t="s">
        <v>1302</v>
      </c>
      <c r="Y22" s="124"/>
      <c r="Z22" s="1181">
        <f t="shared" si="0"/>
        <v>0</v>
      </c>
      <c r="AA22" s="1181"/>
      <c r="AB22" s="1181"/>
      <c r="AC22" s="1181"/>
      <c r="AD22" s="1181"/>
      <c r="AE22" s="1181"/>
      <c r="AF22" s="667" t="s">
        <v>71</v>
      </c>
      <c r="AG22" s="667"/>
      <c r="AH22" s="667"/>
      <c r="AI22" s="123"/>
      <c r="AJ22" s="634"/>
      <c r="AK22" s="105"/>
    </row>
    <row r="23" spans="2:37" ht="22.5" customHeight="1">
      <c r="B23" s="633"/>
      <c r="C23" s="676"/>
      <c r="D23" s="677"/>
      <c r="E23" s="677"/>
      <c r="F23" s="668">
        <v>25</v>
      </c>
      <c r="G23" s="678"/>
      <c r="H23" s="677"/>
      <c r="I23" s="677"/>
      <c r="J23" s="677"/>
      <c r="K23" s="670" t="s">
        <v>1302</v>
      </c>
      <c r="L23" s="671"/>
      <c r="M23" s="1176"/>
      <c r="N23" s="1177"/>
      <c r="O23" s="1177"/>
      <c r="P23" s="1177"/>
      <c r="Q23" s="1177"/>
      <c r="R23" s="1178"/>
      <c r="S23" s="676"/>
      <c r="T23" s="1188">
        <v>2.4E-2</v>
      </c>
      <c r="U23" s="1189"/>
      <c r="V23" s="1189"/>
      <c r="W23" s="679"/>
      <c r="X23" s="125" t="s">
        <v>1302</v>
      </c>
      <c r="Y23" s="124"/>
      <c r="Z23" s="1181">
        <f t="shared" si="0"/>
        <v>0</v>
      </c>
      <c r="AA23" s="1181"/>
      <c r="AB23" s="1181"/>
      <c r="AC23" s="1181"/>
      <c r="AD23" s="1181"/>
      <c r="AE23" s="1181"/>
      <c r="AF23" s="667" t="s">
        <v>71</v>
      </c>
      <c r="AG23" s="667"/>
      <c r="AH23" s="667"/>
      <c r="AI23" s="123"/>
      <c r="AJ23" s="634"/>
      <c r="AK23" s="105"/>
    </row>
    <row r="24" spans="2:37" ht="22.5" customHeight="1">
      <c r="B24" s="633"/>
      <c r="C24" s="676"/>
      <c r="D24" s="677"/>
      <c r="E24" s="677"/>
      <c r="F24" s="668">
        <v>26</v>
      </c>
      <c r="G24" s="678"/>
      <c r="H24" s="677"/>
      <c r="I24" s="677"/>
      <c r="J24" s="677"/>
      <c r="K24" s="670" t="s">
        <v>1302</v>
      </c>
      <c r="L24" s="671"/>
      <c r="M24" s="1176"/>
      <c r="N24" s="1177"/>
      <c r="O24" s="1177"/>
      <c r="P24" s="1177"/>
      <c r="Q24" s="1177"/>
      <c r="R24" s="1178"/>
      <c r="S24" s="676"/>
      <c r="T24" s="1188">
        <v>2.3E-2</v>
      </c>
      <c r="U24" s="1189"/>
      <c r="V24" s="1189"/>
      <c r="W24" s="679"/>
      <c r="X24" s="125" t="s">
        <v>1302</v>
      </c>
      <c r="Y24" s="124"/>
      <c r="Z24" s="1181">
        <f t="shared" si="0"/>
        <v>0</v>
      </c>
      <c r="AA24" s="1181"/>
      <c r="AB24" s="1181"/>
      <c r="AC24" s="1181"/>
      <c r="AD24" s="1181"/>
      <c r="AE24" s="1181"/>
      <c r="AF24" s="667" t="s">
        <v>71</v>
      </c>
      <c r="AG24" s="667"/>
      <c r="AH24" s="667"/>
      <c r="AI24" s="123"/>
      <c r="AJ24" s="634"/>
      <c r="AK24" s="105"/>
    </row>
    <row r="25" spans="2:37" ht="22.5" customHeight="1">
      <c r="B25" s="633"/>
      <c r="C25" s="676"/>
      <c r="D25" s="677"/>
      <c r="E25" s="677"/>
      <c r="F25" s="668">
        <v>27</v>
      </c>
      <c r="G25" s="678"/>
      <c r="H25" s="677"/>
      <c r="I25" s="677"/>
      <c r="J25" s="677"/>
      <c r="K25" s="670" t="s">
        <v>1302</v>
      </c>
      <c r="L25" s="671"/>
      <c r="M25" s="1176"/>
      <c r="N25" s="1177"/>
      <c r="O25" s="1177"/>
      <c r="P25" s="1177"/>
      <c r="Q25" s="1177"/>
      <c r="R25" s="1178"/>
      <c r="S25" s="676"/>
      <c r="T25" s="1188">
        <v>2E-3</v>
      </c>
      <c r="U25" s="1189"/>
      <c r="V25" s="1189"/>
      <c r="W25" s="679"/>
      <c r="X25" s="125" t="s">
        <v>1302</v>
      </c>
      <c r="Y25" s="124"/>
      <c r="Z25" s="1181">
        <f t="shared" si="0"/>
        <v>0</v>
      </c>
      <c r="AA25" s="1181"/>
      <c r="AB25" s="1181"/>
      <c r="AC25" s="1181"/>
      <c r="AD25" s="1181"/>
      <c r="AE25" s="1181"/>
      <c r="AF25" s="667" t="s">
        <v>71</v>
      </c>
      <c r="AG25" s="667"/>
      <c r="AH25" s="667"/>
      <c r="AI25" s="123"/>
      <c r="AJ25" s="634"/>
      <c r="AK25" s="105"/>
    </row>
    <row r="26" spans="2:37" ht="22.5" customHeight="1">
      <c r="B26" s="633"/>
      <c r="C26" s="676"/>
      <c r="D26" s="677"/>
      <c r="E26" s="677"/>
      <c r="F26" s="668">
        <v>28</v>
      </c>
      <c r="G26" s="678"/>
      <c r="H26" s="677"/>
      <c r="I26" s="677"/>
      <c r="J26" s="677"/>
      <c r="K26" s="670" t="s">
        <v>1302</v>
      </c>
      <c r="L26" s="671"/>
      <c r="M26" s="1176"/>
      <c r="N26" s="1177"/>
      <c r="O26" s="1177"/>
      <c r="P26" s="1177"/>
      <c r="Q26" s="1177"/>
      <c r="R26" s="1178"/>
      <c r="S26" s="676"/>
      <c r="T26" s="1179">
        <v>1.1999999999999999E-3</v>
      </c>
      <c r="U26" s="1180"/>
      <c r="V26" s="1180"/>
      <c r="W26" s="679"/>
      <c r="X26" s="125" t="s">
        <v>1302</v>
      </c>
      <c r="Y26" s="124"/>
      <c r="Z26" s="1181">
        <f t="shared" si="0"/>
        <v>0</v>
      </c>
      <c r="AA26" s="1181"/>
      <c r="AB26" s="1181"/>
      <c r="AC26" s="1181"/>
      <c r="AD26" s="1181"/>
      <c r="AE26" s="1181"/>
      <c r="AF26" s="667" t="s">
        <v>71</v>
      </c>
      <c r="AG26" s="667"/>
      <c r="AH26" s="667"/>
      <c r="AI26" s="123"/>
      <c r="AJ26" s="634"/>
      <c r="AK26" s="105"/>
    </row>
    <row r="27" spans="2:37" ht="22.5" customHeight="1">
      <c r="B27" s="633"/>
      <c r="C27" s="685"/>
      <c r="D27" s="686"/>
      <c r="E27" s="686"/>
      <c r="F27" s="687">
        <v>29</v>
      </c>
      <c r="G27" s="688"/>
      <c r="H27" s="686"/>
      <c r="I27" s="686"/>
      <c r="J27" s="686"/>
      <c r="K27" s="689" t="s">
        <v>1302</v>
      </c>
      <c r="L27" s="690"/>
      <c r="M27" s="1182"/>
      <c r="N27" s="1183"/>
      <c r="O27" s="1183"/>
      <c r="P27" s="1183"/>
      <c r="Q27" s="1183"/>
      <c r="R27" s="1184"/>
      <c r="S27" s="685"/>
      <c r="T27" s="1185">
        <v>1.1000000000000001E-3</v>
      </c>
      <c r="U27" s="1186"/>
      <c r="V27" s="1186"/>
      <c r="W27" s="691"/>
      <c r="X27" s="692" t="s">
        <v>1302</v>
      </c>
      <c r="Y27" s="693"/>
      <c r="Z27" s="1187">
        <f t="shared" si="0"/>
        <v>0</v>
      </c>
      <c r="AA27" s="1187"/>
      <c r="AB27" s="1187"/>
      <c r="AC27" s="1187"/>
      <c r="AD27" s="1187"/>
      <c r="AE27" s="1187"/>
      <c r="AF27" s="694" t="s">
        <v>71</v>
      </c>
      <c r="AG27" s="694"/>
      <c r="AH27" s="694"/>
      <c r="AI27" s="695"/>
      <c r="AJ27" s="634"/>
      <c r="AK27" s="105"/>
    </row>
    <row r="28" spans="2:37" ht="22.5" customHeight="1">
      <c r="B28" s="633"/>
      <c r="C28" s="696" t="s">
        <v>347</v>
      </c>
      <c r="D28" s="667"/>
      <c r="E28" s="667"/>
      <c r="F28" s="667"/>
      <c r="G28" s="667"/>
      <c r="H28" s="667"/>
      <c r="I28" s="667"/>
      <c r="J28" s="667"/>
      <c r="K28" s="672"/>
      <c r="L28" s="667"/>
      <c r="M28" s="667"/>
      <c r="N28" s="667"/>
      <c r="O28" s="667"/>
      <c r="P28" s="667"/>
      <c r="Q28" s="674"/>
      <c r="R28" s="674"/>
      <c r="S28" s="667"/>
      <c r="T28" s="667"/>
      <c r="U28" s="667"/>
      <c r="V28" s="667"/>
      <c r="W28" s="667"/>
      <c r="X28" s="670" t="s">
        <v>1302</v>
      </c>
      <c r="Y28" s="673"/>
      <c r="Z28" s="1176">
        <f>SUM(Z6:AE27)</f>
        <v>0</v>
      </c>
      <c r="AA28" s="1176"/>
      <c r="AB28" s="1176"/>
      <c r="AC28" s="1176"/>
      <c r="AD28" s="1176"/>
      <c r="AE28" s="1176"/>
      <c r="AF28" s="667" t="s">
        <v>328</v>
      </c>
      <c r="AG28" s="667"/>
      <c r="AH28" s="1166" t="s">
        <v>1303</v>
      </c>
      <c r="AI28" s="1167"/>
      <c r="AJ28" s="697"/>
      <c r="AK28" s="118"/>
    </row>
    <row r="29" spans="2:37" ht="22.5" customHeight="1">
      <c r="B29" s="633"/>
      <c r="C29" s="105"/>
      <c r="D29" s="105"/>
      <c r="E29" s="105"/>
      <c r="F29" s="105"/>
      <c r="G29" s="105"/>
      <c r="H29" s="105"/>
      <c r="I29" s="105"/>
      <c r="J29" s="105"/>
      <c r="K29" s="105"/>
      <c r="L29" s="105"/>
      <c r="M29" s="105"/>
      <c r="N29" s="105"/>
      <c r="O29" s="105"/>
      <c r="P29" s="105"/>
      <c r="Q29" s="122"/>
      <c r="R29" s="122"/>
      <c r="S29" s="105"/>
      <c r="T29" s="105"/>
      <c r="U29" s="105"/>
      <c r="V29" s="105"/>
      <c r="W29" s="105"/>
      <c r="X29" s="120"/>
      <c r="Y29" s="121"/>
      <c r="Z29" s="120"/>
      <c r="AA29" s="120"/>
      <c r="AB29" s="120"/>
      <c r="AC29" s="120"/>
      <c r="AD29" s="120"/>
      <c r="AE29" s="120"/>
      <c r="AF29" s="105"/>
      <c r="AG29" s="105"/>
      <c r="AH29" s="119"/>
      <c r="AI29" s="118"/>
      <c r="AJ29" s="697"/>
      <c r="AK29" s="118"/>
    </row>
    <row r="30" spans="2:37" ht="22.5" customHeight="1">
      <c r="B30" s="633"/>
      <c r="C30" s="696" t="s">
        <v>1304</v>
      </c>
      <c r="D30" s="667"/>
      <c r="E30" s="667"/>
      <c r="F30" s="667"/>
      <c r="G30" s="667"/>
      <c r="H30" s="667"/>
      <c r="I30" s="667"/>
      <c r="J30" s="667"/>
      <c r="K30" s="667"/>
      <c r="L30" s="667"/>
      <c r="M30" s="1168">
        <f>Z28*2</f>
        <v>0</v>
      </c>
      <c r="N30" s="1169"/>
      <c r="O30" s="1169"/>
      <c r="P30" s="1169"/>
      <c r="Q30" s="1169"/>
      <c r="R30" s="1169"/>
      <c r="S30" s="667" t="s">
        <v>71</v>
      </c>
      <c r="T30" s="667"/>
      <c r="U30" s="674" t="s">
        <v>1305</v>
      </c>
      <c r="V30" s="675"/>
      <c r="W30" s="105"/>
      <c r="X30" s="120"/>
      <c r="Y30" s="121"/>
      <c r="Z30" s="120"/>
      <c r="AA30" s="120"/>
      <c r="AB30" s="120"/>
      <c r="AC30" s="120"/>
      <c r="AD30" s="120"/>
      <c r="AE30" s="120"/>
      <c r="AF30" s="105"/>
      <c r="AG30" s="105"/>
      <c r="AH30" s="119"/>
      <c r="AI30" s="118"/>
      <c r="AJ30" s="697"/>
      <c r="AK30" s="118"/>
    </row>
    <row r="31" spans="2:37" ht="22.5" customHeight="1">
      <c r="B31" s="633"/>
      <c r="C31" s="696" t="s">
        <v>1306</v>
      </c>
      <c r="D31" s="667"/>
      <c r="E31" s="667"/>
      <c r="F31" s="667"/>
      <c r="G31" s="667"/>
      <c r="H31" s="667"/>
      <c r="I31" s="667"/>
      <c r="J31" s="667"/>
      <c r="K31" s="667"/>
      <c r="L31" s="667"/>
      <c r="M31" s="1168"/>
      <c r="N31" s="1169"/>
      <c r="O31" s="1169"/>
      <c r="P31" s="1169"/>
      <c r="Q31" s="1169"/>
      <c r="R31" s="1169"/>
      <c r="S31" s="667" t="s">
        <v>328</v>
      </c>
      <c r="T31" s="667"/>
      <c r="U31" s="674" t="s">
        <v>1307</v>
      </c>
      <c r="V31" s="675"/>
      <c r="W31" s="105" t="s">
        <v>346</v>
      </c>
      <c r="X31" s="120"/>
      <c r="Y31" s="121"/>
      <c r="Z31" s="120"/>
      <c r="AA31" s="120"/>
      <c r="AB31" s="120"/>
      <c r="AC31" s="120"/>
      <c r="AD31" s="120"/>
      <c r="AE31" s="120"/>
      <c r="AF31" s="105"/>
      <c r="AG31" s="105"/>
      <c r="AH31" s="119"/>
      <c r="AI31" s="118"/>
      <c r="AJ31" s="697"/>
      <c r="AK31" s="118"/>
    </row>
    <row r="32" spans="2:37" ht="22.5" customHeight="1">
      <c r="B32" s="633"/>
      <c r="C32" s="696" t="s">
        <v>1308</v>
      </c>
      <c r="D32" s="667"/>
      <c r="E32" s="667"/>
      <c r="F32" s="667"/>
      <c r="G32" s="667"/>
      <c r="H32" s="667"/>
      <c r="I32" s="667"/>
      <c r="J32" s="667"/>
      <c r="K32" s="667"/>
      <c r="L32" s="667"/>
      <c r="M32" s="1170" t="str">
        <f>IF(M31="","",ROUND(M30/M31,4))</f>
        <v/>
      </c>
      <c r="N32" s="1171"/>
      <c r="O32" s="1171"/>
      <c r="P32" s="1171"/>
      <c r="Q32" s="1171"/>
      <c r="R32" s="1171"/>
      <c r="S32" s="667"/>
      <c r="T32" s="667"/>
      <c r="U32" s="674" t="s">
        <v>1309</v>
      </c>
      <c r="V32" s="675"/>
      <c r="W32" s="105" t="s">
        <v>345</v>
      </c>
      <c r="X32" s="105"/>
      <c r="Y32" s="105"/>
      <c r="Z32" s="105"/>
      <c r="AA32" s="105"/>
      <c r="AB32" s="105"/>
      <c r="AC32" s="105"/>
      <c r="AD32" s="105"/>
      <c r="AE32" s="105"/>
      <c r="AF32" s="105"/>
      <c r="AG32" s="105"/>
      <c r="AH32" s="105"/>
      <c r="AI32" s="105"/>
      <c r="AJ32" s="634"/>
    </row>
    <row r="33" spans="2:37" ht="22.5" customHeight="1">
      <c r="B33" s="633"/>
      <c r="C33" s="696" t="s">
        <v>1310</v>
      </c>
      <c r="D33" s="667"/>
      <c r="E33" s="667"/>
      <c r="F33" s="667"/>
      <c r="G33" s="667"/>
      <c r="H33" s="667"/>
      <c r="I33" s="667"/>
      <c r="J33" s="667"/>
      <c r="K33" s="667"/>
      <c r="L33" s="667"/>
      <c r="M33" s="1174" t="str">
        <f>IF(M32="","",ROUND(M32*100,2))</f>
        <v/>
      </c>
      <c r="N33" s="1175"/>
      <c r="O33" s="1175"/>
      <c r="P33" s="1175"/>
      <c r="Q33" s="1175"/>
      <c r="R33" s="1175"/>
      <c r="S33" s="667"/>
      <c r="T33" s="667"/>
      <c r="U33" s="674" t="s">
        <v>1311</v>
      </c>
      <c r="V33" s="675"/>
      <c r="W33" s="105"/>
      <c r="X33" s="105"/>
      <c r="Y33" s="105"/>
      <c r="Z33" s="105"/>
      <c r="AA33" s="105"/>
      <c r="AB33" s="105"/>
      <c r="AC33" s="105"/>
      <c r="AD33" s="105"/>
      <c r="AE33" s="105"/>
      <c r="AF33" s="105"/>
      <c r="AG33" s="105"/>
      <c r="AH33" s="105"/>
      <c r="AI33" s="105"/>
      <c r="AJ33" s="634"/>
    </row>
    <row r="34" spans="2:37" ht="22.5" customHeight="1">
      <c r="B34" s="633"/>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634"/>
    </row>
    <row r="35" spans="2:37" ht="22.5" customHeight="1">
      <c r="B35" s="633"/>
      <c r="C35" s="1156" t="s">
        <v>344</v>
      </c>
      <c r="D35" s="1157"/>
      <c r="E35" s="1157"/>
      <c r="F35" s="1157"/>
      <c r="G35" s="1157"/>
      <c r="H35" s="1157"/>
      <c r="I35" s="1158"/>
      <c r="J35" s="1156" t="s">
        <v>343</v>
      </c>
      <c r="K35" s="1162"/>
      <c r="L35" s="1163"/>
      <c r="M35" s="1156" t="s">
        <v>342</v>
      </c>
      <c r="N35" s="1162"/>
      <c r="O35" s="1163"/>
      <c r="P35" s="1156" t="s">
        <v>1312</v>
      </c>
      <c r="Q35" s="1162"/>
      <c r="R35" s="1163"/>
      <c r="S35" s="1156" t="s">
        <v>341</v>
      </c>
      <c r="T35" s="1164"/>
      <c r="U35" s="1165"/>
      <c r="V35" s="1156" t="s">
        <v>1313</v>
      </c>
      <c r="W35" s="1162"/>
      <c r="X35" s="1163"/>
      <c r="Y35" s="117"/>
      <c r="Z35" s="117"/>
      <c r="AA35" s="117"/>
      <c r="AB35" s="105"/>
      <c r="AC35" s="105"/>
      <c r="AD35" s="105"/>
      <c r="AE35" s="105"/>
      <c r="AF35" s="105"/>
      <c r="AG35" s="105"/>
      <c r="AH35" s="105"/>
      <c r="AI35" s="105"/>
      <c r="AJ35" s="634"/>
    </row>
    <row r="36" spans="2:37" ht="22.5" customHeight="1">
      <c r="B36" s="633"/>
      <c r="C36" s="1159"/>
      <c r="D36" s="1160"/>
      <c r="E36" s="1160"/>
      <c r="F36" s="1160"/>
      <c r="G36" s="1160"/>
      <c r="H36" s="1160"/>
      <c r="I36" s="1161"/>
      <c r="J36" s="116"/>
      <c r="K36" s="115"/>
      <c r="L36" s="114" t="s">
        <v>1314</v>
      </c>
      <c r="M36" s="116"/>
      <c r="N36" s="115"/>
      <c r="O36" s="114" t="s">
        <v>1315</v>
      </c>
      <c r="P36" s="116"/>
      <c r="Q36" s="115"/>
      <c r="R36" s="114" t="s">
        <v>1316</v>
      </c>
      <c r="S36" s="116"/>
      <c r="T36" s="115"/>
      <c r="U36" s="114" t="s">
        <v>1317</v>
      </c>
      <c r="V36" s="116"/>
      <c r="W36" s="115"/>
      <c r="X36" s="114" t="s">
        <v>1318</v>
      </c>
      <c r="Y36" s="113"/>
      <c r="Z36" s="113"/>
      <c r="AA36" s="113"/>
      <c r="AB36" s="105"/>
      <c r="AC36" s="105"/>
      <c r="AD36" s="105"/>
      <c r="AE36" s="105"/>
      <c r="AF36" s="105"/>
      <c r="AG36" s="105"/>
      <c r="AH36" s="105"/>
      <c r="AI36" s="105"/>
      <c r="AJ36" s="634"/>
    </row>
    <row r="37" spans="2:37" ht="22.5" customHeight="1">
      <c r="B37" s="633"/>
      <c r="C37" s="1147" t="s">
        <v>340</v>
      </c>
      <c r="D37" s="1148"/>
      <c r="E37" s="1148"/>
      <c r="F37" s="1148"/>
      <c r="G37" s="1148"/>
      <c r="H37" s="1148"/>
      <c r="I37" s="1149"/>
      <c r="J37" s="1150" t="str">
        <f>IF(AND(M33&gt;0,M33&lt;=1),M33,"")</f>
        <v/>
      </c>
      <c r="K37" s="1150"/>
      <c r="L37" s="1150"/>
      <c r="M37" s="1151" t="s">
        <v>1319</v>
      </c>
      <c r="N37" s="1152"/>
      <c r="O37" s="1152"/>
      <c r="P37" s="1151" t="s">
        <v>1319</v>
      </c>
      <c r="Q37" s="1152"/>
      <c r="R37" s="1152"/>
      <c r="S37" s="1153" t="s">
        <v>1319</v>
      </c>
      <c r="T37" s="1154"/>
      <c r="U37" s="1155"/>
      <c r="V37" s="1172">
        <v>1</v>
      </c>
      <c r="W37" s="1173"/>
      <c r="X37" s="1173"/>
      <c r="Y37" s="113"/>
      <c r="Z37" s="113"/>
      <c r="AA37" s="113"/>
      <c r="AB37" s="105"/>
      <c r="AC37" s="105"/>
      <c r="AD37" s="105"/>
      <c r="AE37" s="105"/>
      <c r="AF37" s="105"/>
      <c r="AG37" s="105"/>
      <c r="AH37" s="105"/>
      <c r="AI37" s="105"/>
      <c r="AJ37" s="634"/>
    </row>
    <row r="38" spans="2:37" ht="22.5" customHeight="1">
      <c r="B38" s="633"/>
      <c r="C38" s="1129" t="s">
        <v>604</v>
      </c>
      <c r="D38" s="1130"/>
      <c r="E38" s="1130"/>
      <c r="F38" s="1130"/>
      <c r="G38" s="1130"/>
      <c r="H38" s="1130"/>
      <c r="I38" s="1131"/>
      <c r="J38" s="1132" t="str">
        <f>IF(AND(M33&gt;1,M33&lt;=4.5),M33,"")</f>
        <v/>
      </c>
      <c r="K38" s="1132"/>
      <c r="L38" s="1132"/>
      <c r="M38" s="1133">
        <v>0.125</v>
      </c>
      <c r="N38" s="1134"/>
      <c r="O38" s="1134"/>
      <c r="P38" s="1133" t="str">
        <f>IF(J38="","",J38*M38)</f>
        <v/>
      </c>
      <c r="Q38" s="1134"/>
      <c r="R38" s="1134"/>
      <c r="S38" s="1135">
        <v>0.875</v>
      </c>
      <c r="T38" s="1136"/>
      <c r="U38" s="1137"/>
      <c r="V38" s="1138" t="str">
        <f>IF(P38="","",ROUND(P38+S38,3))</f>
        <v/>
      </c>
      <c r="W38" s="1139"/>
      <c r="X38" s="1139"/>
      <c r="Y38" s="113"/>
      <c r="Z38" s="113"/>
      <c r="AA38" s="113"/>
      <c r="AB38" s="105"/>
      <c r="AC38" s="105"/>
      <c r="AD38" s="105"/>
      <c r="AE38" s="105"/>
      <c r="AF38" s="105"/>
      <c r="AG38" s="105"/>
      <c r="AH38" s="105"/>
      <c r="AI38" s="105"/>
      <c r="AJ38" s="634"/>
    </row>
    <row r="39" spans="2:37" ht="22.5" customHeight="1">
      <c r="B39" s="633"/>
      <c r="C39" s="1140" t="s">
        <v>605</v>
      </c>
      <c r="D39" s="1141"/>
      <c r="E39" s="1141"/>
      <c r="F39" s="1141"/>
      <c r="G39" s="1141"/>
      <c r="H39" s="1141"/>
      <c r="I39" s="1142"/>
      <c r="J39" s="1143" t="str">
        <f>IF(M33&gt;4.5,M33,"")</f>
        <v/>
      </c>
      <c r="K39" s="1143"/>
      <c r="L39" s="1143"/>
      <c r="M39" s="1144" t="s">
        <v>1319</v>
      </c>
      <c r="N39" s="1145"/>
      <c r="O39" s="1146"/>
      <c r="P39" s="1144" t="s">
        <v>1319</v>
      </c>
      <c r="Q39" s="1145"/>
      <c r="R39" s="1146"/>
      <c r="S39" s="1144" t="s">
        <v>1319</v>
      </c>
      <c r="T39" s="1145"/>
      <c r="U39" s="1146"/>
      <c r="V39" s="1128">
        <v>1.4</v>
      </c>
      <c r="W39" s="1128"/>
      <c r="X39" s="1128"/>
      <c r="Y39" s="110"/>
      <c r="Z39" s="110"/>
      <c r="AA39" s="110"/>
      <c r="AB39" s="105"/>
      <c r="AC39" s="105"/>
      <c r="AD39" s="105"/>
      <c r="AE39" s="105"/>
      <c r="AF39" s="105"/>
      <c r="AG39" s="105"/>
      <c r="AH39" s="105"/>
      <c r="AI39" s="105"/>
      <c r="AJ39" s="634"/>
    </row>
    <row r="40" spans="2:37" ht="22.5" customHeight="1">
      <c r="B40" s="633"/>
      <c r="C40" s="110" t="s">
        <v>339</v>
      </c>
      <c r="D40" s="112"/>
      <c r="E40" s="112"/>
      <c r="F40" s="112"/>
      <c r="G40" s="112"/>
      <c r="H40" s="112"/>
      <c r="I40" s="112"/>
      <c r="J40" s="110"/>
      <c r="K40" s="110"/>
      <c r="L40" s="110"/>
      <c r="M40" s="109"/>
      <c r="N40" s="109"/>
      <c r="O40" s="109"/>
      <c r="P40" s="110"/>
      <c r="Q40" s="110"/>
      <c r="R40" s="110"/>
      <c r="S40" s="110"/>
      <c r="T40" s="111"/>
      <c r="U40" s="111"/>
      <c r="V40" s="110"/>
      <c r="W40" s="110"/>
      <c r="X40" s="110"/>
      <c r="Y40" s="109"/>
      <c r="Z40" s="109"/>
      <c r="AA40" s="109"/>
      <c r="AB40" s="105"/>
      <c r="AC40" s="105"/>
      <c r="AD40" s="105"/>
      <c r="AE40" s="105"/>
      <c r="AF40" s="105"/>
      <c r="AG40" s="105"/>
      <c r="AH40" s="105"/>
      <c r="AI40" s="105"/>
      <c r="AJ40" s="634"/>
    </row>
    <row r="41" spans="2:37" ht="22.5" customHeight="1" thickBot="1">
      <c r="B41" s="108"/>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6"/>
      <c r="AK41" s="105"/>
    </row>
    <row r="42" spans="2:37" ht="22.5" customHeight="1">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row>
  </sheetData>
  <mergeCells count="96">
    <mergeCell ref="M6:R6"/>
    <mergeCell ref="T6:V6"/>
    <mergeCell ref="Z6:AE6"/>
    <mergeCell ref="M7:R7"/>
    <mergeCell ref="T7:V7"/>
    <mergeCell ref="Z7:AE7"/>
    <mergeCell ref="M8:R8"/>
    <mergeCell ref="T8:V8"/>
    <mergeCell ref="Z8:AE8"/>
    <mergeCell ref="M9:R9"/>
    <mergeCell ref="T9:V9"/>
    <mergeCell ref="Z9:AE9"/>
    <mergeCell ref="M10:R10"/>
    <mergeCell ref="T10:V10"/>
    <mergeCell ref="Z10:AE10"/>
    <mergeCell ref="M11:R11"/>
    <mergeCell ref="T11:V11"/>
    <mergeCell ref="Z11:AE11"/>
    <mergeCell ref="M12:R12"/>
    <mergeCell ref="T12:V12"/>
    <mergeCell ref="Z12:AE12"/>
    <mergeCell ref="M13:R13"/>
    <mergeCell ref="T13:V13"/>
    <mergeCell ref="Z13:AE13"/>
    <mergeCell ref="M14:R14"/>
    <mergeCell ref="T14:V14"/>
    <mergeCell ref="Z14:AE14"/>
    <mergeCell ref="M15:R15"/>
    <mergeCell ref="T15:V15"/>
    <mergeCell ref="Z15:AE15"/>
    <mergeCell ref="M16:R16"/>
    <mergeCell ref="T16:V16"/>
    <mergeCell ref="Z16:AE16"/>
    <mergeCell ref="M17:R17"/>
    <mergeCell ref="T17:V17"/>
    <mergeCell ref="Z17:AE17"/>
    <mergeCell ref="M18:R18"/>
    <mergeCell ref="T18:V18"/>
    <mergeCell ref="Z18:AE18"/>
    <mergeCell ref="M19:R19"/>
    <mergeCell ref="T19:V19"/>
    <mergeCell ref="Z19:AE19"/>
    <mergeCell ref="M20:R20"/>
    <mergeCell ref="T20:V20"/>
    <mergeCell ref="Z20:AE20"/>
    <mergeCell ref="M21:R21"/>
    <mergeCell ref="T21:V21"/>
    <mergeCell ref="Z21:AE21"/>
    <mergeCell ref="M22:R22"/>
    <mergeCell ref="T22:V22"/>
    <mergeCell ref="Z22:AE22"/>
    <mergeCell ref="M23:R23"/>
    <mergeCell ref="T23:V23"/>
    <mergeCell ref="Z23:AE23"/>
    <mergeCell ref="M24:R24"/>
    <mergeCell ref="T24:V24"/>
    <mergeCell ref="Z24:AE24"/>
    <mergeCell ref="M25:R25"/>
    <mergeCell ref="T25:V25"/>
    <mergeCell ref="Z25:AE25"/>
    <mergeCell ref="M26:R26"/>
    <mergeCell ref="T26:V26"/>
    <mergeCell ref="Z26:AE26"/>
    <mergeCell ref="M27:R27"/>
    <mergeCell ref="T27:V27"/>
    <mergeCell ref="Z27:AE27"/>
    <mergeCell ref="AH28:AI28"/>
    <mergeCell ref="M30:R30"/>
    <mergeCell ref="M31:R31"/>
    <mergeCell ref="M32:R32"/>
    <mergeCell ref="V37:X37"/>
    <mergeCell ref="V35:X35"/>
    <mergeCell ref="M33:R33"/>
    <mergeCell ref="Z28:AE28"/>
    <mergeCell ref="C35:I36"/>
    <mergeCell ref="J35:L35"/>
    <mergeCell ref="M35:O35"/>
    <mergeCell ref="P35:R35"/>
    <mergeCell ref="S35:U35"/>
    <mergeCell ref="C37:I37"/>
    <mergeCell ref="J37:L37"/>
    <mergeCell ref="M37:O37"/>
    <mergeCell ref="P37:R37"/>
    <mergeCell ref="S37:U37"/>
    <mergeCell ref="V39:X39"/>
    <mergeCell ref="C38:I38"/>
    <mergeCell ref="J38:L38"/>
    <mergeCell ref="M38:O38"/>
    <mergeCell ref="P38:R38"/>
    <mergeCell ref="S38:U38"/>
    <mergeCell ref="V38:X38"/>
    <mergeCell ref="C39:I39"/>
    <mergeCell ref="J39:L39"/>
    <mergeCell ref="M39:O39"/>
    <mergeCell ref="P39:R39"/>
    <mergeCell ref="S39:U39"/>
  </mergeCells>
  <phoneticPr fontId="2"/>
  <printOptions horizontalCentered="1"/>
  <pageMargins left="0.31496062992125984" right="0.31496062992125984" top="0.98425196850393704" bottom="0.19685039370078741" header="0" footer="0"/>
  <pageSetup paperSize="9" scale="85" firstPageNumber="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view="pageBreakPreview" zoomScale="85" zoomScaleNormal="100" zoomScaleSheetLayoutView="85" workbookViewId="0">
      <selection activeCell="I73" sqref="I73:M73"/>
    </sheetView>
  </sheetViews>
  <sheetFormatPr defaultColWidth="9" defaultRowHeight="13.5"/>
  <cols>
    <col min="1" max="3" width="2.5" style="148" customWidth="1"/>
    <col min="4" max="4" width="2.5" style="149" customWidth="1"/>
    <col min="5" max="21" width="2.5" style="148" customWidth="1"/>
    <col min="22" max="22" width="3" style="148" customWidth="1"/>
    <col min="23" max="37" width="2.5" style="148" customWidth="1"/>
    <col min="38" max="38" width="2.875" style="148" customWidth="1"/>
    <col min="39" max="39" width="3.25" style="148" customWidth="1"/>
    <col min="40" max="40" width="2.5" style="148" customWidth="1"/>
    <col min="41" max="41" width="9.125" style="148" bestFit="1" customWidth="1"/>
    <col min="42" max="43" width="9.75" style="148" bestFit="1" customWidth="1"/>
    <col min="44" max="44" width="9" style="148"/>
    <col min="45" max="45" width="9.75" style="148" bestFit="1" customWidth="1"/>
    <col min="46" max="46" width="9" style="148"/>
    <col min="47" max="47" width="9.75" style="148" bestFit="1" customWidth="1"/>
    <col min="48" max="16384" width="9" style="148"/>
  </cols>
  <sheetData>
    <row r="1" spans="1:44">
      <c r="A1" s="148" t="s">
        <v>91</v>
      </c>
      <c r="B1" s="149"/>
      <c r="C1" s="149"/>
      <c r="E1" s="149"/>
      <c r="F1" s="149"/>
      <c r="G1" s="149"/>
      <c r="H1" s="149"/>
      <c r="I1" s="149"/>
      <c r="J1" s="149"/>
    </row>
    <row r="2" spans="1:44">
      <c r="B2" s="149"/>
      <c r="C2" s="149"/>
      <c r="E2" s="149"/>
      <c r="F2" s="149"/>
      <c r="G2" s="149"/>
      <c r="H2" s="149"/>
      <c r="I2" s="149"/>
      <c r="J2" s="149"/>
      <c r="Z2" s="927" t="s">
        <v>90</v>
      </c>
      <c r="AA2" s="927"/>
      <c r="AB2" s="927"/>
      <c r="AC2" s="927"/>
      <c r="AD2" s="927"/>
      <c r="AE2" s="927">
        <f>総括表!H4</f>
        <v>0</v>
      </c>
      <c r="AF2" s="927"/>
      <c r="AG2" s="927"/>
      <c r="AH2" s="927"/>
      <c r="AI2" s="927"/>
      <c r="AJ2" s="927"/>
      <c r="AK2" s="927"/>
    </row>
    <row r="3" spans="1:44">
      <c r="A3" s="149" t="s">
        <v>89</v>
      </c>
      <c r="B3" s="149"/>
      <c r="C3" s="149"/>
      <c r="E3" s="149"/>
      <c r="F3" s="149"/>
      <c r="G3" s="149"/>
      <c r="H3" s="149"/>
      <c r="I3" s="149"/>
      <c r="J3" s="149"/>
    </row>
    <row r="4" spans="1:44" s="149" customFormat="1">
      <c r="A4" s="149" t="s">
        <v>88</v>
      </c>
      <c r="B4" s="150"/>
      <c r="C4" s="150"/>
      <c r="D4" s="150"/>
      <c r="E4" s="151"/>
      <c r="F4" s="151"/>
      <c r="G4" s="152"/>
    </row>
    <row r="5" spans="1:44" s="149" customFormat="1">
      <c r="B5" s="153" t="s">
        <v>931</v>
      </c>
      <c r="C5" s="153"/>
      <c r="D5" s="153"/>
      <c r="E5" s="153"/>
      <c r="F5" s="153"/>
      <c r="G5" s="153"/>
      <c r="H5" s="153"/>
      <c r="I5" s="944"/>
      <c r="J5" s="944"/>
      <c r="K5" s="944"/>
      <c r="L5" s="944"/>
      <c r="M5" s="944"/>
      <c r="N5" s="944"/>
      <c r="O5" s="153" t="s">
        <v>71</v>
      </c>
      <c r="P5" s="153"/>
      <c r="Q5" s="925" t="s">
        <v>863</v>
      </c>
      <c r="R5" s="942" t="e">
        <f>ROUND(I5/I6,2)</f>
        <v>#DIV/0!</v>
      </c>
      <c r="S5" s="942"/>
      <c r="T5" s="942"/>
      <c r="U5" s="942"/>
      <c r="AA5" s="927" t="s">
        <v>864</v>
      </c>
      <c r="AB5" s="927"/>
      <c r="AC5" s="927"/>
      <c r="AD5" s="927"/>
      <c r="AE5" s="927"/>
      <c r="AF5" s="927"/>
      <c r="AG5" s="927"/>
    </row>
    <row r="6" spans="1:44" s="149" customFormat="1">
      <c r="B6" s="149" t="s">
        <v>932</v>
      </c>
      <c r="F6" s="154"/>
      <c r="I6" s="946"/>
      <c r="J6" s="946"/>
      <c r="K6" s="946"/>
      <c r="L6" s="946"/>
      <c r="M6" s="946"/>
      <c r="N6" s="946"/>
      <c r="O6" s="839" t="s">
        <v>71</v>
      </c>
      <c r="Q6" s="925"/>
      <c r="R6" s="942"/>
      <c r="S6" s="942"/>
      <c r="T6" s="942"/>
      <c r="U6" s="942"/>
      <c r="V6" s="149" t="s">
        <v>865</v>
      </c>
      <c r="AA6" s="947">
        <v>3</v>
      </c>
      <c r="AB6" s="947"/>
      <c r="AC6" s="947"/>
      <c r="AD6" s="947"/>
      <c r="AE6" s="947"/>
      <c r="AF6" s="947"/>
      <c r="AG6" s="947"/>
    </row>
    <row r="7" spans="1:44" s="149" customFormat="1" ht="15">
      <c r="B7" s="155"/>
      <c r="I7" s="156"/>
      <c r="J7" s="156"/>
      <c r="K7" s="156"/>
      <c r="L7" s="156"/>
      <c r="M7" s="156"/>
      <c r="N7" s="156"/>
      <c r="AD7" s="157" t="s">
        <v>863</v>
      </c>
    </row>
    <row r="8" spans="1:44" s="149" customFormat="1">
      <c r="B8" s="153" t="s">
        <v>933</v>
      </c>
      <c r="C8" s="153"/>
      <c r="D8" s="153"/>
      <c r="E8" s="153"/>
      <c r="F8" s="153"/>
      <c r="G8" s="153"/>
      <c r="H8" s="153"/>
      <c r="I8" s="944"/>
      <c r="J8" s="944"/>
      <c r="K8" s="944"/>
      <c r="L8" s="944"/>
      <c r="M8" s="944"/>
      <c r="N8" s="944"/>
      <c r="O8" s="153" t="s">
        <v>71</v>
      </c>
      <c r="P8" s="153"/>
      <c r="Q8" s="925" t="s">
        <v>863</v>
      </c>
      <c r="R8" s="942" t="e">
        <f>ROUND(I8/I9,2)</f>
        <v>#DIV/0!</v>
      </c>
      <c r="S8" s="942"/>
      <c r="T8" s="942"/>
      <c r="U8" s="942"/>
      <c r="AC8" s="942" t="e">
        <f>ROUND((R11+R5+R8)/3,2)</f>
        <v>#DIV/0!</v>
      </c>
      <c r="AD8" s="942"/>
      <c r="AE8" s="942"/>
      <c r="AF8" s="942"/>
    </row>
    <row r="9" spans="1:44" s="149" customFormat="1">
      <c r="B9" s="149" t="s">
        <v>934</v>
      </c>
      <c r="F9" s="154"/>
      <c r="I9" s="946"/>
      <c r="J9" s="946"/>
      <c r="K9" s="946"/>
      <c r="L9" s="946"/>
      <c r="M9" s="946"/>
      <c r="N9" s="946"/>
      <c r="O9" s="839" t="s">
        <v>71</v>
      </c>
      <c r="Q9" s="925"/>
      <c r="R9" s="942"/>
      <c r="S9" s="942"/>
      <c r="T9" s="942"/>
      <c r="U9" s="942"/>
      <c r="V9" s="149" t="s">
        <v>866</v>
      </c>
      <c r="AC9" s="945"/>
      <c r="AD9" s="945"/>
      <c r="AE9" s="945"/>
      <c r="AF9" s="945"/>
      <c r="AG9" s="149" t="s">
        <v>867</v>
      </c>
    </row>
    <row r="10" spans="1:44" s="158" customFormat="1">
      <c r="F10" s="159"/>
      <c r="I10" s="778"/>
      <c r="J10" s="778"/>
      <c r="K10" s="778"/>
      <c r="L10" s="778"/>
      <c r="M10" s="778"/>
      <c r="N10" s="778"/>
      <c r="Q10" s="160"/>
      <c r="R10" s="161"/>
      <c r="S10" s="161"/>
      <c r="T10" s="161"/>
      <c r="U10" s="161"/>
      <c r="AC10" s="161"/>
      <c r="AD10" s="161"/>
      <c r="AE10" s="161"/>
      <c r="AF10" s="161"/>
      <c r="AR10" s="149"/>
    </row>
    <row r="11" spans="1:44" s="149" customFormat="1">
      <c r="B11" s="153" t="s">
        <v>1718</v>
      </c>
      <c r="C11" s="153"/>
      <c r="D11" s="153"/>
      <c r="E11" s="153"/>
      <c r="F11" s="153"/>
      <c r="G11" s="153"/>
      <c r="H11" s="153"/>
      <c r="I11" s="944"/>
      <c r="J11" s="944"/>
      <c r="K11" s="944"/>
      <c r="L11" s="944"/>
      <c r="M11" s="944"/>
      <c r="N11" s="944"/>
      <c r="O11" s="153" t="s">
        <v>71</v>
      </c>
      <c r="P11" s="153"/>
      <c r="Q11" s="925" t="s">
        <v>1719</v>
      </c>
      <c r="R11" s="942" t="e">
        <f>ROUND(I11/I12,2)</f>
        <v>#DIV/0!</v>
      </c>
      <c r="S11" s="942"/>
      <c r="T11" s="942"/>
      <c r="U11" s="942"/>
      <c r="AC11" s="161"/>
      <c r="AD11" s="161"/>
      <c r="AE11" s="161"/>
      <c r="AF11" s="161"/>
      <c r="AG11" s="158"/>
      <c r="AH11" s="158"/>
      <c r="AI11" s="158"/>
    </row>
    <row r="12" spans="1:44" s="149" customFormat="1">
      <c r="B12" s="149" t="s">
        <v>1720</v>
      </c>
      <c r="F12" s="154"/>
      <c r="I12" s="946"/>
      <c r="J12" s="946"/>
      <c r="K12" s="946"/>
      <c r="L12" s="946"/>
      <c r="M12" s="946"/>
      <c r="N12" s="946"/>
      <c r="O12" s="839" t="s">
        <v>71</v>
      </c>
      <c r="Q12" s="925"/>
      <c r="R12" s="942"/>
      <c r="S12" s="942"/>
      <c r="T12" s="942"/>
      <c r="U12" s="942"/>
      <c r="V12" s="149" t="s">
        <v>868</v>
      </c>
      <c r="AC12" s="161"/>
      <c r="AD12" s="161"/>
      <c r="AE12" s="161"/>
      <c r="AF12" s="161"/>
      <c r="AG12" s="158"/>
      <c r="AH12" s="158"/>
      <c r="AI12" s="158"/>
    </row>
    <row r="13" spans="1:44" s="158" customFormat="1">
      <c r="F13" s="159"/>
      <c r="I13" s="778"/>
      <c r="J13" s="778"/>
      <c r="K13" s="778"/>
      <c r="L13" s="778"/>
      <c r="M13" s="778"/>
      <c r="N13" s="778"/>
      <c r="Q13" s="160"/>
      <c r="R13" s="161"/>
      <c r="S13" s="161"/>
      <c r="T13" s="161"/>
      <c r="U13" s="161"/>
      <c r="AC13" s="161"/>
      <c r="AD13" s="161"/>
      <c r="AE13" s="161"/>
      <c r="AF13" s="161"/>
      <c r="AR13" s="149"/>
    </row>
    <row r="14" spans="1:44" s="149" customFormat="1">
      <c r="B14" s="149" t="s">
        <v>87</v>
      </c>
      <c r="G14" s="771"/>
      <c r="O14" s="771"/>
      <c r="W14" s="158" t="s">
        <v>86</v>
      </c>
    </row>
    <row r="15" spans="1:44" s="149" customFormat="1">
      <c r="G15" s="771"/>
      <c r="O15" s="771"/>
      <c r="T15" s="158"/>
    </row>
    <row r="16" spans="1:44" s="149" customFormat="1">
      <c r="A16" s="149" t="s">
        <v>85</v>
      </c>
    </row>
    <row r="17" spans="1:44" s="149" customFormat="1">
      <c r="A17" s="925" t="s">
        <v>84</v>
      </c>
      <c r="B17" s="925"/>
      <c r="C17" s="925"/>
      <c r="D17" s="925"/>
      <c r="E17" s="925"/>
      <c r="F17" s="925"/>
      <c r="G17" s="925"/>
      <c r="H17" s="925" t="s">
        <v>83</v>
      </c>
      <c r="I17" s="925"/>
      <c r="J17" s="925"/>
      <c r="K17" s="925"/>
      <c r="M17" s="925" t="s">
        <v>82</v>
      </c>
      <c r="N17" s="925"/>
      <c r="O17" s="925"/>
      <c r="P17" s="925"/>
      <c r="R17" s="940"/>
      <c r="S17" s="940"/>
      <c r="T17" s="940"/>
      <c r="U17" s="940"/>
      <c r="V17" s="940"/>
      <c r="W17" s="940"/>
      <c r="X17" s="940"/>
      <c r="Y17" s="940"/>
      <c r="Z17" s="941" t="s">
        <v>81</v>
      </c>
      <c r="AA17" s="941"/>
      <c r="AB17" s="941"/>
      <c r="AC17" s="941"/>
      <c r="AD17" s="941"/>
      <c r="AE17" s="949" t="s">
        <v>80</v>
      </c>
      <c r="AF17" s="949"/>
      <c r="AG17" s="949"/>
      <c r="AH17" s="949"/>
      <c r="AI17" s="948" t="s">
        <v>79</v>
      </c>
      <c r="AJ17" s="948"/>
      <c r="AK17" s="948"/>
      <c r="AL17" s="948"/>
      <c r="AR17" s="148"/>
    </row>
    <row r="18" spans="1:44" ht="13.5" customHeight="1">
      <c r="A18" s="149"/>
      <c r="B18" s="149"/>
      <c r="C18" s="942" t="e">
        <f>AC8</f>
        <v>#DIV/0!</v>
      </c>
      <c r="D18" s="942"/>
      <c r="E18" s="942"/>
      <c r="F18" s="942"/>
      <c r="G18" s="925" t="s">
        <v>869</v>
      </c>
      <c r="H18" s="943" t="e">
        <f>VLOOKUP(C18,Z18:AL22,6)</f>
        <v>#DIV/0!</v>
      </c>
      <c r="I18" s="943"/>
      <c r="J18" s="943"/>
      <c r="K18" s="943"/>
      <c r="L18" s="926" t="s">
        <v>870</v>
      </c>
      <c r="M18" s="939" t="e">
        <f>VLOOKUP(C18,Z18:AL22,10)</f>
        <v>#DIV/0!</v>
      </c>
      <c r="N18" s="939"/>
      <c r="O18" s="939"/>
      <c r="P18" s="939"/>
      <c r="Q18" s="926" t="s">
        <v>863</v>
      </c>
      <c r="R18" s="939" t="e">
        <f>ROUND(C18*H18,3)+M18</f>
        <v>#DIV/0!</v>
      </c>
      <c r="S18" s="939"/>
      <c r="T18" s="939"/>
      <c r="U18" s="939"/>
      <c r="X18" s="162"/>
      <c r="Z18" s="934">
        <v>0</v>
      </c>
      <c r="AA18" s="934"/>
      <c r="AB18" s="934"/>
      <c r="AC18" s="934"/>
      <c r="AD18" s="934"/>
      <c r="AE18" s="938">
        <v>-0.14000000000000001</v>
      </c>
      <c r="AF18" s="938"/>
      <c r="AG18" s="938"/>
      <c r="AH18" s="938"/>
      <c r="AI18" s="938">
        <v>0.59899999999999998</v>
      </c>
      <c r="AJ18" s="938"/>
      <c r="AK18" s="938"/>
      <c r="AL18" s="938"/>
    </row>
    <row r="19" spans="1:44">
      <c r="A19" s="149"/>
      <c r="B19" s="149"/>
      <c r="C19" s="942"/>
      <c r="D19" s="942"/>
      <c r="E19" s="942"/>
      <c r="F19" s="942"/>
      <c r="G19" s="925"/>
      <c r="H19" s="943"/>
      <c r="I19" s="943"/>
      <c r="J19" s="943"/>
      <c r="K19" s="943"/>
      <c r="L19" s="926"/>
      <c r="M19" s="939"/>
      <c r="N19" s="939"/>
      <c r="O19" s="939"/>
      <c r="P19" s="939"/>
      <c r="Q19" s="926"/>
      <c r="R19" s="939"/>
      <c r="S19" s="939"/>
      <c r="T19" s="939"/>
      <c r="U19" s="939"/>
      <c r="V19" s="148" t="s">
        <v>871</v>
      </c>
      <c r="X19" s="162"/>
      <c r="Z19" s="934">
        <v>0.6</v>
      </c>
      <c r="AA19" s="934"/>
      <c r="AB19" s="934"/>
      <c r="AC19" s="934"/>
      <c r="AD19" s="934"/>
      <c r="AE19" s="938">
        <v>-0.3</v>
      </c>
      <c r="AF19" s="938"/>
      <c r="AG19" s="938"/>
      <c r="AH19" s="938"/>
      <c r="AI19" s="938">
        <v>0.69499999999999995</v>
      </c>
      <c r="AJ19" s="938"/>
      <c r="AK19" s="938"/>
      <c r="AL19" s="938"/>
      <c r="AO19" s="163"/>
      <c r="AP19" s="163"/>
      <c r="AQ19" s="163"/>
      <c r="AR19" s="163"/>
    </row>
    <row r="20" spans="1:44" s="166" customFormat="1">
      <c r="A20" s="158"/>
      <c r="B20" s="158"/>
      <c r="C20" s="161"/>
      <c r="D20" s="161"/>
      <c r="E20" s="161"/>
      <c r="F20" s="161"/>
      <c r="G20" s="160"/>
      <c r="H20" s="164"/>
      <c r="I20" s="164"/>
      <c r="J20" s="164"/>
      <c r="K20" s="164"/>
      <c r="L20" s="165"/>
      <c r="M20" s="163"/>
      <c r="N20" s="163"/>
      <c r="O20" s="163"/>
      <c r="P20" s="163"/>
      <c r="Q20" s="165"/>
      <c r="R20" s="163"/>
      <c r="S20" s="163"/>
      <c r="T20" s="163"/>
      <c r="U20" s="163"/>
      <c r="X20" s="167"/>
      <c r="Y20" s="168"/>
      <c r="Z20" s="934">
        <v>0.75</v>
      </c>
      <c r="AA20" s="934"/>
      <c r="AB20" s="934"/>
      <c r="AC20" s="934"/>
      <c r="AD20" s="934"/>
      <c r="AE20" s="938">
        <v>-0.5</v>
      </c>
      <c r="AF20" s="938"/>
      <c r="AG20" s="938"/>
      <c r="AH20" s="938"/>
      <c r="AI20" s="938">
        <v>0.84499999999999997</v>
      </c>
      <c r="AJ20" s="938"/>
      <c r="AK20" s="938"/>
      <c r="AL20" s="938"/>
      <c r="AO20" s="163"/>
      <c r="AP20" s="163"/>
      <c r="AQ20" s="163"/>
      <c r="AR20" s="163"/>
    </row>
    <row r="21" spans="1:44" s="166" customFormat="1">
      <c r="A21" s="158"/>
      <c r="B21" s="158"/>
      <c r="C21" s="161" t="s">
        <v>78</v>
      </c>
      <c r="D21" s="161"/>
      <c r="E21" s="161"/>
      <c r="F21" s="161"/>
      <c r="G21" s="160"/>
      <c r="H21" s="164"/>
      <c r="I21" s="164"/>
      <c r="J21" s="164"/>
      <c r="K21" s="164"/>
      <c r="L21" s="165"/>
      <c r="M21" s="163"/>
      <c r="N21" s="163"/>
      <c r="O21" s="163"/>
      <c r="P21" s="163"/>
      <c r="Q21" s="165"/>
      <c r="R21" s="163"/>
      <c r="S21" s="163"/>
      <c r="T21" s="163"/>
      <c r="U21" s="163"/>
      <c r="X21" s="167"/>
      <c r="Z21" s="934">
        <v>0.85</v>
      </c>
      <c r="AA21" s="934"/>
      <c r="AB21" s="934"/>
      <c r="AC21" s="934"/>
      <c r="AD21" s="934"/>
      <c r="AE21" s="938">
        <v>-0.95</v>
      </c>
      <c r="AF21" s="938"/>
      <c r="AG21" s="938"/>
      <c r="AH21" s="938"/>
      <c r="AI21" s="938">
        <v>1.228</v>
      </c>
      <c r="AJ21" s="938"/>
      <c r="AK21" s="938"/>
      <c r="AL21" s="938"/>
      <c r="AO21" s="163"/>
      <c r="AP21" s="163"/>
      <c r="AQ21" s="163"/>
      <c r="AR21" s="163"/>
    </row>
    <row r="22" spans="1:44" s="166" customFormat="1">
      <c r="A22" s="158"/>
      <c r="B22" s="158"/>
      <c r="C22" s="161"/>
      <c r="D22" s="161"/>
      <c r="R22" s="163"/>
      <c r="S22" s="163"/>
      <c r="T22" s="163"/>
      <c r="U22" s="163"/>
      <c r="X22" s="167"/>
      <c r="Z22" s="934">
        <v>0.95</v>
      </c>
      <c r="AA22" s="934"/>
      <c r="AB22" s="934"/>
      <c r="AC22" s="934"/>
      <c r="AD22" s="934"/>
      <c r="AE22" s="938">
        <v>-0.5</v>
      </c>
      <c r="AF22" s="938"/>
      <c r="AG22" s="938"/>
      <c r="AH22" s="938"/>
      <c r="AI22" s="938">
        <v>0.8</v>
      </c>
      <c r="AJ22" s="938"/>
      <c r="AK22" s="938"/>
      <c r="AL22" s="938"/>
      <c r="AO22" s="163"/>
      <c r="AP22" s="163"/>
      <c r="AQ22" s="163"/>
      <c r="AR22" s="163"/>
    </row>
    <row r="23" spans="1:44" s="166" customFormat="1">
      <c r="A23" s="158"/>
      <c r="B23" s="158"/>
      <c r="C23" s="161"/>
      <c r="D23" s="161"/>
      <c r="R23" s="163"/>
      <c r="S23" s="163"/>
      <c r="T23" s="163"/>
      <c r="U23" s="163"/>
      <c r="X23" s="167"/>
      <c r="AO23" s="163"/>
      <c r="AP23" s="163"/>
    </row>
    <row r="24" spans="1:44" s="166" customFormat="1">
      <c r="A24" s="158"/>
      <c r="B24" s="158"/>
      <c r="C24" s="161"/>
      <c r="D24" s="161"/>
      <c r="R24" s="939" t="e">
        <f>IF(R18&lt;0.3,0.3,IF(R18&gt;0.55,0.55,R18))</f>
        <v>#DIV/0!</v>
      </c>
      <c r="S24" s="939"/>
      <c r="T24" s="939"/>
      <c r="U24" s="939"/>
      <c r="X24" s="167"/>
      <c r="Z24" s="936" t="s">
        <v>872</v>
      </c>
      <c r="AA24" s="936"/>
      <c r="AB24" s="936"/>
      <c r="AC24" s="936"/>
      <c r="AD24" s="936"/>
      <c r="AE24" s="936"/>
      <c r="AF24" s="936"/>
      <c r="AG24" s="936"/>
      <c r="AH24" s="936"/>
      <c r="AI24" s="936"/>
      <c r="AJ24" s="936"/>
      <c r="AK24" s="936"/>
      <c r="AL24" s="936"/>
      <c r="AO24" s="163"/>
      <c r="AP24" s="163"/>
    </row>
    <row r="25" spans="1:44" s="166" customFormat="1">
      <c r="A25" s="158"/>
      <c r="B25" s="158"/>
      <c r="C25" s="161"/>
      <c r="D25" s="161"/>
      <c r="R25" s="939"/>
      <c r="S25" s="939"/>
      <c r="T25" s="939"/>
      <c r="U25" s="939"/>
      <c r="V25" s="148" t="s">
        <v>873</v>
      </c>
      <c r="X25" s="167"/>
      <c r="Z25" s="936"/>
      <c r="AA25" s="936"/>
      <c r="AB25" s="936"/>
      <c r="AC25" s="936"/>
      <c r="AD25" s="936"/>
      <c r="AE25" s="936"/>
      <c r="AF25" s="936"/>
      <c r="AG25" s="936"/>
      <c r="AH25" s="936"/>
      <c r="AI25" s="936"/>
      <c r="AJ25" s="936"/>
      <c r="AK25" s="936"/>
      <c r="AL25" s="936"/>
      <c r="AO25" s="163"/>
      <c r="AP25" s="163"/>
    </row>
    <row r="26" spans="1:44" s="166" customFormat="1">
      <c r="A26" s="158"/>
      <c r="B26" s="158"/>
      <c r="C26" s="161"/>
      <c r="D26" s="161"/>
      <c r="R26" s="163"/>
      <c r="S26" s="163"/>
      <c r="T26" s="163"/>
      <c r="U26" s="163"/>
      <c r="X26" s="167"/>
      <c r="AO26" s="163"/>
      <c r="AP26" s="163"/>
    </row>
    <row r="27" spans="1:44" ht="14.25" thickBot="1">
      <c r="A27" s="149"/>
      <c r="B27" s="149"/>
      <c r="C27" s="149"/>
      <c r="E27" s="149"/>
      <c r="F27" s="149"/>
      <c r="G27" s="149"/>
      <c r="H27" s="149"/>
      <c r="I27" s="149"/>
      <c r="J27" s="149"/>
      <c r="AO27" s="163"/>
      <c r="AP27" s="163"/>
      <c r="AQ27" s="163"/>
      <c r="AR27" s="163"/>
    </row>
    <row r="28" spans="1:44">
      <c r="A28" s="149"/>
      <c r="B28" s="149"/>
      <c r="C28" s="925" t="s">
        <v>77</v>
      </c>
      <c r="D28" s="925"/>
      <c r="E28" s="925"/>
      <c r="F28" s="925"/>
      <c r="G28" s="925"/>
      <c r="H28" s="925"/>
      <c r="I28" s="925"/>
      <c r="J28" s="925"/>
      <c r="K28" s="925"/>
      <c r="L28" s="925"/>
      <c r="M28" s="926" t="s">
        <v>863</v>
      </c>
      <c r="N28" s="927" t="s">
        <v>874</v>
      </c>
      <c r="O28" s="927"/>
      <c r="P28" s="927"/>
      <c r="Q28" s="927"/>
      <c r="R28" s="926" t="s">
        <v>863</v>
      </c>
      <c r="S28" s="928" t="e">
        <f>ROUND(R24/0.3,3)</f>
        <v>#DIV/0!</v>
      </c>
      <c r="T28" s="929"/>
      <c r="U28" s="929"/>
      <c r="V28" s="930"/>
      <c r="W28" s="935" t="s">
        <v>875</v>
      </c>
      <c r="X28" s="926"/>
      <c r="Y28" s="936" t="s">
        <v>876</v>
      </c>
      <c r="Z28" s="936"/>
      <c r="AA28" s="936"/>
      <c r="AB28" s="936"/>
      <c r="AC28" s="936"/>
      <c r="AD28" s="936"/>
      <c r="AE28" s="936"/>
      <c r="AF28" s="936"/>
      <c r="AG28" s="936"/>
      <c r="AH28" s="936"/>
      <c r="AI28" s="936"/>
      <c r="AJ28" s="936"/>
      <c r="AK28" s="936"/>
    </row>
    <row r="29" spans="1:44" ht="14.25" thickBot="1">
      <c r="A29" s="149"/>
      <c r="B29" s="149"/>
      <c r="C29" s="925"/>
      <c r="D29" s="925"/>
      <c r="E29" s="925"/>
      <c r="F29" s="925"/>
      <c r="G29" s="925"/>
      <c r="H29" s="925"/>
      <c r="I29" s="925"/>
      <c r="J29" s="925"/>
      <c r="K29" s="925"/>
      <c r="L29" s="925"/>
      <c r="M29" s="926"/>
      <c r="N29" s="937">
        <v>0.3</v>
      </c>
      <c r="O29" s="937"/>
      <c r="P29" s="937"/>
      <c r="Q29" s="937"/>
      <c r="R29" s="926"/>
      <c r="S29" s="931"/>
      <c r="T29" s="932"/>
      <c r="U29" s="932"/>
      <c r="V29" s="933"/>
      <c r="W29" s="935"/>
      <c r="X29" s="926"/>
      <c r="Y29" s="936"/>
      <c r="Z29" s="936"/>
      <c r="AA29" s="936"/>
      <c r="AB29" s="936"/>
      <c r="AC29" s="936"/>
      <c r="AD29" s="936"/>
      <c r="AE29" s="936"/>
      <c r="AF29" s="936"/>
      <c r="AG29" s="936"/>
      <c r="AH29" s="936"/>
      <c r="AI29" s="936"/>
      <c r="AJ29" s="936"/>
      <c r="AK29" s="936"/>
    </row>
    <row r="30" spans="1:44" ht="9.75" customHeight="1">
      <c r="A30" s="149"/>
      <c r="B30" s="149"/>
      <c r="C30" s="771"/>
      <c r="D30" s="771"/>
      <c r="E30" s="771"/>
      <c r="F30" s="771"/>
      <c r="G30" s="771"/>
      <c r="H30" s="771"/>
      <c r="I30" s="771"/>
      <c r="J30" s="771"/>
      <c r="K30" s="771"/>
      <c r="L30" s="771"/>
      <c r="M30" s="772"/>
      <c r="N30" s="774"/>
      <c r="O30" s="774"/>
      <c r="P30" s="169"/>
      <c r="Q30" s="169"/>
      <c r="R30" s="165"/>
      <c r="S30" s="163"/>
      <c r="T30" s="163"/>
      <c r="U30" s="163"/>
      <c r="V30" s="163"/>
      <c r="W30" s="160"/>
      <c r="X30" s="165"/>
      <c r="Y30" s="168"/>
      <c r="Z30" s="773"/>
      <c r="AA30" s="773"/>
      <c r="AB30" s="773"/>
      <c r="AC30" s="773"/>
      <c r="AD30" s="773"/>
      <c r="AE30" s="773"/>
      <c r="AF30" s="773"/>
      <c r="AG30" s="773"/>
      <c r="AH30" s="773"/>
      <c r="AI30" s="773"/>
      <c r="AJ30" s="773"/>
      <c r="AK30" s="773"/>
    </row>
    <row r="31" spans="1:44" s="166" customFormat="1" ht="9.75" customHeight="1">
      <c r="A31" s="158"/>
      <c r="B31" s="158"/>
      <c r="C31" s="160"/>
      <c r="D31" s="160"/>
      <c r="E31" s="160"/>
      <c r="F31" s="160"/>
      <c r="G31" s="160"/>
      <c r="H31" s="160"/>
      <c r="I31" s="160"/>
      <c r="J31" s="160"/>
      <c r="K31" s="160"/>
      <c r="L31" s="160"/>
      <c r="M31" s="165"/>
      <c r="N31" s="169"/>
      <c r="O31" s="169"/>
      <c r="P31" s="169"/>
      <c r="Q31" s="169"/>
      <c r="R31" s="165"/>
      <c r="S31" s="163"/>
      <c r="T31" s="163"/>
      <c r="U31" s="163"/>
      <c r="V31" s="163"/>
      <c r="Y31" s="170"/>
      <c r="Z31" s="170"/>
      <c r="AA31" s="170"/>
      <c r="AB31" s="170"/>
      <c r="AC31" s="170"/>
      <c r="AD31" s="170"/>
      <c r="AE31" s="170"/>
      <c r="AF31" s="170"/>
      <c r="AG31" s="170"/>
      <c r="AH31" s="170"/>
      <c r="AI31" s="170"/>
      <c r="AJ31" s="170"/>
      <c r="AK31" s="170"/>
    </row>
    <row r="32" spans="1:44" s="166" customFormat="1">
      <c r="A32" s="158"/>
      <c r="B32" s="158"/>
      <c r="C32" s="158"/>
      <c r="D32" s="158"/>
      <c r="E32" s="158"/>
      <c r="F32" s="158"/>
      <c r="G32" s="158"/>
      <c r="H32" s="158"/>
      <c r="I32" s="158"/>
      <c r="J32" s="158"/>
    </row>
    <row r="33" spans="1:38" s="166" customFormat="1">
      <c r="A33" s="158" t="s">
        <v>76</v>
      </c>
      <c r="B33" s="158"/>
      <c r="C33" s="158"/>
      <c r="D33" s="158"/>
      <c r="E33" s="158"/>
      <c r="F33" s="158"/>
      <c r="G33" s="171"/>
      <c r="H33" s="158"/>
      <c r="I33" s="158"/>
      <c r="J33" s="158"/>
    </row>
    <row r="34" spans="1:38" s="166" customFormat="1">
      <c r="A34" s="158"/>
      <c r="B34" s="158"/>
      <c r="C34" s="158"/>
      <c r="D34" s="158"/>
      <c r="E34" s="158"/>
      <c r="F34" s="158"/>
      <c r="G34" s="171"/>
      <c r="H34" s="158"/>
      <c r="I34" s="158"/>
      <c r="J34" s="158"/>
    </row>
    <row r="35" spans="1:38">
      <c r="A35" s="176"/>
      <c r="B35" s="176"/>
      <c r="C35" s="176"/>
      <c r="D35" s="177"/>
      <c r="E35" s="176"/>
      <c r="F35" s="176"/>
      <c r="G35" s="176"/>
      <c r="H35" s="176"/>
      <c r="I35" s="176"/>
      <c r="J35" s="176"/>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row>
    <row r="36" spans="1:38">
      <c r="A36" s="172"/>
      <c r="B36" s="172"/>
      <c r="C36" s="175"/>
      <c r="D36" s="778"/>
      <c r="E36" s="778"/>
      <c r="F36" s="778"/>
      <c r="G36" s="778"/>
      <c r="H36" s="778"/>
      <c r="I36" s="778"/>
      <c r="J36" s="172"/>
      <c r="K36" s="778"/>
      <c r="L36" s="172" t="s">
        <v>74</v>
      </c>
      <c r="M36" s="778"/>
      <c r="N36" s="778"/>
      <c r="O36" s="778"/>
      <c r="P36" s="778"/>
      <c r="Q36" s="172"/>
      <c r="R36" s="778"/>
      <c r="S36" s="778"/>
      <c r="T36" s="778"/>
      <c r="U36" s="778"/>
      <c r="V36" s="778"/>
      <c r="W36" s="778"/>
      <c r="X36" s="172"/>
      <c r="Y36" s="778"/>
      <c r="Z36" s="778"/>
      <c r="AA36" s="778"/>
      <c r="AB36" s="778"/>
      <c r="AC36" s="778"/>
      <c r="AD36" s="778"/>
      <c r="AE36" s="174"/>
      <c r="AF36" s="174"/>
      <c r="AG36" s="174"/>
      <c r="AH36" s="174"/>
      <c r="AI36" s="174"/>
      <c r="AJ36" s="174"/>
      <c r="AK36" s="174"/>
    </row>
    <row r="37" spans="1:38" s="166" customFormat="1">
      <c r="A37" s="172"/>
      <c r="B37" s="172"/>
      <c r="C37" s="172"/>
      <c r="D37" s="148"/>
      <c r="E37" s="173" t="s">
        <v>75</v>
      </c>
      <c r="F37" s="172"/>
      <c r="G37" s="172"/>
      <c r="H37" s="172"/>
      <c r="I37" s="172"/>
      <c r="J37" s="172"/>
      <c r="K37" s="172"/>
      <c r="L37" s="215" t="s">
        <v>877</v>
      </c>
      <c r="M37" s="172"/>
      <c r="N37" s="172"/>
      <c r="O37" s="172"/>
      <c r="P37" s="172"/>
      <c r="Q37" s="172"/>
      <c r="S37" s="172"/>
      <c r="T37" s="172"/>
      <c r="U37" s="172"/>
      <c r="V37" s="172"/>
      <c r="X37" s="174" t="s">
        <v>73</v>
      </c>
      <c r="Y37" s="172"/>
      <c r="Z37" s="172"/>
      <c r="AA37" s="172"/>
      <c r="AB37" s="172"/>
      <c r="AC37" s="172"/>
      <c r="AD37" s="174"/>
      <c r="AE37" s="174"/>
      <c r="AG37" s="174"/>
      <c r="AH37" s="174"/>
      <c r="AI37" s="174"/>
      <c r="AJ37" s="174"/>
      <c r="AK37" s="174"/>
      <c r="AL37" s="148"/>
    </row>
    <row r="38" spans="1:38" s="166" customFormat="1">
      <c r="A38" s="172"/>
      <c r="B38" s="504" t="s">
        <v>929</v>
      </c>
      <c r="C38" s="172"/>
      <c r="D38" s="175" t="s">
        <v>878</v>
      </c>
      <c r="E38" s="911">
        <f>I5</f>
        <v>0</v>
      </c>
      <c r="F38" s="911"/>
      <c r="G38" s="911"/>
      <c r="H38" s="911"/>
      <c r="I38" s="911"/>
      <c r="J38" s="911"/>
      <c r="K38" s="172" t="s">
        <v>879</v>
      </c>
      <c r="L38" s="922"/>
      <c r="M38" s="922"/>
      <c r="N38" s="922"/>
      <c r="O38" s="922"/>
      <c r="P38" s="922"/>
      <c r="Q38" s="922"/>
      <c r="R38" s="172"/>
      <c r="S38" s="299"/>
      <c r="T38" s="299" t="s">
        <v>879</v>
      </c>
      <c r="U38" s="299"/>
      <c r="V38" s="299"/>
      <c r="W38" s="299"/>
      <c r="X38" s="922"/>
      <c r="Y38" s="922"/>
      <c r="Z38" s="922"/>
      <c r="AA38" s="922"/>
      <c r="AB38" s="922"/>
      <c r="AC38" s="922"/>
      <c r="AD38" s="172"/>
      <c r="AE38" s="172"/>
      <c r="AF38" s="299"/>
      <c r="AG38" s="299"/>
      <c r="AH38" s="299"/>
      <c r="AI38" s="299"/>
      <c r="AJ38" s="299"/>
      <c r="AK38" s="299"/>
      <c r="AL38" s="148"/>
    </row>
    <row r="39" spans="1:38" s="166" customFormat="1">
      <c r="A39" s="172"/>
      <c r="B39" s="172"/>
      <c r="C39" s="172"/>
      <c r="D39" s="175"/>
      <c r="E39" s="778"/>
      <c r="F39" s="778"/>
      <c r="G39" s="778"/>
      <c r="H39" s="778"/>
      <c r="I39" s="778"/>
      <c r="J39" s="778"/>
      <c r="K39" s="172"/>
      <c r="L39" s="778"/>
      <c r="M39" s="778"/>
      <c r="N39" s="778"/>
      <c r="O39" s="778"/>
      <c r="P39" s="778"/>
      <c r="Q39" s="778"/>
      <c r="R39" s="172"/>
      <c r="S39" s="778"/>
      <c r="T39" s="778"/>
      <c r="U39" s="778"/>
      <c r="V39" s="778"/>
      <c r="W39" s="778"/>
      <c r="X39" s="778"/>
      <c r="Y39" s="778"/>
      <c r="Z39" s="172"/>
      <c r="AA39" s="172"/>
      <c r="AB39" s="778"/>
      <c r="AC39" s="778"/>
      <c r="AD39" s="778"/>
      <c r="AE39" s="778"/>
      <c r="AF39" s="778"/>
      <c r="AG39" s="778"/>
      <c r="AH39" s="174"/>
      <c r="AI39" s="174"/>
      <c r="AJ39" s="174"/>
      <c r="AK39" s="174"/>
    </row>
    <row r="40" spans="1:38" s="166" customFormat="1">
      <c r="A40" s="172"/>
      <c r="B40" s="172"/>
      <c r="C40" s="172"/>
      <c r="D40" s="179" t="s">
        <v>880</v>
      </c>
      <c r="E40" s="778"/>
      <c r="H40" s="778"/>
      <c r="I40" s="778"/>
      <c r="J40" s="778"/>
      <c r="K40" s="172"/>
      <c r="L40" s="778"/>
      <c r="M40" s="778"/>
      <c r="N40" s="778"/>
      <c r="P40" s="778"/>
      <c r="Q40" s="778"/>
    </row>
    <row r="41" spans="1:38" s="166" customFormat="1">
      <c r="A41" s="172"/>
      <c r="B41" s="172"/>
      <c r="C41" s="172"/>
      <c r="D41" s="179" t="s">
        <v>72</v>
      </c>
      <c r="E41" s="778"/>
      <c r="H41" s="778"/>
      <c r="I41" s="778"/>
      <c r="J41" s="778"/>
      <c r="K41" s="172"/>
      <c r="L41" s="778"/>
      <c r="M41" s="778"/>
      <c r="O41" s="166" t="s">
        <v>733</v>
      </c>
      <c r="P41" s="778"/>
      <c r="Q41" s="778"/>
      <c r="AC41" s="172" t="s">
        <v>544</v>
      </c>
    </row>
    <row r="42" spans="1:38" s="166" customFormat="1">
      <c r="A42" s="172"/>
      <c r="B42" s="172"/>
      <c r="C42" s="172"/>
      <c r="D42" s="840" t="s">
        <v>885</v>
      </c>
      <c r="E42" s="778"/>
      <c r="H42" s="778"/>
      <c r="I42" s="778"/>
      <c r="J42" s="778"/>
      <c r="K42" s="172"/>
      <c r="L42" s="778"/>
      <c r="M42" s="778"/>
      <c r="N42" s="179"/>
      <c r="O42" s="179" t="s">
        <v>734</v>
      </c>
      <c r="P42" s="778"/>
      <c r="Q42" s="778"/>
      <c r="U42" s="300"/>
      <c r="V42" s="300"/>
      <c r="W42" s="215"/>
      <c r="X42" s="300"/>
      <c r="Y42" s="300"/>
      <c r="Z42" s="215"/>
      <c r="AA42" s="300"/>
      <c r="AB42" s="172"/>
      <c r="AC42" s="300" t="s">
        <v>494</v>
      </c>
      <c r="AE42" s="172"/>
      <c r="AG42" s="172"/>
      <c r="AH42" s="172"/>
      <c r="AI42" s="172"/>
      <c r="AJ42" s="172"/>
      <c r="AK42" s="172"/>
      <c r="AL42" s="172"/>
    </row>
    <row r="43" spans="1:38" s="166" customFormat="1">
      <c r="A43" s="172"/>
      <c r="B43" s="172"/>
      <c r="C43" s="172"/>
      <c r="D43" s="175"/>
      <c r="E43" s="172" t="s">
        <v>879</v>
      </c>
      <c r="F43" s="922"/>
      <c r="G43" s="922"/>
      <c r="H43" s="922"/>
      <c r="I43" s="922"/>
      <c r="J43" s="922"/>
      <c r="K43" s="922"/>
      <c r="N43" s="172" t="s">
        <v>879</v>
      </c>
      <c r="O43" s="922"/>
      <c r="P43" s="922"/>
      <c r="Q43" s="922"/>
      <c r="R43" s="922"/>
      <c r="S43" s="922"/>
      <c r="T43" s="922"/>
      <c r="U43" s="299"/>
      <c r="V43" s="174" t="s">
        <v>881</v>
      </c>
      <c r="W43" s="174" t="s">
        <v>882</v>
      </c>
      <c r="X43" s="778"/>
      <c r="Y43" s="778"/>
      <c r="Z43" s="778"/>
      <c r="AA43" s="172" t="s">
        <v>870</v>
      </c>
      <c r="AD43" s="924"/>
      <c r="AE43" s="924"/>
      <c r="AF43" s="924"/>
      <c r="AG43" s="924"/>
      <c r="AH43" s="924"/>
      <c r="AI43" s="924"/>
      <c r="AJ43" s="399"/>
      <c r="AK43" s="399"/>
      <c r="AL43" s="778"/>
    </row>
    <row r="44" spans="1:38">
      <c r="A44" s="172"/>
      <c r="B44" s="172"/>
      <c r="C44" s="175"/>
      <c r="D44" s="778"/>
      <c r="E44" s="778"/>
      <c r="F44" s="778"/>
      <c r="G44" s="778"/>
      <c r="H44" s="778"/>
      <c r="I44" s="778"/>
      <c r="J44" s="172"/>
      <c r="K44" s="778"/>
      <c r="L44" s="778"/>
      <c r="M44" s="778"/>
      <c r="N44" s="778"/>
      <c r="O44" s="778"/>
      <c r="P44" s="778"/>
      <c r="Q44" s="172"/>
      <c r="R44" s="172"/>
      <c r="S44" s="778"/>
      <c r="T44" s="778"/>
      <c r="U44" s="778"/>
      <c r="V44" s="778"/>
      <c r="W44" s="778"/>
      <c r="X44" s="172"/>
      <c r="Y44" s="778"/>
      <c r="Z44" s="778"/>
      <c r="AA44" s="172"/>
      <c r="AB44" s="778"/>
      <c r="AC44" s="778"/>
      <c r="AD44" s="778"/>
      <c r="AE44" s="174"/>
      <c r="AF44" s="174"/>
      <c r="AG44" s="174"/>
      <c r="AH44" s="172"/>
      <c r="AI44" s="172"/>
      <c r="AJ44" s="172"/>
      <c r="AK44" s="172"/>
    </row>
    <row r="45" spans="1:38">
      <c r="A45" s="172"/>
      <c r="B45" s="172"/>
      <c r="C45" s="175"/>
      <c r="D45" s="778"/>
      <c r="E45" s="778"/>
      <c r="F45" s="778"/>
      <c r="G45" s="778"/>
      <c r="H45" s="778"/>
      <c r="I45" s="778"/>
      <c r="J45" s="172"/>
      <c r="K45" s="778"/>
      <c r="L45" s="778"/>
      <c r="M45" s="778"/>
      <c r="N45" s="778"/>
      <c r="O45" s="778"/>
      <c r="P45" s="778"/>
      <c r="Q45" s="172"/>
      <c r="R45" s="172"/>
      <c r="S45" s="778"/>
      <c r="T45" s="778"/>
      <c r="U45" s="778"/>
      <c r="V45" s="778"/>
      <c r="W45" s="778"/>
      <c r="X45" s="172"/>
      <c r="Y45" s="778"/>
      <c r="Z45" s="778"/>
      <c r="AA45" s="172" t="s">
        <v>863</v>
      </c>
      <c r="AB45" s="911">
        <f>ROUND((E38-L38-X38-F43-O43)*1.3333,)+AD43</f>
        <v>0</v>
      </c>
      <c r="AC45" s="911"/>
      <c r="AD45" s="911"/>
      <c r="AE45" s="911"/>
      <c r="AF45" s="911"/>
      <c r="AG45" s="911"/>
      <c r="AH45" s="172" t="s">
        <v>71</v>
      </c>
      <c r="AI45" s="172"/>
      <c r="AJ45" s="172" t="s">
        <v>883</v>
      </c>
      <c r="AK45" s="172"/>
    </row>
    <row r="46" spans="1:38" s="166" customFormat="1">
      <c r="A46" s="172"/>
      <c r="B46" s="172"/>
      <c r="C46" s="175"/>
      <c r="D46" s="778"/>
      <c r="E46" s="778"/>
      <c r="F46" s="778"/>
      <c r="G46" s="778"/>
      <c r="H46" s="778"/>
      <c r="I46" s="778"/>
      <c r="J46" s="172"/>
      <c r="K46" s="778"/>
      <c r="L46" s="778"/>
      <c r="M46" s="778"/>
      <c r="N46" s="778"/>
      <c r="O46" s="778"/>
      <c r="P46" s="778"/>
      <c r="Q46" s="172"/>
      <c r="R46" s="172"/>
      <c r="S46" s="778"/>
      <c r="T46" s="778"/>
      <c r="U46" s="778"/>
      <c r="V46" s="778"/>
      <c r="W46" s="778"/>
      <c r="X46" s="172"/>
      <c r="Y46" s="778"/>
      <c r="Z46" s="778"/>
      <c r="AA46" s="172"/>
      <c r="AB46" s="778"/>
      <c r="AC46" s="778"/>
      <c r="AD46" s="778"/>
      <c r="AE46" s="778"/>
      <c r="AF46" s="778"/>
      <c r="AG46" s="778"/>
      <c r="AH46" s="172"/>
      <c r="AI46" s="172"/>
      <c r="AJ46" s="172"/>
      <c r="AK46" s="172"/>
    </row>
    <row r="47" spans="1:38">
      <c r="A47" s="172"/>
      <c r="B47" s="172"/>
      <c r="C47" s="175"/>
      <c r="D47" s="778"/>
      <c r="E47" s="778"/>
      <c r="F47" s="778"/>
      <c r="G47" s="778"/>
      <c r="H47" s="778"/>
      <c r="I47" s="778"/>
      <c r="J47" s="172"/>
      <c r="K47" s="778"/>
      <c r="L47" s="172" t="s">
        <v>74</v>
      </c>
      <c r="M47" s="778"/>
      <c r="N47" s="778"/>
      <c r="O47" s="778"/>
      <c r="P47" s="778"/>
      <c r="Q47" s="172"/>
      <c r="R47" s="778"/>
      <c r="S47" s="778"/>
      <c r="T47" s="778"/>
      <c r="U47" s="778"/>
      <c r="V47" s="778"/>
      <c r="W47" s="778"/>
      <c r="X47" s="172"/>
      <c r="Y47" s="778"/>
      <c r="Z47" s="778"/>
      <c r="AA47" s="778"/>
      <c r="AB47" s="778"/>
      <c r="AC47" s="778"/>
      <c r="AD47" s="778"/>
      <c r="AE47" s="174"/>
      <c r="AF47" s="174"/>
      <c r="AG47" s="174"/>
      <c r="AH47" s="174"/>
      <c r="AI47" s="174"/>
      <c r="AJ47" s="174"/>
      <c r="AK47" s="174"/>
    </row>
    <row r="48" spans="1:38" s="166" customFormat="1">
      <c r="A48" s="172"/>
      <c r="B48" s="172"/>
      <c r="C48" s="172"/>
      <c r="D48" s="148"/>
      <c r="E48" s="173" t="s">
        <v>75</v>
      </c>
      <c r="F48" s="172"/>
      <c r="G48" s="172"/>
      <c r="H48" s="172"/>
      <c r="I48" s="172"/>
      <c r="J48" s="172"/>
      <c r="K48" s="172"/>
      <c r="L48" s="215" t="s">
        <v>877</v>
      </c>
      <c r="M48" s="172"/>
      <c r="N48" s="172"/>
      <c r="O48" s="172"/>
      <c r="P48" s="172"/>
      <c r="Q48" s="172"/>
      <c r="S48" s="172"/>
      <c r="T48" s="172"/>
      <c r="U48" s="172"/>
      <c r="V48" s="172"/>
      <c r="W48" s="301"/>
      <c r="X48" s="174" t="s">
        <v>73</v>
      </c>
      <c r="Y48" s="172"/>
      <c r="Z48" s="172"/>
      <c r="AA48" s="172"/>
      <c r="AB48" s="172"/>
      <c r="AC48" s="172"/>
      <c r="AD48" s="174"/>
      <c r="AE48" s="174"/>
      <c r="AG48" s="174"/>
      <c r="AH48" s="174"/>
      <c r="AI48" s="174"/>
      <c r="AJ48" s="174"/>
      <c r="AK48" s="174"/>
      <c r="AL48" s="148"/>
    </row>
    <row r="49" spans="1:39" s="166" customFormat="1">
      <c r="A49" s="172"/>
      <c r="B49" s="504" t="s">
        <v>930</v>
      </c>
      <c r="C49" s="172"/>
      <c r="D49" s="175" t="s">
        <v>878</v>
      </c>
      <c r="E49" s="911">
        <f>I8</f>
        <v>0</v>
      </c>
      <c r="F49" s="911"/>
      <c r="G49" s="911"/>
      <c r="H49" s="911"/>
      <c r="I49" s="911"/>
      <c r="J49" s="911"/>
      <c r="K49" s="172" t="s">
        <v>879</v>
      </c>
      <c r="L49" s="922"/>
      <c r="M49" s="922"/>
      <c r="N49" s="922"/>
      <c r="O49" s="922"/>
      <c r="P49" s="922"/>
      <c r="Q49" s="922"/>
      <c r="R49" s="172"/>
      <c r="S49" s="299"/>
      <c r="T49" s="299" t="s">
        <v>879</v>
      </c>
      <c r="U49" s="299"/>
      <c r="V49" s="299"/>
      <c r="W49" s="299"/>
      <c r="X49" s="922"/>
      <c r="Y49" s="922"/>
      <c r="Z49" s="922"/>
      <c r="AA49" s="922"/>
      <c r="AB49" s="922"/>
      <c r="AC49" s="922"/>
      <c r="AD49" s="299"/>
      <c r="AE49" s="299"/>
      <c r="AF49" s="299"/>
      <c r="AG49" s="299"/>
      <c r="AH49" s="299"/>
      <c r="AI49" s="299"/>
      <c r="AJ49" s="299"/>
      <c r="AK49" s="299"/>
    </row>
    <row r="50" spans="1:39" s="166" customFormat="1">
      <c r="A50" s="172"/>
      <c r="B50" s="172"/>
      <c r="C50" s="172"/>
      <c r="D50" s="175"/>
      <c r="E50" s="778"/>
      <c r="F50" s="778"/>
      <c r="G50" s="778"/>
      <c r="H50" s="778"/>
      <c r="I50" s="778"/>
      <c r="J50" s="778"/>
      <c r="K50" s="172"/>
      <c r="L50" s="778"/>
      <c r="M50" s="778"/>
      <c r="N50" s="778"/>
      <c r="O50" s="778"/>
      <c r="P50" s="778"/>
      <c r="Q50" s="778"/>
      <c r="R50" s="172"/>
      <c r="S50" s="778"/>
      <c r="T50" s="778"/>
      <c r="U50" s="778"/>
      <c r="V50" s="778"/>
      <c r="W50" s="778"/>
      <c r="X50" s="778"/>
      <c r="Y50" s="778"/>
      <c r="Z50" s="172"/>
      <c r="AA50" s="172"/>
      <c r="AB50" s="778"/>
      <c r="AC50" s="778"/>
      <c r="AD50" s="778"/>
      <c r="AE50" s="778"/>
      <c r="AF50" s="778"/>
      <c r="AG50" s="778"/>
      <c r="AH50" s="174"/>
      <c r="AI50" s="174"/>
      <c r="AJ50" s="174"/>
      <c r="AK50" s="174"/>
    </row>
    <row r="51" spans="1:39" s="166" customFormat="1">
      <c r="A51" s="172"/>
      <c r="B51" s="172"/>
      <c r="C51" s="172"/>
      <c r="D51" s="179" t="s">
        <v>880</v>
      </c>
      <c r="E51" s="778"/>
      <c r="H51" s="778"/>
      <c r="I51" s="778"/>
      <c r="J51" s="778"/>
      <c r="K51" s="172"/>
      <c r="L51" s="778"/>
      <c r="M51" s="778"/>
      <c r="N51" s="778"/>
      <c r="P51" s="778"/>
      <c r="Q51" s="778"/>
    </row>
    <row r="52" spans="1:39" s="166" customFormat="1">
      <c r="A52" s="172"/>
      <c r="B52" s="172"/>
      <c r="C52" s="172"/>
      <c r="D52" s="179" t="s">
        <v>72</v>
      </c>
      <c r="E52" s="778"/>
      <c r="H52" s="778"/>
      <c r="I52" s="778"/>
      <c r="J52" s="778"/>
      <c r="K52" s="172"/>
      <c r="L52" s="778"/>
      <c r="M52" s="778"/>
      <c r="O52" s="166" t="s">
        <v>733</v>
      </c>
      <c r="P52" s="778"/>
      <c r="Q52" s="778"/>
      <c r="AC52" s="172" t="s">
        <v>544</v>
      </c>
    </row>
    <row r="53" spans="1:39" s="166" customFormat="1">
      <c r="A53" s="172"/>
      <c r="B53" s="172"/>
      <c r="C53" s="172"/>
      <c r="D53" s="840" t="s">
        <v>935</v>
      </c>
      <c r="E53" s="778"/>
      <c r="H53" s="778"/>
      <c r="I53" s="778"/>
      <c r="J53" s="778"/>
      <c r="K53" s="172"/>
      <c r="L53" s="778"/>
      <c r="M53" s="778"/>
      <c r="N53" s="179"/>
      <c r="O53" s="179" t="s">
        <v>734</v>
      </c>
      <c r="P53" s="778"/>
      <c r="Q53" s="778"/>
      <c r="U53" s="300"/>
      <c r="V53" s="300"/>
      <c r="W53" s="215"/>
      <c r="X53" s="300"/>
      <c r="Y53" s="300"/>
      <c r="Z53" s="215"/>
      <c r="AA53" s="300"/>
      <c r="AB53" s="172"/>
      <c r="AC53" s="300" t="s">
        <v>494</v>
      </c>
      <c r="AE53" s="172"/>
      <c r="AG53" s="172"/>
      <c r="AH53" s="172"/>
      <c r="AI53" s="172"/>
      <c r="AJ53" s="172"/>
      <c r="AK53" s="172"/>
      <c r="AL53" s="172"/>
    </row>
    <row r="54" spans="1:39" s="166" customFormat="1">
      <c r="A54" s="172"/>
      <c r="B54" s="172"/>
      <c r="C54" s="172"/>
      <c r="D54" s="175"/>
      <c r="E54" s="172" t="s">
        <v>879</v>
      </c>
      <c r="F54" s="922"/>
      <c r="G54" s="922"/>
      <c r="H54" s="922"/>
      <c r="I54" s="922"/>
      <c r="J54" s="922"/>
      <c r="K54" s="922"/>
      <c r="N54" s="172" t="s">
        <v>879</v>
      </c>
      <c r="O54" s="922"/>
      <c r="P54" s="922"/>
      <c r="Q54" s="922"/>
      <c r="R54" s="922"/>
      <c r="S54" s="922"/>
      <c r="T54" s="922"/>
      <c r="U54" s="299"/>
      <c r="V54" s="174" t="s">
        <v>881</v>
      </c>
      <c r="W54" s="174" t="s">
        <v>882</v>
      </c>
      <c r="X54" s="778"/>
      <c r="Y54" s="778"/>
      <c r="Z54" s="778"/>
      <c r="AA54" s="172" t="s">
        <v>870</v>
      </c>
      <c r="AD54" s="924"/>
      <c r="AE54" s="924"/>
      <c r="AF54" s="924"/>
      <c r="AG54" s="924"/>
      <c r="AH54" s="924"/>
      <c r="AI54" s="924"/>
      <c r="AJ54" s="399"/>
      <c r="AK54" s="399"/>
      <c r="AL54" s="778"/>
    </row>
    <row r="55" spans="1:39">
      <c r="A55" s="172"/>
      <c r="B55" s="172"/>
      <c r="C55" s="175"/>
      <c r="D55" s="778"/>
      <c r="E55" s="778"/>
      <c r="F55" s="778"/>
      <c r="G55" s="778"/>
      <c r="H55" s="778"/>
      <c r="I55" s="778"/>
      <c r="J55" s="172"/>
      <c r="K55" s="778"/>
      <c r="L55" s="778"/>
      <c r="M55" s="778"/>
      <c r="N55" s="778"/>
      <c r="O55" s="778"/>
      <c r="P55" s="778"/>
      <c r="Q55" s="172"/>
      <c r="R55" s="172"/>
      <c r="S55" s="778"/>
      <c r="T55" s="778"/>
      <c r="U55" s="778"/>
      <c r="V55" s="778"/>
      <c r="W55" s="778"/>
      <c r="X55" s="172"/>
      <c r="Y55" s="778"/>
      <c r="Z55" s="778"/>
      <c r="AA55" s="172"/>
      <c r="AB55" s="778"/>
      <c r="AC55" s="778"/>
      <c r="AD55" s="778"/>
      <c r="AE55" s="174"/>
      <c r="AF55" s="174"/>
      <c r="AG55" s="174"/>
      <c r="AH55" s="172"/>
      <c r="AI55" s="172"/>
      <c r="AJ55" s="172"/>
      <c r="AK55" s="172"/>
    </row>
    <row r="56" spans="1:39">
      <c r="A56" s="172"/>
      <c r="B56" s="172"/>
      <c r="C56" s="175"/>
      <c r="D56" s="778"/>
      <c r="E56" s="778"/>
      <c r="F56" s="778"/>
      <c r="G56" s="778"/>
      <c r="H56" s="778"/>
      <c r="I56" s="778"/>
      <c r="J56" s="172"/>
      <c r="K56" s="778"/>
      <c r="L56" s="778"/>
      <c r="M56" s="778"/>
      <c r="N56" s="778"/>
      <c r="O56" s="778"/>
      <c r="P56" s="778"/>
      <c r="Q56" s="172"/>
      <c r="R56" s="172"/>
      <c r="S56" s="778"/>
      <c r="T56" s="778"/>
      <c r="U56" s="778"/>
      <c r="V56" s="778"/>
      <c r="W56" s="778"/>
      <c r="X56" s="172"/>
      <c r="Y56" s="778"/>
      <c r="Z56" s="778"/>
      <c r="AA56" s="172" t="s">
        <v>863</v>
      </c>
      <c r="AB56" s="911">
        <f>ROUND((E49-L49-X49-F54-O54)*1.3333,)+AD54</f>
        <v>0</v>
      </c>
      <c r="AC56" s="911"/>
      <c r="AD56" s="911"/>
      <c r="AE56" s="911"/>
      <c r="AF56" s="911"/>
      <c r="AG56" s="911"/>
      <c r="AH56" s="172" t="s">
        <v>71</v>
      </c>
      <c r="AI56" s="172"/>
      <c r="AJ56" s="172" t="s">
        <v>884</v>
      </c>
      <c r="AK56" s="172"/>
    </row>
    <row r="57" spans="1:39" s="166" customFormat="1">
      <c r="A57" s="172"/>
      <c r="B57" s="172"/>
      <c r="C57" s="175"/>
      <c r="D57" s="778"/>
      <c r="E57" s="778"/>
      <c r="F57" s="778"/>
      <c r="G57" s="778"/>
      <c r="H57" s="778"/>
      <c r="I57" s="778"/>
      <c r="J57" s="172"/>
      <c r="K57" s="778"/>
      <c r="L57" s="778"/>
      <c r="M57" s="778"/>
      <c r="N57" s="778"/>
      <c r="O57" s="778"/>
      <c r="P57" s="778"/>
      <c r="Q57" s="172"/>
      <c r="R57" s="172"/>
      <c r="S57" s="778"/>
      <c r="T57" s="778"/>
      <c r="U57" s="778"/>
      <c r="V57" s="778"/>
      <c r="W57" s="778"/>
      <c r="X57" s="172"/>
      <c r="Y57" s="778"/>
      <c r="Z57" s="778"/>
      <c r="AA57" s="172"/>
      <c r="AB57" s="778"/>
      <c r="AC57" s="778"/>
      <c r="AD57" s="778"/>
      <c r="AE57" s="778"/>
      <c r="AF57" s="778"/>
      <c r="AG57" s="778"/>
      <c r="AH57" s="172"/>
      <c r="AI57" s="172"/>
      <c r="AJ57" s="172"/>
      <c r="AK57" s="172"/>
    </row>
    <row r="58" spans="1:39">
      <c r="A58" s="172"/>
      <c r="B58" s="172"/>
      <c r="C58" s="175"/>
      <c r="D58" s="778"/>
      <c r="E58" s="778"/>
      <c r="F58" s="778"/>
      <c r="G58" s="778"/>
      <c r="H58" s="778"/>
      <c r="I58" s="778"/>
      <c r="J58" s="172"/>
      <c r="K58" s="778"/>
      <c r="L58" s="172" t="s">
        <v>74</v>
      </c>
      <c r="M58" s="778"/>
      <c r="N58" s="778"/>
      <c r="O58" s="778"/>
      <c r="P58" s="778"/>
      <c r="Q58" s="172"/>
      <c r="R58" s="778"/>
      <c r="S58" s="778"/>
      <c r="T58" s="778"/>
      <c r="U58" s="778"/>
      <c r="V58" s="778"/>
      <c r="W58" s="778"/>
      <c r="X58" s="172"/>
      <c r="Y58" s="778"/>
      <c r="Z58" s="778"/>
      <c r="AA58" s="778"/>
      <c r="AB58" s="778"/>
      <c r="AC58" s="778"/>
      <c r="AD58" s="778"/>
      <c r="AE58" s="174"/>
      <c r="AF58" s="174"/>
      <c r="AG58" s="174"/>
      <c r="AH58" s="174"/>
      <c r="AI58" s="174"/>
      <c r="AJ58" s="174"/>
      <c r="AK58" s="174"/>
    </row>
    <row r="59" spans="1:39" s="166" customFormat="1">
      <c r="A59" s="172"/>
      <c r="B59" s="172"/>
      <c r="C59" s="172"/>
      <c r="D59" s="148"/>
      <c r="E59" s="173" t="s">
        <v>75</v>
      </c>
      <c r="F59" s="172"/>
      <c r="G59" s="172"/>
      <c r="H59" s="172"/>
      <c r="I59" s="172"/>
      <c r="J59" s="172"/>
      <c r="K59" s="172"/>
      <c r="L59" s="215" t="s">
        <v>877</v>
      </c>
      <c r="M59" s="172"/>
      <c r="N59" s="172"/>
      <c r="O59" s="172"/>
      <c r="P59" s="172"/>
      <c r="Q59" s="172"/>
      <c r="S59" s="172"/>
      <c r="T59" s="172"/>
      <c r="U59" s="172"/>
      <c r="V59" s="174"/>
      <c r="X59" s="174" t="s">
        <v>73</v>
      </c>
      <c r="Y59" s="174"/>
      <c r="Z59" s="174"/>
      <c r="AA59" s="174"/>
      <c r="AB59" s="174"/>
      <c r="AC59" s="172"/>
      <c r="AD59" s="174"/>
      <c r="AG59" s="174"/>
      <c r="AH59" s="174"/>
      <c r="AI59" s="174"/>
      <c r="AJ59" s="174"/>
      <c r="AK59" s="174"/>
      <c r="AL59" s="148"/>
    </row>
    <row r="60" spans="1:39" s="166" customFormat="1">
      <c r="A60" s="172"/>
      <c r="B60" s="504" t="s">
        <v>1721</v>
      </c>
      <c r="C60" s="172"/>
      <c r="D60" s="175" t="s">
        <v>878</v>
      </c>
      <c r="E60" s="911">
        <f>I11</f>
        <v>0</v>
      </c>
      <c r="F60" s="911"/>
      <c r="G60" s="911"/>
      <c r="H60" s="911"/>
      <c r="I60" s="911"/>
      <c r="J60" s="911"/>
      <c r="K60" s="172" t="s">
        <v>879</v>
      </c>
      <c r="L60" s="922"/>
      <c r="M60" s="922"/>
      <c r="N60" s="922"/>
      <c r="O60" s="922"/>
      <c r="P60" s="922"/>
      <c r="Q60" s="922"/>
      <c r="R60" s="172"/>
      <c r="S60" s="299"/>
      <c r="T60" s="299" t="s">
        <v>879</v>
      </c>
      <c r="U60" s="299"/>
      <c r="V60" s="172"/>
      <c r="W60" s="778"/>
      <c r="X60" s="924"/>
      <c r="Y60" s="924"/>
      <c r="Z60" s="924"/>
      <c r="AA60" s="924"/>
      <c r="AB60" s="924"/>
      <c r="AC60" s="924"/>
      <c r="AF60" s="778"/>
      <c r="AG60" s="778"/>
      <c r="AH60" s="778"/>
      <c r="AI60" s="778"/>
      <c r="AJ60" s="778"/>
      <c r="AK60" s="778"/>
      <c r="AL60" s="148"/>
    </row>
    <row r="61" spans="1:39" s="166" customFormat="1">
      <c r="A61" s="172"/>
      <c r="B61" s="172"/>
      <c r="C61" s="172"/>
      <c r="D61" s="175"/>
      <c r="E61" s="778"/>
      <c r="F61" s="778"/>
      <c r="G61" s="778"/>
      <c r="H61" s="778"/>
      <c r="I61" s="778"/>
      <c r="J61" s="778"/>
      <c r="K61" s="172"/>
      <c r="L61" s="778"/>
      <c r="M61" s="778"/>
      <c r="N61" s="778"/>
      <c r="O61" s="778"/>
      <c r="P61" s="778"/>
      <c r="Q61" s="778"/>
      <c r="R61" s="172"/>
      <c r="S61" s="778"/>
      <c r="T61" s="778"/>
      <c r="U61" s="778"/>
      <c r="V61" s="778"/>
      <c r="W61" s="778"/>
      <c r="X61" s="778"/>
      <c r="Y61" s="778"/>
      <c r="Z61" s="172"/>
      <c r="AA61" s="172"/>
      <c r="AB61" s="778"/>
      <c r="AC61" s="778"/>
      <c r="AD61" s="778"/>
      <c r="AE61" s="778"/>
      <c r="AF61" s="778"/>
      <c r="AG61" s="778"/>
      <c r="AH61" s="174"/>
      <c r="AI61" s="174"/>
      <c r="AJ61" s="174"/>
      <c r="AK61" s="174"/>
    </row>
    <row r="62" spans="1:39" s="166" customFormat="1">
      <c r="A62" s="172"/>
      <c r="B62" s="172"/>
      <c r="C62" s="172"/>
      <c r="D62" s="179" t="s">
        <v>880</v>
      </c>
      <c r="E62" s="778"/>
      <c r="H62" s="778"/>
      <c r="I62" s="778"/>
      <c r="J62" s="778"/>
      <c r="K62" s="172"/>
      <c r="L62" s="778"/>
      <c r="M62" s="778"/>
      <c r="N62" s="778"/>
      <c r="P62" s="778"/>
      <c r="Q62" s="778"/>
    </row>
    <row r="63" spans="1:39" s="166" customFormat="1">
      <c r="A63" s="172"/>
      <c r="B63" s="172"/>
      <c r="C63" s="172"/>
      <c r="D63" s="179" t="s">
        <v>72</v>
      </c>
      <c r="E63" s="778"/>
      <c r="H63" s="778"/>
      <c r="I63" s="778"/>
      <c r="J63" s="778"/>
      <c r="K63" s="172"/>
      <c r="L63" s="778"/>
      <c r="M63" s="778"/>
      <c r="O63" s="166" t="s">
        <v>733</v>
      </c>
      <c r="P63" s="778"/>
      <c r="Q63" s="778"/>
      <c r="V63" s="841"/>
      <c r="W63" s="841"/>
      <c r="X63" s="840" t="s">
        <v>1722</v>
      </c>
      <c r="Y63" s="841"/>
      <c r="Z63" s="841"/>
      <c r="AA63" s="841"/>
      <c r="AB63" s="841"/>
      <c r="AC63" s="841"/>
      <c r="AD63" s="504"/>
      <c r="AE63" s="841"/>
      <c r="AF63" s="841"/>
      <c r="AG63" s="840" t="s">
        <v>1723</v>
      </c>
      <c r="AH63" s="841"/>
      <c r="AI63" s="841"/>
      <c r="AJ63" s="841"/>
      <c r="AK63" s="841"/>
      <c r="AL63" s="841"/>
      <c r="AM63" s="841"/>
    </row>
    <row r="64" spans="1:39" s="166" customFormat="1">
      <c r="A64" s="172"/>
      <c r="B64" s="172"/>
      <c r="C64" s="172"/>
      <c r="D64" s="840" t="s">
        <v>1724</v>
      </c>
      <c r="E64" s="778"/>
      <c r="H64" s="778"/>
      <c r="I64" s="778"/>
      <c r="J64" s="778"/>
      <c r="K64" s="172"/>
      <c r="L64" s="778"/>
      <c r="M64" s="778"/>
      <c r="N64" s="179"/>
      <c r="O64" s="179" t="s">
        <v>734</v>
      </c>
      <c r="P64" s="778"/>
      <c r="Q64" s="778"/>
      <c r="U64" s="300"/>
      <c r="V64" s="842"/>
      <c r="W64" s="842"/>
      <c r="X64" s="841" t="s">
        <v>1725</v>
      </c>
      <c r="Y64" s="504"/>
      <c r="Z64" s="841"/>
      <c r="AA64" s="504"/>
      <c r="AB64" s="504"/>
      <c r="AC64" s="504"/>
      <c r="AD64" s="842"/>
      <c r="AE64" s="841"/>
      <c r="AF64" s="504"/>
      <c r="AG64" s="841" t="s">
        <v>1726</v>
      </c>
      <c r="AH64" s="504"/>
      <c r="AI64" s="841"/>
      <c r="AJ64" s="504"/>
      <c r="AK64" s="504"/>
      <c r="AL64" s="504"/>
      <c r="AM64" s="504"/>
    </row>
    <row r="65" spans="1:39" s="166" customFormat="1">
      <c r="A65" s="172"/>
      <c r="B65" s="172"/>
      <c r="C65" s="172"/>
      <c r="D65" s="175"/>
      <c r="E65" s="172" t="s">
        <v>1727</v>
      </c>
      <c r="F65" s="922"/>
      <c r="G65" s="922"/>
      <c r="H65" s="922"/>
      <c r="I65" s="922"/>
      <c r="J65" s="922"/>
      <c r="K65" s="922"/>
      <c r="N65" s="172" t="s">
        <v>1727</v>
      </c>
      <c r="O65" s="922"/>
      <c r="P65" s="922"/>
      <c r="Q65" s="922"/>
      <c r="R65" s="922"/>
      <c r="S65" s="922"/>
      <c r="T65" s="922"/>
      <c r="U65" s="299"/>
      <c r="V65" s="504" t="s">
        <v>1728</v>
      </c>
      <c r="W65" s="504"/>
      <c r="X65" s="923"/>
      <c r="Y65" s="923"/>
      <c r="Z65" s="923"/>
      <c r="AA65" s="923"/>
      <c r="AB65" s="923"/>
      <c r="AC65" s="923"/>
      <c r="AD65" s="841"/>
      <c r="AE65" s="504" t="s">
        <v>1728</v>
      </c>
      <c r="AF65" s="841"/>
      <c r="AG65" s="923"/>
      <c r="AH65" s="923"/>
      <c r="AI65" s="923"/>
      <c r="AJ65" s="923"/>
      <c r="AK65" s="923"/>
      <c r="AL65" s="923"/>
      <c r="AM65" s="843" t="s">
        <v>1729</v>
      </c>
    </row>
    <row r="66" spans="1:39" s="166" customFormat="1">
      <c r="A66" s="172"/>
      <c r="B66" s="172"/>
      <c r="C66" s="172"/>
      <c r="D66" s="175"/>
      <c r="E66" s="778"/>
      <c r="F66" s="778"/>
      <c r="G66" s="778"/>
      <c r="H66" s="778"/>
      <c r="I66" s="778"/>
      <c r="J66" s="778"/>
      <c r="K66" s="172"/>
      <c r="L66" s="778"/>
      <c r="M66" s="778"/>
      <c r="N66" s="778"/>
      <c r="O66" s="778"/>
      <c r="P66" s="778"/>
      <c r="Q66" s="778"/>
      <c r="R66" s="172"/>
      <c r="S66" s="778"/>
      <c r="T66" s="778"/>
      <c r="U66" s="778"/>
      <c r="V66" s="844"/>
      <c r="W66" s="844"/>
      <c r="X66" s="844"/>
      <c r="Y66" s="844"/>
      <c r="Z66" s="504"/>
      <c r="AA66" s="504"/>
      <c r="AB66" s="844"/>
      <c r="AC66" s="844"/>
      <c r="AD66" s="844"/>
      <c r="AE66" s="844"/>
      <c r="AF66" s="844"/>
      <c r="AG66" s="844"/>
      <c r="AH66" s="843"/>
      <c r="AI66" s="843"/>
      <c r="AJ66" s="843"/>
      <c r="AK66" s="843"/>
      <c r="AL66" s="841"/>
      <c r="AM66" s="841"/>
    </row>
    <row r="67" spans="1:39" s="166" customFormat="1">
      <c r="A67" s="172"/>
      <c r="B67" s="172"/>
      <c r="C67" s="172"/>
      <c r="J67" s="172" t="s">
        <v>544</v>
      </c>
      <c r="V67" s="841"/>
      <c r="W67" s="841"/>
      <c r="X67" s="840" t="s">
        <v>1722</v>
      </c>
      <c r="Y67" s="841"/>
      <c r="Z67" s="841"/>
      <c r="AA67" s="841"/>
      <c r="AB67" s="841"/>
      <c r="AC67" s="841"/>
      <c r="AD67" s="504"/>
      <c r="AE67" s="841"/>
      <c r="AF67" s="841"/>
      <c r="AG67" s="840" t="s">
        <v>1723</v>
      </c>
      <c r="AH67" s="841"/>
      <c r="AI67" s="841"/>
      <c r="AJ67" s="841"/>
      <c r="AK67" s="841"/>
      <c r="AL67" s="841"/>
      <c r="AM67" s="841"/>
    </row>
    <row r="68" spans="1:39" s="166" customFormat="1">
      <c r="A68" s="172"/>
      <c r="B68" s="172"/>
      <c r="C68" s="172"/>
      <c r="D68" s="215"/>
      <c r="E68" s="300"/>
      <c r="F68" s="300"/>
      <c r="G68" s="215"/>
      <c r="H68" s="300"/>
      <c r="I68" s="172"/>
      <c r="J68" s="300" t="s">
        <v>494</v>
      </c>
      <c r="L68" s="172"/>
      <c r="N68" s="172"/>
      <c r="O68" s="172"/>
      <c r="P68" s="172"/>
      <c r="Q68" s="172"/>
      <c r="R68" s="172"/>
      <c r="S68" s="778"/>
      <c r="T68" s="778"/>
      <c r="U68" s="172"/>
      <c r="V68" s="842"/>
      <c r="W68" s="842"/>
      <c r="X68" s="841" t="s">
        <v>1725</v>
      </c>
      <c r="Y68" s="504"/>
      <c r="Z68" s="841"/>
      <c r="AA68" s="504"/>
      <c r="AB68" s="504"/>
      <c r="AC68" s="504"/>
      <c r="AD68" s="842"/>
      <c r="AE68" s="841"/>
      <c r="AF68" s="504"/>
      <c r="AG68" s="841" t="s">
        <v>1726</v>
      </c>
      <c r="AH68" s="504"/>
      <c r="AI68" s="841"/>
      <c r="AJ68" s="504"/>
      <c r="AK68" s="504"/>
      <c r="AL68" s="504"/>
      <c r="AM68" s="504"/>
    </row>
    <row r="69" spans="1:39" s="166" customFormat="1">
      <c r="A69" s="172"/>
      <c r="B69" s="172"/>
      <c r="C69" s="172"/>
      <c r="D69" s="174" t="s">
        <v>1730</v>
      </c>
      <c r="E69" s="778"/>
      <c r="F69" s="778"/>
      <c r="G69" s="778"/>
      <c r="H69" s="172" t="s">
        <v>1728</v>
      </c>
      <c r="K69" s="924"/>
      <c r="L69" s="924"/>
      <c r="M69" s="924"/>
      <c r="N69" s="924"/>
      <c r="O69" s="924"/>
      <c r="P69" s="924"/>
      <c r="Q69" s="399"/>
      <c r="R69" s="399"/>
      <c r="S69" s="299"/>
      <c r="U69" s="299"/>
      <c r="V69" s="845" t="s">
        <v>1727</v>
      </c>
      <c r="W69" s="846"/>
      <c r="X69" s="923"/>
      <c r="Y69" s="923"/>
      <c r="Z69" s="923"/>
      <c r="AA69" s="923"/>
      <c r="AB69" s="923"/>
      <c r="AC69" s="923"/>
      <c r="AD69" s="841"/>
      <c r="AE69" s="845" t="s">
        <v>1727</v>
      </c>
      <c r="AF69" s="841"/>
      <c r="AG69" s="923"/>
      <c r="AH69" s="923"/>
      <c r="AI69" s="923"/>
      <c r="AJ69" s="923"/>
      <c r="AK69" s="923"/>
      <c r="AL69" s="923"/>
      <c r="AM69" s="843"/>
    </row>
    <row r="70" spans="1:39">
      <c r="A70" s="172"/>
      <c r="B70" s="172"/>
      <c r="C70" s="175"/>
      <c r="D70" s="778"/>
      <c r="E70" s="778"/>
      <c r="F70" s="778"/>
      <c r="G70" s="778"/>
      <c r="H70" s="778"/>
      <c r="I70" s="778"/>
      <c r="J70" s="172"/>
      <c r="K70" s="778"/>
      <c r="L70" s="778"/>
      <c r="M70" s="778"/>
      <c r="N70" s="778"/>
      <c r="O70" s="778"/>
      <c r="P70" s="778"/>
      <c r="Q70" s="172"/>
      <c r="R70" s="172"/>
      <c r="S70" s="778"/>
      <c r="T70" s="778"/>
      <c r="U70" s="778"/>
      <c r="V70" s="844"/>
      <c r="W70" s="844"/>
      <c r="X70" s="504"/>
      <c r="Y70" s="844"/>
      <c r="Z70" s="844"/>
      <c r="AA70" s="504"/>
      <c r="AB70" s="844"/>
      <c r="AC70" s="844"/>
      <c r="AD70" s="844"/>
      <c r="AE70" s="843"/>
      <c r="AF70" s="843"/>
      <c r="AG70" s="843"/>
      <c r="AH70" s="504"/>
      <c r="AI70" s="504"/>
      <c r="AJ70" s="504"/>
      <c r="AK70" s="504"/>
      <c r="AL70" s="847"/>
      <c r="AM70" s="847"/>
    </row>
    <row r="71" spans="1:39">
      <c r="A71" s="172"/>
      <c r="B71" s="172"/>
      <c r="C71" s="175"/>
      <c r="D71" s="778"/>
      <c r="E71" s="778"/>
      <c r="F71" s="778"/>
      <c r="G71" s="778"/>
      <c r="H71" s="778"/>
      <c r="I71" s="778"/>
      <c r="J71" s="172"/>
      <c r="K71" s="778"/>
      <c r="L71" s="778"/>
      <c r="M71" s="778"/>
      <c r="N71" s="778"/>
      <c r="O71" s="778"/>
      <c r="P71" s="778"/>
      <c r="Q71" s="172"/>
      <c r="R71" s="172"/>
      <c r="S71" s="778"/>
      <c r="T71" s="778"/>
      <c r="U71" s="778"/>
      <c r="V71" s="778"/>
      <c r="W71" s="778"/>
      <c r="X71" s="172"/>
      <c r="Y71" s="778"/>
      <c r="Z71" s="778"/>
      <c r="AA71" s="172" t="s">
        <v>1731</v>
      </c>
      <c r="AB71" s="911">
        <f>ROUND((E60-L60-X60-F65-O65+X65+AG65)*1.3333,)+K69-X69-AG69</f>
        <v>0</v>
      </c>
      <c r="AC71" s="911"/>
      <c r="AD71" s="911"/>
      <c r="AE71" s="911"/>
      <c r="AF71" s="911"/>
      <c r="AG71" s="911"/>
      <c r="AH71" s="172" t="s">
        <v>71</v>
      </c>
      <c r="AI71" s="172"/>
      <c r="AJ71" s="172" t="s">
        <v>1732</v>
      </c>
      <c r="AK71" s="172"/>
    </row>
    <row r="72" spans="1:39" s="166" customFormat="1" ht="14.25" thickBot="1">
      <c r="A72" s="172"/>
      <c r="B72" s="172"/>
      <c r="C72" s="175"/>
      <c r="D72" s="778"/>
      <c r="E72" s="778"/>
      <c r="F72" s="778"/>
      <c r="G72" s="778"/>
      <c r="H72" s="778"/>
      <c r="I72" s="778"/>
      <c r="J72" s="172"/>
      <c r="K72" s="778"/>
      <c r="L72" s="778"/>
      <c r="M72" s="778"/>
      <c r="N72" s="778"/>
      <c r="O72" s="778"/>
      <c r="P72" s="778"/>
      <c r="Q72" s="172"/>
      <c r="R72" s="172"/>
      <c r="S72" s="778"/>
      <c r="T72" s="778"/>
      <c r="U72" s="778"/>
      <c r="V72" s="778"/>
      <c r="W72" s="778"/>
      <c r="X72" s="172"/>
      <c r="Y72" s="778"/>
      <c r="Z72" s="778"/>
      <c r="AA72" s="172"/>
      <c r="AB72" s="778"/>
      <c r="AC72" s="778"/>
      <c r="AD72" s="778"/>
      <c r="AE72" s="778"/>
      <c r="AF72" s="778"/>
      <c r="AG72" s="778"/>
      <c r="AH72" s="172"/>
      <c r="AI72" s="172"/>
      <c r="AJ72" s="172"/>
      <c r="AK72" s="172"/>
    </row>
    <row r="73" spans="1:39">
      <c r="A73" s="178"/>
      <c r="B73" s="912" t="s">
        <v>70</v>
      </c>
      <c r="C73" s="912"/>
      <c r="D73" s="912"/>
      <c r="E73" s="912"/>
      <c r="F73" s="912"/>
      <c r="G73" s="912"/>
      <c r="H73" s="912"/>
      <c r="I73" s="913" t="s">
        <v>1733</v>
      </c>
      <c r="J73" s="913"/>
      <c r="K73" s="913"/>
      <c r="L73" s="913"/>
      <c r="M73" s="913"/>
      <c r="N73" s="914" t="s">
        <v>1731</v>
      </c>
      <c r="O73" s="915">
        <f>ROUND((AB45+AB56+AB71)/3,)</f>
        <v>0</v>
      </c>
      <c r="P73" s="916"/>
      <c r="Q73" s="916"/>
      <c r="R73" s="916"/>
      <c r="S73" s="916"/>
      <c r="T73" s="917"/>
      <c r="U73" s="921" t="s">
        <v>69</v>
      </c>
      <c r="V73" s="921"/>
      <c r="W73" s="921"/>
      <c r="X73" s="921"/>
      <c r="Y73" s="921"/>
      <c r="Z73" s="921"/>
      <c r="AA73" s="178"/>
      <c r="AB73" s="178"/>
      <c r="AC73" s="178"/>
      <c r="AD73" s="178"/>
      <c r="AE73" s="178"/>
      <c r="AF73" s="178"/>
      <c r="AG73" s="178"/>
      <c r="AH73" s="178"/>
      <c r="AI73" s="178"/>
      <c r="AJ73" s="178"/>
      <c r="AK73" s="178"/>
    </row>
    <row r="74" spans="1:39" ht="13.5" customHeight="1" thickBot="1">
      <c r="A74" s="178"/>
      <c r="B74" s="912"/>
      <c r="C74" s="912"/>
      <c r="D74" s="912"/>
      <c r="E74" s="912"/>
      <c r="F74" s="912"/>
      <c r="G74" s="912"/>
      <c r="H74" s="912"/>
      <c r="I74" s="914">
        <v>3</v>
      </c>
      <c r="J74" s="914"/>
      <c r="K74" s="914"/>
      <c r="L74" s="914"/>
      <c r="M74" s="914"/>
      <c r="N74" s="914"/>
      <c r="O74" s="918"/>
      <c r="P74" s="919"/>
      <c r="Q74" s="919"/>
      <c r="R74" s="919"/>
      <c r="S74" s="919"/>
      <c r="T74" s="920"/>
      <c r="U74" s="921"/>
      <c r="V74" s="921"/>
      <c r="W74" s="921"/>
      <c r="X74" s="921"/>
      <c r="Y74" s="921"/>
      <c r="Z74" s="921"/>
      <c r="AJ74" s="178"/>
      <c r="AK74" s="178"/>
    </row>
    <row r="75" spans="1:39">
      <c r="A75" s="178"/>
      <c r="AJ75" s="178"/>
      <c r="AK75" s="178"/>
    </row>
  </sheetData>
  <mergeCells count="87">
    <mergeCell ref="AD43:AI43"/>
    <mergeCell ref="I11:N11"/>
    <mergeCell ref="Q11:Q12"/>
    <mergeCell ref="R11:U12"/>
    <mergeCell ref="I12:N12"/>
    <mergeCell ref="AI17:AL17"/>
    <mergeCell ref="Q18:Q19"/>
    <mergeCell ref="R18:U19"/>
    <mergeCell ref="Z18:AD18"/>
    <mergeCell ref="AE18:AH18"/>
    <mergeCell ref="AE17:AH17"/>
    <mergeCell ref="AI18:AL18"/>
    <mergeCell ref="Z19:AD19"/>
    <mergeCell ref="AE19:AH19"/>
    <mergeCell ref="AI19:AL19"/>
    <mergeCell ref="Z20:AD20"/>
    <mergeCell ref="Z2:AD2"/>
    <mergeCell ref="I8:N8"/>
    <mergeCell ref="Q8:Q9"/>
    <mergeCell ref="R8:U9"/>
    <mergeCell ref="AC8:AF9"/>
    <mergeCell ref="I9:N9"/>
    <mergeCell ref="AE2:AK2"/>
    <mergeCell ref="I5:N5"/>
    <mergeCell ref="Q5:Q6"/>
    <mergeCell ref="R5:U6"/>
    <mergeCell ref="AA5:AG5"/>
    <mergeCell ref="I6:N6"/>
    <mergeCell ref="AA6:AG6"/>
    <mergeCell ref="C18:F19"/>
    <mergeCell ref="G18:G19"/>
    <mergeCell ref="H18:K19"/>
    <mergeCell ref="L18:L19"/>
    <mergeCell ref="M18:P19"/>
    <mergeCell ref="A17:G17"/>
    <mergeCell ref="H17:K17"/>
    <mergeCell ref="M17:P17"/>
    <mergeCell ref="R17:Y17"/>
    <mergeCell ref="Z17:AD17"/>
    <mergeCell ref="AE20:AH20"/>
    <mergeCell ref="AI20:AL20"/>
    <mergeCell ref="Z21:AD21"/>
    <mergeCell ref="AE21:AH21"/>
    <mergeCell ref="AI21:AL21"/>
    <mergeCell ref="Z22:AD22"/>
    <mergeCell ref="W28:X29"/>
    <mergeCell ref="Y28:AK29"/>
    <mergeCell ref="N29:Q29"/>
    <mergeCell ref="AE22:AH22"/>
    <mergeCell ref="AI22:AL22"/>
    <mergeCell ref="R24:U25"/>
    <mergeCell ref="Z24:AL25"/>
    <mergeCell ref="M28:M29"/>
    <mergeCell ref="N28:Q28"/>
    <mergeCell ref="R28:R29"/>
    <mergeCell ref="S28:V29"/>
    <mergeCell ref="O43:T43"/>
    <mergeCell ref="C28:L29"/>
    <mergeCell ref="AB56:AG56"/>
    <mergeCell ref="E60:J60"/>
    <mergeCell ref="L60:Q60"/>
    <mergeCell ref="X60:AC60"/>
    <mergeCell ref="AD54:AI54"/>
    <mergeCell ref="E38:J38"/>
    <mergeCell ref="L38:Q38"/>
    <mergeCell ref="X38:AC38"/>
    <mergeCell ref="F43:K43"/>
    <mergeCell ref="AB45:AG45"/>
    <mergeCell ref="E49:J49"/>
    <mergeCell ref="L49:Q49"/>
    <mergeCell ref="X49:AC49"/>
    <mergeCell ref="F54:K54"/>
    <mergeCell ref="O54:T54"/>
    <mergeCell ref="F65:K65"/>
    <mergeCell ref="O65:T65"/>
    <mergeCell ref="X65:AC65"/>
    <mergeCell ref="AG65:AL65"/>
    <mergeCell ref="K69:P69"/>
    <mergeCell ref="X69:AC69"/>
    <mergeCell ref="AG69:AL69"/>
    <mergeCell ref="AB71:AG71"/>
    <mergeCell ref="B73:H74"/>
    <mergeCell ref="I73:M73"/>
    <mergeCell ref="N73:N74"/>
    <mergeCell ref="O73:T74"/>
    <mergeCell ref="U73:Z74"/>
    <mergeCell ref="I74:M74"/>
  </mergeCells>
  <phoneticPr fontId="2"/>
  <pageMargins left="0.61" right="0.36" top="0.74" bottom="0.31" header="0.51200000000000001" footer="0.33"/>
  <pageSetup paperSize="9" scale="8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showOutlineSymbols="0" view="pageBreakPreview" topLeftCell="A34" zoomScaleNormal="75" zoomScaleSheetLayoutView="100" workbookViewId="0">
      <selection activeCell="I1" sqref="I1:K1"/>
    </sheetView>
  </sheetViews>
  <sheetFormatPr defaultColWidth="12" defaultRowHeight="22.5" customHeight="1"/>
  <cols>
    <col min="1" max="1" width="1.5" style="88" customWidth="1"/>
    <col min="2" max="38" width="3" style="88" customWidth="1"/>
    <col min="39" max="39" width="1.625" style="88" customWidth="1"/>
    <col min="40" max="16384" width="12" style="88"/>
  </cols>
  <sheetData>
    <row r="1" spans="2:38" ht="12" customHeight="1" thickBot="1"/>
    <row r="2" spans="2:38" ht="22.5" customHeight="1">
      <c r="B2" s="103" t="s">
        <v>946</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102"/>
    </row>
    <row r="3" spans="2:38" ht="22.5" customHeight="1">
      <c r="B3" s="698" t="s">
        <v>947</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620"/>
    </row>
    <row r="4" spans="2:38" ht="22.5" customHeight="1">
      <c r="B4" s="621"/>
      <c r="C4" s="93"/>
      <c r="D4" s="93" t="s">
        <v>948</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620"/>
    </row>
    <row r="5" spans="2:38" ht="22.5" customHeight="1">
      <c r="B5" s="621"/>
      <c r="C5" s="93"/>
      <c r="D5" s="1291" t="s">
        <v>949</v>
      </c>
      <c r="E5" s="1291"/>
      <c r="F5" s="1291"/>
      <c r="G5" s="1291"/>
      <c r="H5" s="1291"/>
      <c r="I5" s="1291"/>
      <c r="J5" s="1291"/>
      <c r="K5" s="1291"/>
      <c r="L5" s="1291"/>
      <c r="M5" s="1291"/>
      <c r="N5" s="1291"/>
      <c r="O5" s="1291"/>
      <c r="P5" s="1291"/>
      <c r="Q5" s="1291"/>
      <c r="R5" s="1292"/>
      <c r="S5" s="1293"/>
      <c r="T5" s="1293"/>
      <c r="U5" s="1293"/>
      <c r="V5" s="1293"/>
      <c r="W5" s="1293"/>
      <c r="X5" s="1293"/>
      <c r="Y5" s="1276" t="s">
        <v>71</v>
      </c>
      <c r="Z5" s="1276"/>
      <c r="AA5" s="1276" t="s">
        <v>599</v>
      </c>
      <c r="AB5" s="1277"/>
      <c r="AC5" s="1294" t="s">
        <v>950</v>
      </c>
      <c r="AD5" s="1278"/>
      <c r="AE5" s="1278"/>
      <c r="AF5" s="1278"/>
      <c r="AG5" s="96"/>
      <c r="AH5" s="96"/>
      <c r="AI5" s="96"/>
      <c r="AJ5" s="93"/>
      <c r="AK5" s="93"/>
      <c r="AL5" s="620"/>
    </row>
    <row r="6" spans="2:38" ht="22.5" customHeight="1">
      <c r="B6" s="621"/>
      <c r="C6" s="93"/>
      <c r="D6" s="93" t="s">
        <v>951</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620"/>
    </row>
    <row r="7" spans="2:38" ht="22.5" customHeight="1">
      <c r="B7" s="621"/>
      <c r="C7" s="93"/>
      <c r="D7" s="1253"/>
      <c r="E7" s="1254"/>
      <c r="F7" s="1254"/>
      <c r="G7" s="1254"/>
      <c r="H7" s="1254"/>
      <c r="I7" s="1254"/>
      <c r="J7" s="1254"/>
      <c r="K7" s="1254"/>
      <c r="L7" s="1254"/>
      <c r="M7" s="1254"/>
      <c r="N7" s="1254"/>
      <c r="O7" s="699" t="s">
        <v>328</v>
      </c>
      <c r="P7" s="699"/>
      <c r="Q7" s="1276" t="s">
        <v>600</v>
      </c>
      <c r="R7" s="1277"/>
      <c r="S7" s="98"/>
      <c r="T7" s="93"/>
      <c r="U7" s="93"/>
      <c r="V7" s="93"/>
      <c r="W7" s="93"/>
      <c r="X7" s="93"/>
      <c r="Y7" s="93"/>
      <c r="Z7" s="1295"/>
      <c r="AA7" s="1295"/>
      <c r="AB7" s="1295"/>
      <c r="AC7" s="1295"/>
      <c r="AD7" s="1295"/>
      <c r="AE7" s="1295"/>
      <c r="AF7" s="1295"/>
      <c r="AG7" s="1295"/>
      <c r="AH7" s="93"/>
      <c r="AI7" s="93"/>
      <c r="AJ7" s="1278"/>
      <c r="AK7" s="1278"/>
      <c r="AL7" s="620"/>
    </row>
    <row r="8" spans="2:38" ht="22.5" customHeight="1">
      <c r="B8" s="621"/>
      <c r="C8" s="93"/>
      <c r="D8" s="496"/>
      <c r="E8" s="700"/>
      <c r="F8" s="700"/>
      <c r="G8" s="700"/>
      <c r="H8" s="700"/>
      <c r="I8" s="700"/>
      <c r="J8" s="700"/>
      <c r="K8" s="700"/>
      <c r="L8" s="700"/>
      <c r="M8" s="700"/>
      <c r="N8" s="700"/>
      <c r="O8" s="699"/>
      <c r="P8" s="699"/>
      <c r="Q8" s="701"/>
      <c r="R8" s="701"/>
      <c r="S8" s="93"/>
      <c r="T8" s="93"/>
      <c r="U8" s="93"/>
      <c r="V8" s="93"/>
      <c r="W8" s="93"/>
      <c r="X8" s="93"/>
      <c r="Y8" s="93"/>
      <c r="Z8" s="539"/>
      <c r="AA8" s="539"/>
      <c r="AB8" s="539"/>
      <c r="AC8" s="539"/>
      <c r="AD8" s="539"/>
      <c r="AE8" s="539"/>
      <c r="AF8" s="539"/>
      <c r="AG8" s="539"/>
      <c r="AH8" s="93"/>
      <c r="AI8" s="93"/>
      <c r="AJ8" s="538"/>
      <c r="AK8" s="538"/>
      <c r="AL8" s="620"/>
    </row>
    <row r="9" spans="2:38" ht="22.5" customHeight="1" thickBot="1">
      <c r="B9" s="621"/>
      <c r="C9" s="93"/>
      <c r="E9" s="93"/>
      <c r="F9" s="93"/>
      <c r="G9" s="93"/>
      <c r="H9" s="93" t="s">
        <v>975</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620"/>
    </row>
    <row r="10" spans="2:38" ht="22.5" customHeight="1">
      <c r="B10" s="621"/>
      <c r="C10" s="93"/>
      <c r="E10" s="93"/>
      <c r="F10" s="93"/>
      <c r="G10" s="93"/>
      <c r="H10" s="1279">
        <f>D7</f>
        <v>0</v>
      </c>
      <c r="I10" s="1280"/>
      <c r="J10" s="1280"/>
      <c r="K10" s="1280"/>
      <c r="L10" s="1280"/>
      <c r="M10" s="1280"/>
      <c r="N10" s="1280"/>
      <c r="O10" s="1280"/>
      <c r="P10" s="93"/>
      <c r="Q10" s="1278" t="s">
        <v>889</v>
      </c>
      <c r="R10" s="1278"/>
      <c r="S10" s="1278"/>
      <c r="T10" s="1278"/>
      <c r="U10" s="1278"/>
      <c r="V10" s="1281" t="e">
        <f>ROUND(ROUND(H10/H11,3)*100000,0)</f>
        <v>#DIV/0!</v>
      </c>
      <c r="W10" s="1282"/>
      <c r="X10" s="1282"/>
      <c r="Y10" s="1283"/>
      <c r="Z10" s="1287" t="s">
        <v>1320</v>
      </c>
      <c r="AA10" s="1288"/>
      <c r="AB10" s="496"/>
      <c r="AC10" s="496"/>
      <c r="AD10" s="496"/>
      <c r="AE10" s="496"/>
      <c r="AF10" s="496"/>
      <c r="AG10" s="496"/>
      <c r="AH10" s="1278"/>
      <c r="AI10" s="1278"/>
      <c r="AJ10" s="1278"/>
      <c r="AK10" s="1278"/>
      <c r="AL10" s="620"/>
    </row>
    <row r="11" spans="2:38" ht="22.5" customHeight="1" thickBot="1">
      <c r="B11" s="621"/>
      <c r="C11" s="93"/>
      <c r="E11" s="93"/>
      <c r="F11" s="93"/>
      <c r="G11" s="93"/>
      <c r="H11" s="1289">
        <f>R5</f>
        <v>0</v>
      </c>
      <c r="I11" s="1290"/>
      <c r="J11" s="1290"/>
      <c r="K11" s="1290"/>
      <c r="L11" s="1290"/>
      <c r="M11" s="1290"/>
      <c r="N11" s="1290"/>
      <c r="O11" s="1290"/>
      <c r="P11" s="93"/>
      <c r="Q11" s="1278"/>
      <c r="R11" s="1278"/>
      <c r="S11" s="1278"/>
      <c r="T11" s="1278"/>
      <c r="U11" s="1278"/>
      <c r="V11" s="1284"/>
      <c r="W11" s="1285"/>
      <c r="X11" s="1285"/>
      <c r="Y11" s="1286"/>
      <c r="Z11" s="1287"/>
      <c r="AA11" s="1288"/>
      <c r="AB11" s="496"/>
      <c r="AC11" s="496"/>
      <c r="AD11" s="496"/>
      <c r="AE11" s="496"/>
      <c r="AF11" s="496"/>
      <c r="AG11" s="496"/>
      <c r="AH11" s="538"/>
      <c r="AI11" s="538"/>
      <c r="AJ11" s="538"/>
      <c r="AK11" s="538"/>
      <c r="AL11" s="620"/>
    </row>
    <row r="12" spans="2:38" ht="22.5" customHeight="1">
      <c r="B12" s="621"/>
      <c r="C12" s="93"/>
      <c r="E12" s="93"/>
      <c r="F12" s="93"/>
      <c r="G12" s="93"/>
      <c r="H12" s="497" t="s">
        <v>974</v>
      </c>
      <c r="I12" s="497"/>
      <c r="J12" s="497"/>
      <c r="K12" s="497"/>
      <c r="L12" s="497"/>
      <c r="M12" s="497"/>
      <c r="N12" s="497"/>
      <c r="O12" s="497"/>
      <c r="P12" s="93"/>
      <c r="Q12" s="93"/>
      <c r="R12" s="93"/>
      <c r="S12" s="93"/>
      <c r="T12" s="93"/>
      <c r="U12" s="93"/>
      <c r="V12" s="93" t="s">
        <v>321</v>
      </c>
      <c r="W12" s="93"/>
      <c r="X12" s="93"/>
      <c r="Y12" s="93"/>
      <c r="Z12" s="496"/>
      <c r="AA12" s="496"/>
      <c r="AB12" s="496"/>
      <c r="AC12" s="496"/>
      <c r="AD12" s="496"/>
      <c r="AE12" s="496"/>
      <c r="AF12" s="496"/>
      <c r="AG12" s="496"/>
      <c r="AH12" s="538"/>
      <c r="AI12" s="538"/>
      <c r="AJ12" s="538"/>
      <c r="AK12" s="538"/>
      <c r="AL12" s="620"/>
    </row>
    <row r="13" spans="2:38" ht="22.5" customHeight="1" thickBot="1">
      <c r="B13" s="621"/>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C13" s="93"/>
      <c r="AD13" s="93"/>
      <c r="AE13" s="93"/>
      <c r="AF13" s="93"/>
      <c r="AG13" s="93"/>
      <c r="AH13" s="93"/>
      <c r="AI13" s="93"/>
      <c r="AJ13" s="93"/>
      <c r="AK13" s="93"/>
      <c r="AL13" s="620"/>
    </row>
    <row r="14" spans="2:38" ht="22.5" customHeight="1" thickTop="1">
      <c r="B14" s="621"/>
      <c r="C14" s="93"/>
      <c r="D14" s="702" t="s">
        <v>1321</v>
      </c>
      <c r="E14" s="703"/>
      <c r="F14" s="703"/>
      <c r="G14" s="703"/>
      <c r="H14" s="703"/>
      <c r="I14" s="703"/>
      <c r="J14" s="703"/>
      <c r="K14" s="703"/>
      <c r="L14" s="703"/>
      <c r="M14" s="703"/>
      <c r="N14" s="703"/>
      <c r="O14" s="702" t="s">
        <v>319</v>
      </c>
      <c r="P14" s="703"/>
      <c r="Q14" s="703"/>
      <c r="R14" s="702" t="s">
        <v>1322</v>
      </c>
      <c r="S14" s="703"/>
      <c r="T14" s="703"/>
      <c r="U14" s="703"/>
      <c r="V14" s="699" t="s">
        <v>602</v>
      </c>
      <c r="W14" s="702" t="s">
        <v>316</v>
      </c>
      <c r="X14" s="703"/>
      <c r="Y14" s="703"/>
      <c r="Z14" s="703"/>
      <c r="AA14" s="702" t="s">
        <v>1323</v>
      </c>
      <c r="AB14" s="703"/>
      <c r="AC14" s="703"/>
      <c r="AD14" s="703"/>
      <c r="AE14" s="703"/>
      <c r="AF14" s="701"/>
      <c r="AG14" s="701" t="s">
        <v>861</v>
      </c>
      <c r="AH14" s="101" t="s">
        <v>952</v>
      </c>
      <c r="AI14" s="100"/>
      <c r="AJ14" s="99"/>
      <c r="AK14" s="93"/>
      <c r="AL14" s="620"/>
    </row>
    <row r="15" spans="2:38" ht="22.5" customHeight="1">
      <c r="B15" s="621"/>
      <c r="C15" s="93"/>
      <c r="D15" s="98"/>
      <c r="E15" s="93"/>
      <c r="F15" s="93"/>
      <c r="G15" s="93"/>
      <c r="H15" s="93"/>
      <c r="I15" s="93"/>
      <c r="J15" s="93"/>
      <c r="K15" s="93"/>
      <c r="L15" s="93"/>
      <c r="M15" s="93"/>
      <c r="N15" s="93"/>
      <c r="O15" s="98"/>
      <c r="P15" s="93"/>
      <c r="Q15" s="93" t="s">
        <v>601</v>
      </c>
      <c r="R15" s="97" t="s">
        <v>311</v>
      </c>
      <c r="S15" s="96"/>
      <c r="T15" s="96"/>
      <c r="U15" s="96"/>
      <c r="V15" s="96"/>
      <c r="W15" s="98"/>
      <c r="X15" s="93"/>
      <c r="Y15" s="93"/>
      <c r="Z15" s="93" t="s">
        <v>860</v>
      </c>
      <c r="AA15" s="97" t="s">
        <v>309</v>
      </c>
      <c r="AB15" s="96"/>
      <c r="AC15" s="96"/>
      <c r="AD15" s="96"/>
      <c r="AE15" s="96"/>
      <c r="AF15" s="96"/>
      <c r="AG15" s="96"/>
      <c r="AH15" s="95"/>
      <c r="AI15" s="93"/>
      <c r="AJ15" s="94" t="s">
        <v>862</v>
      </c>
      <c r="AK15" s="93"/>
      <c r="AL15" s="620"/>
    </row>
    <row r="16" spans="2:38" ht="22.5" customHeight="1">
      <c r="B16" s="621"/>
      <c r="C16" s="93"/>
      <c r="D16" s="704" t="s">
        <v>953</v>
      </c>
      <c r="E16" s="699"/>
      <c r="F16" s="699"/>
      <c r="G16" s="699"/>
      <c r="H16" s="699"/>
      <c r="I16" s="699"/>
      <c r="J16" s="699"/>
      <c r="K16" s="1265"/>
      <c r="L16" s="1266"/>
      <c r="M16" s="1266"/>
      <c r="N16" s="1267"/>
      <c r="O16" s="1268"/>
      <c r="P16" s="1269"/>
      <c r="Q16" s="1270"/>
      <c r="R16" s="1271"/>
      <c r="S16" s="1272"/>
      <c r="T16" s="1272"/>
      <c r="U16" s="1272"/>
      <c r="V16" s="1273"/>
      <c r="W16" s="1268"/>
      <c r="X16" s="1269"/>
      <c r="Y16" s="1269"/>
      <c r="Z16" s="1270"/>
      <c r="AA16" s="1271"/>
      <c r="AB16" s="1272"/>
      <c r="AC16" s="1272"/>
      <c r="AD16" s="1272"/>
      <c r="AE16" s="1272"/>
      <c r="AF16" s="1272"/>
      <c r="AG16" s="1274"/>
      <c r="AH16" s="705" t="s">
        <v>306</v>
      </c>
      <c r="AI16" s="706"/>
      <c r="AJ16" s="707"/>
      <c r="AK16" s="93"/>
      <c r="AL16" s="620"/>
    </row>
    <row r="17" spans="1:38" ht="22.5" customHeight="1">
      <c r="A17" s="93"/>
      <c r="B17" s="621"/>
      <c r="C17" s="93"/>
      <c r="D17" s="708" t="s">
        <v>1324</v>
      </c>
      <c r="E17" s="699"/>
      <c r="F17" s="699"/>
      <c r="G17" s="699"/>
      <c r="H17" s="699"/>
      <c r="I17" s="699"/>
      <c r="J17" s="699"/>
      <c r="K17" s="1253"/>
      <c r="L17" s="1254"/>
      <c r="M17" s="1254"/>
      <c r="N17" s="1255"/>
      <c r="O17" s="1275">
        <v>1.03</v>
      </c>
      <c r="P17" s="1276"/>
      <c r="Q17" s="1277"/>
      <c r="R17" s="1227">
        <f>K17*O17</f>
        <v>0</v>
      </c>
      <c r="S17" s="1228"/>
      <c r="T17" s="1228"/>
      <c r="U17" s="1228"/>
      <c r="V17" s="1229"/>
      <c r="W17" s="1259">
        <v>6</v>
      </c>
      <c r="X17" s="1260"/>
      <c r="Y17" s="1260"/>
      <c r="Z17" s="1261"/>
      <c r="AA17" s="1227">
        <f>R17-W17</f>
        <v>-6</v>
      </c>
      <c r="AB17" s="1228"/>
      <c r="AC17" s="1228"/>
      <c r="AD17" s="1228"/>
      <c r="AE17" s="1228"/>
      <c r="AF17" s="1228"/>
      <c r="AG17" s="1233"/>
      <c r="AH17" s="1262" t="e">
        <f>ROUND(AA17/K17,3)</f>
        <v>#DIV/0!</v>
      </c>
      <c r="AI17" s="1263"/>
      <c r="AJ17" s="1264"/>
      <c r="AK17" s="93"/>
      <c r="AL17" s="620"/>
    </row>
    <row r="18" spans="1:38" ht="22.5" customHeight="1">
      <c r="B18" s="621"/>
      <c r="C18" s="93"/>
      <c r="D18" s="704" t="s">
        <v>1325</v>
      </c>
      <c r="E18" s="699"/>
      <c r="F18" s="699"/>
      <c r="G18" s="699"/>
      <c r="H18" s="699"/>
      <c r="I18" s="699"/>
      <c r="J18" s="699"/>
      <c r="K18" s="1253"/>
      <c r="L18" s="1254"/>
      <c r="M18" s="1254"/>
      <c r="N18" s="1255"/>
      <c r="O18" s="1256">
        <v>1.1000000000000001</v>
      </c>
      <c r="P18" s="1257"/>
      <c r="Q18" s="1258"/>
      <c r="R18" s="1227">
        <f t="shared" ref="R18:R30" si="0">K18*O18</f>
        <v>0</v>
      </c>
      <c r="S18" s="1228"/>
      <c r="T18" s="1228"/>
      <c r="U18" s="1228"/>
      <c r="V18" s="1229"/>
      <c r="W18" s="1259">
        <v>34</v>
      </c>
      <c r="X18" s="1260"/>
      <c r="Y18" s="1260"/>
      <c r="Z18" s="1261"/>
      <c r="AA18" s="1227">
        <f t="shared" ref="AA18:AA30" si="1">R18-W18</f>
        <v>-34</v>
      </c>
      <c r="AB18" s="1228"/>
      <c r="AC18" s="1228"/>
      <c r="AD18" s="1228"/>
      <c r="AE18" s="1228"/>
      <c r="AF18" s="1228"/>
      <c r="AG18" s="1233"/>
      <c r="AH18" s="1262" t="e">
        <f t="shared" ref="AH18:AH30" si="2">ROUND(AA18/K18,3)</f>
        <v>#DIV/0!</v>
      </c>
      <c r="AI18" s="1263"/>
      <c r="AJ18" s="1264"/>
      <c r="AK18" s="93"/>
      <c r="AL18" s="620"/>
    </row>
    <row r="19" spans="1:38" ht="22.5" customHeight="1">
      <c r="B19" s="621"/>
      <c r="C19" s="93"/>
      <c r="D19" s="704" t="s">
        <v>1326</v>
      </c>
      <c r="E19" s="699"/>
      <c r="F19" s="699"/>
      <c r="G19" s="699"/>
      <c r="H19" s="699"/>
      <c r="I19" s="699"/>
      <c r="J19" s="699"/>
      <c r="K19" s="1253"/>
      <c r="L19" s="1254"/>
      <c r="M19" s="1254"/>
      <c r="N19" s="1255"/>
      <c r="O19" s="1256">
        <v>1.1499999999999999</v>
      </c>
      <c r="P19" s="1257"/>
      <c r="Q19" s="1258"/>
      <c r="R19" s="1227">
        <f t="shared" si="0"/>
        <v>0</v>
      </c>
      <c r="S19" s="1228"/>
      <c r="T19" s="1228"/>
      <c r="U19" s="1228"/>
      <c r="V19" s="1229"/>
      <c r="W19" s="1259">
        <v>64</v>
      </c>
      <c r="X19" s="1260"/>
      <c r="Y19" s="1260"/>
      <c r="Z19" s="1261"/>
      <c r="AA19" s="1227">
        <f t="shared" si="1"/>
        <v>-64</v>
      </c>
      <c r="AB19" s="1228"/>
      <c r="AC19" s="1228"/>
      <c r="AD19" s="1228"/>
      <c r="AE19" s="1228"/>
      <c r="AF19" s="1228"/>
      <c r="AG19" s="1233"/>
      <c r="AH19" s="1262" t="e">
        <f t="shared" si="2"/>
        <v>#DIV/0!</v>
      </c>
      <c r="AI19" s="1263"/>
      <c r="AJ19" s="1264"/>
      <c r="AK19" s="93"/>
      <c r="AL19" s="620"/>
    </row>
    <row r="20" spans="1:38" ht="22.5" customHeight="1">
      <c r="B20" s="621"/>
      <c r="C20" s="93"/>
      <c r="D20" s="704" t="s">
        <v>1327</v>
      </c>
      <c r="E20" s="699"/>
      <c r="F20" s="699"/>
      <c r="G20" s="699"/>
      <c r="H20" s="699"/>
      <c r="I20" s="699"/>
      <c r="J20" s="699"/>
      <c r="K20" s="1253"/>
      <c r="L20" s="1254"/>
      <c r="M20" s="1254"/>
      <c r="N20" s="1255"/>
      <c r="O20" s="1256">
        <v>1.2</v>
      </c>
      <c r="P20" s="1257"/>
      <c r="Q20" s="1258"/>
      <c r="R20" s="1227">
        <f t="shared" si="0"/>
        <v>0</v>
      </c>
      <c r="S20" s="1228"/>
      <c r="T20" s="1228"/>
      <c r="U20" s="1228"/>
      <c r="V20" s="1229"/>
      <c r="W20" s="1259">
        <v>104</v>
      </c>
      <c r="X20" s="1260"/>
      <c r="Y20" s="1260"/>
      <c r="Z20" s="1261"/>
      <c r="AA20" s="1227">
        <f t="shared" si="1"/>
        <v>-104</v>
      </c>
      <c r="AB20" s="1228"/>
      <c r="AC20" s="1228"/>
      <c r="AD20" s="1228"/>
      <c r="AE20" s="1228"/>
      <c r="AF20" s="1228"/>
      <c r="AG20" s="1233"/>
      <c r="AH20" s="1262" t="e">
        <f t="shared" si="2"/>
        <v>#DIV/0!</v>
      </c>
      <c r="AI20" s="1263"/>
      <c r="AJ20" s="1264"/>
      <c r="AK20" s="93"/>
      <c r="AL20" s="620"/>
    </row>
    <row r="21" spans="1:38" ht="22.5" customHeight="1">
      <c r="B21" s="621"/>
      <c r="C21" s="93"/>
      <c r="D21" s="704" t="s">
        <v>1328</v>
      </c>
      <c r="E21" s="699"/>
      <c r="F21" s="699"/>
      <c r="G21" s="699"/>
      <c r="H21" s="699"/>
      <c r="I21" s="699"/>
      <c r="J21" s="699"/>
      <c r="K21" s="1241"/>
      <c r="L21" s="1242"/>
      <c r="M21" s="1242"/>
      <c r="N21" s="1243"/>
      <c r="O21" s="1244">
        <v>1.29</v>
      </c>
      <c r="P21" s="1245"/>
      <c r="Q21" s="1246"/>
      <c r="R21" s="1227">
        <f t="shared" si="0"/>
        <v>0</v>
      </c>
      <c r="S21" s="1228"/>
      <c r="T21" s="1228"/>
      <c r="U21" s="1228"/>
      <c r="V21" s="1229"/>
      <c r="W21" s="1247">
        <v>194</v>
      </c>
      <c r="X21" s="1248"/>
      <c r="Y21" s="1248"/>
      <c r="Z21" s="1249"/>
      <c r="AA21" s="1227">
        <f t="shared" si="1"/>
        <v>-194</v>
      </c>
      <c r="AB21" s="1228"/>
      <c r="AC21" s="1228"/>
      <c r="AD21" s="1228"/>
      <c r="AE21" s="1228"/>
      <c r="AF21" s="1228"/>
      <c r="AG21" s="1233"/>
      <c r="AH21" s="1250" t="e">
        <f t="shared" si="2"/>
        <v>#DIV/0!</v>
      </c>
      <c r="AI21" s="1251"/>
      <c r="AJ21" s="1252"/>
      <c r="AK21" s="93"/>
      <c r="AL21" s="620"/>
    </row>
    <row r="22" spans="1:38" ht="22.5" customHeight="1">
      <c r="B22" s="621"/>
      <c r="C22" s="93"/>
      <c r="D22" s="709" t="s">
        <v>1329</v>
      </c>
      <c r="E22" s="710"/>
      <c r="F22" s="710"/>
      <c r="G22" s="710"/>
      <c r="H22" s="710"/>
      <c r="I22" s="710"/>
      <c r="J22" s="710"/>
      <c r="K22" s="1240"/>
      <c r="L22" s="1222"/>
      <c r="M22" s="1222"/>
      <c r="N22" s="1223"/>
      <c r="O22" s="1224">
        <v>1.41</v>
      </c>
      <c r="P22" s="1225"/>
      <c r="Q22" s="1226"/>
      <c r="R22" s="1227">
        <f t="shared" si="0"/>
        <v>0</v>
      </c>
      <c r="S22" s="1228"/>
      <c r="T22" s="1228"/>
      <c r="U22" s="1228"/>
      <c r="V22" s="1229"/>
      <c r="W22" s="1230">
        <v>362</v>
      </c>
      <c r="X22" s="1231"/>
      <c r="Y22" s="1231"/>
      <c r="Z22" s="1232"/>
      <c r="AA22" s="1227">
        <f t="shared" si="1"/>
        <v>-362</v>
      </c>
      <c r="AB22" s="1228"/>
      <c r="AC22" s="1228"/>
      <c r="AD22" s="1228"/>
      <c r="AE22" s="1228"/>
      <c r="AF22" s="1228"/>
      <c r="AG22" s="1233"/>
      <c r="AH22" s="1237" t="e">
        <f t="shared" si="2"/>
        <v>#DIV/0!</v>
      </c>
      <c r="AI22" s="1238"/>
      <c r="AJ22" s="1239"/>
      <c r="AK22" s="93"/>
      <c r="AL22" s="620"/>
    </row>
    <row r="23" spans="1:38" ht="22.5" customHeight="1">
      <c r="B23" s="621"/>
      <c r="C23" s="93"/>
      <c r="D23" s="709" t="s">
        <v>1330</v>
      </c>
      <c r="E23" s="710"/>
      <c r="F23" s="710"/>
      <c r="G23" s="710"/>
      <c r="H23" s="710"/>
      <c r="I23" s="710"/>
      <c r="J23" s="710"/>
      <c r="K23" s="1221"/>
      <c r="L23" s="1222"/>
      <c r="M23" s="1222"/>
      <c r="N23" s="1223"/>
      <c r="O23" s="1224">
        <v>1.58</v>
      </c>
      <c r="P23" s="1225"/>
      <c r="Q23" s="1226"/>
      <c r="R23" s="1227">
        <f t="shared" si="0"/>
        <v>0</v>
      </c>
      <c r="S23" s="1228"/>
      <c r="T23" s="1228"/>
      <c r="U23" s="1228"/>
      <c r="V23" s="1229"/>
      <c r="W23" s="1230">
        <v>702</v>
      </c>
      <c r="X23" s="1231"/>
      <c r="Y23" s="1231"/>
      <c r="Z23" s="1232"/>
      <c r="AA23" s="1227">
        <f t="shared" si="1"/>
        <v>-702</v>
      </c>
      <c r="AB23" s="1228"/>
      <c r="AC23" s="1228"/>
      <c r="AD23" s="1228"/>
      <c r="AE23" s="1228"/>
      <c r="AF23" s="1228"/>
      <c r="AG23" s="1233"/>
      <c r="AH23" s="1237" t="e">
        <f t="shared" si="2"/>
        <v>#DIV/0!</v>
      </c>
      <c r="AI23" s="1238"/>
      <c r="AJ23" s="1239"/>
      <c r="AK23" s="93"/>
      <c r="AL23" s="620"/>
    </row>
    <row r="24" spans="1:38" ht="22.5" customHeight="1">
      <c r="B24" s="621"/>
      <c r="C24" s="93"/>
      <c r="D24" s="709" t="s">
        <v>1331</v>
      </c>
      <c r="E24" s="710"/>
      <c r="F24" s="710"/>
      <c r="G24" s="710"/>
      <c r="H24" s="710"/>
      <c r="I24" s="710"/>
      <c r="J24" s="710"/>
      <c r="K24" s="1221"/>
      <c r="L24" s="1222"/>
      <c r="M24" s="1222"/>
      <c r="N24" s="1223"/>
      <c r="O24" s="1224">
        <v>1.76</v>
      </c>
      <c r="P24" s="1225"/>
      <c r="Q24" s="1226"/>
      <c r="R24" s="1227">
        <f t="shared" si="0"/>
        <v>0</v>
      </c>
      <c r="S24" s="1228"/>
      <c r="T24" s="1228"/>
      <c r="U24" s="1228"/>
      <c r="V24" s="1229"/>
      <c r="W24" s="1230">
        <v>1242</v>
      </c>
      <c r="X24" s="1231"/>
      <c r="Y24" s="1231"/>
      <c r="Z24" s="1232"/>
      <c r="AA24" s="1227">
        <f t="shared" si="1"/>
        <v>-1242</v>
      </c>
      <c r="AB24" s="1228"/>
      <c r="AC24" s="1228"/>
      <c r="AD24" s="1228"/>
      <c r="AE24" s="1228"/>
      <c r="AF24" s="1228"/>
      <c r="AG24" s="1233"/>
      <c r="AH24" s="1237" t="e">
        <f t="shared" si="2"/>
        <v>#DIV/0!</v>
      </c>
      <c r="AI24" s="1238"/>
      <c r="AJ24" s="1239"/>
      <c r="AK24" s="93"/>
      <c r="AL24" s="620"/>
    </row>
    <row r="25" spans="1:38" ht="22.5" customHeight="1">
      <c r="B25" s="621"/>
      <c r="C25" s="93"/>
      <c r="D25" s="709" t="s">
        <v>1332</v>
      </c>
      <c r="E25" s="710"/>
      <c r="F25" s="710"/>
      <c r="G25" s="710"/>
      <c r="H25" s="710"/>
      <c r="I25" s="710"/>
      <c r="J25" s="710"/>
      <c r="K25" s="1221"/>
      <c r="L25" s="1222"/>
      <c r="M25" s="1222"/>
      <c r="N25" s="1223"/>
      <c r="O25" s="1224">
        <v>1.9</v>
      </c>
      <c r="P25" s="1225"/>
      <c r="Q25" s="1226"/>
      <c r="R25" s="1227">
        <f t="shared" si="0"/>
        <v>0</v>
      </c>
      <c r="S25" s="1228"/>
      <c r="T25" s="1228"/>
      <c r="U25" s="1228"/>
      <c r="V25" s="1229"/>
      <c r="W25" s="1230">
        <v>1802</v>
      </c>
      <c r="X25" s="1231"/>
      <c r="Y25" s="1231"/>
      <c r="Z25" s="1232"/>
      <c r="AA25" s="1227">
        <f t="shared" si="1"/>
        <v>-1802</v>
      </c>
      <c r="AB25" s="1228"/>
      <c r="AC25" s="1228"/>
      <c r="AD25" s="1228"/>
      <c r="AE25" s="1228"/>
      <c r="AF25" s="1228"/>
      <c r="AG25" s="1233"/>
      <c r="AH25" s="1237" t="e">
        <f t="shared" si="2"/>
        <v>#DIV/0!</v>
      </c>
      <c r="AI25" s="1238"/>
      <c r="AJ25" s="1239"/>
      <c r="AK25" s="93"/>
      <c r="AL25" s="620"/>
    </row>
    <row r="26" spans="1:38" ht="22.5" customHeight="1">
      <c r="B26" s="621"/>
      <c r="C26" s="93"/>
      <c r="D26" s="709" t="s">
        <v>954</v>
      </c>
      <c r="E26" s="710"/>
      <c r="F26" s="710"/>
      <c r="G26" s="710"/>
      <c r="H26" s="710"/>
      <c r="I26" s="710"/>
      <c r="J26" s="710"/>
      <c r="K26" s="1221"/>
      <c r="L26" s="1222"/>
      <c r="M26" s="1222"/>
      <c r="N26" s="1223"/>
      <c r="O26" s="1224">
        <v>1.98</v>
      </c>
      <c r="P26" s="1225"/>
      <c r="Q26" s="1226"/>
      <c r="R26" s="1227">
        <f t="shared" si="0"/>
        <v>0</v>
      </c>
      <c r="S26" s="1228"/>
      <c r="T26" s="1228"/>
      <c r="U26" s="1228"/>
      <c r="V26" s="1229"/>
      <c r="W26" s="1230">
        <v>2202</v>
      </c>
      <c r="X26" s="1231"/>
      <c r="Y26" s="1231"/>
      <c r="Z26" s="1232"/>
      <c r="AA26" s="1227">
        <f t="shared" si="1"/>
        <v>-2202</v>
      </c>
      <c r="AB26" s="1228"/>
      <c r="AC26" s="1228"/>
      <c r="AD26" s="1228"/>
      <c r="AE26" s="1228"/>
      <c r="AF26" s="1228"/>
      <c r="AG26" s="1233"/>
      <c r="AH26" s="1237" t="e">
        <f t="shared" si="2"/>
        <v>#DIV/0!</v>
      </c>
      <c r="AI26" s="1238"/>
      <c r="AJ26" s="1239"/>
      <c r="AK26" s="93"/>
      <c r="AL26" s="620"/>
    </row>
    <row r="27" spans="1:38" ht="22.5" customHeight="1">
      <c r="B27" s="621"/>
      <c r="C27" s="93"/>
      <c r="D27" s="709" t="s">
        <v>955</v>
      </c>
      <c r="E27" s="710"/>
      <c r="F27" s="710"/>
      <c r="G27" s="710"/>
      <c r="H27" s="710"/>
      <c r="I27" s="710"/>
      <c r="J27" s="710"/>
      <c r="K27" s="1221"/>
      <c r="L27" s="1222"/>
      <c r="M27" s="1222"/>
      <c r="N27" s="1223"/>
      <c r="O27" s="1224">
        <v>2.04</v>
      </c>
      <c r="P27" s="1225"/>
      <c r="Q27" s="1226"/>
      <c r="R27" s="1227">
        <f t="shared" si="0"/>
        <v>0</v>
      </c>
      <c r="S27" s="1228"/>
      <c r="T27" s="1228"/>
      <c r="U27" s="1228"/>
      <c r="V27" s="1229"/>
      <c r="W27" s="1230">
        <v>2562</v>
      </c>
      <c r="X27" s="1231"/>
      <c r="Y27" s="1231"/>
      <c r="Z27" s="1232"/>
      <c r="AA27" s="1227">
        <f t="shared" si="1"/>
        <v>-2562</v>
      </c>
      <c r="AB27" s="1228"/>
      <c r="AC27" s="1228"/>
      <c r="AD27" s="1228"/>
      <c r="AE27" s="1228"/>
      <c r="AF27" s="1228"/>
      <c r="AG27" s="1233"/>
      <c r="AH27" s="1237" t="e">
        <f t="shared" si="2"/>
        <v>#DIV/0!</v>
      </c>
      <c r="AI27" s="1238"/>
      <c r="AJ27" s="1239"/>
      <c r="AK27" s="93"/>
      <c r="AL27" s="620"/>
    </row>
    <row r="28" spans="1:38" ht="22.5" customHeight="1">
      <c r="B28" s="621"/>
      <c r="C28" s="93"/>
      <c r="D28" s="709" t="s">
        <v>956</v>
      </c>
      <c r="E28" s="710"/>
      <c r="F28" s="710"/>
      <c r="G28" s="710"/>
      <c r="H28" s="710"/>
      <c r="I28" s="710"/>
      <c r="J28" s="710"/>
      <c r="K28" s="1221"/>
      <c r="L28" s="1222"/>
      <c r="M28" s="1222"/>
      <c r="N28" s="1223"/>
      <c r="O28" s="1224">
        <v>2.08</v>
      </c>
      <c r="P28" s="1225"/>
      <c r="Q28" s="1226"/>
      <c r="R28" s="1227">
        <f t="shared" si="0"/>
        <v>0</v>
      </c>
      <c r="S28" s="1228"/>
      <c r="T28" s="1228"/>
      <c r="U28" s="1228"/>
      <c r="V28" s="1229"/>
      <c r="W28" s="1230">
        <v>2842</v>
      </c>
      <c r="X28" s="1231"/>
      <c r="Y28" s="1231"/>
      <c r="Z28" s="1232"/>
      <c r="AA28" s="1227">
        <f t="shared" si="1"/>
        <v>-2842</v>
      </c>
      <c r="AB28" s="1228"/>
      <c r="AC28" s="1228"/>
      <c r="AD28" s="1228"/>
      <c r="AE28" s="1228"/>
      <c r="AF28" s="1228"/>
      <c r="AG28" s="1233"/>
      <c r="AH28" s="1237" t="e">
        <f t="shared" si="2"/>
        <v>#DIV/0!</v>
      </c>
      <c r="AI28" s="1238"/>
      <c r="AJ28" s="1239"/>
      <c r="AK28" s="93"/>
      <c r="AL28" s="620"/>
    </row>
    <row r="29" spans="1:38" ht="22.5" customHeight="1">
      <c r="B29" s="621"/>
      <c r="C29" s="93"/>
      <c r="D29" s="709" t="s">
        <v>1333</v>
      </c>
      <c r="E29" s="710"/>
      <c r="F29" s="710"/>
      <c r="G29" s="710"/>
      <c r="H29" s="710"/>
      <c r="I29" s="710"/>
      <c r="J29" s="710"/>
      <c r="K29" s="1221"/>
      <c r="L29" s="1222"/>
      <c r="M29" s="1222"/>
      <c r="N29" s="1223"/>
      <c r="O29" s="1224">
        <v>2.1</v>
      </c>
      <c r="P29" s="1225"/>
      <c r="Q29" s="1226"/>
      <c r="R29" s="1227">
        <f t="shared" si="0"/>
        <v>0</v>
      </c>
      <c r="S29" s="1228"/>
      <c r="T29" s="1228"/>
      <c r="U29" s="1228"/>
      <c r="V29" s="1229"/>
      <c r="W29" s="1230">
        <v>3002</v>
      </c>
      <c r="X29" s="1231"/>
      <c r="Y29" s="1231"/>
      <c r="Z29" s="1232"/>
      <c r="AA29" s="1227">
        <f t="shared" si="1"/>
        <v>-3002</v>
      </c>
      <c r="AB29" s="1228"/>
      <c r="AC29" s="1228"/>
      <c r="AD29" s="1228"/>
      <c r="AE29" s="1228"/>
      <c r="AF29" s="1228"/>
      <c r="AG29" s="1233"/>
      <c r="AH29" s="1237" t="e">
        <f t="shared" si="2"/>
        <v>#DIV/0!</v>
      </c>
      <c r="AI29" s="1238"/>
      <c r="AJ29" s="1239"/>
      <c r="AK29" s="93"/>
      <c r="AL29" s="620"/>
    </row>
    <row r="30" spans="1:38" ht="22.5" customHeight="1" thickBot="1">
      <c r="B30" s="621"/>
      <c r="C30" s="93"/>
      <c r="D30" s="709" t="s">
        <v>1334</v>
      </c>
      <c r="E30" s="710"/>
      <c r="F30" s="710"/>
      <c r="G30" s="710"/>
      <c r="H30" s="710"/>
      <c r="I30" s="710"/>
      <c r="J30" s="710"/>
      <c r="K30" s="1221"/>
      <c r="L30" s="1222"/>
      <c r="M30" s="1222"/>
      <c r="N30" s="1223"/>
      <c r="O30" s="1224">
        <v>1.8</v>
      </c>
      <c r="P30" s="1225"/>
      <c r="Q30" s="1226"/>
      <c r="R30" s="1227">
        <f t="shared" si="0"/>
        <v>0</v>
      </c>
      <c r="S30" s="1228"/>
      <c r="T30" s="1228"/>
      <c r="U30" s="1228"/>
      <c r="V30" s="1229"/>
      <c r="W30" s="1230">
        <v>0</v>
      </c>
      <c r="X30" s="1231"/>
      <c r="Y30" s="1231"/>
      <c r="Z30" s="1232"/>
      <c r="AA30" s="1227">
        <f t="shared" si="1"/>
        <v>0</v>
      </c>
      <c r="AB30" s="1228"/>
      <c r="AC30" s="1228"/>
      <c r="AD30" s="1228"/>
      <c r="AE30" s="1228"/>
      <c r="AF30" s="1228"/>
      <c r="AG30" s="1233"/>
      <c r="AH30" s="1234" t="e">
        <f t="shared" si="2"/>
        <v>#DIV/0!</v>
      </c>
      <c r="AI30" s="1235"/>
      <c r="AJ30" s="1236"/>
      <c r="AK30" s="93"/>
      <c r="AL30" s="620"/>
    </row>
    <row r="31" spans="1:38" ht="22.5" customHeight="1" thickTop="1">
      <c r="B31" s="498"/>
      <c r="C31" s="93"/>
      <c r="D31" s="93"/>
      <c r="E31" s="93"/>
      <c r="F31" s="93"/>
      <c r="G31" s="93"/>
      <c r="H31" s="93"/>
      <c r="I31" s="93"/>
      <c r="J31" s="93"/>
      <c r="K31" s="538"/>
      <c r="L31" s="538"/>
      <c r="M31" s="538"/>
      <c r="N31" s="538"/>
      <c r="O31" s="499"/>
      <c r="P31" s="499"/>
      <c r="Q31" s="499"/>
      <c r="R31" s="538"/>
      <c r="S31" s="538"/>
      <c r="T31" s="538"/>
      <c r="U31" s="538"/>
      <c r="V31" s="538"/>
      <c r="W31" s="500"/>
      <c r="X31" s="500"/>
      <c r="Y31" s="500"/>
      <c r="Z31" s="500"/>
      <c r="AA31" s="538"/>
      <c r="AB31" s="538"/>
      <c r="AC31" s="538"/>
      <c r="AD31" s="538"/>
      <c r="AE31" s="538"/>
      <c r="AF31" s="538"/>
      <c r="AG31" s="538"/>
      <c r="AH31" s="93"/>
      <c r="AI31" s="538"/>
      <c r="AJ31" s="501" t="s">
        <v>976</v>
      </c>
      <c r="AK31" s="93"/>
      <c r="AL31" s="502"/>
    </row>
    <row r="32" spans="1:38" ht="22.5" customHeight="1">
      <c r="B32" s="498"/>
      <c r="C32" s="93" t="s">
        <v>957</v>
      </c>
      <c r="D32" s="93"/>
      <c r="E32" s="93"/>
      <c r="F32" s="93"/>
      <c r="G32" s="93"/>
      <c r="H32" s="93"/>
      <c r="I32" s="93"/>
      <c r="J32" s="93"/>
      <c r="K32" s="93"/>
      <c r="L32" s="93"/>
      <c r="M32" s="93"/>
      <c r="N32" s="93"/>
      <c r="O32" s="499"/>
      <c r="P32" s="499"/>
      <c r="Q32" s="499"/>
      <c r="R32" s="93"/>
      <c r="S32" s="93"/>
      <c r="T32" s="93"/>
      <c r="U32" s="93"/>
      <c r="V32" s="93"/>
      <c r="W32" s="500"/>
      <c r="X32" s="500"/>
      <c r="Y32" s="500"/>
      <c r="Z32" s="500"/>
      <c r="AA32" s="93"/>
      <c r="AB32" s="93"/>
      <c r="AC32" s="93"/>
      <c r="AD32" s="93"/>
      <c r="AE32" s="93"/>
      <c r="AF32" s="93"/>
      <c r="AG32" s="93"/>
      <c r="AH32" s="93"/>
      <c r="AI32" s="93"/>
      <c r="AJ32" s="93"/>
      <c r="AK32" s="93"/>
      <c r="AL32" s="502"/>
    </row>
    <row r="33" spans="2:43" ht="32.65" customHeight="1">
      <c r="B33" s="498"/>
      <c r="C33" s="93"/>
      <c r="D33" s="172"/>
      <c r="E33" s="173"/>
      <c r="F33" s="172"/>
      <c r="G33" s="172"/>
      <c r="H33" s="149"/>
      <c r="I33" s="1214" t="s">
        <v>958</v>
      </c>
      <c r="J33" s="1214"/>
      <c r="K33" s="1214"/>
      <c r="L33" s="1214"/>
      <c r="M33" s="1214"/>
      <c r="N33" s="1214"/>
      <c r="O33" s="172"/>
      <c r="P33" s="172"/>
      <c r="Q33" s="1215" t="s">
        <v>959</v>
      </c>
      <c r="R33" s="1215"/>
      <c r="S33" s="1215"/>
      <c r="T33" s="1215"/>
      <c r="U33" s="1215"/>
      <c r="V33" s="1215"/>
      <c r="W33" s="172"/>
      <c r="X33" s="172"/>
      <c r="Y33" s="172"/>
      <c r="Z33" s="172"/>
      <c r="AA33" s="158"/>
      <c r="AB33" s="1216" t="s">
        <v>960</v>
      </c>
      <c r="AC33" s="1217"/>
      <c r="AD33" s="1217"/>
      <c r="AE33" s="1217"/>
      <c r="AF33" s="1217"/>
      <c r="AG33" s="1217"/>
      <c r="AH33" s="172"/>
      <c r="AI33" s="172"/>
      <c r="AJ33" s="158"/>
      <c r="AK33" s="172"/>
      <c r="AL33" s="503"/>
      <c r="AM33" s="174"/>
      <c r="AN33" s="174"/>
      <c r="AO33" s="166"/>
    </row>
    <row r="34" spans="2:43" ht="22.5" customHeight="1">
      <c r="B34" s="1218"/>
      <c r="C34" s="1219"/>
      <c r="D34" s="1219"/>
      <c r="E34" s="1219"/>
      <c r="F34" s="504"/>
      <c r="G34" s="172"/>
      <c r="H34" s="175" t="s">
        <v>1335</v>
      </c>
      <c r="I34" s="1220"/>
      <c r="J34" s="1220"/>
      <c r="K34" s="1220"/>
      <c r="L34" s="1220"/>
      <c r="M34" s="1220"/>
      <c r="N34" s="1220"/>
      <c r="O34" s="172" t="s">
        <v>1336</v>
      </c>
      <c r="P34" s="172"/>
      <c r="Q34" s="922"/>
      <c r="R34" s="922"/>
      <c r="S34" s="922"/>
      <c r="T34" s="922"/>
      <c r="U34" s="922"/>
      <c r="V34" s="922"/>
      <c r="W34" s="299"/>
      <c r="X34" s="299" t="s">
        <v>1336</v>
      </c>
      <c r="Y34" s="299"/>
      <c r="Z34" s="299"/>
      <c r="AA34" s="299"/>
      <c r="AB34" s="922"/>
      <c r="AC34" s="922"/>
      <c r="AD34" s="922"/>
      <c r="AE34" s="922"/>
      <c r="AF34" s="922"/>
      <c r="AG34" s="922"/>
      <c r="AH34" s="172"/>
      <c r="AI34" s="172"/>
      <c r="AJ34" s="299"/>
      <c r="AK34" s="299"/>
      <c r="AL34" s="505"/>
      <c r="AM34" s="299"/>
      <c r="AN34" s="299"/>
      <c r="AO34" s="166"/>
    </row>
    <row r="35" spans="2:43" ht="22.5" customHeight="1">
      <c r="B35" s="498"/>
      <c r="C35" s="93"/>
      <c r="D35" s="504"/>
      <c r="E35" s="540"/>
      <c r="F35" s="540"/>
      <c r="G35" s="172"/>
      <c r="H35" s="175"/>
      <c r="I35" s="540"/>
      <c r="J35" s="540"/>
      <c r="K35" s="540"/>
      <c r="L35" s="540"/>
      <c r="M35" s="540"/>
      <c r="N35" s="540"/>
      <c r="O35" s="172"/>
      <c r="P35" s="540"/>
      <c r="Q35" s="540"/>
      <c r="R35" s="540"/>
      <c r="S35" s="540"/>
      <c r="T35" s="540"/>
      <c r="U35" s="540"/>
      <c r="V35" s="172"/>
      <c r="W35" s="540"/>
      <c r="X35" s="540"/>
      <c r="Y35" s="540"/>
      <c r="Z35" s="540"/>
      <c r="AA35" s="540"/>
      <c r="AB35" s="540"/>
      <c r="AC35" s="540"/>
      <c r="AD35" s="172"/>
      <c r="AE35" s="172"/>
      <c r="AF35" s="540"/>
      <c r="AG35" s="540"/>
      <c r="AH35" s="540"/>
      <c r="AI35" s="540"/>
      <c r="AJ35" s="540"/>
      <c r="AK35" s="540"/>
      <c r="AL35" s="503"/>
      <c r="AM35" s="174"/>
      <c r="AN35" s="174"/>
      <c r="AO35" s="166"/>
    </row>
    <row r="36" spans="2:43" ht="30.75" customHeight="1">
      <c r="B36" s="498"/>
      <c r="C36" s="93"/>
      <c r="D36" s="504"/>
      <c r="E36" s="540"/>
      <c r="F36" s="158"/>
      <c r="G36" s="1212" t="s">
        <v>1337</v>
      </c>
      <c r="H36" s="1212"/>
      <c r="I36" s="1212"/>
      <c r="J36" s="1212"/>
      <c r="K36" s="1212"/>
      <c r="L36" s="1212"/>
      <c r="M36" s="1212"/>
      <c r="N36" s="179"/>
      <c r="O36" s="540"/>
      <c r="P36" s="540"/>
      <c r="Q36" s="1213" t="s">
        <v>961</v>
      </c>
      <c r="R36" s="1213"/>
      <c r="S36" s="1213"/>
      <c r="T36" s="1213"/>
      <c r="U36" s="1213"/>
      <c r="V36" s="1213"/>
      <c r="W36" s="1213"/>
      <c r="X36" s="158"/>
      <c r="Y36" s="172"/>
      <c r="Z36" s="540"/>
      <c r="AA36" s="1209" t="s">
        <v>1338</v>
      </c>
      <c r="AB36" s="1209"/>
      <c r="AC36" s="1209"/>
      <c r="AD36" s="1209"/>
      <c r="AE36" s="1209"/>
      <c r="AF36" s="1209"/>
      <c r="AG36" s="1209"/>
      <c r="AH36" s="1209"/>
      <c r="AI36" s="1209"/>
      <c r="AJ36" s="158"/>
      <c r="AL36" s="506"/>
    </row>
    <row r="37" spans="2:43" ht="22.5" customHeight="1">
      <c r="B37" s="498"/>
      <c r="C37" s="93"/>
      <c r="D37" s="504"/>
      <c r="E37" s="172" t="s">
        <v>879</v>
      </c>
      <c r="F37" s="158"/>
      <c r="G37" s="922"/>
      <c r="H37" s="922"/>
      <c r="I37" s="922"/>
      <c r="J37" s="922"/>
      <c r="K37" s="922"/>
      <c r="L37" s="922"/>
      <c r="M37" s="922"/>
      <c r="N37" s="172"/>
      <c r="O37" s="172" t="s">
        <v>879</v>
      </c>
      <c r="P37" s="540"/>
      <c r="Q37" s="922"/>
      <c r="R37" s="922"/>
      <c r="S37" s="922"/>
      <c r="T37" s="922"/>
      <c r="U37" s="922"/>
      <c r="V37" s="922"/>
      <c r="W37" s="922"/>
      <c r="X37" s="158"/>
      <c r="Y37" s="172" t="s">
        <v>870</v>
      </c>
      <c r="Z37" s="540"/>
      <c r="AA37" s="922"/>
      <c r="AB37" s="922"/>
      <c r="AC37" s="922"/>
      <c r="AD37" s="922"/>
      <c r="AE37" s="922"/>
      <c r="AF37" s="922"/>
      <c r="AG37" s="922"/>
      <c r="AH37" s="922"/>
      <c r="AI37" s="922"/>
      <c r="AJ37" s="158" t="s">
        <v>881</v>
      </c>
      <c r="AL37" s="502"/>
    </row>
    <row r="38" spans="2:43" ht="22.5" customHeight="1">
      <c r="B38" s="498"/>
      <c r="C38" s="93"/>
      <c r="D38" s="504"/>
      <c r="E38" s="540"/>
      <c r="F38" s="540"/>
      <c r="G38" s="172"/>
      <c r="H38" s="175"/>
      <c r="I38" s="540"/>
      <c r="J38" s="540"/>
      <c r="K38" s="540"/>
      <c r="L38" s="540"/>
      <c r="M38" s="540"/>
      <c r="N38" s="540"/>
      <c r="O38" s="172"/>
      <c r="P38" s="540"/>
      <c r="Q38" s="540"/>
      <c r="R38" s="540"/>
      <c r="S38" s="540"/>
      <c r="T38" s="540"/>
      <c r="U38" s="540"/>
      <c r="V38" s="172"/>
      <c r="W38" s="540"/>
      <c r="X38" s="540"/>
      <c r="Y38" s="540"/>
      <c r="Z38" s="540"/>
      <c r="AA38" s="540"/>
      <c r="AB38" s="540"/>
      <c r="AC38" s="540"/>
      <c r="AD38" s="172"/>
      <c r="AE38" s="172"/>
      <c r="AF38" s="540"/>
      <c r="AG38" s="540"/>
      <c r="AH38" s="540"/>
      <c r="AI38" s="540"/>
      <c r="AJ38" s="540"/>
      <c r="AK38" s="540"/>
      <c r="AL38" s="503"/>
      <c r="AM38" s="174"/>
      <c r="AN38" s="174"/>
      <c r="AO38" s="166"/>
    </row>
    <row r="39" spans="2:43" ht="30.75" customHeight="1">
      <c r="B39" s="498"/>
      <c r="C39" s="93"/>
      <c r="D39" s="504"/>
      <c r="E39" s="158"/>
      <c r="F39" s="158"/>
      <c r="G39" s="158"/>
      <c r="H39" s="158"/>
      <c r="I39" s="1208" t="s">
        <v>962</v>
      </c>
      <c r="J39" s="1208"/>
      <c r="K39" s="1208"/>
      <c r="L39" s="1208"/>
      <c r="M39" s="1208"/>
      <c r="N39" s="1208"/>
      <c r="O39" s="158"/>
      <c r="P39" s="158"/>
      <c r="Q39" s="166"/>
      <c r="R39" s="1209" t="s">
        <v>1338</v>
      </c>
      <c r="S39" s="1209"/>
      <c r="T39" s="1209"/>
      <c r="U39" s="1209"/>
      <c r="V39" s="1209"/>
      <c r="W39" s="1209"/>
      <c r="X39" s="1209"/>
      <c r="Y39" s="1209"/>
      <c r="Z39" s="1209"/>
      <c r="AL39" s="506"/>
    </row>
    <row r="40" spans="2:43" ht="22.5" customHeight="1">
      <c r="B40" s="498"/>
      <c r="C40" s="93"/>
      <c r="D40" s="504"/>
      <c r="E40" s="172" t="s">
        <v>882</v>
      </c>
      <c r="F40" s="172"/>
      <c r="G40" s="158"/>
      <c r="H40" s="172" t="s">
        <v>870</v>
      </c>
      <c r="I40" s="924"/>
      <c r="J40" s="924"/>
      <c r="K40" s="924"/>
      <c r="L40" s="924"/>
      <c r="M40" s="924"/>
      <c r="N40" s="924"/>
      <c r="O40" s="172"/>
      <c r="P40" s="93" t="s">
        <v>879</v>
      </c>
      <c r="R40" s="922"/>
      <c r="S40" s="922"/>
      <c r="T40" s="922"/>
      <c r="U40" s="922"/>
      <c r="V40" s="922"/>
      <c r="W40" s="922"/>
      <c r="X40" s="922"/>
      <c r="Y40" s="922"/>
      <c r="Z40" s="922"/>
      <c r="AL40" s="502"/>
    </row>
    <row r="41" spans="2:43" ht="22.5" customHeight="1">
      <c r="B41" s="498"/>
      <c r="C41" s="93"/>
      <c r="D41" s="504"/>
      <c r="E41" s="540"/>
      <c r="F41" s="158"/>
      <c r="G41" s="172"/>
      <c r="H41" s="179"/>
      <c r="I41" s="540"/>
      <c r="J41" s="158"/>
      <c r="K41" s="158"/>
      <c r="L41" s="540"/>
      <c r="M41" s="540"/>
      <c r="N41" s="540"/>
      <c r="O41" s="172"/>
      <c r="P41" s="540"/>
      <c r="Q41" s="540"/>
      <c r="R41" s="179"/>
      <c r="S41" s="158"/>
      <c r="T41" s="158"/>
      <c r="U41" s="158"/>
      <c r="V41" s="158"/>
      <c r="W41" s="158"/>
      <c r="X41" s="158"/>
      <c r="Y41" s="300"/>
      <c r="Z41" s="300"/>
      <c r="AA41" s="507"/>
      <c r="AB41" s="300"/>
      <c r="AC41" s="300"/>
      <c r="AD41" s="158"/>
      <c r="AE41" s="172"/>
      <c r="AF41" s="172"/>
      <c r="AG41" s="172"/>
      <c r="AH41" s="172"/>
      <c r="AI41" s="172"/>
      <c r="AJ41" s="172"/>
      <c r="AK41" s="93"/>
      <c r="AL41" s="502"/>
      <c r="AN41" s="172"/>
      <c r="AO41" s="166"/>
    </row>
    <row r="42" spans="2:43" ht="13.5" customHeight="1">
      <c r="B42" s="498"/>
      <c r="C42" s="93"/>
      <c r="D42" s="504"/>
      <c r="E42" s="93"/>
      <c r="F42" s="504"/>
      <c r="G42" s="172"/>
      <c r="H42" s="175"/>
      <c r="I42" s="93"/>
      <c r="J42" s="299"/>
      <c r="K42" s="299"/>
      <c r="L42" s="299"/>
      <c r="M42" s="299"/>
      <c r="N42" s="299"/>
      <c r="O42" s="299"/>
      <c r="P42" s="158"/>
      <c r="Q42" s="158"/>
      <c r="R42" s="172"/>
      <c r="S42" s="299"/>
      <c r="T42" s="299"/>
      <c r="U42" s="299"/>
      <c r="V42" s="299"/>
      <c r="W42" s="299"/>
      <c r="X42" s="299"/>
      <c r="Y42" s="299"/>
      <c r="Z42" s="172"/>
      <c r="AA42" s="497"/>
      <c r="AB42" s="540"/>
      <c r="AC42" s="540"/>
      <c r="AD42" s="540"/>
      <c r="AE42" s="172"/>
      <c r="AF42" s="158"/>
      <c r="AG42" s="497"/>
      <c r="AH42" s="497"/>
      <c r="AI42" s="497"/>
      <c r="AJ42" s="497"/>
      <c r="AK42" s="93"/>
      <c r="AL42" s="502"/>
      <c r="AN42" s="399"/>
      <c r="AO42" s="166"/>
    </row>
    <row r="43" spans="2:43" ht="22.5" customHeight="1" thickBot="1">
      <c r="B43" s="508"/>
      <c r="C43" s="509"/>
      <c r="D43" s="510"/>
      <c r="E43" s="511"/>
      <c r="F43" s="511"/>
      <c r="G43" s="512"/>
      <c r="H43" s="511"/>
      <c r="I43" s="511"/>
      <c r="J43" s="511"/>
      <c r="K43" s="511"/>
      <c r="L43" s="511"/>
      <c r="M43" s="511"/>
      <c r="N43" s="513"/>
      <c r="O43" s="511"/>
      <c r="P43" s="511"/>
      <c r="Q43" s="511"/>
      <c r="R43" s="511"/>
      <c r="S43" s="511"/>
      <c r="T43" s="511"/>
      <c r="U43" s="513"/>
      <c r="V43" s="513"/>
      <c r="W43" s="511"/>
      <c r="X43" s="511"/>
      <c r="Y43" s="511"/>
      <c r="Z43" s="513" t="s">
        <v>863</v>
      </c>
      <c r="AA43" s="511"/>
      <c r="AB43" s="919">
        <f>ROUND((I34-Q34-AB34-G37-Q37+AA37)*1.3333,)+I40-R40</f>
        <v>0</v>
      </c>
      <c r="AC43" s="919"/>
      <c r="AD43" s="919"/>
      <c r="AE43" s="919"/>
      <c r="AF43" s="919"/>
      <c r="AG43" s="919"/>
      <c r="AH43" s="514" t="s">
        <v>71</v>
      </c>
      <c r="AI43" s="513"/>
      <c r="AJ43" s="1210" t="s">
        <v>963</v>
      </c>
      <c r="AK43" s="1210"/>
      <c r="AL43" s="1211"/>
      <c r="AM43" s="172"/>
      <c r="AN43" s="172"/>
      <c r="AO43" s="148"/>
    </row>
    <row r="44" spans="2:43" ht="22.5" customHeight="1">
      <c r="D44" s="504"/>
      <c r="E44" s="540"/>
      <c r="F44" s="540"/>
      <c r="G44" s="175"/>
      <c r="H44" s="540"/>
      <c r="I44" s="540"/>
      <c r="J44" s="540"/>
      <c r="K44" s="540"/>
      <c r="L44" s="540"/>
      <c r="M44" s="540"/>
      <c r="N44" s="172"/>
      <c r="O44" s="540"/>
      <c r="P44" s="540"/>
      <c r="Q44" s="540"/>
      <c r="R44" s="540"/>
      <c r="S44" s="540"/>
      <c r="T44" s="540"/>
      <c r="U44" s="172"/>
      <c r="V44" s="172"/>
      <c r="W44" s="540"/>
      <c r="X44" s="540"/>
      <c r="Y44" s="540"/>
      <c r="Z44" s="540"/>
      <c r="AA44" s="540"/>
      <c r="AB44" s="172"/>
      <c r="AC44" s="540"/>
      <c r="AD44" s="540"/>
      <c r="AE44" s="172"/>
      <c r="AF44" s="1199"/>
      <c r="AG44" s="1199"/>
      <c r="AH44" s="1199"/>
      <c r="AI44" s="1199"/>
      <c r="AJ44" s="1199"/>
      <c r="AK44" s="1199"/>
      <c r="AL44" s="172"/>
      <c r="AM44" s="172"/>
      <c r="AN44" s="172"/>
      <c r="AO44" s="148"/>
    </row>
    <row r="45" spans="2:43" ht="22.5" customHeight="1">
      <c r="C45" s="148" t="s">
        <v>964</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78"/>
      <c r="AJ45" s="178"/>
      <c r="AK45" s="178"/>
      <c r="AL45" s="178"/>
      <c r="AM45" s="178"/>
      <c r="AN45" s="148"/>
      <c r="AO45" s="711">
        <v>0</v>
      </c>
      <c r="AP45" s="712" t="s">
        <v>879</v>
      </c>
      <c r="AQ45" s="713" t="s">
        <v>879</v>
      </c>
    </row>
    <row r="46" spans="2:43" ht="22.5" customHeight="1" thickBot="1">
      <c r="C46" s="148"/>
      <c r="D46" s="148"/>
      <c r="E46" s="148"/>
      <c r="F46" s="148" t="s">
        <v>343</v>
      </c>
      <c r="G46" s="148"/>
      <c r="H46" s="148"/>
      <c r="I46" s="148"/>
      <c r="J46" s="148"/>
      <c r="K46" s="148" t="s">
        <v>342</v>
      </c>
      <c r="L46" s="148"/>
      <c r="M46" s="148"/>
      <c r="N46" s="148"/>
      <c r="O46" s="148" t="s">
        <v>341</v>
      </c>
      <c r="P46" s="148"/>
      <c r="Q46" s="148"/>
      <c r="R46" s="148"/>
      <c r="S46" s="148"/>
      <c r="T46" s="148"/>
      <c r="U46" s="148"/>
      <c r="V46" s="148"/>
      <c r="W46" s="148"/>
      <c r="X46" s="148"/>
      <c r="Y46" s="148"/>
      <c r="Z46" s="148"/>
      <c r="AA46" s="148"/>
      <c r="AB46" s="148"/>
      <c r="AC46" s="148"/>
      <c r="AD46" s="148"/>
      <c r="AE46" s="148"/>
      <c r="AF46" s="148"/>
      <c r="AG46" s="148"/>
      <c r="AH46" s="148"/>
      <c r="AI46" s="178"/>
      <c r="AJ46" s="178"/>
      <c r="AK46" s="178"/>
      <c r="AL46" s="178"/>
      <c r="AM46" s="178"/>
      <c r="AN46" s="148"/>
      <c r="AO46" s="711">
        <v>201</v>
      </c>
      <c r="AP46" s="194">
        <v>1.03</v>
      </c>
      <c r="AQ46" s="195">
        <v>6</v>
      </c>
    </row>
    <row r="47" spans="2:43" ht="22.5" customHeight="1">
      <c r="C47" s="148"/>
      <c r="D47" s="148"/>
      <c r="E47" s="153"/>
      <c r="F47" s="1200" t="e">
        <f>V10</f>
        <v>#DIV/0!</v>
      </c>
      <c r="G47" s="1201"/>
      <c r="H47" s="1201"/>
      <c r="I47" s="1201"/>
      <c r="J47" s="153" t="s">
        <v>869</v>
      </c>
      <c r="K47" s="1202" t="e">
        <f>VLOOKUP(F47,AO45:AQ59,2)</f>
        <v>#DIV/0!</v>
      </c>
      <c r="L47" s="1202"/>
      <c r="M47" s="1202"/>
      <c r="N47" s="153" t="s">
        <v>879</v>
      </c>
      <c r="O47" s="1201" t="e">
        <f>VLOOKUP(F47,AO45:AQ59,3)</f>
        <v>#DIV/0!</v>
      </c>
      <c r="P47" s="1201"/>
      <c r="Q47" s="1201"/>
      <c r="R47" s="153"/>
      <c r="S47" s="926" t="s">
        <v>863</v>
      </c>
      <c r="T47" s="1203" t="e">
        <f>IF(F47&lt;101,1,ROUND((F47*K47-O47)/J48,3))</f>
        <v>#DIV/0!</v>
      </c>
      <c r="U47" s="1204"/>
      <c r="V47" s="1204"/>
      <c r="W47" s="1204"/>
      <c r="X47" s="1205"/>
      <c r="Y47" s="921" t="s">
        <v>973</v>
      </c>
      <c r="Z47" s="921"/>
      <c r="AA47" s="921"/>
      <c r="AB47" s="921"/>
      <c r="AC47" s="921"/>
      <c r="AD47" s="921"/>
      <c r="AE47" s="148"/>
      <c r="AF47" s="148"/>
      <c r="AG47" s="148"/>
      <c r="AH47" s="148"/>
      <c r="AI47" s="178"/>
      <c r="AJ47" s="178"/>
      <c r="AK47" s="178"/>
      <c r="AL47" s="178"/>
      <c r="AM47" s="178"/>
      <c r="AN47" s="148"/>
      <c r="AO47" s="711">
        <v>401</v>
      </c>
      <c r="AP47" s="714">
        <v>1.1000000000000001</v>
      </c>
      <c r="AQ47" s="715">
        <v>34</v>
      </c>
    </row>
    <row r="48" spans="2:43" ht="22.5" customHeight="1" thickBot="1">
      <c r="C48" s="148"/>
      <c r="D48" s="148"/>
      <c r="E48" s="148"/>
      <c r="F48" s="148"/>
      <c r="G48" s="148"/>
      <c r="H48" s="148"/>
      <c r="I48" s="148"/>
      <c r="J48" s="1206" t="e">
        <f>F47</f>
        <v>#DIV/0!</v>
      </c>
      <c r="K48" s="1207"/>
      <c r="L48" s="1207"/>
      <c r="M48" s="1207"/>
      <c r="N48" s="148"/>
      <c r="O48" s="148"/>
      <c r="P48" s="148"/>
      <c r="Q48" s="148"/>
      <c r="R48" s="148"/>
      <c r="S48" s="926"/>
      <c r="T48" s="529"/>
      <c r="U48" s="530"/>
      <c r="V48" s="530"/>
      <c r="W48" s="530"/>
      <c r="X48" s="531"/>
      <c r="Y48" s="921"/>
      <c r="Z48" s="921"/>
      <c r="AA48" s="921"/>
      <c r="AB48" s="921"/>
      <c r="AC48" s="921"/>
      <c r="AD48" s="921"/>
      <c r="AE48" s="148"/>
      <c r="AF48" s="148"/>
      <c r="AG48" s="148"/>
      <c r="AH48" s="148"/>
      <c r="AI48" s="178"/>
      <c r="AJ48" s="178"/>
      <c r="AK48" s="178"/>
      <c r="AL48" s="178"/>
      <c r="AM48" s="178"/>
      <c r="AN48" s="148"/>
      <c r="AO48" s="711">
        <v>601</v>
      </c>
      <c r="AP48" s="714">
        <v>1.1499999999999999</v>
      </c>
      <c r="AQ48" s="715">
        <v>64</v>
      </c>
    </row>
    <row r="49" spans="3:43" ht="22.5" customHeight="1">
      <c r="C49" s="148"/>
      <c r="D49" s="148"/>
      <c r="E49" s="148"/>
      <c r="F49" s="148"/>
      <c r="G49" s="148"/>
      <c r="H49" s="148"/>
      <c r="I49" s="148"/>
      <c r="J49" s="148" t="s">
        <v>343</v>
      </c>
      <c r="K49" s="148"/>
      <c r="L49" s="148"/>
      <c r="M49" s="148"/>
      <c r="N49" s="148"/>
      <c r="O49" s="148"/>
      <c r="P49" s="148"/>
      <c r="Q49" s="148"/>
      <c r="R49" s="148"/>
      <c r="S49" s="148"/>
      <c r="T49" s="148" t="s">
        <v>78</v>
      </c>
      <c r="U49" s="148"/>
      <c r="V49" s="148"/>
      <c r="W49" s="148"/>
      <c r="X49" s="148"/>
      <c r="Y49" s="148"/>
      <c r="Z49" s="148"/>
      <c r="AA49" s="148"/>
      <c r="AB49" s="148"/>
      <c r="AC49" s="148"/>
      <c r="AD49" s="148"/>
      <c r="AE49" s="148"/>
      <c r="AF49" s="148"/>
      <c r="AG49" s="148"/>
      <c r="AH49" s="148"/>
      <c r="AI49" s="178"/>
      <c r="AJ49" s="178"/>
      <c r="AK49" s="178"/>
      <c r="AL49" s="178"/>
      <c r="AM49" s="178"/>
      <c r="AN49" s="148"/>
      <c r="AO49" s="711">
        <v>801</v>
      </c>
      <c r="AP49" s="714">
        <v>1.2</v>
      </c>
      <c r="AQ49" s="715">
        <v>104</v>
      </c>
    </row>
    <row r="50" spans="3:43" ht="22.5" customHeight="1">
      <c r="C50" s="148"/>
      <c r="D50" s="148"/>
      <c r="E50" s="148"/>
      <c r="F50" s="149"/>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78"/>
      <c r="AJ50" s="178"/>
      <c r="AK50" s="178"/>
      <c r="AL50" s="178"/>
      <c r="AM50" s="178"/>
      <c r="AN50" s="148"/>
      <c r="AO50" s="711">
        <v>1001</v>
      </c>
      <c r="AP50" s="714">
        <v>1.29</v>
      </c>
      <c r="AQ50" s="715">
        <v>194</v>
      </c>
    </row>
    <row r="51" spans="3:43" ht="22.5" customHeight="1">
      <c r="C51" s="148"/>
      <c r="D51" s="148"/>
      <c r="E51" s="148"/>
      <c r="F51" s="149"/>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711">
        <v>1401</v>
      </c>
      <c r="AP51" s="714">
        <v>1.41</v>
      </c>
      <c r="AQ51" s="715">
        <v>362</v>
      </c>
    </row>
    <row r="52" spans="3:43" ht="22.5" customHeight="1">
      <c r="C52" s="148"/>
      <c r="D52" s="148"/>
      <c r="E52" s="148"/>
      <c r="F52" s="149"/>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711">
        <v>2001</v>
      </c>
      <c r="AP52" s="714">
        <v>1.58</v>
      </c>
      <c r="AQ52" s="715">
        <v>702</v>
      </c>
    </row>
    <row r="53" spans="3:43" ht="22.5" customHeight="1">
      <c r="C53" s="148"/>
      <c r="D53" s="148"/>
      <c r="E53" s="148"/>
      <c r="F53" s="149"/>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711">
        <v>3001</v>
      </c>
      <c r="AP53" s="714">
        <v>1.76</v>
      </c>
      <c r="AQ53" s="715">
        <v>1242</v>
      </c>
    </row>
    <row r="54" spans="3:43" ht="22.5" customHeight="1">
      <c r="C54" s="148"/>
      <c r="D54" s="148"/>
      <c r="E54" s="148"/>
      <c r="F54" s="149"/>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711">
        <v>4001</v>
      </c>
      <c r="AP54" s="714">
        <v>1.9</v>
      </c>
      <c r="AQ54" s="715">
        <v>1802</v>
      </c>
    </row>
    <row r="55" spans="3:43" ht="22.5" customHeight="1">
      <c r="C55" s="148"/>
      <c r="D55" s="148"/>
      <c r="E55" s="148"/>
      <c r="F55" s="149"/>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711">
        <v>5001</v>
      </c>
      <c r="AP55" s="714">
        <v>1.98</v>
      </c>
      <c r="AQ55" s="715">
        <v>2202</v>
      </c>
    </row>
    <row r="56" spans="3:43" ht="22.5" customHeight="1">
      <c r="C56" s="148"/>
      <c r="D56" s="148"/>
      <c r="E56" s="148"/>
      <c r="F56" s="149"/>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711">
        <v>6001</v>
      </c>
      <c r="AP56" s="714">
        <v>2.04</v>
      </c>
      <c r="AQ56" s="715">
        <v>2562</v>
      </c>
    </row>
    <row r="57" spans="3:43" ht="22.5" customHeight="1">
      <c r="C57" s="148"/>
      <c r="D57" s="148"/>
      <c r="E57" s="148"/>
      <c r="F57" s="149"/>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711">
        <v>7001</v>
      </c>
      <c r="AP57" s="714">
        <v>2.08</v>
      </c>
      <c r="AQ57" s="715">
        <v>2842</v>
      </c>
    </row>
    <row r="58" spans="3:43" ht="22.5" customHeight="1">
      <c r="C58" s="148"/>
      <c r="D58" s="148"/>
      <c r="E58" s="148"/>
      <c r="F58" s="149"/>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711">
        <v>8001</v>
      </c>
      <c r="AP58" s="714">
        <v>2.1</v>
      </c>
      <c r="AQ58" s="715">
        <v>3002</v>
      </c>
    </row>
    <row r="59" spans="3:43" ht="22.5" customHeight="1">
      <c r="C59" s="148"/>
      <c r="D59" s="148"/>
      <c r="E59" s="148"/>
      <c r="F59" s="149"/>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711">
        <v>10001</v>
      </c>
      <c r="AP59" s="714">
        <v>1.8</v>
      </c>
      <c r="AQ59" s="715">
        <v>0</v>
      </c>
    </row>
  </sheetData>
  <mergeCells count="132">
    <mergeCell ref="AJ7:AK7"/>
    <mergeCell ref="H10:O10"/>
    <mergeCell ref="Q10:U11"/>
    <mergeCell ref="V10:Y11"/>
    <mergeCell ref="Z10:AA11"/>
    <mergeCell ref="AH10:AI10"/>
    <mergeCell ref="AJ10:AK10"/>
    <mergeCell ref="H11:O11"/>
    <mergeCell ref="D5:Q5"/>
    <mergeCell ref="R5:X5"/>
    <mergeCell ref="Y5:Z5"/>
    <mergeCell ref="AA5:AB5"/>
    <mergeCell ref="AC5:AF5"/>
    <mergeCell ref="D7:N7"/>
    <mergeCell ref="Q7:R7"/>
    <mergeCell ref="Z7:AG7"/>
    <mergeCell ref="K16:N16"/>
    <mergeCell ref="O16:Q16"/>
    <mergeCell ref="R16:V16"/>
    <mergeCell ref="W16:Z16"/>
    <mergeCell ref="AA16:AG16"/>
    <mergeCell ref="K17:N17"/>
    <mergeCell ref="O17:Q17"/>
    <mergeCell ref="R17:V17"/>
    <mergeCell ref="W17:Z17"/>
    <mergeCell ref="AA17:AG17"/>
    <mergeCell ref="K19:N19"/>
    <mergeCell ref="O19:Q19"/>
    <mergeCell ref="R19:V19"/>
    <mergeCell ref="W19:Z19"/>
    <mergeCell ref="AA19:AG19"/>
    <mergeCell ref="AH19:AJ19"/>
    <mergeCell ref="AH17:AJ17"/>
    <mergeCell ref="K18:N18"/>
    <mergeCell ref="O18:Q18"/>
    <mergeCell ref="R18:V18"/>
    <mergeCell ref="W18:Z18"/>
    <mergeCell ref="AA18:AG18"/>
    <mergeCell ref="AH18:AJ18"/>
    <mergeCell ref="K21:N21"/>
    <mergeCell ref="O21:Q21"/>
    <mergeCell ref="R21:V21"/>
    <mergeCell ref="W21:Z21"/>
    <mergeCell ref="AA21:AG21"/>
    <mergeCell ref="AH21:AJ21"/>
    <mergeCell ref="K20:N20"/>
    <mergeCell ref="O20:Q20"/>
    <mergeCell ref="R20:V20"/>
    <mergeCell ref="W20:Z20"/>
    <mergeCell ref="AA20:AG20"/>
    <mergeCell ref="AH20:AJ20"/>
    <mergeCell ref="K23:N23"/>
    <mergeCell ref="O23:Q23"/>
    <mergeCell ref="R23:V23"/>
    <mergeCell ref="W23:Z23"/>
    <mergeCell ref="AA23:AG23"/>
    <mergeCell ref="AH23:AJ23"/>
    <mergeCell ref="K22:N22"/>
    <mergeCell ref="O22:Q22"/>
    <mergeCell ref="R22:V22"/>
    <mergeCell ref="W22:Z22"/>
    <mergeCell ref="AA22:AG22"/>
    <mergeCell ref="AH22:AJ22"/>
    <mergeCell ref="K25:N25"/>
    <mergeCell ref="O25:Q25"/>
    <mergeCell ref="R25:V25"/>
    <mergeCell ref="W25:Z25"/>
    <mergeCell ref="AA25:AG25"/>
    <mergeCell ref="AH25:AJ25"/>
    <mergeCell ref="K24:N24"/>
    <mergeCell ref="O24:Q24"/>
    <mergeCell ref="R24:V24"/>
    <mergeCell ref="W24:Z24"/>
    <mergeCell ref="AA24:AG24"/>
    <mergeCell ref="AH24:AJ24"/>
    <mergeCell ref="K27:N27"/>
    <mergeCell ref="O27:Q27"/>
    <mergeCell ref="R27:V27"/>
    <mergeCell ref="W27:Z27"/>
    <mergeCell ref="AA27:AG27"/>
    <mergeCell ref="AH27:AJ27"/>
    <mergeCell ref="K26:N26"/>
    <mergeCell ref="O26:Q26"/>
    <mergeCell ref="R26:V26"/>
    <mergeCell ref="W26:Z26"/>
    <mergeCell ref="AA26:AG26"/>
    <mergeCell ref="AH26:AJ26"/>
    <mergeCell ref="AH30:AJ30"/>
    <mergeCell ref="K29:N29"/>
    <mergeCell ref="O29:Q29"/>
    <mergeCell ref="R29:V29"/>
    <mergeCell ref="W29:Z29"/>
    <mergeCell ref="AA29:AG29"/>
    <mergeCell ref="AH29:AJ29"/>
    <mergeCell ref="K28:N28"/>
    <mergeCell ref="O28:Q28"/>
    <mergeCell ref="R28:V28"/>
    <mergeCell ref="W28:Z28"/>
    <mergeCell ref="AA28:AG28"/>
    <mergeCell ref="AH28:AJ28"/>
    <mergeCell ref="B34:E34"/>
    <mergeCell ref="I34:N34"/>
    <mergeCell ref="Q34:V34"/>
    <mergeCell ref="AB34:AG34"/>
    <mergeCell ref="K30:N30"/>
    <mergeCell ref="O30:Q30"/>
    <mergeCell ref="R30:V30"/>
    <mergeCell ref="W30:Z30"/>
    <mergeCell ref="AA30:AG30"/>
    <mergeCell ref="G36:M36"/>
    <mergeCell ref="Q36:W36"/>
    <mergeCell ref="AA36:AI36"/>
    <mergeCell ref="G37:M37"/>
    <mergeCell ref="Q37:W37"/>
    <mergeCell ref="AA37:AI37"/>
    <mergeCell ref="I33:N33"/>
    <mergeCell ref="Q33:V33"/>
    <mergeCell ref="AB33:AG33"/>
    <mergeCell ref="AF44:AK44"/>
    <mergeCell ref="F47:I47"/>
    <mergeCell ref="K47:M47"/>
    <mergeCell ref="O47:Q47"/>
    <mergeCell ref="S47:S48"/>
    <mergeCell ref="T47:X47"/>
    <mergeCell ref="Y47:AD48"/>
    <mergeCell ref="J48:M48"/>
    <mergeCell ref="I39:N39"/>
    <mergeCell ref="R39:Z39"/>
    <mergeCell ref="I40:N40"/>
    <mergeCell ref="R40:Z40"/>
    <mergeCell ref="AB43:AG43"/>
    <mergeCell ref="AJ43:AL43"/>
  </mergeCells>
  <phoneticPr fontId="2"/>
  <printOptions horizontalCentered="1"/>
  <pageMargins left="0.31496062992125984" right="0.31496062992125984" top="0.98425196850393704" bottom="0.19685039370078741" header="0" footer="0"/>
  <pageSetup paperSize="9" scale="85" firstPageNumber="4"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C54"/>
  <sheetViews>
    <sheetView showZeros="0" view="pageBreakPreview" zoomScaleNormal="80" workbookViewId="0">
      <pane xSplit="2" ySplit="7" topLeftCell="C8" activePane="bottomRight" state="frozen"/>
      <selection activeCell="H78" sqref="A1:IV65536"/>
      <selection pane="topRight" activeCell="H78" sqref="A1:IV65536"/>
      <selection pane="bottomLeft" activeCell="H78" sqref="A1:IV65536"/>
      <selection pane="bottomRight" activeCell="C8" sqref="C8"/>
    </sheetView>
  </sheetViews>
  <sheetFormatPr defaultColWidth="9" defaultRowHeight="14.25"/>
  <cols>
    <col min="1" max="1" width="1.25" style="134" customWidth="1"/>
    <col min="2" max="2" width="14.625" style="134" customWidth="1"/>
    <col min="3" max="3" width="20.625" style="134" customWidth="1"/>
    <col min="4" max="4" width="4.875" style="134" customWidth="1"/>
    <col min="5" max="16384" width="9" style="134"/>
  </cols>
  <sheetData>
    <row r="1" spans="2:3">
      <c r="B1" s="142" t="s">
        <v>1765</v>
      </c>
    </row>
    <row r="2" spans="2:3">
      <c r="B2" s="142"/>
    </row>
    <row r="4" spans="2:3">
      <c r="B4" s="141"/>
      <c r="C4" s="140"/>
    </row>
    <row r="5" spans="2:3">
      <c r="B5" s="137"/>
      <c r="C5" s="139" t="s">
        <v>407</v>
      </c>
    </row>
    <row r="6" spans="2:3">
      <c r="B6" s="136"/>
      <c r="C6" s="138" t="s">
        <v>406</v>
      </c>
    </row>
    <row r="7" spans="2:3">
      <c r="B7" s="137" t="s">
        <v>405</v>
      </c>
      <c r="C7" s="860">
        <v>1361868686</v>
      </c>
    </row>
    <row r="8" spans="2:3">
      <c r="B8" s="137" t="s">
        <v>404</v>
      </c>
      <c r="C8" s="860">
        <v>385727260</v>
      </c>
    </row>
    <row r="9" spans="2:3">
      <c r="B9" s="137" t="s">
        <v>403</v>
      </c>
      <c r="C9" s="860">
        <v>398811844</v>
      </c>
    </row>
    <row r="10" spans="2:3">
      <c r="B10" s="137" t="s">
        <v>402</v>
      </c>
      <c r="C10" s="860">
        <v>470515249</v>
      </c>
    </row>
    <row r="11" spans="2:3">
      <c r="B11" s="137" t="s">
        <v>401</v>
      </c>
      <c r="C11" s="860">
        <v>326579236</v>
      </c>
    </row>
    <row r="12" spans="2:3">
      <c r="B12" s="137" t="s">
        <v>400</v>
      </c>
      <c r="C12" s="860">
        <v>328186284</v>
      </c>
    </row>
    <row r="13" spans="2:3">
      <c r="B13" s="136" t="s">
        <v>399</v>
      </c>
      <c r="C13" s="861">
        <v>490561126</v>
      </c>
    </row>
    <row r="14" spans="2:3">
      <c r="B14" s="137" t="s">
        <v>398</v>
      </c>
      <c r="C14" s="860">
        <v>637229070</v>
      </c>
    </row>
    <row r="15" spans="2:3">
      <c r="B15" s="137" t="s">
        <v>397</v>
      </c>
      <c r="C15" s="860">
        <v>443259141</v>
      </c>
    </row>
    <row r="16" spans="2:3">
      <c r="B16" s="137" t="s">
        <v>396</v>
      </c>
      <c r="C16" s="860">
        <v>443455698</v>
      </c>
    </row>
    <row r="17" spans="2:3">
      <c r="B17" s="137" t="s">
        <v>395</v>
      </c>
      <c r="C17" s="860">
        <v>1175583887</v>
      </c>
    </row>
    <row r="18" spans="2:3">
      <c r="B18" s="137" t="s">
        <v>394</v>
      </c>
      <c r="C18" s="860">
        <v>1046375610</v>
      </c>
    </row>
    <row r="19" spans="2:3">
      <c r="B19" s="137" t="s">
        <v>393</v>
      </c>
      <c r="C19" s="860">
        <v>2995123951</v>
      </c>
    </row>
    <row r="20" spans="2:3">
      <c r="B20" s="136" t="s">
        <v>392</v>
      </c>
      <c r="C20" s="861">
        <v>1286648570</v>
      </c>
    </row>
    <row r="21" spans="2:3">
      <c r="B21" s="137" t="s">
        <v>391</v>
      </c>
      <c r="C21" s="860">
        <v>558840431</v>
      </c>
    </row>
    <row r="22" spans="2:3">
      <c r="B22" s="137" t="s">
        <v>390</v>
      </c>
      <c r="C22" s="860">
        <v>298613912</v>
      </c>
    </row>
    <row r="23" spans="2:3">
      <c r="B23" s="137" t="s">
        <v>389</v>
      </c>
      <c r="C23" s="860">
        <v>307934131</v>
      </c>
    </row>
    <row r="24" spans="2:3">
      <c r="B24" s="136" t="s">
        <v>388</v>
      </c>
      <c r="C24" s="861">
        <v>256055887</v>
      </c>
    </row>
    <row r="25" spans="2:3">
      <c r="B25" s="137" t="s">
        <v>387</v>
      </c>
      <c r="C25" s="860">
        <v>261114964</v>
      </c>
    </row>
    <row r="26" spans="2:3">
      <c r="B26" s="137" t="s">
        <v>386</v>
      </c>
      <c r="C26" s="860">
        <v>510604355</v>
      </c>
    </row>
    <row r="27" spans="2:3">
      <c r="B27" s="137" t="s">
        <v>385</v>
      </c>
      <c r="C27" s="860">
        <v>473566973</v>
      </c>
    </row>
    <row r="28" spans="2:3">
      <c r="B28" s="137" t="s">
        <v>384</v>
      </c>
      <c r="C28" s="860">
        <v>707240493</v>
      </c>
    </row>
    <row r="29" spans="2:3">
      <c r="B29" s="137" t="s">
        <v>383</v>
      </c>
      <c r="C29" s="860">
        <v>1360097870</v>
      </c>
    </row>
    <row r="30" spans="2:3">
      <c r="B30" s="136" t="s">
        <v>382</v>
      </c>
      <c r="C30" s="861">
        <v>432574208</v>
      </c>
    </row>
    <row r="31" spans="2:3">
      <c r="B31" s="137" t="s">
        <v>381</v>
      </c>
      <c r="C31" s="860">
        <v>331724245</v>
      </c>
    </row>
    <row r="32" spans="2:3">
      <c r="B32" s="137" t="s">
        <v>380</v>
      </c>
      <c r="C32" s="860">
        <v>499087988</v>
      </c>
    </row>
    <row r="33" spans="2:3">
      <c r="B33" s="137" t="s">
        <v>379</v>
      </c>
      <c r="C33" s="860">
        <v>1555791412</v>
      </c>
    </row>
    <row r="34" spans="2:3">
      <c r="B34" s="137" t="s">
        <v>378</v>
      </c>
      <c r="C34" s="860">
        <v>1056013966</v>
      </c>
    </row>
    <row r="35" spans="2:3">
      <c r="B35" s="137" t="s">
        <v>377</v>
      </c>
      <c r="C35" s="860">
        <v>320981031</v>
      </c>
    </row>
    <row r="36" spans="2:3">
      <c r="B36" s="136" t="s">
        <v>376</v>
      </c>
      <c r="C36" s="861">
        <v>295631391</v>
      </c>
    </row>
    <row r="37" spans="2:3">
      <c r="B37" s="137" t="s">
        <v>375</v>
      </c>
      <c r="C37" s="860">
        <v>212575935</v>
      </c>
    </row>
    <row r="38" spans="2:3">
      <c r="B38" s="137" t="s">
        <v>374</v>
      </c>
      <c r="C38" s="860">
        <v>279069875</v>
      </c>
    </row>
    <row r="39" spans="2:3">
      <c r="B39" s="137" t="s">
        <v>373</v>
      </c>
      <c r="C39" s="860">
        <v>414943431</v>
      </c>
    </row>
    <row r="40" spans="2:3">
      <c r="B40" s="137" t="s">
        <v>372</v>
      </c>
      <c r="C40" s="860">
        <v>569977760</v>
      </c>
    </row>
    <row r="41" spans="2:3">
      <c r="B41" s="136" t="s">
        <v>371</v>
      </c>
      <c r="C41" s="861">
        <v>375118260</v>
      </c>
    </row>
    <row r="42" spans="2:3">
      <c r="B42" s="137" t="s">
        <v>370</v>
      </c>
      <c r="C42" s="860">
        <v>254140483</v>
      </c>
    </row>
    <row r="43" spans="2:3">
      <c r="B43" s="137" t="s">
        <v>369</v>
      </c>
      <c r="C43" s="860">
        <v>259165008</v>
      </c>
    </row>
    <row r="44" spans="2:3">
      <c r="B44" s="137" t="s">
        <v>368</v>
      </c>
      <c r="C44" s="860">
        <v>352567141</v>
      </c>
    </row>
    <row r="45" spans="2:3">
      <c r="B45" s="136" t="s">
        <v>367</v>
      </c>
      <c r="C45" s="861">
        <v>266413223</v>
      </c>
    </row>
    <row r="46" spans="2:3">
      <c r="B46" s="137" t="s">
        <v>366</v>
      </c>
      <c r="C46" s="860">
        <v>916593742</v>
      </c>
    </row>
    <row r="47" spans="2:3">
      <c r="B47" s="137" t="s">
        <v>365</v>
      </c>
      <c r="C47" s="860">
        <v>257991404</v>
      </c>
    </row>
    <row r="48" spans="2:3">
      <c r="B48" s="137" t="s">
        <v>364</v>
      </c>
      <c r="C48" s="860">
        <v>386811615</v>
      </c>
    </row>
    <row r="49" spans="2:3">
      <c r="B49" s="137" t="s">
        <v>363</v>
      </c>
      <c r="C49" s="860">
        <v>417802656</v>
      </c>
    </row>
    <row r="50" spans="2:3">
      <c r="B50" s="137" t="s">
        <v>362</v>
      </c>
      <c r="C50" s="860">
        <v>327998121</v>
      </c>
    </row>
    <row r="51" spans="2:3">
      <c r="B51" s="137" t="s">
        <v>361</v>
      </c>
      <c r="C51" s="860">
        <v>326457492</v>
      </c>
    </row>
    <row r="52" spans="2:3">
      <c r="B52" s="137" t="s">
        <v>360</v>
      </c>
      <c r="C52" s="860">
        <v>475495084</v>
      </c>
    </row>
    <row r="53" spans="2:3">
      <c r="B53" s="136" t="s">
        <v>359</v>
      </c>
      <c r="C53" s="861">
        <v>373832319</v>
      </c>
    </row>
    <row r="54" spans="2:3">
      <c r="B54" s="135" t="s">
        <v>358</v>
      </c>
      <c r="C54" s="475">
        <f>SUM(C7:C53)</f>
        <v>27482752418</v>
      </c>
    </row>
  </sheetData>
  <phoneticPr fontId="2"/>
  <pageMargins left="1.3779527559055118" right="0.39370078740157483" top="0.98425196850393704"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0"/>
  <sheetViews>
    <sheetView view="pageBreakPreview" zoomScaleNormal="100" zoomScaleSheetLayoutView="100" workbookViewId="0">
      <selection activeCell="X31" sqref="X31:AB31"/>
    </sheetView>
  </sheetViews>
  <sheetFormatPr defaultColWidth="9" defaultRowHeight="13.5"/>
  <cols>
    <col min="1" max="3" width="2.5" style="148" customWidth="1"/>
    <col min="4" max="4" width="2.5" style="149" customWidth="1"/>
    <col min="5" max="40" width="2.5" style="148" customWidth="1"/>
    <col min="41" max="16384" width="9" style="148"/>
  </cols>
  <sheetData>
    <row r="1" spans="1:34" s="189" customFormat="1" ht="22.5" customHeight="1">
      <c r="A1" s="1360" t="s">
        <v>457</v>
      </c>
      <c r="B1" s="1360"/>
      <c r="C1" s="1360"/>
      <c r="D1" s="1360"/>
      <c r="E1" s="1360" t="s">
        <v>456</v>
      </c>
      <c r="F1" s="1360"/>
      <c r="G1" s="1360"/>
      <c r="H1" s="1360"/>
      <c r="I1" s="1360"/>
      <c r="J1" s="1360"/>
      <c r="K1" s="1360"/>
      <c r="L1" s="1360"/>
      <c r="M1" s="1360"/>
      <c r="N1" s="1360"/>
      <c r="O1" s="1360"/>
      <c r="P1" s="1360"/>
      <c r="V1" s="1361" t="s">
        <v>90</v>
      </c>
      <c r="W1" s="1361"/>
      <c r="X1" s="1361"/>
      <c r="Y1" s="1361"/>
      <c r="Z1" s="1361"/>
      <c r="AA1" s="1361">
        <f>総括表!H4</f>
        <v>0</v>
      </c>
      <c r="AB1" s="1361"/>
      <c r="AC1" s="1361"/>
      <c r="AD1" s="1361"/>
      <c r="AE1" s="1361"/>
      <c r="AF1" s="1361"/>
      <c r="AG1" s="1361"/>
      <c r="AH1" s="1361"/>
    </row>
    <row r="3" spans="1:34" ht="22.5" customHeight="1">
      <c r="B3" s="148">
        <v>1</v>
      </c>
      <c r="C3" s="148" t="s">
        <v>455</v>
      </c>
    </row>
    <row r="4" spans="1:34">
      <c r="C4" s="1335" t="s">
        <v>454</v>
      </c>
      <c r="D4" s="1335"/>
      <c r="E4" s="1335"/>
      <c r="F4" s="1335"/>
      <c r="G4" s="1335"/>
      <c r="H4" s="1335"/>
      <c r="I4" s="1335"/>
      <c r="J4" s="1335"/>
      <c r="K4" s="1362" t="s">
        <v>1664</v>
      </c>
      <c r="L4" s="1363"/>
      <c r="M4" s="1363"/>
      <c r="N4" s="1363"/>
      <c r="O4" s="1364"/>
      <c r="P4" s="1335"/>
      <c r="Q4" s="1362" t="s">
        <v>453</v>
      </c>
      <c r="R4" s="1363"/>
      <c r="S4" s="1363"/>
      <c r="T4" s="1363"/>
      <c r="U4" s="1364"/>
      <c r="V4" s="1335"/>
      <c r="W4" s="1335" t="s">
        <v>452</v>
      </c>
      <c r="X4" s="1335"/>
      <c r="Y4" s="1335"/>
      <c r="Z4" s="1335"/>
      <c r="AA4" s="1335"/>
      <c r="AB4" s="1335"/>
      <c r="AC4" s="1362" t="s">
        <v>451</v>
      </c>
      <c r="AD4" s="1363"/>
      <c r="AE4" s="1363"/>
      <c r="AF4" s="1363"/>
      <c r="AG4" s="1364"/>
    </row>
    <row r="5" spans="1:34">
      <c r="C5" s="1335"/>
      <c r="D5" s="1335"/>
      <c r="E5" s="1335"/>
      <c r="F5" s="1335"/>
      <c r="G5" s="1335"/>
      <c r="H5" s="1335"/>
      <c r="I5" s="1335"/>
      <c r="J5" s="1335"/>
      <c r="K5" s="1365" t="s">
        <v>450</v>
      </c>
      <c r="L5" s="1366"/>
      <c r="M5" s="1366"/>
      <c r="N5" s="1366"/>
      <c r="O5" s="1367"/>
      <c r="P5" s="1335"/>
      <c r="Q5" s="1365" t="s">
        <v>449</v>
      </c>
      <c r="R5" s="1366"/>
      <c r="S5" s="1366"/>
      <c r="T5" s="1366"/>
      <c r="U5" s="1367"/>
      <c r="V5" s="1335"/>
      <c r="W5" s="1335"/>
      <c r="X5" s="1335"/>
      <c r="Y5" s="1335"/>
      <c r="Z5" s="1335"/>
      <c r="AA5" s="1335"/>
      <c r="AB5" s="1335"/>
      <c r="AC5" s="1365" t="s">
        <v>448</v>
      </c>
      <c r="AD5" s="1366"/>
      <c r="AE5" s="1366"/>
      <c r="AF5" s="1366"/>
      <c r="AG5" s="1367"/>
    </row>
    <row r="6" spans="1:34">
      <c r="C6" s="1335" t="s">
        <v>447</v>
      </c>
      <c r="D6" s="1335"/>
      <c r="E6" s="1335"/>
      <c r="F6" s="1335"/>
      <c r="G6" s="1335"/>
      <c r="H6" s="1335"/>
      <c r="I6" s="1335"/>
      <c r="J6" s="1335"/>
      <c r="K6" s="1336"/>
      <c r="L6" s="1336"/>
      <c r="M6" s="1336"/>
      <c r="N6" s="1336"/>
      <c r="O6" s="1336"/>
      <c r="P6" s="732" t="s">
        <v>519</v>
      </c>
      <c r="Q6" s="1337"/>
      <c r="R6" s="1337"/>
      <c r="S6" s="1337"/>
      <c r="T6" s="1337"/>
      <c r="U6" s="1337"/>
      <c r="V6" s="732" t="s">
        <v>519</v>
      </c>
      <c r="W6" s="1338">
        <v>0.95</v>
      </c>
      <c r="X6" s="1338"/>
      <c r="Y6" s="1338"/>
      <c r="Z6" s="1338"/>
      <c r="AA6" s="1338"/>
      <c r="AB6" s="732" t="s">
        <v>521</v>
      </c>
      <c r="AC6" s="1339">
        <f>ROUND(K6*W6,)</f>
        <v>0</v>
      </c>
      <c r="AD6" s="1340"/>
      <c r="AE6" s="1340"/>
      <c r="AF6" s="1340"/>
      <c r="AG6" s="1341"/>
      <c r="AH6" s="731" t="s">
        <v>553</v>
      </c>
    </row>
    <row r="7" spans="1:34">
      <c r="C7" s="1335" t="s">
        <v>446</v>
      </c>
      <c r="D7" s="1335"/>
      <c r="E7" s="1335"/>
      <c r="F7" s="1335"/>
      <c r="G7" s="1335"/>
      <c r="H7" s="1335"/>
      <c r="I7" s="1335"/>
      <c r="J7" s="1335"/>
      <c r="K7" s="1336"/>
      <c r="L7" s="1336"/>
      <c r="M7" s="1336"/>
      <c r="N7" s="1336"/>
      <c r="O7" s="1336"/>
      <c r="P7" s="732" t="s">
        <v>519</v>
      </c>
      <c r="Q7" s="1358" t="e">
        <f>R49</f>
        <v>#DIV/0!</v>
      </c>
      <c r="R7" s="1359"/>
      <c r="S7" s="1359"/>
      <c r="T7" s="1359"/>
      <c r="U7" s="1359"/>
      <c r="V7" s="732" t="s">
        <v>519</v>
      </c>
      <c r="W7" s="1338">
        <v>0.47499999999999998</v>
      </c>
      <c r="X7" s="1338"/>
      <c r="Y7" s="1338"/>
      <c r="Z7" s="1338"/>
      <c r="AA7" s="1338"/>
      <c r="AB7" s="732" t="s">
        <v>521</v>
      </c>
      <c r="AC7" s="1339" t="e">
        <f>ROUND(ROUND(K7*Q7,)*W7,)</f>
        <v>#DIV/0!</v>
      </c>
      <c r="AD7" s="1340"/>
      <c r="AE7" s="1340"/>
      <c r="AF7" s="1340"/>
      <c r="AG7" s="1341"/>
      <c r="AH7" s="731" t="s">
        <v>195</v>
      </c>
    </row>
    <row r="8" spans="1:34">
      <c r="C8" s="1335" t="s">
        <v>445</v>
      </c>
      <c r="D8" s="1335"/>
      <c r="E8" s="1335"/>
      <c r="F8" s="1335"/>
      <c r="G8" s="1335"/>
      <c r="H8" s="1335"/>
      <c r="I8" s="1335"/>
      <c r="J8" s="1335"/>
      <c r="K8" s="1336"/>
      <c r="L8" s="1336"/>
      <c r="M8" s="1336"/>
      <c r="N8" s="1336"/>
      <c r="O8" s="1336"/>
      <c r="P8" s="732" t="s">
        <v>519</v>
      </c>
      <c r="Q8" s="1357" t="e">
        <f>IF((Q7+0.4)&gt;2,2,Q7+0.4)</f>
        <v>#DIV/0!</v>
      </c>
      <c r="R8" s="1357"/>
      <c r="S8" s="1357"/>
      <c r="T8" s="1357"/>
      <c r="U8" s="1357"/>
      <c r="V8" s="732" t="s">
        <v>519</v>
      </c>
      <c r="W8" s="1338">
        <v>0.47499999999999998</v>
      </c>
      <c r="X8" s="1338"/>
      <c r="Y8" s="1338"/>
      <c r="Z8" s="1338"/>
      <c r="AA8" s="1338"/>
      <c r="AB8" s="732" t="s">
        <v>521</v>
      </c>
      <c r="AC8" s="1339" t="e">
        <f>ROUND(ROUND(K8*Q8,)*W8,)</f>
        <v>#DIV/0!</v>
      </c>
      <c r="AD8" s="1340"/>
      <c r="AE8" s="1340"/>
      <c r="AF8" s="1340"/>
      <c r="AG8" s="1341"/>
      <c r="AH8" s="731" t="s">
        <v>194</v>
      </c>
    </row>
    <row r="9" spans="1:34">
      <c r="C9" s="1335" t="s">
        <v>444</v>
      </c>
      <c r="D9" s="1335"/>
      <c r="E9" s="1335"/>
      <c r="F9" s="1335"/>
      <c r="G9" s="1335"/>
      <c r="H9" s="1335"/>
      <c r="I9" s="1335"/>
      <c r="J9" s="1335"/>
      <c r="K9" s="1336"/>
      <c r="L9" s="1336"/>
      <c r="M9" s="1336"/>
      <c r="N9" s="1336"/>
      <c r="O9" s="1336"/>
      <c r="P9" s="732" t="s">
        <v>519</v>
      </c>
      <c r="Q9" s="1337"/>
      <c r="R9" s="1337"/>
      <c r="S9" s="1337"/>
      <c r="T9" s="1337"/>
      <c r="U9" s="1337"/>
      <c r="V9" s="732" t="s">
        <v>519</v>
      </c>
      <c r="W9" s="1338">
        <v>0.56999999999999995</v>
      </c>
      <c r="X9" s="1338"/>
      <c r="Y9" s="1338"/>
      <c r="Z9" s="1338"/>
      <c r="AA9" s="1338"/>
      <c r="AB9" s="732" t="s">
        <v>521</v>
      </c>
      <c r="AC9" s="1339">
        <f>ROUND(K9*W9,)</f>
        <v>0</v>
      </c>
      <c r="AD9" s="1340"/>
      <c r="AE9" s="1340"/>
      <c r="AF9" s="1340"/>
      <c r="AG9" s="1341"/>
      <c r="AH9" s="731" t="s">
        <v>193</v>
      </c>
    </row>
    <row r="10" spans="1:34">
      <c r="C10" s="1335" t="s">
        <v>443</v>
      </c>
      <c r="D10" s="1335"/>
      <c r="E10" s="1335"/>
      <c r="F10" s="1335"/>
      <c r="G10" s="1335"/>
      <c r="H10" s="1335"/>
      <c r="I10" s="1335"/>
      <c r="J10" s="1335"/>
      <c r="K10" s="1336"/>
      <c r="L10" s="1336"/>
      <c r="M10" s="1336"/>
      <c r="N10" s="1336"/>
      <c r="O10" s="1336"/>
      <c r="P10" s="732" t="s">
        <v>519</v>
      </c>
      <c r="Q10" s="1337"/>
      <c r="R10" s="1337"/>
      <c r="S10" s="1337"/>
      <c r="T10" s="1337"/>
      <c r="U10" s="1337"/>
      <c r="V10" s="732" t="s">
        <v>519</v>
      </c>
      <c r="W10" s="1338">
        <v>0.56999999999999995</v>
      </c>
      <c r="X10" s="1338"/>
      <c r="Y10" s="1338"/>
      <c r="Z10" s="1338"/>
      <c r="AA10" s="1338"/>
      <c r="AB10" s="732" t="s">
        <v>521</v>
      </c>
      <c r="AC10" s="1339">
        <f>ROUND(K10*W10,)</f>
        <v>0</v>
      </c>
      <c r="AD10" s="1340"/>
      <c r="AE10" s="1340"/>
      <c r="AF10" s="1340"/>
      <c r="AG10" s="1341"/>
      <c r="AH10" s="731" t="s">
        <v>192</v>
      </c>
    </row>
    <row r="11" spans="1:34">
      <c r="C11" s="1335" t="s">
        <v>442</v>
      </c>
      <c r="D11" s="1335"/>
      <c r="E11" s="1335"/>
      <c r="F11" s="1335"/>
      <c r="G11" s="1335"/>
      <c r="H11" s="1335"/>
      <c r="I11" s="1335"/>
      <c r="J11" s="1335"/>
      <c r="K11" s="1336"/>
      <c r="L11" s="1336"/>
      <c r="M11" s="1336"/>
      <c r="N11" s="1336"/>
      <c r="O11" s="1336"/>
      <c r="P11" s="732" t="s">
        <v>519</v>
      </c>
      <c r="Q11" s="1337"/>
      <c r="R11" s="1337"/>
      <c r="S11" s="1337"/>
      <c r="T11" s="1337"/>
      <c r="U11" s="1337"/>
      <c r="V11" s="732" t="s">
        <v>519</v>
      </c>
      <c r="W11" s="1338">
        <v>0.56999999999999995</v>
      </c>
      <c r="X11" s="1338"/>
      <c r="Y11" s="1338"/>
      <c r="Z11" s="1338"/>
      <c r="AA11" s="1338"/>
      <c r="AB11" s="732" t="s">
        <v>521</v>
      </c>
      <c r="AC11" s="1339">
        <f>ROUND(K11*W11,)</f>
        <v>0</v>
      </c>
      <c r="AD11" s="1340"/>
      <c r="AE11" s="1340"/>
      <c r="AF11" s="1340"/>
      <c r="AG11" s="1341"/>
      <c r="AH11" s="731" t="s">
        <v>166</v>
      </c>
    </row>
    <row r="12" spans="1:34">
      <c r="C12" s="1335" t="s">
        <v>441</v>
      </c>
      <c r="D12" s="1335"/>
      <c r="E12" s="1335"/>
      <c r="F12" s="1335"/>
      <c r="G12" s="1335"/>
      <c r="H12" s="1335"/>
      <c r="I12" s="1335"/>
      <c r="J12" s="1335"/>
      <c r="K12" s="1336"/>
      <c r="L12" s="1336"/>
      <c r="M12" s="1336"/>
      <c r="N12" s="1336"/>
      <c r="O12" s="1336"/>
      <c r="P12" s="732" t="s">
        <v>519</v>
      </c>
      <c r="Q12" s="1337"/>
      <c r="R12" s="1337"/>
      <c r="S12" s="1337"/>
      <c r="T12" s="1337"/>
      <c r="U12" s="1337"/>
      <c r="V12" s="732" t="s">
        <v>519</v>
      </c>
      <c r="W12" s="1338">
        <v>0.56999999999999995</v>
      </c>
      <c r="X12" s="1338"/>
      <c r="Y12" s="1338"/>
      <c r="Z12" s="1338"/>
      <c r="AA12" s="1338"/>
      <c r="AB12" s="732" t="s">
        <v>521</v>
      </c>
      <c r="AC12" s="1339">
        <f>ROUND(K12*W12,)</f>
        <v>0</v>
      </c>
      <c r="AD12" s="1340"/>
      <c r="AE12" s="1340"/>
      <c r="AF12" s="1340"/>
      <c r="AG12" s="1341"/>
      <c r="AH12" s="731" t="s">
        <v>165</v>
      </c>
    </row>
    <row r="13" spans="1:34" ht="14.25" thickBot="1">
      <c r="C13" s="1335" t="s">
        <v>440</v>
      </c>
      <c r="D13" s="1335"/>
      <c r="E13" s="1335"/>
      <c r="F13" s="1335"/>
      <c r="G13" s="1335"/>
      <c r="H13" s="1335"/>
      <c r="I13" s="1335"/>
      <c r="J13" s="1335"/>
      <c r="K13" s="1336"/>
      <c r="L13" s="1336"/>
      <c r="M13" s="1336"/>
      <c r="N13" s="1336"/>
      <c r="O13" s="1336"/>
      <c r="P13" s="732" t="s">
        <v>519</v>
      </c>
      <c r="Q13" s="1337"/>
      <c r="R13" s="1337"/>
      <c r="S13" s="1337"/>
      <c r="T13" s="1337"/>
      <c r="U13" s="1337"/>
      <c r="V13" s="732" t="s">
        <v>519</v>
      </c>
      <c r="W13" s="1343">
        <v>0.56999999999999995</v>
      </c>
      <c r="X13" s="1343"/>
      <c r="Y13" s="1343"/>
      <c r="Z13" s="1343"/>
      <c r="AA13" s="1343"/>
      <c r="AB13" s="732" t="s">
        <v>521</v>
      </c>
      <c r="AC13" s="1344">
        <f>ROUND(K13*W13,)</f>
        <v>0</v>
      </c>
      <c r="AD13" s="1345"/>
      <c r="AE13" s="1345"/>
      <c r="AF13" s="1345"/>
      <c r="AG13" s="1346"/>
      <c r="AH13" s="731" t="s">
        <v>115</v>
      </c>
    </row>
    <row r="14" spans="1:34">
      <c r="C14" s="190"/>
      <c r="D14" s="191"/>
      <c r="E14" s="190"/>
      <c r="F14" s="190"/>
      <c r="G14" s="190"/>
      <c r="H14" s="190"/>
      <c r="I14" s="190"/>
      <c r="J14" s="190"/>
      <c r="K14" s="190"/>
      <c r="L14" s="190"/>
      <c r="M14" s="190"/>
      <c r="N14" s="190"/>
      <c r="O14" s="190"/>
      <c r="P14" s="190"/>
      <c r="Q14" s="190"/>
      <c r="R14" s="190"/>
      <c r="S14" s="190"/>
      <c r="T14" s="190"/>
      <c r="U14" s="190"/>
      <c r="V14" s="190"/>
      <c r="W14" s="1347" t="s">
        <v>439</v>
      </c>
      <c r="X14" s="1348"/>
      <c r="Y14" s="1348"/>
      <c r="Z14" s="1348"/>
      <c r="AA14" s="1348"/>
      <c r="AB14" s="1349"/>
      <c r="AC14" s="1353"/>
      <c r="AD14" s="1348"/>
      <c r="AE14" s="1348"/>
      <c r="AF14" s="1348"/>
      <c r="AG14" s="1349"/>
      <c r="AH14" s="731"/>
    </row>
    <row r="15" spans="1:34" ht="14.25" thickBot="1">
      <c r="C15" s="190"/>
      <c r="D15" s="191"/>
      <c r="E15" s="190"/>
      <c r="F15" s="190"/>
      <c r="G15" s="190"/>
      <c r="H15" s="190"/>
      <c r="I15" s="190"/>
      <c r="J15" s="190"/>
      <c r="K15" s="190"/>
      <c r="L15" s="190"/>
      <c r="M15" s="190"/>
      <c r="N15" s="190"/>
      <c r="O15" s="190"/>
      <c r="P15" s="190"/>
      <c r="Q15" s="190"/>
      <c r="R15" s="190"/>
      <c r="S15" s="190"/>
      <c r="T15" s="190"/>
      <c r="U15" s="190"/>
      <c r="V15" s="190"/>
      <c r="W15" s="1350"/>
      <c r="X15" s="1351"/>
      <c r="Y15" s="1351"/>
      <c r="Z15" s="1351"/>
      <c r="AA15" s="1351"/>
      <c r="AB15" s="1352"/>
      <c r="AC15" s="1354" t="e">
        <f>SUM(AC6:AG13)</f>
        <v>#DIV/0!</v>
      </c>
      <c r="AD15" s="1355"/>
      <c r="AE15" s="1355"/>
      <c r="AF15" s="1355"/>
      <c r="AG15" s="1356"/>
      <c r="AH15" s="731" t="s">
        <v>888</v>
      </c>
    </row>
    <row r="17" spans="1:37">
      <c r="A17" s="178" t="s">
        <v>438</v>
      </c>
      <c r="AJ17" s="178"/>
      <c r="AK17" s="178"/>
    </row>
    <row r="18" spans="1:37">
      <c r="A18" s="148" t="s">
        <v>437</v>
      </c>
      <c r="B18" s="178"/>
      <c r="C18" s="178"/>
      <c r="D18" s="176"/>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row>
    <row r="19" spans="1:37">
      <c r="A19" s="178"/>
      <c r="B19" s="178"/>
      <c r="C19" s="178"/>
      <c r="D19" s="176" t="s">
        <v>436</v>
      </c>
      <c r="E19" s="178"/>
      <c r="F19" s="178"/>
      <c r="G19" s="178"/>
      <c r="H19" s="178"/>
      <c r="I19" s="178"/>
      <c r="J19" s="178"/>
      <c r="K19" s="178" t="s">
        <v>435</v>
      </c>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row>
    <row r="20" spans="1:37">
      <c r="A20" s="178"/>
      <c r="B20" s="178"/>
      <c r="C20" s="178"/>
      <c r="D20" s="176" t="s">
        <v>1665</v>
      </c>
      <c r="E20" s="178"/>
      <c r="F20" s="178"/>
      <c r="G20" s="178"/>
      <c r="H20" s="178"/>
      <c r="I20" s="178"/>
      <c r="J20" s="178"/>
      <c r="K20" s="178" t="s">
        <v>1665</v>
      </c>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row>
    <row r="21" spans="1:37">
      <c r="A21" s="178"/>
      <c r="B21" s="178"/>
      <c r="C21" s="192"/>
      <c r="D21" s="944"/>
      <c r="E21" s="944"/>
      <c r="F21" s="944"/>
      <c r="G21" s="944"/>
      <c r="H21" s="944"/>
      <c r="I21" s="944"/>
      <c r="J21" s="193" t="s">
        <v>870</v>
      </c>
      <c r="K21" s="944"/>
      <c r="L21" s="944"/>
      <c r="M21" s="944"/>
      <c r="N21" s="944"/>
      <c r="O21" s="944"/>
      <c r="P21" s="944"/>
      <c r="Q21" s="192"/>
      <c r="R21" s="914" t="s">
        <v>889</v>
      </c>
      <c r="S21" s="914"/>
      <c r="T21" s="914"/>
      <c r="U21" s="914"/>
      <c r="V21" s="914"/>
      <c r="W21" s="911" t="e">
        <f>ROUND(ROUND((D21+K21)/K22,3)*100000,)</f>
        <v>#DIV/0!</v>
      </c>
      <c r="X21" s="911"/>
      <c r="Y21" s="911"/>
      <c r="Z21" s="911"/>
      <c r="AA21" s="921" t="s">
        <v>890</v>
      </c>
      <c r="AB21" s="921"/>
      <c r="AC21" s="921"/>
      <c r="AD21" s="921"/>
      <c r="AE21" s="921"/>
      <c r="AF21" s="921"/>
      <c r="AG21" s="178"/>
      <c r="AH21" s="178"/>
      <c r="AI21" s="178"/>
      <c r="AJ21" s="178"/>
      <c r="AK21" s="178"/>
    </row>
    <row r="22" spans="1:37">
      <c r="A22" s="178"/>
      <c r="B22" s="178"/>
      <c r="D22" s="178" t="s">
        <v>434</v>
      </c>
      <c r="E22" s="178"/>
      <c r="F22" s="178"/>
      <c r="G22" s="814"/>
      <c r="K22" s="1342">
        <f>財政力附表!O73</f>
        <v>0</v>
      </c>
      <c r="L22" s="1342"/>
      <c r="M22" s="1342"/>
      <c r="N22" s="1342"/>
      <c r="O22" s="1342"/>
      <c r="P22" s="1342"/>
      <c r="R22" s="914"/>
      <c r="S22" s="914"/>
      <c r="T22" s="914"/>
      <c r="U22" s="914"/>
      <c r="V22" s="914"/>
      <c r="W22" s="1200"/>
      <c r="X22" s="1200"/>
      <c r="Y22" s="1200"/>
      <c r="Z22" s="1200"/>
      <c r="AA22" s="921"/>
      <c r="AB22" s="921"/>
      <c r="AC22" s="921"/>
      <c r="AD22" s="921"/>
      <c r="AE22" s="921"/>
      <c r="AF22" s="921"/>
      <c r="AG22" s="178"/>
      <c r="AH22" s="178"/>
      <c r="AI22" s="178"/>
      <c r="AJ22" s="178"/>
      <c r="AK22" s="178"/>
    </row>
    <row r="23" spans="1:37">
      <c r="A23" s="178"/>
      <c r="B23" s="178"/>
      <c r="C23" s="1331" t="s">
        <v>433</v>
      </c>
      <c r="D23" s="1331"/>
      <c r="E23" s="1331"/>
      <c r="F23" s="1331"/>
      <c r="G23" s="1331"/>
      <c r="H23" s="1331"/>
      <c r="I23" s="1331"/>
      <c r="J23" s="1331"/>
      <c r="K23" s="178"/>
      <c r="M23" s="178"/>
      <c r="N23" s="178"/>
      <c r="O23" s="178"/>
      <c r="P23" s="178"/>
      <c r="Q23" s="178"/>
      <c r="R23" s="178"/>
      <c r="S23" s="178"/>
      <c r="T23" s="178"/>
      <c r="U23" s="178"/>
      <c r="V23" s="178"/>
      <c r="W23" s="178" t="s">
        <v>432</v>
      </c>
      <c r="X23" s="178"/>
      <c r="Y23" s="178"/>
      <c r="Z23" s="178"/>
      <c r="AA23" s="178"/>
      <c r="AB23" s="178"/>
      <c r="AC23" s="178"/>
      <c r="AD23" s="178"/>
      <c r="AE23" s="178"/>
      <c r="AF23" s="178"/>
      <c r="AG23" s="178"/>
      <c r="AH23" s="178"/>
      <c r="AI23" s="178"/>
      <c r="AJ23" s="178"/>
      <c r="AK23" s="178"/>
    </row>
    <row r="24" spans="1:37" s="166" customFormat="1">
      <c r="A24" s="158"/>
      <c r="B24" s="158"/>
      <c r="C24" s="161"/>
      <c r="D24" s="161"/>
      <c r="E24" s="161"/>
      <c r="F24" s="161"/>
      <c r="G24" s="160"/>
      <c r="H24" s="164"/>
      <c r="I24" s="164"/>
      <c r="J24" s="164"/>
      <c r="K24" s="164"/>
      <c r="L24" s="165"/>
      <c r="M24" s="163"/>
      <c r="N24" s="163"/>
      <c r="O24" s="163"/>
      <c r="P24" s="163"/>
      <c r="Q24" s="165"/>
      <c r="R24" s="163"/>
      <c r="S24" s="163"/>
      <c r="T24" s="163"/>
      <c r="U24" s="163"/>
      <c r="X24" s="167"/>
      <c r="Y24" s="168"/>
      <c r="Z24" s="168"/>
      <c r="AA24" s="168"/>
      <c r="AB24" s="168"/>
      <c r="AC24" s="168"/>
      <c r="AD24" s="168"/>
      <c r="AE24" s="168"/>
      <c r="AF24" s="168"/>
      <c r="AG24" s="168"/>
      <c r="AH24" s="168"/>
      <c r="AI24" s="168"/>
      <c r="AJ24" s="168"/>
      <c r="AK24" s="168"/>
    </row>
    <row r="25" spans="1:37" s="166" customFormat="1">
      <c r="A25" s="158"/>
      <c r="B25" s="158"/>
      <c r="D25" s="161"/>
      <c r="E25" s="161" t="s">
        <v>78</v>
      </c>
      <c r="F25" s="161"/>
      <c r="G25" s="160"/>
      <c r="H25" s="164"/>
      <c r="I25" s="164"/>
      <c r="J25" s="164"/>
      <c r="K25" s="164"/>
      <c r="L25" s="165"/>
      <c r="M25" s="163"/>
      <c r="N25" s="163"/>
      <c r="O25" s="163"/>
      <c r="P25" s="163"/>
      <c r="Q25" s="165"/>
      <c r="R25" s="163"/>
      <c r="S25" s="163"/>
      <c r="T25" s="163"/>
      <c r="U25" s="163"/>
      <c r="X25" s="167"/>
      <c r="Y25" s="168"/>
      <c r="Z25" s="168"/>
      <c r="AA25" s="168"/>
      <c r="AB25" s="168"/>
      <c r="AC25" s="168"/>
      <c r="AD25" s="168"/>
      <c r="AE25" s="168"/>
      <c r="AF25" s="168"/>
      <c r="AG25" s="168"/>
      <c r="AH25" s="168"/>
      <c r="AI25" s="168"/>
      <c r="AJ25" s="168"/>
      <c r="AK25" s="168"/>
    </row>
    <row r="27" spans="1:37" ht="14.25" thickBot="1">
      <c r="A27" s="148" t="s">
        <v>431</v>
      </c>
      <c r="D27" s="148"/>
    </row>
    <row r="28" spans="1:37" ht="13.5" customHeight="1">
      <c r="C28" s="1332" t="s">
        <v>430</v>
      </c>
      <c r="D28" s="947"/>
      <c r="E28" s="947"/>
      <c r="F28" s="947"/>
      <c r="G28" s="947"/>
      <c r="H28" s="947"/>
      <c r="I28" s="947"/>
      <c r="J28" s="947"/>
      <c r="K28" s="1325"/>
      <c r="L28" s="1325"/>
      <c r="M28" s="1326"/>
      <c r="N28" s="1334" t="s">
        <v>429</v>
      </c>
      <c r="O28" s="1322"/>
      <c r="P28" s="1322"/>
      <c r="Q28" s="1334" t="s">
        <v>428</v>
      </c>
      <c r="R28" s="1322"/>
      <c r="S28" s="1322"/>
      <c r="T28" s="1322"/>
      <c r="U28" s="1334" t="s">
        <v>427</v>
      </c>
      <c r="V28" s="1322"/>
      <c r="W28" s="1322"/>
      <c r="X28" s="1334" t="s">
        <v>426</v>
      </c>
      <c r="Y28" s="1322"/>
      <c r="Z28" s="1322"/>
      <c r="AA28" s="1322"/>
      <c r="AB28" s="1324"/>
      <c r="AC28" s="1318" t="s">
        <v>425</v>
      </c>
      <c r="AD28" s="1319"/>
      <c r="AE28" s="1319"/>
      <c r="AF28" s="1319"/>
      <c r="AG28" s="1319"/>
      <c r="AH28" s="1320"/>
    </row>
    <row r="29" spans="1:37">
      <c r="C29" s="1333"/>
      <c r="D29" s="927"/>
      <c r="E29" s="927"/>
      <c r="F29" s="927"/>
      <c r="G29" s="927"/>
      <c r="H29" s="927"/>
      <c r="I29" s="927"/>
      <c r="J29" s="927"/>
      <c r="K29" s="1324" t="s">
        <v>891</v>
      </c>
      <c r="L29" s="1325"/>
      <c r="M29" s="1326"/>
      <c r="N29" s="1322"/>
      <c r="O29" s="1322"/>
      <c r="P29" s="1322"/>
      <c r="Q29" s="1322"/>
      <c r="R29" s="1322"/>
      <c r="S29" s="1322"/>
      <c r="T29" s="1322"/>
      <c r="U29" s="1322"/>
      <c r="V29" s="1322"/>
      <c r="W29" s="1322"/>
      <c r="X29" s="1322"/>
      <c r="Y29" s="1322"/>
      <c r="Z29" s="1322"/>
      <c r="AA29" s="1322"/>
      <c r="AB29" s="1324"/>
      <c r="AC29" s="1321"/>
      <c r="AD29" s="1322"/>
      <c r="AE29" s="1322"/>
      <c r="AF29" s="1322"/>
      <c r="AG29" s="1322"/>
      <c r="AH29" s="1323"/>
    </row>
    <row r="30" spans="1:37">
      <c r="C30" s="1327" t="s">
        <v>424</v>
      </c>
      <c r="D30" s="1327"/>
      <c r="E30" s="1327"/>
      <c r="F30" s="1327"/>
      <c r="G30" s="1327"/>
      <c r="H30" s="1327"/>
      <c r="I30" s="1327"/>
      <c r="J30" s="1327"/>
      <c r="K30" s="1315"/>
      <c r="L30" s="1316"/>
      <c r="M30" s="1316"/>
      <c r="N30" s="1328"/>
      <c r="O30" s="1328"/>
      <c r="P30" s="1328"/>
      <c r="Q30" s="1329"/>
      <c r="R30" s="1329"/>
      <c r="S30" s="1329"/>
      <c r="T30" s="1329"/>
      <c r="U30" s="1328"/>
      <c r="V30" s="1328"/>
      <c r="W30" s="1328"/>
      <c r="X30" s="1329"/>
      <c r="Y30" s="1329"/>
      <c r="Z30" s="1329"/>
      <c r="AA30" s="1329"/>
      <c r="AB30" s="1330"/>
      <c r="AC30" s="1301">
        <v>1</v>
      </c>
      <c r="AD30" s="1302"/>
      <c r="AE30" s="1302"/>
      <c r="AF30" s="1302"/>
      <c r="AG30" s="1302"/>
      <c r="AH30" s="1303"/>
    </row>
    <row r="31" spans="1:37">
      <c r="C31" s="1304" t="s">
        <v>423</v>
      </c>
      <c r="D31" s="1304"/>
      <c r="E31" s="1304"/>
      <c r="F31" s="1304"/>
      <c r="G31" s="1304"/>
      <c r="H31" s="1304"/>
      <c r="I31" s="1304"/>
      <c r="J31" s="1304"/>
      <c r="K31" s="1315"/>
      <c r="L31" s="1316"/>
      <c r="M31" s="1316"/>
      <c r="N31" s="1308">
        <v>1.03</v>
      </c>
      <c r="O31" s="1308"/>
      <c r="P31" s="1308"/>
      <c r="Q31" s="1308">
        <f t="shared" ref="Q31:Q44" si="0">K31*N31</f>
        <v>0</v>
      </c>
      <c r="R31" s="1308"/>
      <c r="S31" s="1308"/>
      <c r="T31" s="1308"/>
      <c r="U31" s="1309">
        <v>3</v>
      </c>
      <c r="V31" s="1309"/>
      <c r="W31" s="1309"/>
      <c r="X31" s="1308">
        <f t="shared" ref="X31:X44" si="1">Q31-U31</f>
        <v>-3</v>
      </c>
      <c r="Y31" s="1310"/>
      <c r="Z31" s="1310"/>
      <c r="AA31" s="1310"/>
      <c r="AB31" s="1311"/>
      <c r="AC31" s="1301" t="e">
        <f t="shared" ref="AC31:AC44" si="2">ROUND(X31/K31,3)</f>
        <v>#DIV/0!</v>
      </c>
      <c r="AD31" s="1302"/>
      <c r="AE31" s="1302"/>
      <c r="AF31" s="1302"/>
      <c r="AG31" s="1302"/>
      <c r="AH31" s="1303"/>
    </row>
    <row r="32" spans="1:37">
      <c r="C32" s="1304" t="s">
        <v>422</v>
      </c>
      <c r="D32" s="1304"/>
      <c r="E32" s="1304"/>
      <c r="F32" s="1304"/>
      <c r="G32" s="1304"/>
      <c r="H32" s="1304"/>
      <c r="I32" s="1304"/>
      <c r="J32" s="1304"/>
      <c r="K32" s="1315"/>
      <c r="L32" s="1316"/>
      <c r="M32" s="1316"/>
      <c r="N32" s="1308">
        <v>1.1000000000000001</v>
      </c>
      <c r="O32" s="1308"/>
      <c r="P32" s="1308"/>
      <c r="Q32" s="1308">
        <f t="shared" si="0"/>
        <v>0</v>
      </c>
      <c r="R32" s="1308"/>
      <c r="S32" s="1308"/>
      <c r="T32" s="1308"/>
      <c r="U32" s="1309">
        <v>17</v>
      </c>
      <c r="V32" s="1309"/>
      <c r="W32" s="1309"/>
      <c r="X32" s="1308">
        <f t="shared" si="1"/>
        <v>-17</v>
      </c>
      <c r="Y32" s="1310"/>
      <c r="Z32" s="1310"/>
      <c r="AA32" s="1310"/>
      <c r="AB32" s="1311"/>
      <c r="AC32" s="1301" t="e">
        <f t="shared" si="2"/>
        <v>#DIV/0!</v>
      </c>
      <c r="AD32" s="1302"/>
      <c r="AE32" s="1302"/>
      <c r="AF32" s="1302"/>
      <c r="AG32" s="1302"/>
      <c r="AH32" s="1303"/>
    </row>
    <row r="33" spans="1:43">
      <c r="C33" s="1304" t="s">
        <v>421</v>
      </c>
      <c r="D33" s="1304"/>
      <c r="E33" s="1304"/>
      <c r="F33" s="1304"/>
      <c r="G33" s="1304"/>
      <c r="H33" s="1304"/>
      <c r="I33" s="1304"/>
      <c r="J33" s="1304"/>
      <c r="K33" s="1315"/>
      <c r="L33" s="1316"/>
      <c r="M33" s="1316"/>
      <c r="N33" s="1308">
        <v>1.1499999999999999</v>
      </c>
      <c r="O33" s="1308"/>
      <c r="P33" s="1308"/>
      <c r="Q33" s="1308">
        <f t="shared" si="0"/>
        <v>0</v>
      </c>
      <c r="R33" s="1308"/>
      <c r="S33" s="1308"/>
      <c r="T33" s="1308"/>
      <c r="U33" s="1309">
        <v>32</v>
      </c>
      <c r="V33" s="1309"/>
      <c r="W33" s="1309"/>
      <c r="X33" s="1308">
        <f t="shared" si="1"/>
        <v>-32</v>
      </c>
      <c r="Y33" s="1310"/>
      <c r="Z33" s="1310"/>
      <c r="AA33" s="1310"/>
      <c r="AB33" s="1311"/>
      <c r="AC33" s="1301" t="e">
        <f t="shared" si="2"/>
        <v>#DIV/0!</v>
      </c>
      <c r="AD33" s="1302"/>
      <c r="AE33" s="1302"/>
      <c r="AF33" s="1302"/>
      <c r="AG33" s="1302"/>
      <c r="AH33" s="1303"/>
    </row>
    <row r="34" spans="1:43">
      <c r="C34" s="1304" t="s">
        <v>420</v>
      </c>
      <c r="D34" s="1304"/>
      <c r="E34" s="1304"/>
      <c r="F34" s="1304"/>
      <c r="G34" s="1304"/>
      <c r="H34" s="1304"/>
      <c r="I34" s="1304"/>
      <c r="J34" s="1304"/>
      <c r="K34" s="1315"/>
      <c r="L34" s="1316"/>
      <c r="M34" s="1316"/>
      <c r="N34" s="1308">
        <v>1.2</v>
      </c>
      <c r="O34" s="1308"/>
      <c r="P34" s="1308"/>
      <c r="Q34" s="1308">
        <f t="shared" si="0"/>
        <v>0</v>
      </c>
      <c r="R34" s="1308"/>
      <c r="S34" s="1308"/>
      <c r="T34" s="1308"/>
      <c r="U34" s="1309">
        <v>52</v>
      </c>
      <c r="V34" s="1309"/>
      <c r="W34" s="1309"/>
      <c r="X34" s="1308">
        <f t="shared" si="1"/>
        <v>-52</v>
      </c>
      <c r="Y34" s="1310"/>
      <c r="Z34" s="1310"/>
      <c r="AA34" s="1310"/>
      <c r="AB34" s="1311"/>
      <c r="AC34" s="1301" t="e">
        <f t="shared" si="2"/>
        <v>#DIV/0!</v>
      </c>
      <c r="AD34" s="1302"/>
      <c r="AE34" s="1302"/>
      <c r="AF34" s="1302"/>
      <c r="AG34" s="1302"/>
      <c r="AH34" s="1303"/>
    </row>
    <row r="35" spans="1:43">
      <c r="C35" s="1304" t="s">
        <v>419</v>
      </c>
      <c r="D35" s="1304"/>
      <c r="E35" s="1304"/>
      <c r="F35" s="1304"/>
      <c r="G35" s="1304"/>
      <c r="H35" s="1304"/>
      <c r="I35" s="1304"/>
      <c r="J35" s="1304"/>
      <c r="K35" s="1315"/>
      <c r="L35" s="1316"/>
      <c r="M35" s="1316"/>
      <c r="N35" s="1308">
        <v>1.29</v>
      </c>
      <c r="O35" s="1308"/>
      <c r="P35" s="1308"/>
      <c r="Q35" s="1308">
        <f t="shared" si="0"/>
        <v>0</v>
      </c>
      <c r="R35" s="1308"/>
      <c r="S35" s="1308"/>
      <c r="T35" s="1308"/>
      <c r="U35" s="1309">
        <v>97</v>
      </c>
      <c r="V35" s="1309"/>
      <c r="W35" s="1309"/>
      <c r="X35" s="1308">
        <f t="shared" si="1"/>
        <v>-97</v>
      </c>
      <c r="Y35" s="1310"/>
      <c r="Z35" s="1310"/>
      <c r="AA35" s="1310"/>
      <c r="AB35" s="1311"/>
      <c r="AC35" s="1301" t="e">
        <f t="shared" si="2"/>
        <v>#DIV/0!</v>
      </c>
      <c r="AD35" s="1302"/>
      <c r="AE35" s="1302"/>
      <c r="AF35" s="1302"/>
      <c r="AG35" s="1302"/>
      <c r="AH35" s="1303"/>
    </row>
    <row r="36" spans="1:43">
      <c r="C36" s="1304" t="s">
        <v>418</v>
      </c>
      <c r="D36" s="1304"/>
      <c r="E36" s="1304"/>
      <c r="F36" s="1304"/>
      <c r="G36" s="1304"/>
      <c r="H36" s="1304"/>
      <c r="I36" s="1304"/>
      <c r="J36" s="1304"/>
      <c r="K36" s="1315"/>
      <c r="L36" s="1316"/>
      <c r="M36" s="1316"/>
      <c r="N36" s="1308">
        <v>1.41</v>
      </c>
      <c r="O36" s="1308"/>
      <c r="P36" s="1308"/>
      <c r="Q36" s="1308">
        <f t="shared" si="0"/>
        <v>0</v>
      </c>
      <c r="R36" s="1308"/>
      <c r="S36" s="1308"/>
      <c r="T36" s="1308"/>
      <c r="U36" s="1309">
        <v>181</v>
      </c>
      <c r="V36" s="1309"/>
      <c r="W36" s="1309"/>
      <c r="X36" s="1308">
        <f t="shared" si="1"/>
        <v>-181</v>
      </c>
      <c r="Y36" s="1310"/>
      <c r="Z36" s="1310"/>
      <c r="AA36" s="1310"/>
      <c r="AB36" s="1311"/>
      <c r="AC36" s="1301" t="e">
        <f t="shared" si="2"/>
        <v>#DIV/0!</v>
      </c>
      <c r="AD36" s="1302"/>
      <c r="AE36" s="1302"/>
      <c r="AF36" s="1302"/>
      <c r="AG36" s="1302"/>
      <c r="AH36" s="1303"/>
    </row>
    <row r="37" spans="1:43">
      <c r="C37" s="1304" t="s">
        <v>417</v>
      </c>
      <c r="D37" s="1304"/>
      <c r="E37" s="1304"/>
      <c r="F37" s="1304"/>
      <c r="G37" s="1304"/>
      <c r="H37" s="1304"/>
      <c r="I37" s="1304"/>
      <c r="J37" s="1304"/>
      <c r="K37" s="1315"/>
      <c r="L37" s="1316"/>
      <c r="M37" s="1316"/>
      <c r="N37" s="1308">
        <v>1.58</v>
      </c>
      <c r="O37" s="1308"/>
      <c r="P37" s="1308"/>
      <c r="Q37" s="1308">
        <f t="shared" si="0"/>
        <v>0</v>
      </c>
      <c r="R37" s="1308"/>
      <c r="S37" s="1308"/>
      <c r="T37" s="1308"/>
      <c r="U37" s="1309">
        <v>351</v>
      </c>
      <c r="V37" s="1309"/>
      <c r="W37" s="1309"/>
      <c r="X37" s="1308">
        <f t="shared" si="1"/>
        <v>-351</v>
      </c>
      <c r="Y37" s="1310"/>
      <c r="Z37" s="1310"/>
      <c r="AA37" s="1310"/>
      <c r="AB37" s="1311"/>
      <c r="AC37" s="1301" t="e">
        <f t="shared" si="2"/>
        <v>#DIV/0!</v>
      </c>
      <c r="AD37" s="1302"/>
      <c r="AE37" s="1302"/>
      <c r="AF37" s="1302"/>
      <c r="AG37" s="1302"/>
      <c r="AH37" s="1303"/>
    </row>
    <row r="38" spans="1:43">
      <c r="C38" s="1304" t="s">
        <v>416</v>
      </c>
      <c r="D38" s="1304"/>
      <c r="E38" s="1304"/>
      <c r="F38" s="1304"/>
      <c r="G38" s="1304"/>
      <c r="H38" s="1304"/>
      <c r="I38" s="1304"/>
      <c r="J38" s="1304"/>
      <c r="K38" s="1315"/>
      <c r="L38" s="1316"/>
      <c r="M38" s="1316"/>
      <c r="N38" s="1308">
        <v>1.76</v>
      </c>
      <c r="O38" s="1308"/>
      <c r="P38" s="1308"/>
      <c r="Q38" s="1308">
        <f t="shared" si="0"/>
        <v>0</v>
      </c>
      <c r="R38" s="1308"/>
      <c r="S38" s="1308"/>
      <c r="T38" s="1308"/>
      <c r="U38" s="1309">
        <v>621</v>
      </c>
      <c r="V38" s="1309"/>
      <c r="W38" s="1309"/>
      <c r="X38" s="1308">
        <f t="shared" si="1"/>
        <v>-621</v>
      </c>
      <c r="Y38" s="1310"/>
      <c r="Z38" s="1310"/>
      <c r="AA38" s="1310"/>
      <c r="AB38" s="1311"/>
      <c r="AC38" s="1301" t="e">
        <f t="shared" si="2"/>
        <v>#DIV/0!</v>
      </c>
      <c r="AD38" s="1302"/>
      <c r="AE38" s="1302"/>
      <c r="AF38" s="1302"/>
      <c r="AG38" s="1302"/>
      <c r="AH38" s="1303"/>
    </row>
    <row r="39" spans="1:43">
      <c r="C39" s="1304" t="s">
        <v>415</v>
      </c>
      <c r="D39" s="1304"/>
      <c r="E39" s="1304"/>
      <c r="F39" s="1304"/>
      <c r="G39" s="1304"/>
      <c r="H39" s="1304"/>
      <c r="I39" s="1304"/>
      <c r="J39" s="1304"/>
      <c r="K39" s="1315"/>
      <c r="L39" s="1316"/>
      <c r="M39" s="1316"/>
      <c r="N39" s="1308">
        <v>1.9</v>
      </c>
      <c r="O39" s="1308"/>
      <c r="P39" s="1308"/>
      <c r="Q39" s="1308">
        <f t="shared" si="0"/>
        <v>0</v>
      </c>
      <c r="R39" s="1308"/>
      <c r="S39" s="1308"/>
      <c r="T39" s="1308"/>
      <c r="U39" s="1309">
        <v>901</v>
      </c>
      <c r="V39" s="1309"/>
      <c r="W39" s="1309"/>
      <c r="X39" s="1308">
        <f t="shared" si="1"/>
        <v>-901</v>
      </c>
      <c r="Y39" s="1310"/>
      <c r="Z39" s="1310"/>
      <c r="AA39" s="1310"/>
      <c r="AB39" s="1311"/>
      <c r="AC39" s="1301" t="e">
        <f t="shared" si="2"/>
        <v>#DIV/0!</v>
      </c>
      <c r="AD39" s="1302"/>
      <c r="AE39" s="1302"/>
      <c r="AF39" s="1302"/>
      <c r="AG39" s="1302"/>
      <c r="AH39" s="1303"/>
    </row>
    <row r="40" spans="1:43">
      <c r="C40" s="1304" t="s">
        <v>414</v>
      </c>
      <c r="D40" s="1304"/>
      <c r="E40" s="1304"/>
      <c r="F40" s="1304"/>
      <c r="G40" s="1304"/>
      <c r="H40" s="1304"/>
      <c r="I40" s="1304"/>
      <c r="J40" s="1304"/>
      <c r="K40" s="1315"/>
      <c r="L40" s="1316"/>
      <c r="M40" s="1316"/>
      <c r="N40" s="1308">
        <v>1.98</v>
      </c>
      <c r="O40" s="1308"/>
      <c r="P40" s="1308"/>
      <c r="Q40" s="1308">
        <f t="shared" si="0"/>
        <v>0</v>
      </c>
      <c r="R40" s="1308"/>
      <c r="S40" s="1308"/>
      <c r="T40" s="1308"/>
      <c r="U40" s="1317">
        <v>1101</v>
      </c>
      <c r="V40" s="1317"/>
      <c r="W40" s="1317"/>
      <c r="X40" s="1308">
        <f t="shared" si="1"/>
        <v>-1101</v>
      </c>
      <c r="Y40" s="1310"/>
      <c r="Z40" s="1310"/>
      <c r="AA40" s="1310"/>
      <c r="AB40" s="1311"/>
      <c r="AC40" s="1301" t="e">
        <f t="shared" si="2"/>
        <v>#DIV/0!</v>
      </c>
      <c r="AD40" s="1302"/>
      <c r="AE40" s="1302"/>
      <c r="AF40" s="1302"/>
      <c r="AG40" s="1302"/>
      <c r="AH40" s="1303"/>
    </row>
    <row r="41" spans="1:43">
      <c r="C41" s="1304" t="s">
        <v>413</v>
      </c>
      <c r="D41" s="1304"/>
      <c r="E41" s="1304"/>
      <c r="F41" s="1304"/>
      <c r="G41" s="1304"/>
      <c r="H41" s="1304"/>
      <c r="I41" s="1304"/>
      <c r="J41" s="1304"/>
      <c r="K41" s="1315"/>
      <c r="L41" s="1316"/>
      <c r="M41" s="1316"/>
      <c r="N41" s="1308">
        <v>2.04</v>
      </c>
      <c r="O41" s="1308"/>
      <c r="P41" s="1308"/>
      <c r="Q41" s="1308">
        <f t="shared" si="0"/>
        <v>0</v>
      </c>
      <c r="R41" s="1308"/>
      <c r="S41" s="1308"/>
      <c r="T41" s="1308"/>
      <c r="U41" s="1317">
        <v>1281</v>
      </c>
      <c r="V41" s="1317"/>
      <c r="W41" s="1317"/>
      <c r="X41" s="1308">
        <f t="shared" si="1"/>
        <v>-1281</v>
      </c>
      <c r="Y41" s="1310"/>
      <c r="Z41" s="1310"/>
      <c r="AA41" s="1310"/>
      <c r="AB41" s="1311"/>
      <c r="AC41" s="1301" t="e">
        <f t="shared" si="2"/>
        <v>#DIV/0!</v>
      </c>
      <c r="AD41" s="1302"/>
      <c r="AE41" s="1302"/>
      <c r="AF41" s="1302"/>
      <c r="AG41" s="1302"/>
      <c r="AH41" s="1303"/>
    </row>
    <row r="42" spans="1:43">
      <c r="C42" s="1304" t="s">
        <v>412</v>
      </c>
      <c r="D42" s="1304"/>
      <c r="E42" s="1304"/>
      <c r="F42" s="1304"/>
      <c r="G42" s="1304"/>
      <c r="H42" s="1304"/>
      <c r="I42" s="1304"/>
      <c r="J42" s="1304"/>
      <c r="K42" s="1315"/>
      <c r="L42" s="1316"/>
      <c r="M42" s="1316"/>
      <c r="N42" s="1308">
        <v>2.08</v>
      </c>
      <c r="O42" s="1308"/>
      <c r="P42" s="1308"/>
      <c r="Q42" s="1308">
        <f t="shared" si="0"/>
        <v>0</v>
      </c>
      <c r="R42" s="1308"/>
      <c r="S42" s="1308"/>
      <c r="T42" s="1308"/>
      <c r="U42" s="1317">
        <v>1421</v>
      </c>
      <c r="V42" s="1317"/>
      <c r="W42" s="1317"/>
      <c r="X42" s="1308">
        <f t="shared" si="1"/>
        <v>-1421</v>
      </c>
      <c r="Y42" s="1310"/>
      <c r="Z42" s="1310"/>
      <c r="AA42" s="1310"/>
      <c r="AB42" s="1311"/>
      <c r="AC42" s="1301" t="e">
        <f t="shared" si="2"/>
        <v>#DIV/0!</v>
      </c>
      <c r="AD42" s="1302"/>
      <c r="AE42" s="1302"/>
      <c r="AF42" s="1302"/>
      <c r="AG42" s="1302"/>
      <c r="AH42" s="1303"/>
    </row>
    <row r="43" spans="1:43">
      <c r="C43" s="1304" t="s">
        <v>411</v>
      </c>
      <c r="D43" s="1304"/>
      <c r="E43" s="1304"/>
      <c r="F43" s="1304"/>
      <c r="G43" s="1304"/>
      <c r="H43" s="1304"/>
      <c r="I43" s="1304"/>
      <c r="J43" s="1304"/>
      <c r="K43" s="1315"/>
      <c r="L43" s="1316"/>
      <c r="M43" s="1316"/>
      <c r="N43" s="1308">
        <v>2.1</v>
      </c>
      <c r="O43" s="1308"/>
      <c r="P43" s="1308"/>
      <c r="Q43" s="1308">
        <f t="shared" si="0"/>
        <v>0</v>
      </c>
      <c r="R43" s="1308"/>
      <c r="S43" s="1308"/>
      <c r="T43" s="1308"/>
      <c r="U43" s="1317">
        <v>1501</v>
      </c>
      <c r="V43" s="1317"/>
      <c r="W43" s="1317"/>
      <c r="X43" s="1308">
        <f t="shared" si="1"/>
        <v>-1501</v>
      </c>
      <c r="Y43" s="1310"/>
      <c r="Z43" s="1310"/>
      <c r="AA43" s="1310"/>
      <c r="AB43" s="1311"/>
      <c r="AC43" s="1301" t="e">
        <f t="shared" si="2"/>
        <v>#DIV/0!</v>
      </c>
      <c r="AD43" s="1302"/>
      <c r="AE43" s="1302"/>
      <c r="AF43" s="1302"/>
      <c r="AG43" s="1302"/>
      <c r="AH43" s="1303"/>
    </row>
    <row r="44" spans="1:43" ht="14.25" thickBot="1">
      <c r="C44" s="1304" t="s">
        <v>410</v>
      </c>
      <c r="D44" s="1304"/>
      <c r="E44" s="1304"/>
      <c r="F44" s="1304"/>
      <c r="G44" s="1304"/>
      <c r="H44" s="1304"/>
      <c r="I44" s="1304"/>
      <c r="J44" s="1304"/>
      <c r="K44" s="1305"/>
      <c r="L44" s="1306"/>
      <c r="M44" s="1307"/>
      <c r="N44" s="1308">
        <v>1.8</v>
      </c>
      <c r="O44" s="1308"/>
      <c r="P44" s="1308"/>
      <c r="Q44" s="1308">
        <f t="shared" si="0"/>
        <v>0</v>
      </c>
      <c r="R44" s="1308"/>
      <c r="S44" s="1308"/>
      <c r="T44" s="1308"/>
      <c r="U44" s="1309">
        <v>0</v>
      </c>
      <c r="V44" s="1309"/>
      <c r="W44" s="1309"/>
      <c r="X44" s="1308">
        <f t="shared" si="1"/>
        <v>0</v>
      </c>
      <c r="Y44" s="1310"/>
      <c r="Z44" s="1310"/>
      <c r="AA44" s="1310"/>
      <c r="AB44" s="1311"/>
      <c r="AC44" s="1312" t="e">
        <f t="shared" si="2"/>
        <v>#DIV/0!</v>
      </c>
      <c r="AD44" s="1313"/>
      <c r="AE44" s="1313"/>
      <c r="AF44" s="1313"/>
      <c r="AG44" s="1313"/>
      <c r="AH44" s="1314"/>
    </row>
    <row r="45" spans="1:43">
      <c r="D45" s="148"/>
      <c r="X45" s="148" t="s">
        <v>409</v>
      </c>
    </row>
    <row r="46" spans="1:43">
      <c r="D46" s="148"/>
    </row>
    <row r="47" spans="1:43">
      <c r="A47" s="148" t="s">
        <v>408</v>
      </c>
      <c r="D47" s="148"/>
      <c r="AG47" s="178"/>
      <c r="AH47" s="178"/>
      <c r="AI47" s="178"/>
      <c r="AJ47" s="178"/>
      <c r="AK47" s="178"/>
      <c r="AO47" s="711">
        <v>0</v>
      </c>
      <c r="AP47" s="815" t="s">
        <v>879</v>
      </c>
      <c r="AQ47" s="816" t="s">
        <v>879</v>
      </c>
    </row>
    <row r="48" spans="1:43" ht="14.25" thickBot="1">
      <c r="D48" s="148" t="s">
        <v>343</v>
      </c>
      <c r="I48" s="148" t="s">
        <v>342</v>
      </c>
      <c r="M48" s="148" t="s">
        <v>341</v>
      </c>
      <c r="AG48" s="178"/>
      <c r="AH48" s="178"/>
      <c r="AI48" s="178"/>
      <c r="AJ48" s="178"/>
      <c r="AK48" s="178"/>
      <c r="AO48" s="711">
        <v>101</v>
      </c>
      <c r="AP48" s="194">
        <v>1.03</v>
      </c>
      <c r="AQ48" s="195">
        <v>3</v>
      </c>
    </row>
    <row r="49" spans="3:43">
      <c r="C49" s="153"/>
      <c r="D49" s="1200" t="e">
        <f>W21</f>
        <v>#DIV/0!</v>
      </c>
      <c r="E49" s="1201"/>
      <c r="F49" s="1201"/>
      <c r="G49" s="1201"/>
      <c r="H49" s="153" t="s">
        <v>869</v>
      </c>
      <c r="I49" s="1202" t="e">
        <f>VLOOKUP(D49,AO47:AQ61,2)</f>
        <v>#DIV/0!</v>
      </c>
      <c r="J49" s="1202"/>
      <c r="K49" s="1202"/>
      <c r="L49" s="153" t="s">
        <v>879</v>
      </c>
      <c r="M49" s="1201" t="e">
        <f>VLOOKUP(D49,AO47:AQ61,3)</f>
        <v>#DIV/0!</v>
      </c>
      <c r="N49" s="1201"/>
      <c r="O49" s="1201"/>
      <c r="P49" s="153"/>
      <c r="Q49" s="926" t="s">
        <v>863</v>
      </c>
      <c r="R49" s="1203" t="e">
        <f>IF(D49&lt;101,1,ROUND((D49*I49-M49)/H50,3))</f>
        <v>#DIV/0!</v>
      </c>
      <c r="S49" s="1204"/>
      <c r="T49" s="1204"/>
      <c r="U49" s="1204"/>
      <c r="V49" s="1205"/>
      <c r="W49" s="921" t="s">
        <v>892</v>
      </c>
      <c r="X49" s="921"/>
      <c r="Y49" s="921"/>
      <c r="Z49" s="921"/>
      <c r="AA49" s="921"/>
      <c r="AB49" s="921"/>
      <c r="AG49" s="178"/>
      <c r="AH49" s="178"/>
      <c r="AI49" s="178"/>
      <c r="AJ49" s="178"/>
      <c r="AK49" s="178"/>
      <c r="AO49" s="711">
        <v>201</v>
      </c>
      <c r="AP49" s="817">
        <v>1.1000000000000001</v>
      </c>
      <c r="AQ49" s="818">
        <v>17</v>
      </c>
    </row>
    <row r="50" spans="3:43" ht="14.25" thickBot="1">
      <c r="D50" s="148"/>
      <c r="H50" s="1206" t="e">
        <f>D49</f>
        <v>#DIV/0!</v>
      </c>
      <c r="I50" s="1207"/>
      <c r="J50" s="1207"/>
      <c r="K50" s="1207"/>
      <c r="Q50" s="926"/>
      <c r="R50" s="1298"/>
      <c r="S50" s="1299"/>
      <c r="T50" s="1299"/>
      <c r="U50" s="1299"/>
      <c r="V50" s="1300"/>
      <c r="W50" s="921"/>
      <c r="X50" s="921"/>
      <c r="Y50" s="921"/>
      <c r="Z50" s="921"/>
      <c r="AA50" s="921"/>
      <c r="AB50" s="921"/>
      <c r="AG50" s="178"/>
      <c r="AH50" s="178"/>
      <c r="AI50" s="178"/>
      <c r="AJ50" s="178"/>
      <c r="AK50" s="178"/>
      <c r="AO50" s="711">
        <v>301</v>
      </c>
      <c r="AP50" s="817">
        <v>1.1499999999999999</v>
      </c>
      <c r="AQ50" s="818">
        <v>32</v>
      </c>
    </row>
    <row r="51" spans="3:43">
      <c r="D51" s="148"/>
      <c r="H51" s="148" t="s">
        <v>343</v>
      </c>
      <c r="R51" s="148" t="s">
        <v>78</v>
      </c>
      <c r="AG51" s="178"/>
      <c r="AH51" s="178"/>
      <c r="AI51" s="178"/>
      <c r="AJ51" s="178"/>
      <c r="AK51" s="178"/>
      <c r="AO51" s="711">
        <v>401</v>
      </c>
      <c r="AP51" s="817">
        <v>1.2</v>
      </c>
      <c r="AQ51" s="818">
        <v>52</v>
      </c>
    </row>
    <row r="52" spans="3:43">
      <c r="AG52" s="178"/>
      <c r="AH52" s="178"/>
      <c r="AI52" s="178"/>
      <c r="AJ52" s="178"/>
      <c r="AK52" s="178"/>
      <c r="AO52" s="711">
        <v>501</v>
      </c>
      <c r="AP52" s="817">
        <v>1.29</v>
      </c>
      <c r="AQ52" s="818">
        <v>97</v>
      </c>
    </row>
    <row r="53" spans="3:43">
      <c r="AO53" s="711">
        <v>701</v>
      </c>
      <c r="AP53" s="817">
        <v>1.41</v>
      </c>
      <c r="AQ53" s="818">
        <v>181</v>
      </c>
    </row>
    <row r="54" spans="3:43">
      <c r="AO54" s="711">
        <v>1001</v>
      </c>
      <c r="AP54" s="817">
        <v>1.58</v>
      </c>
      <c r="AQ54" s="818">
        <v>351</v>
      </c>
    </row>
    <row r="55" spans="3:43">
      <c r="AO55" s="711">
        <v>1501</v>
      </c>
      <c r="AP55" s="817">
        <v>1.76</v>
      </c>
      <c r="AQ55" s="818">
        <v>621</v>
      </c>
    </row>
    <row r="56" spans="3:43">
      <c r="AO56" s="711">
        <v>2001</v>
      </c>
      <c r="AP56" s="817">
        <v>1.9</v>
      </c>
      <c r="AQ56" s="818">
        <v>901</v>
      </c>
    </row>
    <row r="57" spans="3:43">
      <c r="AO57" s="711">
        <v>2501</v>
      </c>
      <c r="AP57" s="817">
        <v>1.98</v>
      </c>
      <c r="AQ57" s="818">
        <v>1101</v>
      </c>
    </row>
    <row r="58" spans="3:43">
      <c r="AO58" s="711">
        <v>3001</v>
      </c>
      <c r="AP58" s="817">
        <v>2.04</v>
      </c>
      <c r="AQ58" s="818">
        <v>1281</v>
      </c>
    </row>
    <row r="59" spans="3:43">
      <c r="AO59" s="711">
        <v>3501</v>
      </c>
      <c r="AP59" s="817">
        <v>2.08</v>
      </c>
      <c r="AQ59" s="818">
        <v>1421</v>
      </c>
    </row>
    <row r="60" spans="3:43">
      <c r="AO60" s="711">
        <v>4001</v>
      </c>
      <c r="AP60" s="817">
        <v>2.1</v>
      </c>
      <c r="AQ60" s="818">
        <v>1501</v>
      </c>
    </row>
    <row r="61" spans="3:43">
      <c r="AO61" s="711">
        <v>5001</v>
      </c>
      <c r="AP61" s="817">
        <v>1.8</v>
      </c>
      <c r="AQ61" s="818">
        <v>0</v>
      </c>
    </row>
    <row r="65" spans="4:49">
      <c r="D65" s="148"/>
    </row>
    <row r="66" spans="4:49">
      <c r="D66" s="148"/>
    </row>
    <row r="67" spans="4:49" ht="14.25">
      <c r="D67" s="148"/>
      <c r="AO67" s="196"/>
      <c r="AP67" s="56"/>
      <c r="AQ67" s="779"/>
      <c r="AR67" s="56"/>
      <c r="AS67" s="56"/>
      <c r="AT67" s="56"/>
      <c r="AU67" s="197"/>
      <c r="AV67" s="56"/>
      <c r="AW67" s="56"/>
    </row>
    <row r="68" spans="4:49" ht="14.25">
      <c r="D68" s="148"/>
      <c r="AO68" s="196"/>
      <c r="AP68" s="198"/>
      <c r="AQ68" s="199"/>
      <c r="AR68" s="199"/>
      <c r="AS68" s="199"/>
      <c r="AT68" s="1296"/>
      <c r="AU68" s="1297"/>
      <c r="AV68" s="1296"/>
      <c r="AW68" s="56"/>
    </row>
    <row r="69" spans="4:49" ht="14.25">
      <c r="AO69" s="196"/>
      <c r="AP69" s="56"/>
      <c r="AQ69" s="198"/>
      <c r="AR69" s="56"/>
      <c r="AS69" s="56"/>
      <c r="AT69" s="1296"/>
      <c r="AU69" s="1297"/>
      <c r="AV69" s="1296"/>
      <c r="AW69" s="56"/>
    </row>
    <row r="70" spans="4:49" ht="14.25">
      <c r="AO70" s="196"/>
      <c r="AP70" s="56"/>
      <c r="AQ70" s="56"/>
      <c r="AR70" s="56"/>
      <c r="AS70" s="56"/>
      <c r="AT70" s="56"/>
      <c r="AU70" s="197"/>
      <c r="AV70" s="56"/>
      <c r="AW70" s="56"/>
    </row>
  </sheetData>
  <mergeCells count="188">
    <mergeCell ref="A1:D1"/>
    <mergeCell ref="E1:P1"/>
    <mergeCell ref="V1:Z1"/>
    <mergeCell ref="AA1:AH1"/>
    <mergeCell ref="C4:J5"/>
    <mergeCell ref="K4:O4"/>
    <mergeCell ref="P4:P5"/>
    <mergeCell ref="Q4:U4"/>
    <mergeCell ref="V4:V5"/>
    <mergeCell ref="W4:AA5"/>
    <mergeCell ref="AB4:AB5"/>
    <mergeCell ref="AC4:AG4"/>
    <mergeCell ref="K5:O5"/>
    <mergeCell ref="Q5:U5"/>
    <mergeCell ref="AC5:AG5"/>
    <mergeCell ref="C6:J6"/>
    <mergeCell ref="K6:O6"/>
    <mergeCell ref="Q6:U6"/>
    <mergeCell ref="W6:AA6"/>
    <mergeCell ref="AC6:AG6"/>
    <mergeCell ref="C7:J7"/>
    <mergeCell ref="K7:O7"/>
    <mergeCell ref="Q7:U7"/>
    <mergeCell ref="W7:AA7"/>
    <mergeCell ref="AC7:AG7"/>
    <mergeCell ref="C8:J8"/>
    <mergeCell ref="K8:O8"/>
    <mergeCell ref="Q8:U8"/>
    <mergeCell ref="W8:AA8"/>
    <mergeCell ref="AC8:AG8"/>
    <mergeCell ref="C9:J9"/>
    <mergeCell ref="K9:O9"/>
    <mergeCell ref="Q9:U9"/>
    <mergeCell ref="W9:AA9"/>
    <mergeCell ref="AC9:AG9"/>
    <mergeCell ref="C10:J10"/>
    <mergeCell ref="K10:O10"/>
    <mergeCell ref="Q10:U10"/>
    <mergeCell ref="W10:AA10"/>
    <mergeCell ref="AC10:AG10"/>
    <mergeCell ref="C11:J11"/>
    <mergeCell ref="K11:O11"/>
    <mergeCell ref="Q11:U11"/>
    <mergeCell ref="W11:AA11"/>
    <mergeCell ref="AC11:AG11"/>
    <mergeCell ref="C12:J12"/>
    <mergeCell ref="K12:O12"/>
    <mergeCell ref="Q12:U12"/>
    <mergeCell ref="W12:AA12"/>
    <mergeCell ref="AC12:AG12"/>
    <mergeCell ref="AA21:AF22"/>
    <mergeCell ref="K22:P22"/>
    <mergeCell ref="C13:J13"/>
    <mergeCell ref="K13:O13"/>
    <mergeCell ref="Q13:U13"/>
    <mergeCell ref="W13:AA13"/>
    <mergeCell ref="AC13:AG13"/>
    <mergeCell ref="W14:AB15"/>
    <mergeCell ref="AC14:AG14"/>
    <mergeCell ref="AC15:AG15"/>
    <mergeCell ref="C23:J23"/>
    <mergeCell ref="C28:J29"/>
    <mergeCell ref="K28:M28"/>
    <mergeCell ref="N28:P29"/>
    <mergeCell ref="Q28:T29"/>
    <mergeCell ref="U28:W29"/>
    <mergeCell ref="D21:I21"/>
    <mergeCell ref="K21:P21"/>
    <mergeCell ref="R21:V22"/>
    <mergeCell ref="W21:Z22"/>
    <mergeCell ref="X28:AB29"/>
    <mergeCell ref="AC28:AH29"/>
    <mergeCell ref="K29:M29"/>
    <mergeCell ref="C30:J30"/>
    <mergeCell ref="K30:M30"/>
    <mergeCell ref="N30:P30"/>
    <mergeCell ref="Q30:T30"/>
    <mergeCell ref="U30:W30"/>
    <mergeCell ref="X30:AB30"/>
    <mergeCell ref="AC30:AH30"/>
    <mergeCell ref="AC31:AH31"/>
    <mergeCell ref="C32:J32"/>
    <mergeCell ref="K32:M32"/>
    <mergeCell ref="N32:P32"/>
    <mergeCell ref="Q32:T32"/>
    <mergeCell ref="U32:W32"/>
    <mergeCell ref="X32:AB32"/>
    <mergeCell ref="AC32:AH32"/>
    <mergeCell ref="C31:J31"/>
    <mergeCell ref="K31:M31"/>
    <mergeCell ref="N31:P31"/>
    <mergeCell ref="Q31:T31"/>
    <mergeCell ref="U31:W31"/>
    <mergeCell ref="X31:AB31"/>
    <mergeCell ref="AC33:AH33"/>
    <mergeCell ref="C34:J34"/>
    <mergeCell ref="K34:M34"/>
    <mergeCell ref="N34:P34"/>
    <mergeCell ref="Q34:T34"/>
    <mergeCell ref="U34:W34"/>
    <mergeCell ref="X34:AB34"/>
    <mergeCell ref="AC34:AH34"/>
    <mergeCell ref="C33:J33"/>
    <mergeCell ref="K33:M33"/>
    <mergeCell ref="N33:P33"/>
    <mergeCell ref="Q33:T33"/>
    <mergeCell ref="U33:W33"/>
    <mergeCell ref="X33:AB33"/>
    <mergeCell ref="AC35:AH35"/>
    <mergeCell ref="C36:J36"/>
    <mergeCell ref="K36:M36"/>
    <mergeCell ref="N36:P36"/>
    <mergeCell ref="Q36:T36"/>
    <mergeCell ref="U36:W36"/>
    <mergeCell ref="X36:AB36"/>
    <mergeCell ref="AC36:AH36"/>
    <mergeCell ref="C35:J35"/>
    <mergeCell ref="K35:M35"/>
    <mergeCell ref="N35:P35"/>
    <mergeCell ref="Q35:T35"/>
    <mergeCell ref="U35:W35"/>
    <mergeCell ref="X35:AB35"/>
    <mergeCell ref="AC37:AH37"/>
    <mergeCell ref="C38:J38"/>
    <mergeCell ref="K38:M38"/>
    <mergeCell ref="N38:P38"/>
    <mergeCell ref="Q38:T38"/>
    <mergeCell ref="U38:W38"/>
    <mergeCell ref="X38:AB38"/>
    <mergeCell ref="AC38:AH38"/>
    <mergeCell ref="C37:J37"/>
    <mergeCell ref="K37:M37"/>
    <mergeCell ref="N37:P37"/>
    <mergeCell ref="Q37:T37"/>
    <mergeCell ref="U37:W37"/>
    <mergeCell ref="X37:AB37"/>
    <mergeCell ref="AC39:AH39"/>
    <mergeCell ref="C40:J40"/>
    <mergeCell ref="K40:M40"/>
    <mergeCell ref="N40:P40"/>
    <mergeCell ref="Q40:T40"/>
    <mergeCell ref="U40:W40"/>
    <mergeCell ref="X40:AB40"/>
    <mergeCell ref="AC40:AH40"/>
    <mergeCell ref="C39:J39"/>
    <mergeCell ref="K39:M39"/>
    <mergeCell ref="N39:P39"/>
    <mergeCell ref="Q39:T39"/>
    <mergeCell ref="U39:W39"/>
    <mergeCell ref="X39:AB39"/>
    <mergeCell ref="AC41:AH41"/>
    <mergeCell ref="C42:J42"/>
    <mergeCell ref="K42:M42"/>
    <mergeCell ref="N42:P42"/>
    <mergeCell ref="Q42:T42"/>
    <mergeCell ref="U42:W42"/>
    <mergeCell ref="X42:AB42"/>
    <mergeCell ref="AC42:AH42"/>
    <mergeCell ref="C41:J41"/>
    <mergeCell ref="K41:M41"/>
    <mergeCell ref="N41:P41"/>
    <mergeCell ref="Q41:T41"/>
    <mergeCell ref="U41:W41"/>
    <mergeCell ref="X41:AB41"/>
    <mergeCell ref="AC43:AH43"/>
    <mergeCell ref="C44:J44"/>
    <mergeCell ref="K44:M44"/>
    <mergeCell ref="N44:P44"/>
    <mergeCell ref="Q44:T44"/>
    <mergeCell ref="U44:W44"/>
    <mergeCell ref="X44:AB44"/>
    <mergeCell ref="AC44:AH44"/>
    <mergeCell ref="C43:J43"/>
    <mergeCell ref="K43:M43"/>
    <mergeCell ref="N43:P43"/>
    <mergeCell ref="Q43:T43"/>
    <mergeCell ref="U43:W43"/>
    <mergeCell ref="X43:AB43"/>
    <mergeCell ref="AT68:AT69"/>
    <mergeCell ref="AU68:AU69"/>
    <mergeCell ref="AV68:AV69"/>
    <mergeCell ref="D49:G49"/>
    <mergeCell ref="I49:K49"/>
    <mergeCell ref="M49:O49"/>
    <mergeCell ref="Q49:Q50"/>
    <mergeCell ref="R49:V50"/>
    <mergeCell ref="W49:AB50"/>
    <mergeCell ref="H50:K50"/>
  </mergeCells>
  <phoneticPr fontId="2"/>
  <printOptions horizontalCentered="1"/>
  <pageMargins left="0.59055118110236227" right="0.31496062992125984" top="0.98425196850393704" bottom="0.78740157480314965" header="0.51181102362204722" footer="0.51181102362204722"/>
  <pageSetup paperSize="9" scale="8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Normal="100" zoomScaleSheetLayoutView="100" workbookViewId="0">
      <selection activeCell="L21" sqref="L21"/>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47" customWidth="1"/>
    <col min="7" max="7" width="2.25" style="46" bestFit="1" customWidth="1"/>
    <col min="8" max="8" width="11.875" style="46" customWidth="1"/>
    <col min="9" max="9" width="2.25" style="46" bestFit="1" customWidth="1"/>
    <col min="10" max="10" width="11.875" style="47" customWidth="1"/>
    <col min="11" max="11" width="4.375" style="46" customWidth="1"/>
    <col min="12" max="16384" width="9" style="46"/>
  </cols>
  <sheetData>
    <row r="1" spans="1:11" ht="18.75" customHeight="1">
      <c r="A1" s="971" t="s">
        <v>148</v>
      </c>
      <c r="B1" s="972"/>
      <c r="C1" s="1368" t="s">
        <v>462</v>
      </c>
      <c r="D1" s="1369"/>
      <c r="E1" s="1370"/>
      <c r="H1" s="775" t="s">
        <v>0</v>
      </c>
      <c r="I1" s="977">
        <f>総括表!H4</f>
        <v>0</v>
      </c>
      <c r="J1" s="1371"/>
      <c r="K1" s="977"/>
    </row>
    <row r="2" spans="1:11" ht="18.75" customHeight="1">
      <c r="J2" s="55"/>
    </row>
    <row r="3" spans="1:11" ht="18.75" customHeight="1">
      <c r="A3" s="7" t="s">
        <v>536</v>
      </c>
      <c r="B3" s="42" t="s">
        <v>461</v>
      </c>
    </row>
    <row r="4" spans="1:11" ht="11.25" customHeight="1">
      <c r="A4" s="48"/>
    </row>
    <row r="5" spans="1:11" ht="18.75" customHeight="1">
      <c r="A5" s="48"/>
      <c r="B5" s="960" t="s">
        <v>247</v>
      </c>
      <c r="C5" s="961"/>
      <c r="D5" s="960" t="s">
        <v>111</v>
      </c>
      <c r="E5" s="961"/>
      <c r="F5" s="725" t="s">
        <v>1666</v>
      </c>
      <c r="G5" s="752"/>
      <c r="H5" s="819" t="s">
        <v>160</v>
      </c>
      <c r="I5" s="752"/>
      <c r="J5" s="767" t="s">
        <v>3</v>
      </c>
      <c r="K5" s="731"/>
    </row>
    <row r="6" spans="1:11" ht="15" customHeight="1">
      <c r="A6" s="48"/>
      <c r="B6" s="31"/>
      <c r="C6" s="30"/>
      <c r="D6" s="29"/>
      <c r="E6" s="28"/>
      <c r="F6" s="27" t="s">
        <v>460</v>
      </c>
      <c r="G6" s="25"/>
      <c r="H6" s="25"/>
      <c r="I6" s="25"/>
      <c r="J6" s="24" t="s">
        <v>108</v>
      </c>
      <c r="K6" s="731"/>
    </row>
    <row r="7" spans="1:11" s="1" customFormat="1" ht="15" customHeight="1">
      <c r="B7" s="754">
        <v>1</v>
      </c>
      <c r="C7" s="755" t="s">
        <v>459</v>
      </c>
      <c r="D7" s="950"/>
      <c r="E7" s="951"/>
      <c r="F7" s="758"/>
      <c r="G7" s="732" t="s">
        <v>519</v>
      </c>
      <c r="H7" s="864">
        <v>0.78</v>
      </c>
      <c r="I7" s="732" t="s">
        <v>521</v>
      </c>
      <c r="J7" s="760">
        <f>ROUND(F7*H7,0)</f>
        <v>0</v>
      </c>
      <c r="K7" s="387" t="s">
        <v>553</v>
      </c>
    </row>
    <row r="8" spans="1:11" s="1" customFormat="1" ht="15" customHeight="1">
      <c r="B8" s="754">
        <v>2</v>
      </c>
      <c r="C8" s="755" t="s">
        <v>140</v>
      </c>
      <c r="D8" s="950"/>
      <c r="E8" s="951"/>
      <c r="F8" s="758"/>
      <c r="G8" s="732" t="s">
        <v>519</v>
      </c>
      <c r="H8" s="864">
        <v>0.8</v>
      </c>
      <c r="I8" s="732" t="s">
        <v>521</v>
      </c>
      <c r="J8" s="760">
        <f>ROUND(F8*H8,0)</f>
        <v>0</v>
      </c>
      <c r="K8" s="387" t="s">
        <v>104</v>
      </c>
    </row>
    <row r="9" spans="1:11" s="1" customFormat="1" ht="15" customHeight="1">
      <c r="B9" s="754">
        <v>3</v>
      </c>
      <c r="C9" s="755" t="s">
        <v>139</v>
      </c>
      <c r="D9" s="950"/>
      <c r="E9" s="951"/>
      <c r="F9" s="758"/>
      <c r="G9" s="732" t="s">
        <v>519</v>
      </c>
      <c r="H9" s="820">
        <v>0.8</v>
      </c>
      <c r="I9" s="732" t="s">
        <v>521</v>
      </c>
      <c r="J9" s="760">
        <f t="shared" ref="J9:J14" si="0">ROUND(F9*H9,0)</f>
        <v>0</v>
      </c>
      <c r="K9" s="387" t="s">
        <v>556</v>
      </c>
    </row>
    <row r="10" spans="1:11" s="1" customFormat="1" ht="15" customHeight="1">
      <c r="B10" s="754">
        <v>4</v>
      </c>
      <c r="C10" s="755" t="s">
        <v>138</v>
      </c>
      <c r="D10" s="950"/>
      <c r="E10" s="951"/>
      <c r="F10" s="758"/>
      <c r="G10" s="732" t="s">
        <v>519</v>
      </c>
      <c r="H10" s="820">
        <v>0.8</v>
      </c>
      <c r="I10" s="732" t="s">
        <v>521</v>
      </c>
      <c r="J10" s="760">
        <f t="shared" si="0"/>
        <v>0</v>
      </c>
      <c r="K10" s="387" t="s">
        <v>100</v>
      </c>
    </row>
    <row r="11" spans="1:11" s="1" customFormat="1" ht="15" customHeight="1">
      <c r="B11" s="754">
        <v>5</v>
      </c>
      <c r="C11" s="755" t="s">
        <v>137</v>
      </c>
      <c r="D11" s="950"/>
      <c r="E11" s="951"/>
      <c r="F11" s="758"/>
      <c r="G11" s="732" t="s">
        <v>519</v>
      </c>
      <c r="H11" s="820">
        <v>0.8</v>
      </c>
      <c r="I11" s="732" t="s">
        <v>521</v>
      </c>
      <c r="J11" s="760">
        <f t="shared" si="0"/>
        <v>0</v>
      </c>
      <c r="K11" s="387" t="s">
        <v>98</v>
      </c>
    </row>
    <row r="12" spans="1:11" s="1" customFormat="1" ht="15" customHeight="1">
      <c r="B12" s="754">
        <v>6</v>
      </c>
      <c r="C12" s="755" t="s">
        <v>132</v>
      </c>
      <c r="D12" s="950"/>
      <c r="E12" s="951"/>
      <c r="F12" s="758"/>
      <c r="G12" s="732" t="s">
        <v>519</v>
      </c>
      <c r="H12" s="820">
        <v>0.8</v>
      </c>
      <c r="I12" s="732" t="s">
        <v>521</v>
      </c>
      <c r="J12" s="760">
        <f t="shared" si="0"/>
        <v>0</v>
      </c>
      <c r="K12" s="387" t="s">
        <v>95</v>
      </c>
    </row>
    <row r="13" spans="1:11" s="1" customFormat="1" ht="15" customHeight="1">
      <c r="B13" s="754">
        <v>7</v>
      </c>
      <c r="C13" s="755" t="s">
        <v>131</v>
      </c>
      <c r="D13" s="950"/>
      <c r="E13" s="951"/>
      <c r="F13" s="758"/>
      <c r="G13" s="732" t="s">
        <v>519</v>
      </c>
      <c r="H13" s="820">
        <v>0.8</v>
      </c>
      <c r="I13" s="732" t="s">
        <v>521</v>
      </c>
      <c r="J13" s="760">
        <f t="shared" si="0"/>
        <v>0</v>
      </c>
      <c r="K13" s="387" t="s">
        <v>116</v>
      </c>
    </row>
    <row r="14" spans="1:11" s="1" customFormat="1" ht="15" customHeight="1" thickBot="1">
      <c r="B14" s="763">
        <v>8</v>
      </c>
      <c r="C14" s="757" t="s">
        <v>130</v>
      </c>
      <c r="D14" s="950"/>
      <c r="E14" s="951"/>
      <c r="F14" s="758"/>
      <c r="G14" s="732" t="s">
        <v>519</v>
      </c>
      <c r="H14" s="820">
        <v>0.8</v>
      </c>
      <c r="I14" s="732" t="s">
        <v>521</v>
      </c>
      <c r="J14" s="760">
        <f t="shared" si="0"/>
        <v>0</v>
      </c>
      <c r="K14" s="387" t="s">
        <v>115</v>
      </c>
    </row>
    <row r="15" spans="1:11" s="1" customFormat="1" ht="15" customHeight="1">
      <c r="B15" s="43"/>
      <c r="C15" s="731"/>
      <c r="D15" s="731"/>
      <c r="E15" s="731"/>
      <c r="F15" s="186"/>
      <c r="G15" s="776"/>
      <c r="H15" s="952" t="s">
        <v>1667</v>
      </c>
      <c r="I15" s="953"/>
      <c r="J15" s="11"/>
      <c r="K15" s="731"/>
    </row>
    <row r="16" spans="1:11" ht="18.75" customHeight="1" thickBot="1">
      <c r="F16" s="187"/>
      <c r="G16" s="188"/>
      <c r="H16" s="954" t="s">
        <v>458</v>
      </c>
      <c r="I16" s="955"/>
      <c r="J16" s="10">
        <f>SUM(J7:J14)</f>
        <v>0</v>
      </c>
      <c r="K16" s="731" t="s">
        <v>1668</v>
      </c>
    </row>
    <row r="17" spans="2:13" ht="18.75" customHeight="1">
      <c r="B17" s="46"/>
      <c r="F17" s="46"/>
      <c r="J17" s="63"/>
    </row>
    <row r="27" spans="2:13" ht="18.75" customHeight="1">
      <c r="B27" s="46"/>
      <c r="F27" s="46"/>
      <c r="M27" s="47"/>
    </row>
    <row r="29" spans="2:13" ht="18.75" customHeight="1">
      <c r="B29" s="46"/>
      <c r="F29" s="46"/>
    </row>
    <row r="30" spans="2:13" ht="18" customHeight="1"/>
  </sheetData>
  <mergeCells count="15">
    <mergeCell ref="D7:E7"/>
    <mergeCell ref="A1:B1"/>
    <mergeCell ref="C1:E1"/>
    <mergeCell ref="I1:K1"/>
    <mergeCell ref="B5:C5"/>
    <mergeCell ref="D5:E5"/>
    <mergeCell ref="D14:E14"/>
    <mergeCell ref="H16:I16"/>
    <mergeCell ref="D8:E8"/>
    <mergeCell ref="D9:E9"/>
    <mergeCell ref="D10:E10"/>
    <mergeCell ref="D11:E11"/>
    <mergeCell ref="D12:E12"/>
    <mergeCell ref="D13:E13"/>
    <mergeCell ref="H15:I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view="pageBreakPreview" topLeftCell="A7" zoomScaleNormal="100" zoomScaleSheetLayoutView="100" workbookViewId="0">
      <selection activeCell="J46" sqref="J46"/>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47" customWidth="1"/>
    <col min="7" max="7" width="2.25" style="46" bestFit="1" customWidth="1"/>
    <col min="8" max="8" width="11.875" style="65" customWidth="1"/>
    <col min="9" max="9" width="2.25" style="46" bestFit="1" customWidth="1"/>
    <col min="10" max="10" width="11.875" style="47" customWidth="1"/>
    <col min="11" max="11" width="4.5" style="46" bestFit="1" customWidth="1"/>
    <col min="12" max="16384" width="9" style="46"/>
  </cols>
  <sheetData>
    <row r="1" spans="1:11" ht="18.75" customHeight="1">
      <c r="A1" s="971" t="s">
        <v>148</v>
      </c>
      <c r="B1" s="972"/>
      <c r="C1" s="1368" t="s">
        <v>462</v>
      </c>
      <c r="D1" s="1369"/>
      <c r="E1" s="1370"/>
      <c r="H1" s="775" t="s">
        <v>0</v>
      </c>
      <c r="I1" s="977">
        <f>総括表!H4</f>
        <v>0</v>
      </c>
      <c r="J1" s="1371"/>
      <c r="K1" s="977"/>
    </row>
    <row r="2" spans="1:11" ht="18.75" customHeight="1">
      <c r="J2" s="55"/>
    </row>
    <row r="3" spans="1:11" ht="18.75" customHeight="1">
      <c r="A3" s="7" t="s">
        <v>1669</v>
      </c>
      <c r="B3" s="42" t="s">
        <v>834</v>
      </c>
    </row>
    <row r="4" spans="1:11" ht="11.25" customHeight="1">
      <c r="A4" s="48"/>
    </row>
    <row r="5" spans="1:11" ht="18.75" customHeight="1">
      <c r="A5" s="48"/>
      <c r="B5" s="960" t="s">
        <v>112</v>
      </c>
      <c r="C5" s="961"/>
      <c r="D5" s="960" t="s">
        <v>111</v>
      </c>
      <c r="E5" s="961"/>
      <c r="F5" s="767" t="s">
        <v>110</v>
      </c>
      <c r="G5" s="752"/>
      <c r="H5" s="821" t="s">
        <v>109</v>
      </c>
      <c r="I5" s="752"/>
      <c r="J5" s="767" t="s">
        <v>3</v>
      </c>
      <c r="K5" s="731"/>
    </row>
    <row r="6" spans="1:11" ht="15" customHeight="1">
      <c r="A6" s="48"/>
      <c r="B6" s="31"/>
      <c r="C6" s="30"/>
      <c r="D6" s="29"/>
      <c r="E6" s="28"/>
      <c r="F6" s="27"/>
      <c r="G6" s="25"/>
      <c r="H6" s="144"/>
      <c r="I6" s="25"/>
      <c r="J6" s="24" t="s">
        <v>1670</v>
      </c>
      <c r="K6" s="731"/>
    </row>
    <row r="7" spans="1:11" s="1" customFormat="1" ht="15" customHeight="1">
      <c r="B7" s="754">
        <v>1</v>
      </c>
      <c r="C7" s="755" t="s">
        <v>129</v>
      </c>
      <c r="D7" s="756" t="s">
        <v>1671</v>
      </c>
      <c r="E7" s="757" t="s">
        <v>128</v>
      </c>
      <c r="F7" s="758"/>
      <c r="G7" s="732" t="s">
        <v>1672</v>
      </c>
      <c r="H7" s="822">
        <v>0.128</v>
      </c>
      <c r="I7" s="732" t="s">
        <v>1673</v>
      </c>
      <c r="J7" s="760">
        <f t="shared" ref="J7:J44" si="0">ROUND(F7*H7,0)</f>
        <v>0</v>
      </c>
      <c r="K7" s="731" t="s">
        <v>196</v>
      </c>
    </row>
    <row r="8" spans="1:11" s="1" customFormat="1" ht="15" customHeight="1">
      <c r="B8" s="185"/>
      <c r="C8" s="28"/>
      <c r="D8" s="756" t="s">
        <v>1674</v>
      </c>
      <c r="E8" s="757" t="s">
        <v>127</v>
      </c>
      <c r="F8" s="758"/>
      <c r="G8" s="732" t="s">
        <v>1675</v>
      </c>
      <c r="H8" s="823">
        <v>0.13</v>
      </c>
      <c r="I8" s="752" t="s">
        <v>1676</v>
      </c>
      <c r="J8" s="762">
        <f t="shared" si="0"/>
        <v>0</v>
      </c>
      <c r="K8" s="731" t="s">
        <v>195</v>
      </c>
    </row>
    <row r="9" spans="1:11" s="1" customFormat="1" ht="15" customHeight="1">
      <c r="B9" s="754">
        <v>2</v>
      </c>
      <c r="C9" s="755" t="s">
        <v>119</v>
      </c>
      <c r="D9" s="950"/>
      <c r="E9" s="951"/>
      <c r="F9" s="758"/>
      <c r="G9" s="732" t="s">
        <v>1675</v>
      </c>
      <c r="H9" s="822">
        <v>0.157</v>
      </c>
      <c r="I9" s="732" t="s">
        <v>1676</v>
      </c>
      <c r="J9" s="760">
        <f t="shared" si="0"/>
        <v>0</v>
      </c>
      <c r="K9" s="731" t="s">
        <v>194</v>
      </c>
    </row>
    <row r="10" spans="1:11" s="1" customFormat="1" ht="15" customHeight="1">
      <c r="B10" s="754">
        <v>3</v>
      </c>
      <c r="C10" s="755" t="s">
        <v>118</v>
      </c>
      <c r="D10" s="756"/>
      <c r="E10" s="757" t="s">
        <v>1677</v>
      </c>
      <c r="F10" s="758"/>
      <c r="G10" s="732" t="s">
        <v>1675</v>
      </c>
      <c r="H10" s="822">
        <v>0.19600000000000001</v>
      </c>
      <c r="I10" s="732" t="s">
        <v>1676</v>
      </c>
      <c r="J10" s="760">
        <f t="shared" si="0"/>
        <v>0</v>
      </c>
      <c r="K10" s="731" t="s">
        <v>193</v>
      </c>
    </row>
    <row r="11" spans="1:11" s="1" customFormat="1" ht="15" customHeight="1">
      <c r="B11" s="754">
        <v>4</v>
      </c>
      <c r="C11" s="755" t="s">
        <v>118</v>
      </c>
      <c r="D11" s="756"/>
      <c r="E11" s="757" t="s">
        <v>1678</v>
      </c>
      <c r="F11" s="758"/>
      <c r="G11" s="732" t="s">
        <v>1675</v>
      </c>
      <c r="H11" s="822">
        <v>0.17</v>
      </c>
      <c r="I11" s="732" t="s">
        <v>1676</v>
      </c>
      <c r="J11" s="760">
        <f t="shared" si="0"/>
        <v>0</v>
      </c>
      <c r="K11" s="731" t="s">
        <v>192</v>
      </c>
    </row>
    <row r="12" spans="1:11" s="1" customFormat="1" ht="15" customHeight="1">
      <c r="B12" s="754">
        <v>5</v>
      </c>
      <c r="C12" s="755" t="s">
        <v>118</v>
      </c>
      <c r="D12" s="756"/>
      <c r="E12" s="757" t="s">
        <v>1679</v>
      </c>
      <c r="F12" s="758"/>
      <c r="G12" s="732" t="s">
        <v>1675</v>
      </c>
      <c r="H12" s="822">
        <v>0.129</v>
      </c>
      <c r="I12" s="732" t="s">
        <v>1676</v>
      </c>
      <c r="J12" s="760">
        <f t="shared" si="0"/>
        <v>0</v>
      </c>
      <c r="K12" s="731" t="s">
        <v>166</v>
      </c>
    </row>
    <row r="13" spans="1:11" s="1" customFormat="1" ht="15" customHeight="1">
      <c r="B13" s="754">
        <v>6</v>
      </c>
      <c r="C13" s="755" t="s">
        <v>117</v>
      </c>
      <c r="D13" s="950"/>
      <c r="E13" s="951"/>
      <c r="F13" s="758"/>
      <c r="G13" s="732" t="s">
        <v>1675</v>
      </c>
      <c r="H13" s="822">
        <v>0.154</v>
      </c>
      <c r="I13" s="732" t="s">
        <v>1676</v>
      </c>
      <c r="J13" s="760">
        <f t="shared" si="0"/>
        <v>0</v>
      </c>
      <c r="K13" s="731" t="s">
        <v>165</v>
      </c>
    </row>
    <row r="14" spans="1:11" s="1" customFormat="1" ht="15" customHeight="1">
      <c r="B14" s="754">
        <v>7</v>
      </c>
      <c r="C14" s="755" t="s">
        <v>105</v>
      </c>
      <c r="D14" s="756"/>
      <c r="E14" s="757" t="s">
        <v>1680</v>
      </c>
      <c r="F14" s="758"/>
      <c r="G14" s="732" t="s">
        <v>1675</v>
      </c>
      <c r="H14" s="822">
        <v>0.39600000000000002</v>
      </c>
      <c r="I14" s="732" t="s">
        <v>1676</v>
      </c>
      <c r="J14" s="760">
        <f t="shared" si="0"/>
        <v>0</v>
      </c>
      <c r="K14" s="731" t="s">
        <v>164</v>
      </c>
    </row>
    <row r="15" spans="1:11" s="1" customFormat="1" ht="15" customHeight="1">
      <c r="B15" s="763">
        <v>8</v>
      </c>
      <c r="C15" s="757" t="s">
        <v>105</v>
      </c>
      <c r="D15" s="756"/>
      <c r="E15" s="757" t="s">
        <v>1679</v>
      </c>
      <c r="F15" s="758"/>
      <c r="G15" s="732" t="s">
        <v>1675</v>
      </c>
      <c r="H15" s="822">
        <v>0.20899999999999999</v>
      </c>
      <c r="I15" s="732" t="s">
        <v>1676</v>
      </c>
      <c r="J15" s="760">
        <f t="shared" si="0"/>
        <v>0</v>
      </c>
      <c r="K15" s="731" t="s">
        <v>163</v>
      </c>
    </row>
    <row r="16" spans="1:11" s="1" customFormat="1" ht="15" customHeight="1">
      <c r="B16" s="754">
        <v>9</v>
      </c>
      <c r="C16" s="755" t="s">
        <v>103</v>
      </c>
      <c r="D16" s="756"/>
      <c r="E16" s="757" t="s">
        <v>1681</v>
      </c>
      <c r="F16" s="758"/>
      <c r="G16" s="732" t="s">
        <v>519</v>
      </c>
      <c r="H16" s="822">
        <v>0.32500000000000001</v>
      </c>
      <c r="I16" s="732" t="s">
        <v>521</v>
      </c>
      <c r="J16" s="760">
        <f t="shared" si="0"/>
        <v>0</v>
      </c>
      <c r="K16" s="731" t="s">
        <v>191</v>
      </c>
    </row>
    <row r="17" spans="2:11" s="1" customFormat="1" ht="15" customHeight="1">
      <c r="B17" s="754">
        <v>10</v>
      </c>
      <c r="C17" s="755" t="s">
        <v>103</v>
      </c>
      <c r="D17" s="756"/>
      <c r="E17" s="757" t="s">
        <v>893</v>
      </c>
      <c r="F17" s="758"/>
      <c r="G17" s="732" t="s">
        <v>519</v>
      </c>
      <c r="H17" s="822">
        <v>0.27100000000000002</v>
      </c>
      <c r="I17" s="732" t="s">
        <v>521</v>
      </c>
      <c r="J17" s="760">
        <f t="shared" si="0"/>
        <v>0</v>
      </c>
      <c r="K17" s="731" t="s">
        <v>170</v>
      </c>
    </row>
    <row r="18" spans="2:11" s="1" customFormat="1" ht="15" customHeight="1">
      <c r="B18" s="754">
        <v>11</v>
      </c>
      <c r="C18" s="755" t="s">
        <v>101</v>
      </c>
      <c r="D18" s="756"/>
      <c r="E18" s="757" t="s">
        <v>894</v>
      </c>
      <c r="F18" s="758"/>
      <c r="G18" s="732" t="s">
        <v>519</v>
      </c>
      <c r="H18" s="822">
        <v>0.372</v>
      </c>
      <c r="I18" s="732" t="s">
        <v>521</v>
      </c>
      <c r="J18" s="760">
        <f t="shared" si="0"/>
        <v>0</v>
      </c>
      <c r="K18" s="731" t="s">
        <v>190</v>
      </c>
    </row>
    <row r="19" spans="2:11" s="1" customFormat="1" ht="15" customHeight="1">
      <c r="B19" s="763">
        <v>12</v>
      </c>
      <c r="C19" s="757" t="s">
        <v>101</v>
      </c>
      <c r="D19" s="756"/>
      <c r="E19" s="757" t="s">
        <v>893</v>
      </c>
      <c r="F19" s="758"/>
      <c r="G19" s="732" t="s">
        <v>519</v>
      </c>
      <c r="H19" s="822">
        <v>0.31</v>
      </c>
      <c r="I19" s="732" t="s">
        <v>521</v>
      </c>
      <c r="J19" s="760">
        <f t="shared" si="0"/>
        <v>0</v>
      </c>
      <c r="K19" s="731" t="s">
        <v>123</v>
      </c>
    </row>
    <row r="20" spans="2:11" s="1" customFormat="1" ht="15" customHeight="1">
      <c r="B20" s="754">
        <v>13</v>
      </c>
      <c r="C20" s="755" t="s">
        <v>99</v>
      </c>
      <c r="D20" s="756"/>
      <c r="E20" s="757" t="s">
        <v>894</v>
      </c>
      <c r="F20" s="758"/>
      <c r="G20" s="732" t="s">
        <v>519</v>
      </c>
      <c r="H20" s="822">
        <v>0.40500000000000003</v>
      </c>
      <c r="I20" s="732" t="s">
        <v>521</v>
      </c>
      <c r="J20" s="760">
        <f t="shared" si="0"/>
        <v>0</v>
      </c>
      <c r="K20" s="731" t="s">
        <v>122</v>
      </c>
    </row>
    <row r="21" spans="2:11" s="1" customFormat="1" ht="15" customHeight="1">
      <c r="B21" s="763">
        <v>14</v>
      </c>
      <c r="C21" s="757" t="s">
        <v>99</v>
      </c>
      <c r="D21" s="756"/>
      <c r="E21" s="757" t="s">
        <v>893</v>
      </c>
      <c r="F21" s="758"/>
      <c r="G21" s="732" t="s">
        <v>519</v>
      </c>
      <c r="H21" s="822">
        <v>0.33800000000000002</v>
      </c>
      <c r="I21" s="732" t="s">
        <v>521</v>
      </c>
      <c r="J21" s="760">
        <f t="shared" si="0"/>
        <v>0</v>
      </c>
      <c r="K21" s="731" t="s">
        <v>121</v>
      </c>
    </row>
    <row r="22" spans="2:11" s="1" customFormat="1" ht="15" customHeight="1">
      <c r="B22" s="754">
        <v>15</v>
      </c>
      <c r="C22" s="755" t="s">
        <v>97</v>
      </c>
      <c r="D22" s="756"/>
      <c r="E22" s="757" t="s">
        <v>894</v>
      </c>
      <c r="F22" s="758"/>
      <c r="G22" s="732" t="s">
        <v>519</v>
      </c>
      <c r="H22" s="822">
        <v>0.41799999999999998</v>
      </c>
      <c r="I22" s="732" t="s">
        <v>521</v>
      </c>
      <c r="J22" s="760">
        <f t="shared" si="0"/>
        <v>0</v>
      </c>
      <c r="K22" s="731" t="s">
        <v>732</v>
      </c>
    </row>
    <row r="23" spans="2:11" s="1" customFormat="1" ht="15" customHeight="1">
      <c r="B23" s="763">
        <v>16</v>
      </c>
      <c r="C23" s="757" t="s">
        <v>97</v>
      </c>
      <c r="D23" s="756"/>
      <c r="E23" s="757" t="s">
        <v>893</v>
      </c>
      <c r="F23" s="758"/>
      <c r="G23" s="732" t="s">
        <v>519</v>
      </c>
      <c r="H23" s="822">
        <v>0.34799999999999998</v>
      </c>
      <c r="I23" s="732" t="s">
        <v>521</v>
      </c>
      <c r="J23" s="760">
        <f t="shared" si="0"/>
        <v>0</v>
      </c>
      <c r="K23" s="731" t="s">
        <v>528</v>
      </c>
    </row>
    <row r="24" spans="2:11" s="1" customFormat="1" ht="15" customHeight="1">
      <c r="B24" s="754">
        <v>17</v>
      </c>
      <c r="C24" s="755" t="s">
        <v>478</v>
      </c>
      <c r="D24" s="756"/>
      <c r="E24" s="757" t="s">
        <v>894</v>
      </c>
      <c r="F24" s="758"/>
      <c r="G24" s="732" t="s">
        <v>519</v>
      </c>
      <c r="H24" s="822">
        <v>0.44400000000000001</v>
      </c>
      <c r="I24" s="732" t="s">
        <v>521</v>
      </c>
      <c r="J24" s="760">
        <f t="shared" si="0"/>
        <v>0</v>
      </c>
      <c r="K24" s="731" t="s">
        <v>806</v>
      </c>
    </row>
    <row r="25" spans="2:11" s="1" customFormat="1" ht="15" customHeight="1">
      <c r="B25" s="763">
        <v>18</v>
      </c>
      <c r="C25" s="757" t="s">
        <v>478</v>
      </c>
      <c r="D25" s="756"/>
      <c r="E25" s="757" t="s">
        <v>893</v>
      </c>
      <c r="F25" s="758"/>
      <c r="G25" s="732" t="s">
        <v>519</v>
      </c>
      <c r="H25" s="822">
        <v>0.37</v>
      </c>
      <c r="I25" s="732" t="s">
        <v>521</v>
      </c>
      <c r="J25" s="760">
        <f t="shared" si="0"/>
        <v>0</v>
      </c>
      <c r="K25" s="731" t="s">
        <v>532</v>
      </c>
    </row>
    <row r="26" spans="2:11" s="1" customFormat="1" ht="15" customHeight="1">
      <c r="B26" s="754">
        <v>19</v>
      </c>
      <c r="C26" s="755" t="s">
        <v>498</v>
      </c>
      <c r="D26" s="756"/>
      <c r="E26" s="757" t="s">
        <v>894</v>
      </c>
      <c r="F26" s="758"/>
      <c r="G26" s="732" t="s">
        <v>519</v>
      </c>
      <c r="H26" s="822">
        <v>0.47799999999999998</v>
      </c>
      <c r="I26" s="732" t="s">
        <v>521</v>
      </c>
      <c r="J26" s="760">
        <f t="shared" si="0"/>
        <v>0</v>
      </c>
      <c r="K26" s="731" t="s">
        <v>843</v>
      </c>
    </row>
    <row r="27" spans="2:11" s="1" customFormat="1" ht="15" customHeight="1">
      <c r="B27" s="763">
        <v>20</v>
      </c>
      <c r="C27" s="757" t="s">
        <v>498</v>
      </c>
      <c r="D27" s="756"/>
      <c r="E27" s="757" t="s">
        <v>893</v>
      </c>
      <c r="F27" s="758"/>
      <c r="G27" s="732" t="s">
        <v>519</v>
      </c>
      <c r="H27" s="822">
        <v>0.39800000000000002</v>
      </c>
      <c r="I27" s="732" t="s">
        <v>521</v>
      </c>
      <c r="J27" s="760">
        <f t="shared" si="0"/>
        <v>0</v>
      </c>
      <c r="K27" s="731" t="s">
        <v>895</v>
      </c>
    </row>
    <row r="28" spans="2:11" s="1" customFormat="1" ht="15" customHeight="1">
      <c r="B28" s="763">
        <v>21</v>
      </c>
      <c r="C28" s="757" t="s">
        <v>498</v>
      </c>
      <c r="D28" s="756"/>
      <c r="E28" s="757" t="s">
        <v>896</v>
      </c>
      <c r="F28" s="758"/>
      <c r="G28" s="732" t="s">
        <v>519</v>
      </c>
      <c r="H28" s="822">
        <v>0.35799999999999998</v>
      </c>
      <c r="I28" s="732" t="s">
        <v>521</v>
      </c>
      <c r="J28" s="760">
        <f t="shared" si="0"/>
        <v>0</v>
      </c>
      <c r="K28" s="731" t="s">
        <v>897</v>
      </c>
    </row>
    <row r="29" spans="2:11" s="1" customFormat="1" ht="15" customHeight="1">
      <c r="B29" s="763">
        <v>22</v>
      </c>
      <c r="C29" s="757" t="s">
        <v>541</v>
      </c>
      <c r="D29" s="756"/>
      <c r="E29" s="757" t="s">
        <v>898</v>
      </c>
      <c r="F29" s="758"/>
      <c r="G29" s="732" t="s">
        <v>519</v>
      </c>
      <c r="H29" s="822">
        <v>0.68</v>
      </c>
      <c r="I29" s="732" t="s">
        <v>521</v>
      </c>
      <c r="J29" s="760">
        <f t="shared" si="0"/>
        <v>0</v>
      </c>
      <c r="K29" s="731" t="s">
        <v>899</v>
      </c>
    </row>
    <row r="30" spans="2:11" s="1" customFormat="1" ht="15" customHeight="1">
      <c r="B30" s="763">
        <v>23</v>
      </c>
      <c r="C30" s="757" t="s">
        <v>541</v>
      </c>
      <c r="D30" s="756"/>
      <c r="E30" s="757" t="s">
        <v>893</v>
      </c>
      <c r="F30" s="758"/>
      <c r="G30" s="732" t="s">
        <v>519</v>
      </c>
      <c r="H30" s="822">
        <v>0.42499999999999999</v>
      </c>
      <c r="I30" s="732" t="s">
        <v>521</v>
      </c>
      <c r="J30" s="760">
        <f t="shared" si="0"/>
        <v>0</v>
      </c>
      <c r="K30" s="731" t="s">
        <v>900</v>
      </c>
    </row>
    <row r="31" spans="2:11" s="1" customFormat="1" ht="15" customHeight="1">
      <c r="B31" s="763">
        <v>24</v>
      </c>
      <c r="C31" s="755" t="s">
        <v>595</v>
      </c>
      <c r="D31" s="756"/>
      <c r="E31" s="757" t="s">
        <v>894</v>
      </c>
      <c r="F31" s="758"/>
      <c r="G31" s="732" t="s">
        <v>519</v>
      </c>
      <c r="H31" s="822">
        <v>0.54</v>
      </c>
      <c r="I31" s="732" t="s">
        <v>521</v>
      </c>
      <c r="J31" s="760">
        <f>ROUND(F31*H31,0)</f>
        <v>0</v>
      </c>
      <c r="K31" s="731" t="s">
        <v>901</v>
      </c>
    </row>
    <row r="32" spans="2:11" s="1" customFormat="1" ht="15" customHeight="1">
      <c r="B32" s="763">
        <v>25</v>
      </c>
      <c r="C32" s="757" t="s">
        <v>595</v>
      </c>
      <c r="D32" s="756"/>
      <c r="E32" s="757" t="s">
        <v>893</v>
      </c>
      <c r="F32" s="758"/>
      <c r="G32" s="732" t="s">
        <v>519</v>
      </c>
      <c r="H32" s="822">
        <v>0.45</v>
      </c>
      <c r="I32" s="732" t="s">
        <v>521</v>
      </c>
      <c r="J32" s="760">
        <f>ROUND(F32*H32,0)</f>
        <v>0</v>
      </c>
      <c r="K32" s="731" t="s">
        <v>902</v>
      </c>
    </row>
    <row r="33" spans="2:11" s="1" customFormat="1" ht="15" customHeight="1">
      <c r="B33" s="763">
        <v>26</v>
      </c>
      <c r="C33" s="755" t="s">
        <v>652</v>
      </c>
      <c r="D33" s="756"/>
      <c r="E33" s="757" t="s">
        <v>894</v>
      </c>
      <c r="F33" s="758"/>
      <c r="G33" s="732" t="s">
        <v>519</v>
      </c>
      <c r="H33" s="822">
        <v>0.56999999999999995</v>
      </c>
      <c r="I33" s="732" t="s">
        <v>521</v>
      </c>
      <c r="J33" s="760">
        <f t="shared" si="0"/>
        <v>0</v>
      </c>
      <c r="K33" s="731" t="s">
        <v>903</v>
      </c>
    </row>
    <row r="34" spans="2:11" s="1" customFormat="1" ht="15" customHeight="1">
      <c r="B34" s="763">
        <v>27</v>
      </c>
      <c r="C34" s="757" t="s">
        <v>652</v>
      </c>
      <c r="D34" s="756"/>
      <c r="E34" s="757" t="s">
        <v>893</v>
      </c>
      <c r="F34" s="758"/>
      <c r="G34" s="732" t="s">
        <v>519</v>
      </c>
      <c r="H34" s="822">
        <v>0.47499999999999998</v>
      </c>
      <c r="I34" s="732" t="s">
        <v>521</v>
      </c>
      <c r="J34" s="760">
        <f t="shared" si="0"/>
        <v>0</v>
      </c>
      <c r="K34" s="731" t="s">
        <v>904</v>
      </c>
    </row>
    <row r="35" spans="2:11" s="1" customFormat="1" ht="15" customHeight="1">
      <c r="B35" s="763">
        <v>28</v>
      </c>
      <c r="C35" s="757" t="s">
        <v>726</v>
      </c>
      <c r="D35" s="756"/>
      <c r="E35" s="757" t="s">
        <v>905</v>
      </c>
      <c r="F35" s="758"/>
      <c r="G35" s="732" t="s">
        <v>519</v>
      </c>
      <c r="H35" s="822">
        <v>0.6</v>
      </c>
      <c r="I35" s="732" t="s">
        <v>521</v>
      </c>
      <c r="J35" s="760">
        <f t="shared" si="0"/>
        <v>0</v>
      </c>
      <c r="K35" s="731" t="s">
        <v>906</v>
      </c>
    </row>
    <row r="36" spans="2:11" s="1" customFormat="1" ht="15" customHeight="1">
      <c r="B36" s="763">
        <v>29</v>
      </c>
      <c r="C36" s="757" t="s">
        <v>726</v>
      </c>
      <c r="D36" s="756"/>
      <c r="E36" s="757" t="s">
        <v>907</v>
      </c>
      <c r="F36" s="758"/>
      <c r="G36" s="732" t="s">
        <v>519</v>
      </c>
      <c r="H36" s="822">
        <v>0.5</v>
      </c>
      <c r="I36" s="732" t="s">
        <v>521</v>
      </c>
      <c r="J36" s="760">
        <f t="shared" si="0"/>
        <v>0</v>
      </c>
      <c r="K36" s="731" t="s">
        <v>908</v>
      </c>
    </row>
    <row r="37" spans="2:11" s="1" customFormat="1" ht="15" customHeight="1">
      <c r="B37" s="763">
        <v>30</v>
      </c>
      <c r="C37" s="757" t="s">
        <v>769</v>
      </c>
      <c r="D37" s="756"/>
      <c r="E37" s="757" t="s">
        <v>905</v>
      </c>
      <c r="F37" s="758"/>
      <c r="G37" s="732" t="s">
        <v>519</v>
      </c>
      <c r="H37" s="822">
        <v>0.6</v>
      </c>
      <c r="I37" s="732" t="s">
        <v>521</v>
      </c>
      <c r="J37" s="760">
        <f t="shared" si="0"/>
        <v>0</v>
      </c>
      <c r="K37" s="731" t="s">
        <v>849</v>
      </c>
    </row>
    <row r="38" spans="2:11" s="1" customFormat="1" ht="15" customHeight="1">
      <c r="B38" s="763">
        <v>31</v>
      </c>
      <c r="C38" s="757" t="s">
        <v>769</v>
      </c>
      <c r="D38" s="756"/>
      <c r="E38" s="757" t="s">
        <v>907</v>
      </c>
      <c r="F38" s="758"/>
      <c r="G38" s="732" t="s">
        <v>519</v>
      </c>
      <c r="H38" s="822">
        <v>0.5</v>
      </c>
      <c r="I38" s="732" t="s">
        <v>521</v>
      </c>
      <c r="J38" s="760">
        <f t="shared" si="0"/>
        <v>0</v>
      </c>
      <c r="K38" s="731" t="s">
        <v>909</v>
      </c>
    </row>
    <row r="39" spans="2:11" s="1" customFormat="1" ht="15" customHeight="1">
      <c r="B39" s="763">
        <v>32</v>
      </c>
      <c r="C39" s="757" t="s">
        <v>836</v>
      </c>
      <c r="D39" s="756"/>
      <c r="E39" s="757" t="s">
        <v>910</v>
      </c>
      <c r="F39" s="758"/>
      <c r="G39" s="732" t="s">
        <v>519</v>
      </c>
      <c r="H39" s="822">
        <v>0.8</v>
      </c>
      <c r="I39" s="732" t="s">
        <v>521</v>
      </c>
      <c r="J39" s="760">
        <f t="shared" si="0"/>
        <v>0</v>
      </c>
      <c r="K39" s="731" t="s">
        <v>858</v>
      </c>
    </row>
    <row r="40" spans="2:11" s="1" customFormat="1" ht="15" customHeight="1">
      <c r="B40" s="763">
        <v>33</v>
      </c>
      <c r="C40" s="757" t="s">
        <v>836</v>
      </c>
      <c r="D40" s="756"/>
      <c r="E40" s="757" t="s">
        <v>905</v>
      </c>
      <c r="F40" s="758"/>
      <c r="G40" s="732" t="s">
        <v>519</v>
      </c>
      <c r="H40" s="822">
        <v>0.6</v>
      </c>
      <c r="I40" s="732" t="s">
        <v>521</v>
      </c>
      <c r="J40" s="760">
        <f t="shared" si="0"/>
        <v>0</v>
      </c>
      <c r="K40" s="731" t="s">
        <v>859</v>
      </c>
    </row>
    <row r="41" spans="2:11" s="1" customFormat="1" ht="15" customHeight="1">
      <c r="B41" s="763">
        <v>34</v>
      </c>
      <c r="C41" s="757" t="s">
        <v>836</v>
      </c>
      <c r="D41" s="756"/>
      <c r="E41" s="757" t="s">
        <v>907</v>
      </c>
      <c r="F41" s="758"/>
      <c r="G41" s="732" t="s">
        <v>519</v>
      </c>
      <c r="H41" s="822">
        <v>0.5</v>
      </c>
      <c r="I41" s="732" t="s">
        <v>521</v>
      </c>
      <c r="J41" s="760">
        <f t="shared" si="0"/>
        <v>0</v>
      </c>
      <c r="K41" s="731" t="s">
        <v>911</v>
      </c>
    </row>
    <row r="42" spans="2:11" s="1" customFormat="1" ht="15" customHeight="1">
      <c r="B42" s="824">
        <v>35</v>
      </c>
      <c r="C42" s="825" t="s">
        <v>844</v>
      </c>
      <c r="D42" s="826"/>
      <c r="E42" s="825" t="s">
        <v>910</v>
      </c>
      <c r="F42" s="827"/>
      <c r="G42" s="828" t="s">
        <v>519</v>
      </c>
      <c r="H42" s="822">
        <v>0.8</v>
      </c>
      <c r="I42" s="828" t="s">
        <v>521</v>
      </c>
      <c r="J42" s="829">
        <f t="shared" si="0"/>
        <v>0</v>
      </c>
      <c r="K42" s="387" t="s">
        <v>1269</v>
      </c>
    </row>
    <row r="43" spans="2:11" s="1" customFormat="1" ht="15" customHeight="1">
      <c r="B43" s="824">
        <v>36</v>
      </c>
      <c r="C43" s="825" t="s">
        <v>844</v>
      </c>
      <c r="D43" s="826"/>
      <c r="E43" s="825" t="s">
        <v>905</v>
      </c>
      <c r="F43" s="827"/>
      <c r="G43" s="828" t="s">
        <v>519</v>
      </c>
      <c r="H43" s="822">
        <v>0.6</v>
      </c>
      <c r="I43" s="828" t="s">
        <v>521</v>
      </c>
      <c r="J43" s="829">
        <f t="shared" si="0"/>
        <v>0</v>
      </c>
      <c r="K43" s="387" t="s">
        <v>1270</v>
      </c>
    </row>
    <row r="44" spans="2:11" s="1" customFormat="1" ht="15" customHeight="1" thickBot="1">
      <c r="B44" s="824">
        <v>37</v>
      </c>
      <c r="C44" s="825" t="s">
        <v>844</v>
      </c>
      <c r="D44" s="826"/>
      <c r="E44" s="825" t="s">
        <v>907</v>
      </c>
      <c r="F44" s="827"/>
      <c r="G44" s="828" t="s">
        <v>519</v>
      </c>
      <c r="H44" s="822">
        <v>0.5</v>
      </c>
      <c r="I44" s="828" t="s">
        <v>521</v>
      </c>
      <c r="J44" s="829">
        <f t="shared" si="0"/>
        <v>0</v>
      </c>
      <c r="K44" s="387" t="s">
        <v>1682</v>
      </c>
    </row>
    <row r="45" spans="2:11" s="1" customFormat="1" ht="15" customHeight="1">
      <c r="B45" s="45"/>
      <c r="C45" s="16"/>
      <c r="D45" s="15"/>
      <c r="E45" s="15"/>
      <c r="F45" s="14"/>
      <c r="G45" s="776"/>
      <c r="H45" s="956" t="s">
        <v>1683</v>
      </c>
      <c r="I45" s="957"/>
      <c r="J45" s="11"/>
      <c r="K45" s="731"/>
    </row>
    <row r="46" spans="2:11" s="1" customFormat="1" ht="15" customHeight="1" thickBot="1">
      <c r="B46" s="43"/>
      <c r="C46" s="731"/>
      <c r="D46" s="731"/>
      <c r="E46" s="731"/>
      <c r="F46" s="12"/>
      <c r="G46" s="731"/>
      <c r="H46" s="958" t="s">
        <v>94</v>
      </c>
      <c r="I46" s="959"/>
      <c r="J46" s="10">
        <f>SUM(J7:J44)</f>
        <v>0</v>
      </c>
      <c r="K46" s="731" t="s">
        <v>1684</v>
      </c>
    </row>
    <row r="47" spans="2:11" s="1" customFormat="1" ht="18.75" customHeight="1">
      <c r="B47" s="42"/>
      <c r="F47" s="3"/>
      <c r="H47" s="64"/>
      <c r="J47" s="3"/>
    </row>
    <row r="48" spans="2:11" s="1" customFormat="1" ht="18.75" customHeight="1">
      <c r="B48" s="42"/>
      <c r="F48" s="3"/>
      <c r="H48" s="64"/>
      <c r="J48" s="3"/>
    </row>
    <row r="49" spans="2:11" s="1" customFormat="1" ht="18.75" customHeight="1">
      <c r="B49" s="43"/>
      <c r="C49" s="731"/>
      <c r="D49" s="731"/>
      <c r="E49" s="731"/>
      <c r="F49" s="12"/>
      <c r="G49" s="44"/>
      <c r="H49" s="184"/>
      <c r="I49" s="776"/>
      <c r="J49" s="14"/>
      <c r="K49" s="731"/>
    </row>
    <row r="50" spans="2:11" s="1" customFormat="1" ht="18.75" customHeight="1">
      <c r="B50" s="43"/>
      <c r="C50" s="731"/>
      <c r="D50" s="731"/>
      <c r="E50" s="731"/>
      <c r="F50" s="12"/>
      <c r="G50" s="44"/>
      <c r="H50" s="184"/>
      <c r="I50" s="776"/>
      <c r="J50" s="14"/>
      <c r="K50" s="731"/>
    </row>
    <row r="51" spans="2:11" s="1" customFormat="1" ht="18.75" customHeight="1">
      <c r="B51" s="43"/>
      <c r="C51" s="731"/>
      <c r="D51" s="731"/>
      <c r="E51" s="731"/>
      <c r="F51" s="12"/>
      <c r="G51" s="44"/>
      <c r="H51" s="184"/>
      <c r="I51" s="776"/>
      <c r="J51" s="14"/>
      <c r="K51" s="731"/>
    </row>
    <row r="52" spans="2:11" s="1" customFormat="1" ht="18.75" customHeight="1">
      <c r="B52" s="43"/>
      <c r="C52" s="731"/>
      <c r="D52" s="731"/>
      <c r="E52" s="731"/>
      <c r="F52" s="12"/>
      <c r="G52" s="44"/>
      <c r="H52" s="184"/>
      <c r="I52" s="776"/>
      <c r="J52" s="14"/>
      <c r="K52" s="731"/>
    </row>
    <row r="53" spans="2:11" s="1" customFormat="1" ht="18.75" customHeight="1">
      <c r="B53" s="43"/>
      <c r="C53" s="731"/>
      <c r="D53" s="731"/>
      <c r="E53" s="731"/>
      <c r="F53" s="12"/>
      <c r="G53" s="44"/>
      <c r="H53" s="184"/>
      <c r="I53" s="776"/>
      <c r="J53" s="14"/>
      <c r="K53" s="731"/>
    </row>
    <row r="54" spans="2:11" s="1" customFormat="1" ht="18.75" customHeight="1">
      <c r="B54" s="43"/>
      <c r="C54" s="731"/>
      <c r="D54" s="731"/>
      <c r="E54" s="731"/>
      <c r="F54" s="12"/>
      <c r="G54" s="44"/>
      <c r="H54" s="184"/>
      <c r="I54" s="776"/>
      <c r="J54" s="14"/>
      <c r="K54" s="731"/>
    </row>
    <row r="55" spans="2:11" s="1" customFormat="1" ht="18.75" customHeight="1">
      <c r="B55" s="43"/>
      <c r="C55" s="731"/>
      <c r="D55" s="731"/>
      <c r="E55" s="731"/>
      <c r="F55" s="12"/>
      <c r="G55" s="44"/>
      <c r="H55" s="184"/>
      <c r="I55" s="776"/>
      <c r="J55" s="14"/>
      <c r="K55" s="731"/>
    </row>
    <row r="56" spans="2:11" s="1" customFormat="1" ht="18.75" customHeight="1">
      <c r="B56" s="43"/>
      <c r="C56" s="731"/>
      <c r="D56" s="731"/>
      <c r="E56" s="731"/>
      <c r="F56" s="12"/>
      <c r="G56" s="44"/>
      <c r="H56" s="184"/>
      <c r="I56" s="776"/>
      <c r="J56" s="14"/>
      <c r="K56" s="731"/>
    </row>
  </sheetData>
  <mergeCells count="9">
    <mergeCell ref="H45:I45"/>
    <mergeCell ref="H46:I46"/>
    <mergeCell ref="D13:E13"/>
    <mergeCell ref="A1:B1"/>
    <mergeCell ref="C1:E1"/>
    <mergeCell ref="I1:K1"/>
    <mergeCell ref="B5:C5"/>
    <mergeCell ref="D5:E5"/>
    <mergeCell ref="D9:E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view="pageBreakPreview" zoomScaleNormal="100" zoomScaleSheetLayoutView="100" workbookViewId="0">
      <selection activeCell="J30" sqref="J30"/>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47" customWidth="1"/>
    <col min="7" max="7" width="2.25" style="46" bestFit="1" customWidth="1"/>
    <col min="8" max="8" width="11.875" style="65" customWidth="1"/>
    <col min="9" max="9" width="2.25" style="46" bestFit="1" customWidth="1"/>
    <col min="10" max="10" width="11.875" style="47" customWidth="1"/>
    <col min="11" max="11" width="4.5" style="46" bestFit="1" customWidth="1"/>
    <col min="12" max="16384" width="9" style="46"/>
  </cols>
  <sheetData>
    <row r="1" spans="1:11" ht="18.75" customHeight="1">
      <c r="A1" s="971" t="s">
        <v>148</v>
      </c>
      <c r="B1" s="972"/>
      <c r="C1" s="1368" t="s">
        <v>587</v>
      </c>
      <c r="D1" s="1369"/>
      <c r="E1" s="1370"/>
      <c r="H1" s="775" t="s">
        <v>0</v>
      </c>
      <c r="I1" s="977">
        <f>総括表!H4</f>
        <v>0</v>
      </c>
      <c r="J1" s="977"/>
      <c r="K1" s="977"/>
    </row>
    <row r="2" spans="1:11" ht="18.75" customHeight="1">
      <c r="J2" s="55"/>
    </row>
    <row r="3" spans="1:11" ht="18.75" customHeight="1">
      <c r="A3" s="7" t="s">
        <v>536</v>
      </c>
      <c r="B3" s="42" t="s">
        <v>588</v>
      </c>
    </row>
    <row r="4" spans="1:11" ht="11.25" customHeight="1">
      <c r="A4" s="48"/>
    </row>
    <row r="5" spans="1:11" ht="18.75" customHeight="1">
      <c r="A5" s="48"/>
      <c r="B5" s="960" t="s">
        <v>112</v>
      </c>
      <c r="C5" s="961"/>
      <c r="D5" s="960" t="s">
        <v>111</v>
      </c>
      <c r="E5" s="961"/>
      <c r="F5" s="767" t="s">
        <v>110</v>
      </c>
      <c r="G5" s="752"/>
      <c r="H5" s="821" t="s">
        <v>109</v>
      </c>
      <c r="I5" s="752"/>
      <c r="J5" s="767" t="s">
        <v>3</v>
      </c>
      <c r="K5" s="731"/>
    </row>
    <row r="6" spans="1:11" ht="15" customHeight="1">
      <c r="A6" s="48"/>
      <c r="B6" s="31"/>
      <c r="C6" s="30"/>
      <c r="D6" s="29"/>
      <c r="E6" s="28"/>
      <c r="F6" s="27"/>
      <c r="G6" s="25"/>
      <c r="H6" s="144"/>
      <c r="I6" s="25"/>
      <c r="J6" s="24" t="s">
        <v>108</v>
      </c>
      <c r="K6" s="731"/>
    </row>
    <row r="7" spans="1:11" s="1" customFormat="1" ht="15" customHeight="1">
      <c r="B7" s="754">
        <v>1</v>
      </c>
      <c r="C7" s="755" t="s">
        <v>131</v>
      </c>
      <c r="D7" s="756"/>
      <c r="E7" s="757" t="s">
        <v>128</v>
      </c>
      <c r="F7" s="758"/>
      <c r="G7" s="732" t="s">
        <v>519</v>
      </c>
      <c r="H7" s="823">
        <v>1.9E-2</v>
      </c>
      <c r="I7" s="752" t="s">
        <v>521</v>
      </c>
      <c r="J7" s="762">
        <f t="shared" ref="J7:J28" si="0">ROUND(F7*H7,0)</f>
        <v>0</v>
      </c>
      <c r="K7" s="731" t="s">
        <v>196</v>
      </c>
    </row>
    <row r="8" spans="1:11" s="1" customFormat="1" ht="15" customHeight="1">
      <c r="B8" s="754">
        <v>2</v>
      </c>
      <c r="C8" s="755" t="s">
        <v>130</v>
      </c>
      <c r="D8" s="756"/>
      <c r="E8" s="757" t="s">
        <v>128</v>
      </c>
      <c r="F8" s="758"/>
      <c r="G8" s="732" t="s">
        <v>519</v>
      </c>
      <c r="H8" s="823">
        <v>6.6000000000000003E-2</v>
      </c>
      <c r="I8" s="752" t="s">
        <v>521</v>
      </c>
      <c r="J8" s="762">
        <f t="shared" si="0"/>
        <v>0</v>
      </c>
      <c r="K8" s="731" t="s">
        <v>195</v>
      </c>
    </row>
    <row r="9" spans="1:11" s="1" customFormat="1" ht="15" customHeight="1">
      <c r="B9" s="754">
        <v>3</v>
      </c>
      <c r="C9" s="755" t="s">
        <v>129</v>
      </c>
      <c r="D9" s="756" t="s">
        <v>530</v>
      </c>
      <c r="E9" s="757" t="s">
        <v>128</v>
      </c>
      <c r="F9" s="758"/>
      <c r="G9" s="732" t="s">
        <v>519</v>
      </c>
      <c r="H9" s="823">
        <v>0.113</v>
      </c>
      <c r="I9" s="752" t="s">
        <v>521</v>
      </c>
      <c r="J9" s="762">
        <f t="shared" si="0"/>
        <v>0</v>
      </c>
      <c r="K9" s="731" t="s">
        <v>194</v>
      </c>
    </row>
    <row r="10" spans="1:11" s="1" customFormat="1" ht="15" customHeight="1">
      <c r="B10" s="185"/>
      <c r="C10" s="146"/>
      <c r="D10" s="756" t="s">
        <v>529</v>
      </c>
      <c r="E10" s="757" t="s">
        <v>127</v>
      </c>
      <c r="F10" s="758"/>
      <c r="G10" s="732" t="s">
        <v>519</v>
      </c>
      <c r="H10" s="822">
        <v>0.113</v>
      </c>
      <c r="I10" s="732" t="s">
        <v>521</v>
      </c>
      <c r="J10" s="760">
        <f t="shared" si="0"/>
        <v>0</v>
      </c>
      <c r="K10" s="731" t="s">
        <v>193</v>
      </c>
    </row>
    <row r="11" spans="1:11" s="1" customFormat="1" ht="15" customHeight="1">
      <c r="B11" s="754">
        <v>4</v>
      </c>
      <c r="C11" s="755" t="s">
        <v>119</v>
      </c>
      <c r="D11" s="950"/>
      <c r="E11" s="951"/>
      <c r="F11" s="758"/>
      <c r="G11" s="732" t="s">
        <v>519</v>
      </c>
      <c r="H11" s="823">
        <v>0.14099999999999999</v>
      </c>
      <c r="I11" s="752" t="s">
        <v>521</v>
      </c>
      <c r="J11" s="762">
        <f t="shared" si="0"/>
        <v>0</v>
      </c>
      <c r="K11" s="731" t="s">
        <v>192</v>
      </c>
    </row>
    <row r="12" spans="1:11" s="1" customFormat="1" ht="15" customHeight="1">
      <c r="B12" s="754">
        <v>5</v>
      </c>
      <c r="C12" s="755" t="s">
        <v>118</v>
      </c>
      <c r="D12" s="950"/>
      <c r="E12" s="951"/>
      <c r="F12" s="758"/>
      <c r="G12" s="732" t="s">
        <v>519</v>
      </c>
      <c r="H12" s="822">
        <v>0.188</v>
      </c>
      <c r="I12" s="732" t="s">
        <v>521</v>
      </c>
      <c r="J12" s="760">
        <f t="shared" si="0"/>
        <v>0</v>
      </c>
      <c r="K12" s="731" t="s">
        <v>166</v>
      </c>
    </row>
    <row r="13" spans="1:11" s="1" customFormat="1" ht="15" customHeight="1">
      <c r="B13" s="754">
        <v>6</v>
      </c>
      <c r="C13" s="755" t="s">
        <v>117</v>
      </c>
      <c r="D13" s="950"/>
      <c r="E13" s="951"/>
      <c r="F13" s="758"/>
      <c r="G13" s="732" t="s">
        <v>519</v>
      </c>
      <c r="H13" s="823">
        <v>0.23599999999999999</v>
      </c>
      <c r="I13" s="752" t="s">
        <v>521</v>
      </c>
      <c r="J13" s="762">
        <f t="shared" si="0"/>
        <v>0</v>
      </c>
      <c r="K13" s="731" t="s">
        <v>165</v>
      </c>
    </row>
    <row r="14" spans="1:11" s="1" customFormat="1" ht="15" customHeight="1">
      <c r="B14" s="754">
        <v>7</v>
      </c>
      <c r="C14" s="755" t="s">
        <v>107</v>
      </c>
      <c r="D14" s="950"/>
      <c r="E14" s="951"/>
      <c r="F14" s="758"/>
      <c r="G14" s="732" t="s">
        <v>519</v>
      </c>
      <c r="H14" s="822">
        <v>0.26500000000000001</v>
      </c>
      <c r="I14" s="732" t="s">
        <v>521</v>
      </c>
      <c r="J14" s="760">
        <f t="shared" si="0"/>
        <v>0</v>
      </c>
      <c r="K14" s="731" t="s">
        <v>164</v>
      </c>
    </row>
    <row r="15" spans="1:11" s="1" customFormat="1" ht="15" customHeight="1">
      <c r="B15" s="754">
        <v>8</v>
      </c>
      <c r="C15" s="755" t="s">
        <v>105</v>
      </c>
      <c r="D15" s="950"/>
      <c r="E15" s="951"/>
      <c r="F15" s="758"/>
      <c r="G15" s="732" t="s">
        <v>519</v>
      </c>
      <c r="H15" s="822">
        <v>0.309</v>
      </c>
      <c r="I15" s="732" t="s">
        <v>521</v>
      </c>
      <c r="J15" s="760">
        <f t="shared" si="0"/>
        <v>0</v>
      </c>
      <c r="K15" s="731" t="s">
        <v>163</v>
      </c>
    </row>
    <row r="16" spans="1:11" s="1" customFormat="1" ht="15" customHeight="1">
      <c r="B16" s="754">
        <v>9</v>
      </c>
      <c r="C16" s="755" t="s">
        <v>103</v>
      </c>
      <c r="D16" s="950"/>
      <c r="E16" s="951"/>
      <c r="F16" s="758"/>
      <c r="G16" s="732" t="s">
        <v>519</v>
      </c>
      <c r="H16" s="823">
        <v>0.35299999999999998</v>
      </c>
      <c r="I16" s="752" t="s">
        <v>521</v>
      </c>
      <c r="J16" s="762">
        <f t="shared" si="0"/>
        <v>0</v>
      </c>
      <c r="K16" s="731" t="s">
        <v>191</v>
      </c>
    </row>
    <row r="17" spans="2:11" s="1" customFormat="1" ht="15" customHeight="1">
      <c r="B17" s="754">
        <v>10</v>
      </c>
      <c r="C17" s="757" t="s">
        <v>101</v>
      </c>
      <c r="D17" s="950"/>
      <c r="E17" s="951"/>
      <c r="F17" s="758"/>
      <c r="G17" s="732" t="s">
        <v>519</v>
      </c>
      <c r="H17" s="822">
        <v>0.39700000000000002</v>
      </c>
      <c r="I17" s="732" t="s">
        <v>521</v>
      </c>
      <c r="J17" s="760">
        <f t="shared" si="0"/>
        <v>0</v>
      </c>
      <c r="K17" s="731" t="s">
        <v>170</v>
      </c>
    </row>
    <row r="18" spans="2:11" s="1" customFormat="1" ht="15" customHeight="1">
      <c r="B18" s="754">
        <v>11</v>
      </c>
      <c r="C18" s="757" t="s">
        <v>99</v>
      </c>
      <c r="D18" s="950"/>
      <c r="E18" s="951"/>
      <c r="F18" s="758"/>
      <c r="G18" s="732" t="s">
        <v>519</v>
      </c>
      <c r="H18" s="822">
        <v>0.441</v>
      </c>
      <c r="I18" s="732" t="s">
        <v>521</v>
      </c>
      <c r="J18" s="760">
        <f t="shared" si="0"/>
        <v>0</v>
      </c>
      <c r="K18" s="731" t="s">
        <v>190</v>
      </c>
    </row>
    <row r="19" spans="2:11" s="1" customFormat="1" ht="15" customHeight="1">
      <c r="B19" s="754">
        <v>12</v>
      </c>
      <c r="C19" s="757" t="s">
        <v>97</v>
      </c>
      <c r="D19" s="950"/>
      <c r="E19" s="951"/>
      <c r="F19" s="758"/>
      <c r="G19" s="732" t="s">
        <v>519</v>
      </c>
      <c r="H19" s="822">
        <v>0.48499999999999999</v>
      </c>
      <c r="I19" s="732" t="s">
        <v>521</v>
      </c>
      <c r="J19" s="760">
        <f t="shared" si="0"/>
        <v>0</v>
      </c>
      <c r="K19" s="731" t="s">
        <v>189</v>
      </c>
    </row>
    <row r="20" spans="2:11" s="1" customFormat="1" ht="15" customHeight="1">
      <c r="B20" s="754">
        <v>13</v>
      </c>
      <c r="C20" s="757" t="s">
        <v>478</v>
      </c>
      <c r="D20" s="950"/>
      <c r="E20" s="951"/>
      <c r="F20" s="758"/>
      <c r="G20" s="732" t="s">
        <v>519</v>
      </c>
      <c r="H20" s="822">
        <v>0.53</v>
      </c>
      <c r="I20" s="732" t="s">
        <v>521</v>
      </c>
      <c r="J20" s="760">
        <f t="shared" si="0"/>
        <v>0</v>
      </c>
      <c r="K20" s="731" t="s">
        <v>188</v>
      </c>
    </row>
    <row r="21" spans="2:11" s="1" customFormat="1" ht="15" customHeight="1">
      <c r="B21" s="754">
        <v>14</v>
      </c>
      <c r="C21" s="757" t="s">
        <v>498</v>
      </c>
      <c r="D21" s="950"/>
      <c r="E21" s="951"/>
      <c r="F21" s="758"/>
      <c r="G21" s="732" t="s">
        <v>519</v>
      </c>
      <c r="H21" s="822">
        <v>0.57399999999999995</v>
      </c>
      <c r="I21" s="732" t="s">
        <v>521</v>
      </c>
      <c r="J21" s="760">
        <f>ROUND(F21*H21,0)</f>
        <v>0</v>
      </c>
      <c r="K21" s="731" t="s">
        <v>187</v>
      </c>
    </row>
    <row r="22" spans="2:11" s="1" customFormat="1" ht="15" customHeight="1">
      <c r="B22" s="754">
        <v>15</v>
      </c>
      <c r="C22" s="757" t="s">
        <v>541</v>
      </c>
      <c r="D22" s="950"/>
      <c r="E22" s="951"/>
      <c r="F22" s="758"/>
      <c r="G22" s="732" t="s">
        <v>519</v>
      </c>
      <c r="H22" s="822">
        <v>0.61799999999999999</v>
      </c>
      <c r="I22" s="732" t="s">
        <v>521</v>
      </c>
      <c r="J22" s="760">
        <f t="shared" si="0"/>
        <v>0</v>
      </c>
      <c r="K22" s="731" t="s">
        <v>186</v>
      </c>
    </row>
    <row r="23" spans="2:11" s="1" customFormat="1" ht="15" customHeight="1">
      <c r="B23" s="754">
        <v>16</v>
      </c>
      <c r="C23" s="757" t="s">
        <v>595</v>
      </c>
      <c r="D23" s="950"/>
      <c r="E23" s="951"/>
      <c r="F23" s="758"/>
      <c r="G23" s="732" t="s">
        <v>519</v>
      </c>
      <c r="H23" s="822">
        <v>0.66200000000000003</v>
      </c>
      <c r="I23" s="732" t="s">
        <v>521</v>
      </c>
      <c r="J23" s="760">
        <f t="shared" si="0"/>
        <v>0</v>
      </c>
      <c r="K23" s="731" t="s">
        <v>185</v>
      </c>
    </row>
    <row r="24" spans="2:11" s="1" customFormat="1" ht="15" customHeight="1">
      <c r="B24" s="754">
        <v>17</v>
      </c>
      <c r="C24" s="757" t="s">
        <v>652</v>
      </c>
      <c r="D24" s="950"/>
      <c r="E24" s="951"/>
      <c r="F24" s="758"/>
      <c r="G24" s="732" t="s">
        <v>519</v>
      </c>
      <c r="H24" s="822">
        <v>0.70599999999999996</v>
      </c>
      <c r="I24" s="732" t="s">
        <v>521</v>
      </c>
      <c r="J24" s="760">
        <f t="shared" si="0"/>
        <v>0</v>
      </c>
      <c r="K24" s="731" t="s">
        <v>184</v>
      </c>
    </row>
    <row r="25" spans="2:11" s="1" customFormat="1" ht="15" customHeight="1">
      <c r="B25" s="754">
        <v>18</v>
      </c>
      <c r="C25" s="757" t="s">
        <v>726</v>
      </c>
      <c r="D25" s="950"/>
      <c r="E25" s="951"/>
      <c r="F25" s="758"/>
      <c r="G25" s="732" t="s">
        <v>519</v>
      </c>
      <c r="H25" s="822">
        <v>0.75</v>
      </c>
      <c r="I25" s="732" t="s">
        <v>521</v>
      </c>
      <c r="J25" s="760">
        <f t="shared" si="0"/>
        <v>0</v>
      </c>
      <c r="K25" s="731" t="s">
        <v>183</v>
      </c>
    </row>
    <row r="26" spans="2:11" s="1" customFormat="1" ht="15" customHeight="1">
      <c r="B26" s="754">
        <v>19</v>
      </c>
      <c r="C26" s="757" t="s">
        <v>769</v>
      </c>
      <c r="D26" s="950"/>
      <c r="E26" s="951"/>
      <c r="F26" s="758"/>
      <c r="G26" s="732" t="s">
        <v>519</v>
      </c>
      <c r="H26" s="822">
        <v>0.75</v>
      </c>
      <c r="I26" s="732" t="s">
        <v>521</v>
      </c>
      <c r="J26" s="760">
        <f t="shared" si="0"/>
        <v>0</v>
      </c>
      <c r="K26" s="731" t="s">
        <v>182</v>
      </c>
    </row>
    <row r="27" spans="2:11" s="1" customFormat="1" ht="15" customHeight="1">
      <c r="B27" s="754">
        <v>20</v>
      </c>
      <c r="C27" s="757" t="s">
        <v>836</v>
      </c>
      <c r="D27" s="950"/>
      <c r="E27" s="951"/>
      <c r="F27" s="758"/>
      <c r="G27" s="732" t="s">
        <v>519</v>
      </c>
      <c r="H27" s="822">
        <v>0.75</v>
      </c>
      <c r="I27" s="732" t="s">
        <v>521</v>
      </c>
      <c r="J27" s="760">
        <f t="shared" si="0"/>
        <v>0</v>
      </c>
      <c r="K27" s="731" t="s">
        <v>181</v>
      </c>
    </row>
    <row r="28" spans="2:11" s="1" customFormat="1" ht="15" customHeight="1" thickBot="1">
      <c r="B28" s="763">
        <v>21</v>
      </c>
      <c r="C28" s="757" t="s">
        <v>844</v>
      </c>
      <c r="D28" s="950"/>
      <c r="E28" s="951"/>
      <c r="F28" s="758"/>
      <c r="G28" s="732" t="s">
        <v>519</v>
      </c>
      <c r="H28" s="822">
        <v>0.75</v>
      </c>
      <c r="I28" s="732" t="s">
        <v>521</v>
      </c>
      <c r="J28" s="760">
        <f t="shared" si="0"/>
        <v>0</v>
      </c>
      <c r="K28" s="387" t="s">
        <v>180</v>
      </c>
    </row>
    <row r="29" spans="2:11" s="1" customFormat="1" ht="15" customHeight="1">
      <c r="B29" s="45"/>
      <c r="C29" s="16"/>
      <c r="D29" s="15"/>
      <c r="E29" s="15"/>
      <c r="F29" s="14"/>
      <c r="G29" s="776"/>
      <c r="H29" s="956" t="s">
        <v>1685</v>
      </c>
      <c r="I29" s="957"/>
      <c r="J29" s="11"/>
      <c r="K29" s="731"/>
    </row>
    <row r="30" spans="2:11" s="1" customFormat="1" ht="15" customHeight="1" thickBot="1">
      <c r="B30" s="43"/>
      <c r="C30" s="731"/>
      <c r="D30" s="731"/>
      <c r="E30" s="731"/>
      <c r="F30" s="12"/>
      <c r="G30" s="731"/>
      <c r="H30" s="958" t="s">
        <v>94</v>
      </c>
      <c r="I30" s="959"/>
      <c r="J30" s="10">
        <f>SUM(J7:J28)</f>
        <v>0</v>
      </c>
      <c r="K30" s="731" t="s">
        <v>1686</v>
      </c>
    </row>
    <row r="31" spans="2:11" s="1" customFormat="1" ht="18.75" customHeight="1">
      <c r="B31" s="42"/>
      <c r="F31" s="3"/>
      <c r="H31" s="64"/>
      <c r="J31" s="3"/>
    </row>
    <row r="32" spans="2:11" s="1" customFormat="1" ht="18.75" customHeight="1">
      <c r="B32" s="42"/>
      <c r="F32" s="3"/>
      <c r="H32" s="64"/>
      <c r="J32" s="3"/>
    </row>
    <row r="33" spans="2:11" s="1" customFormat="1" ht="18.75" customHeight="1">
      <c r="B33" s="43"/>
      <c r="C33" s="731"/>
      <c r="D33" s="731"/>
      <c r="E33" s="731"/>
      <c r="F33" s="12"/>
      <c r="G33" s="44"/>
      <c r="H33" s="184"/>
      <c r="I33" s="776"/>
      <c r="J33" s="14"/>
    </row>
    <row r="34" spans="2:11" s="1" customFormat="1" ht="18.75" customHeight="1">
      <c r="B34" s="43"/>
      <c r="C34" s="731"/>
      <c r="D34" s="731"/>
      <c r="E34" s="731"/>
      <c r="F34" s="12"/>
      <c r="G34" s="44"/>
      <c r="H34" s="184"/>
      <c r="I34" s="776"/>
      <c r="J34" s="14"/>
      <c r="K34" s="731"/>
    </row>
    <row r="35" spans="2:11" s="1" customFormat="1" ht="18.75" customHeight="1">
      <c r="B35" s="43"/>
      <c r="C35" s="731"/>
      <c r="D35" s="731"/>
      <c r="E35" s="731"/>
      <c r="F35" s="12"/>
      <c r="G35" s="44"/>
      <c r="H35" s="184"/>
      <c r="I35" s="776"/>
      <c r="J35" s="14"/>
      <c r="K35" s="731"/>
    </row>
    <row r="36" spans="2:11" s="1" customFormat="1" ht="18.75" customHeight="1">
      <c r="B36" s="43"/>
      <c r="C36" s="731"/>
      <c r="D36" s="731"/>
      <c r="E36" s="731"/>
      <c r="F36" s="12"/>
      <c r="G36" s="44"/>
      <c r="H36" s="184"/>
      <c r="I36" s="776"/>
      <c r="J36" s="14"/>
      <c r="K36" s="731"/>
    </row>
    <row r="37" spans="2:11" s="1" customFormat="1" ht="18.75" customHeight="1">
      <c r="B37" s="43"/>
      <c r="C37" s="731"/>
      <c r="D37" s="731"/>
      <c r="E37" s="731"/>
      <c r="F37" s="12"/>
      <c r="G37" s="44"/>
      <c r="H37" s="184"/>
      <c r="I37" s="776"/>
      <c r="J37" s="14"/>
      <c r="K37" s="731"/>
    </row>
    <row r="38" spans="2:11" s="1" customFormat="1" ht="18.75" customHeight="1">
      <c r="B38" s="43"/>
      <c r="C38" s="731"/>
      <c r="D38" s="731"/>
      <c r="E38" s="731"/>
      <c r="F38" s="12"/>
      <c r="G38" s="44"/>
      <c r="H38" s="184"/>
      <c r="I38" s="776"/>
      <c r="J38" s="14"/>
      <c r="K38" s="731"/>
    </row>
    <row r="39" spans="2:11" s="1" customFormat="1" ht="18.75" customHeight="1">
      <c r="B39" s="43"/>
      <c r="C39" s="731"/>
      <c r="D39" s="731"/>
      <c r="E39" s="731"/>
      <c r="F39" s="12"/>
      <c r="G39" s="44"/>
      <c r="H39" s="184"/>
      <c r="I39" s="776"/>
      <c r="J39" s="14"/>
      <c r="K39" s="731"/>
    </row>
    <row r="40" spans="2:11" s="1" customFormat="1" ht="18.75" customHeight="1">
      <c r="B40" s="43"/>
      <c r="C40" s="731"/>
      <c r="D40" s="731"/>
      <c r="E40" s="731"/>
      <c r="F40" s="12"/>
      <c r="G40" s="44"/>
      <c r="H40" s="184"/>
      <c r="I40" s="776"/>
      <c r="J40" s="14"/>
      <c r="K40" s="731"/>
    </row>
    <row r="41" spans="2:11" ht="18.75" customHeight="1">
      <c r="K41" s="731"/>
    </row>
  </sheetData>
  <mergeCells count="25">
    <mergeCell ref="D18:E18"/>
    <mergeCell ref="A1:B1"/>
    <mergeCell ref="C1:E1"/>
    <mergeCell ref="I1:K1"/>
    <mergeCell ref="B5:C5"/>
    <mergeCell ref="D5:E5"/>
    <mergeCell ref="D12:E12"/>
    <mergeCell ref="D13:E13"/>
    <mergeCell ref="D14:E14"/>
    <mergeCell ref="D15:E15"/>
    <mergeCell ref="D16:E16"/>
    <mergeCell ref="D17:E17"/>
    <mergeCell ref="D11:E11"/>
    <mergeCell ref="H30:I30"/>
    <mergeCell ref="D19:E19"/>
    <mergeCell ref="D20:E20"/>
    <mergeCell ref="D21:E21"/>
    <mergeCell ref="D22:E22"/>
    <mergeCell ref="D23:E23"/>
    <mergeCell ref="D24:E24"/>
    <mergeCell ref="D25:E25"/>
    <mergeCell ref="D26:E26"/>
    <mergeCell ref="D27:E27"/>
    <mergeCell ref="D28:E28"/>
    <mergeCell ref="H29:I2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view="pageBreakPreview" zoomScaleNormal="100" zoomScaleSheetLayoutView="100" workbookViewId="0">
      <selection activeCell="I1" sqref="I1:K1"/>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47" customWidth="1"/>
    <col min="7" max="7" width="2.25" style="46" bestFit="1" customWidth="1"/>
    <col min="8" max="8" width="11.875" style="46" customWidth="1"/>
    <col min="9" max="9" width="2.25" style="46" bestFit="1" customWidth="1"/>
    <col min="10" max="10" width="11.875" style="47" customWidth="1"/>
    <col min="11" max="11" width="4.5" style="46" bestFit="1" customWidth="1"/>
    <col min="12" max="16384" width="9" style="46"/>
  </cols>
  <sheetData>
    <row r="1" spans="1:11" ht="18.75" customHeight="1">
      <c r="A1" s="974" t="s">
        <v>148</v>
      </c>
      <c r="B1" s="975"/>
      <c r="C1" s="1372" t="s">
        <v>464</v>
      </c>
      <c r="D1" s="1373"/>
      <c r="E1" s="1374"/>
      <c r="H1" s="483" t="s">
        <v>0</v>
      </c>
      <c r="I1" s="977">
        <f>総括表!H4</f>
        <v>0</v>
      </c>
      <c r="J1" s="1371"/>
      <c r="K1" s="977"/>
    </row>
    <row r="2" spans="1:11" ht="18.75" customHeight="1">
      <c r="A2" s="1"/>
      <c r="B2" s="42"/>
      <c r="C2" s="1"/>
      <c r="D2" s="1"/>
      <c r="E2" s="1"/>
      <c r="J2" s="55"/>
    </row>
    <row r="3" spans="1:11" ht="18.75" customHeight="1">
      <c r="A3" s="7" t="s">
        <v>917</v>
      </c>
      <c r="B3" s="42" t="s">
        <v>463</v>
      </c>
    </row>
    <row r="4" spans="1:11" ht="11.25" customHeight="1">
      <c r="A4" s="48"/>
    </row>
    <row r="5" spans="1:11" ht="18.75" customHeight="1">
      <c r="A5" s="48"/>
      <c r="B5" s="979" t="s">
        <v>151</v>
      </c>
      <c r="C5" s="980"/>
      <c r="D5" s="979" t="s">
        <v>111</v>
      </c>
      <c r="E5" s="980"/>
      <c r="F5" s="32" t="s">
        <v>150</v>
      </c>
      <c r="G5" s="33"/>
      <c r="H5" s="33" t="s">
        <v>109</v>
      </c>
      <c r="I5" s="32"/>
      <c r="J5" s="32" t="s">
        <v>3</v>
      </c>
      <c r="K5" s="9"/>
    </row>
    <row r="6" spans="1:11" ht="15" customHeight="1">
      <c r="A6" s="48"/>
      <c r="B6" s="31"/>
      <c r="C6" s="30"/>
      <c r="D6" s="29"/>
      <c r="E6" s="28"/>
      <c r="F6" s="27"/>
      <c r="G6" s="25"/>
      <c r="H6" s="25"/>
      <c r="I6" s="25"/>
      <c r="J6" s="24" t="s">
        <v>918</v>
      </c>
      <c r="K6" s="9"/>
    </row>
    <row r="7" spans="1:11" s="1" customFormat="1" ht="15" customHeight="1" thickBot="1">
      <c r="B7" s="21">
        <v>1</v>
      </c>
      <c r="C7" s="20" t="s">
        <v>132</v>
      </c>
      <c r="D7" s="950"/>
      <c r="E7" s="951"/>
      <c r="F7" s="19"/>
      <c r="G7" s="18" t="s">
        <v>886</v>
      </c>
      <c r="H7" s="302">
        <v>2.9000000000000001E-2</v>
      </c>
      <c r="I7" s="33" t="s">
        <v>887</v>
      </c>
      <c r="J7" s="38">
        <f>ROUND(F7*H7,0)</f>
        <v>0</v>
      </c>
      <c r="K7" s="9"/>
    </row>
    <row r="8" spans="1:11" s="1" customFormat="1" ht="15" customHeight="1">
      <c r="B8" s="45"/>
      <c r="C8" s="16"/>
      <c r="D8" s="15"/>
      <c r="E8" s="15"/>
      <c r="F8" s="14"/>
      <c r="G8" s="484"/>
      <c r="H8" s="956"/>
      <c r="I8" s="957"/>
      <c r="J8" s="11"/>
      <c r="K8" s="9"/>
    </row>
    <row r="9" spans="1:11" s="1" customFormat="1" ht="15" customHeight="1" thickBot="1">
      <c r="B9" s="43"/>
      <c r="C9" s="9"/>
      <c r="D9" s="9"/>
      <c r="E9" s="9"/>
      <c r="F9" s="12"/>
      <c r="G9" s="9"/>
      <c r="H9" s="958" t="s">
        <v>94</v>
      </c>
      <c r="I9" s="959"/>
      <c r="J9" s="10">
        <f>SUM(J7:J7)</f>
        <v>0</v>
      </c>
      <c r="K9" s="9" t="s">
        <v>919</v>
      </c>
    </row>
    <row r="10" spans="1:11" s="1" customFormat="1" ht="18.75" customHeight="1">
      <c r="B10" s="42"/>
      <c r="F10" s="3"/>
      <c r="J10" s="3"/>
    </row>
  </sheetData>
  <mergeCells count="8">
    <mergeCell ref="H8:I8"/>
    <mergeCell ref="H9:I9"/>
    <mergeCell ref="A1:B1"/>
    <mergeCell ref="C1:E1"/>
    <mergeCell ref="I1:K1"/>
    <mergeCell ref="B5:C5"/>
    <mergeCell ref="D5:E5"/>
    <mergeCell ref="D7:E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view="pageBreakPreview" topLeftCell="A13" zoomScaleNormal="100" zoomScaleSheetLayoutView="100" workbookViewId="0">
      <selection activeCell="J32" sqref="J32"/>
    </sheetView>
  </sheetViews>
  <sheetFormatPr defaultColWidth="9" defaultRowHeight="18.75" customHeight="1"/>
  <cols>
    <col min="1" max="1" width="3.75" style="46" customWidth="1"/>
    <col min="2" max="2" width="5.75" style="143" customWidth="1"/>
    <col min="3" max="3" width="10" style="46" customWidth="1"/>
    <col min="4" max="4" width="7.5" style="46" customWidth="1"/>
    <col min="5" max="5" width="12" style="46" customWidth="1"/>
    <col min="6" max="6" width="12.5" style="47" customWidth="1"/>
    <col min="7" max="7" width="2.25" style="46" bestFit="1" customWidth="1"/>
    <col min="8" max="8" width="12.5" style="65" customWidth="1"/>
    <col min="9" max="9" width="2.25" style="46" bestFit="1" customWidth="1"/>
    <col min="10" max="10" width="12.5" style="47" customWidth="1"/>
    <col min="11" max="11" width="4.5" style="46" bestFit="1" customWidth="1"/>
    <col min="12" max="16384" width="9" style="46"/>
  </cols>
  <sheetData>
    <row r="1" spans="1:11" ht="18.75" customHeight="1">
      <c r="A1" s="971" t="s">
        <v>148</v>
      </c>
      <c r="B1" s="972"/>
      <c r="C1" s="1368" t="s">
        <v>465</v>
      </c>
      <c r="D1" s="1369"/>
      <c r="E1" s="1370"/>
      <c r="H1" s="147" t="s">
        <v>0</v>
      </c>
      <c r="I1" s="977">
        <f>総括表!H4</f>
        <v>0</v>
      </c>
      <c r="J1" s="977"/>
      <c r="K1" s="977"/>
    </row>
    <row r="2" spans="1:11" ht="18.75" customHeight="1">
      <c r="J2" s="55"/>
    </row>
    <row r="3" spans="1:11" ht="18.75" customHeight="1">
      <c r="A3" s="7" t="s">
        <v>536</v>
      </c>
      <c r="B3" s="42" t="s">
        <v>9</v>
      </c>
    </row>
    <row r="4" spans="1:11" ht="11.25" customHeight="1">
      <c r="A4" s="48"/>
    </row>
    <row r="5" spans="1:11" ht="18.75" customHeight="1">
      <c r="A5" s="48"/>
      <c r="B5" s="960" t="s">
        <v>112</v>
      </c>
      <c r="C5" s="961"/>
      <c r="D5" s="960" t="s">
        <v>111</v>
      </c>
      <c r="E5" s="961"/>
      <c r="F5" s="767" t="s">
        <v>110</v>
      </c>
      <c r="G5" s="752"/>
      <c r="H5" s="821" t="s">
        <v>109</v>
      </c>
      <c r="I5" s="752"/>
      <c r="J5" s="767" t="s">
        <v>3</v>
      </c>
      <c r="K5" s="731"/>
    </row>
    <row r="6" spans="1:11" ht="15" customHeight="1">
      <c r="A6" s="48"/>
      <c r="B6" s="31"/>
      <c r="C6" s="30"/>
      <c r="D6" s="29"/>
      <c r="E6" s="28"/>
      <c r="F6" s="27"/>
      <c r="G6" s="25"/>
      <c r="H6" s="144"/>
      <c r="I6" s="25"/>
      <c r="J6" s="24" t="s">
        <v>108</v>
      </c>
      <c r="K6" s="731"/>
    </row>
    <row r="7" spans="1:11" s="1" customFormat="1" ht="15" customHeight="1">
      <c r="B7" s="754">
        <v>1</v>
      </c>
      <c r="C7" s="755" t="s">
        <v>131</v>
      </c>
      <c r="D7" s="1375" t="s">
        <v>128</v>
      </c>
      <c r="E7" s="1376"/>
      <c r="F7" s="758"/>
      <c r="G7" s="732" t="s">
        <v>519</v>
      </c>
      <c r="H7" s="823">
        <v>2.1999999999999999E-2</v>
      </c>
      <c r="I7" s="752" t="s">
        <v>521</v>
      </c>
      <c r="J7" s="762">
        <f t="shared" ref="J7:J30" si="0">ROUND(F7*H7,0)</f>
        <v>0</v>
      </c>
      <c r="K7" s="731" t="s">
        <v>782</v>
      </c>
    </row>
    <row r="8" spans="1:11" s="1" customFormat="1" ht="15" customHeight="1">
      <c r="B8" s="85"/>
      <c r="C8" s="84"/>
      <c r="D8" s="1375" t="s">
        <v>127</v>
      </c>
      <c r="E8" s="1376"/>
      <c r="F8" s="758"/>
      <c r="G8" s="732" t="s">
        <v>519</v>
      </c>
      <c r="H8" s="822">
        <v>1.9E-2</v>
      </c>
      <c r="I8" s="732" t="s">
        <v>521</v>
      </c>
      <c r="J8" s="760">
        <f t="shared" si="0"/>
        <v>0</v>
      </c>
      <c r="K8" s="731" t="s">
        <v>912</v>
      </c>
    </row>
    <row r="9" spans="1:11" s="1" customFormat="1" ht="15" customHeight="1">
      <c r="B9" s="754">
        <v>2</v>
      </c>
      <c r="C9" s="755" t="s">
        <v>130</v>
      </c>
      <c r="D9" s="1375" t="s">
        <v>128</v>
      </c>
      <c r="E9" s="1376"/>
      <c r="F9" s="758"/>
      <c r="G9" s="732" t="s">
        <v>519</v>
      </c>
      <c r="H9" s="822">
        <v>7.2999999999999995E-2</v>
      </c>
      <c r="I9" s="732" t="s">
        <v>521</v>
      </c>
      <c r="J9" s="760">
        <f t="shared" si="0"/>
        <v>0</v>
      </c>
      <c r="K9" s="731" t="s">
        <v>194</v>
      </c>
    </row>
    <row r="10" spans="1:11" s="1" customFormat="1" ht="15" customHeight="1">
      <c r="B10" s="85"/>
      <c r="C10" s="84"/>
      <c r="D10" s="1375" t="s">
        <v>127</v>
      </c>
      <c r="E10" s="1376"/>
      <c r="F10" s="758"/>
      <c r="G10" s="732" t="s">
        <v>519</v>
      </c>
      <c r="H10" s="822">
        <v>5.8999999999999997E-2</v>
      </c>
      <c r="I10" s="752" t="s">
        <v>521</v>
      </c>
      <c r="J10" s="762">
        <f t="shared" si="0"/>
        <v>0</v>
      </c>
      <c r="K10" s="731" t="s">
        <v>193</v>
      </c>
    </row>
    <row r="11" spans="1:11" s="1" customFormat="1" ht="15" customHeight="1">
      <c r="B11" s="754">
        <v>3</v>
      </c>
      <c r="C11" s="755" t="s">
        <v>129</v>
      </c>
      <c r="D11" s="1375" t="s">
        <v>128</v>
      </c>
      <c r="E11" s="1376"/>
      <c r="F11" s="758"/>
      <c r="G11" s="732" t="s">
        <v>519</v>
      </c>
      <c r="H11" s="822">
        <v>0.127</v>
      </c>
      <c r="I11" s="732" t="s">
        <v>521</v>
      </c>
      <c r="J11" s="760">
        <f t="shared" si="0"/>
        <v>0</v>
      </c>
      <c r="K11" s="731" t="s">
        <v>192</v>
      </c>
    </row>
    <row r="12" spans="1:11" s="1" customFormat="1" ht="15" customHeight="1">
      <c r="B12" s="85"/>
      <c r="C12" s="84"/>
      <c r="D12" s="1375" t="s">
        <v>127</v>
      </c>
      <c r="E12" s="1376"/>
      <c r="F12" s="758"/>
      <c r="G12" s="732" t="s">
        <v>519</v>
      </c>
      <c r="H12" s="823">
        <v>0.13</v>
      </c>
      <c r="I12" s="752" t="s">
        <v>521</v>
      </c>
      <c r="J12" s="762">
        <f t="shared" si="0"/>
        <v>0</v>
      </c>
      <c r="K12" s="731" t="s">
        <v>166</v>
      </c>
    </row>
    <row r="13" spans="1:11" s="1" customFormat="1" ht="15" customHeight="1">
      <c r="B13" s="754">
        <v>4</v>
      </c>
      <c r="C13" s="755" t="s">
        <v>119</v>
      </c>
      <c r="D13" s="950"/>
      <c r="E13" s="951"/>
      <c r="F13" s="758"/>
      <c r="G13" s="732" t="s">
        <v>519</v>
      </c>
      <c r="H13" s="823">
        <v>0.155</v>
      </c>
      <c r="I13" s="752" t="s">
        <v>521</v>
      </c>
      <c r="J13" s="762">
        <f t="shared" si="0"/>
        <v>0</v>
      </c>
      <c r="K13" s="731" t="s">
        <v>165</v>
      </c>
    </row>
    <row r="14" spans="1:11" s="1" customFormat="1" ht="15" customHeight="1">
      <c r="B14" s="754">
        <v>5</v>
      </c>
      <c r="C14" s="755" t="s">
        <v>118</v>
      </c>
      <c r="D14" s="950"/>
      <c r="E14" s="951"/>
      <c r="F14" s="758"/>
      <c r="G14" s="732" t="s">
        <v>519</v>
      </c>
      <c r="H14" s="823">
        <v>0.20599999999999999</v>
      </c>
      <c r="I14" s="752" t="s">
        <v>521</v>
      </c>
      <c r="J14" s="762">
        <f t="shared" si="0"/>
        <v>0</v>
      </c>
      <c r="K14" s="731" t="s">
        <v>164</v>
      </c>
    </row>
    <row r="15" spans="1:11" s="1" customFormat="1" ht="15" customHeight="1">
      <c r="B15" s="754">
        <v>6</v>
      </c>
      <c r="C15" s="755" t="s">
        <v>117</v>
      </c>
      <c r="D15" s="950"/>
      <c r="E15" s="951"/>
      <c r="F15" s="758"/>
      <c r="G15" s="732" t="s">
        <v>519</v>
      </c>
      <c r="H15" s="822">
        <v>0.153</v>
      </c>
      <c r="I15" s="732" t="s">
        <v>521</v>
      </c>
      <c r="J15" s="760">
        <f t="shared" si="0"/>
        <v>0</v>
      </c>
      <c r="K15" s="731" t="s">
        <v>163</v>
      </c>
    </row>
    <row r="16" spans="1:11" s="1" customFormat="1" ht="15" customHeight="1">
      <c r="B16" s="754">
        <v>7</v>
      </c>
      <c r="C16" s="755" t="s">
        <v>107</v>
      </c>
      <c r="D16" s="950"/>
      <c r="E16" s="951"/>
      <c r="F16" s="758"/>
      <c r="G16" s="732" t="s">
        <v>519</v>
      </c>
      <c r="H16" s="823">
        <v>0.191</v>
      </c>
      <c r="I16" s="752" t="s">
        <v>521</v>
      </c>
      <c r="J16" s="762">
        <f t="shared" si="0"/>
        <v>0</v>
      </c>
      <c r="K16" s="731" t="s">
        <v>191</v>
      </c>
    </row>
    <row r="17" spans="2:11" s="1" customFormat="1" ht="15" customHeight="1">
      <c r="B17" s="754">
        <v>8</v>
      </c>
      <c r="C17" s="755" t="s">
        <v>105</v>
      </c>
      <c r="D17" s="950"/>
      <c r="E17" s="951"/>
      <c r="F17" s="758"/>
      <c r="G17" s="732" t="s">
        <v>519</v>
      </c>
      <c r="H17" s="822">
        <v>0.217</v>
      </c>
      <c r="I17" s="732" t="s">
        <v>521</v>
      </c>
      <c r="J17" s="760">
        <f t="shared" si="0"/>
        <v>0</v>
      </c>
      <c r="K17" s="731" t="s">
        <v>170</v>
      </c>
    </row>
    <row r="18" spans="2:11" s="1" customFormat="1" ht="15" customHeight="1">
      <c r="B18" s="754">
        <v>9</v>
      </c>
      <c r="C18" s="755" t="s">
        <v>103</v>
      </c>
      <c r="D18" s="950"/>
      <c r="E18" s="951"/>
      <c r="F18" s="758"/>
      <c r="G18" s="732" t="s">
        <v>519</v>
      </c>
      <c r="H18" s="823">
        <v>0.27100000000000002</v>
      </c>
      <c r="I18" s="752" t="s">
        <v>521</v>
      </c>
      <c r="J18" s="762">
        <f t="shared" si="0"/>
        <v>0</v>
      </c>
      <c r="K18" s="731" t="s">
        <v>190</v>
      </c>
    </row>
    <row r="19" spans="2:11" s="1" customFormat="1" ht="15" customHeight="1">
      <c r="B19" s="754">
        <v>10</v>
      </c>
      <c r="C19" s="757" t="s">
        <v>101</v>
      </c>
      <c r="D19" s="950"/>
      <c r="E19" s="951"/>
      <c r="F19" s="758"/>
      <c r="G19" s="732" t="s">
        <v>519</v>
      </c>
      <c r="H19" s="822">
        <v>0.31</v>
      </c>
      <c r="I19" s="732" t="s">
        <v>521</v>
      </c>
      <c r="J19" s="760">
        <f t="shared" si="0"/>
        <v>0</v>
      </c>
      <c r="K19" s="731" t="s">
        <v>189</v>
      </c>
    </row>
    <row r="20" spans="2:11" s="1" customFormat="1" ht="15" customHeight="1">
      <c r="B20" s="754">
        <v>11</v>
      </c>
      <c r="C20" s="757" t="s">
        <v>99</v>
      </c>
      <c r="D20" s="950"/>
      <c r="E20" s="951"/>
      <c r="F20" s="758"/>
      <c r="G20" s="732" t="s">
        <v>519</v>
      </c>
      <c r="H20" s="822">
        <v>0.33800000000000002</v>
      </c>
      <c r="I20" s="732" t="s">
        <v>521</v>
      </c>
      <c r="J20" s="760">
        <f t="shared" si="0"/>
        <v>0</v>
      </c>
      <c r="K20" s="731" t="s">
        <v>188</v>
      </c>
    </row>
    <row r="21" spans="2:11" s="1" customFormat="1" ht="15" customHeight="1">
      <c r="B21" s="754">
        <v>12</v>
      </c>
      <c r="C21" s="757" t="s">
        <v>97</v>
      </c>
      <c r="D21" s="950"/>
      <c r="E21" s="951"/>
      <c r="F21" s="758"/>
      <c r="G21" s="732" t="s">
        <v>519</v>
      </c>
      <c r="H21" s="822">
        <v>0.34799999999999998</v>
      </c>
      <c r="I21" s="732" t="s">
        <v>521</v>
      </c>
      <c r="J21" s="760">
        <f t="shared" si="0"/>
        <v>0</v>
      </c>
      <c r="K21" s="731" t="s">
        <v>187</v>
      </c>
    </row>
    <row r="22" spans="2:11" s="1" customFormat="1" ht="15" customHeight="1">
      <c r="B22" s="754">
        <v>13</v>
      </c>
      <c r="C22" s="757" t="s">
        <v>478</v>
      </c>
      <c r="D22" s="950"/>
      <c r="E22" s="951"/>
      <c r="F22" s="758"/>
      <c r="G22" s="732" t="s">
        <v>519</v>
      </c>
      <c r="H22" s="822">
        <v>0.37</v>
      </c>
      <c r="I22" s="732" t="s">
        <v>521</v>
      </c>
      <c r="J22" s="760">
        <f t="shared" si="0"/>
        <v>0</v>
      </c>
      <c r="K22" s="731" t="s">
        <v>186</v>
      </c>
    </row>
    <row r="23" spans="2:11" s="1" customFormat="1" ht="15" customHeight="1">
      <c r="B23" s="754">
        <v>14</v>
      </c>
      <c r="C23" s="757" t="s">
        <v>498</v>
      </c>
      <c r="D23" s="950"/>
      <c r="E23" s="951"/>
      <c r="F23" s="758"/>
      <c r="G23" s="732" t="s">
        <v>519</v>
      </c>
      <c r="H23" s="822">
        <v>0.39800000000000002</v>
      </c>
      <c r="I23" s="732" t="s">
        <v>521</v>
      </c>
      <c r="J23" s="760">
        <f>ROUND(F23*H23,0)</f>
        <v>0</v>
      </c>
      <c r="K23" s="731" t="s">
        <v>185</v>
      </c>
    </row>
    <row r="24" spans="2:11" s="1" customFormat="1" ht="15" customHeight="1">
      <c r="B24" s="754">
        <v>15</v>
      </c>
      <c r="C24" s="757" t="s">
        <v>541</v>
      </c>
      <c r="D24" s="950"/>
      <c r="E24" s="951"/>
      <c r="F24" s="758"/>
      <c r="G24" s="732" t="s">
        <v>519</v>
      </c>
      <c r="H24" s="822">
        <v>0.42499999999999999</v>
      </c>
      <c r="I24" s="732" t="s">
        <v>521</v>
      </c>
      <c r="J24" s="760">
        <f t="shared" si="0"/>
        <v>0</v>
      </c>
      <c r="K24" s="731" t="s">
        <v>184</v>
      </c>
    </row>
    <row r="25" spans="2:11" s="1" customFormat="1" ht="15" customHeight="1">
      <c r="B25" s="754">
        <v>16</v>
      </c>
      <c r="C25" s="757" t="s">
        <v>595</v>
      </c>
      <c r="D25" s="950"/>
      <c r="E25" s="951"/>
      <c r="F25" s="758"/>
      <c r="G25" s="732" t="s">
        <v>519</v>
      </c>
      <c r="H25" s="822">
        <v>0.45</v>
      </c>
      <c r="I25" s="732" t="s">
        <v>521</v>
      </c>
      <c r="J25" s="760">
        <f t="shared" si="0"/>
        <v>0</v>
      </c>
      <c r="K25" s="731" t="s">
        <v>183</v>
      </c>
    </row>
    <row r="26" spans="2:11" s="1" customFormat="1" ht="15" customHeight="1">
      <c r="B26" s="754">
        <v>17</v>
      </c>
      <c r="C26" s="757" t="s">
        <v>652</v>
      </c>
      <c r="D26" s="950"/>
      <c r="E26" s="951"/>
      <c r="F26" s="758"/>
      <c r="G26" s="732" t="s">
        <v>519</v>
      </c>
      <c r="H26" s="822">
        <v>0.47499999999999998</v>
      </c>
      <c r="I26" s="732" t="s">
        <v>521</v>
      </c>
      <c r="J26" s="760">
        <f t="shared" si="0"/>
        <v>0</v>
      </c>
      <c r="K26" s="731" t="s">
        <v>182</v>
      </c>
    </row>
    <row r="27" spans="2:11" s="1" customFormat="1" ht="15" customHeight="1">
      <c r="B27" s="754">
        <v>18</v>
      </c>
      <c r="C27" s="757" t="s">
        <v>726</v>
      </c>
      <c r="D27" s="950"/>
      <c r="E27" s="951"/>
      <c r="F27" s="758"/>
      <c r="G27" s="732" t="s">
        <v>519</v>
      </c>
      <c r="H27" s="822">
        <v>0.5</v>
      </c>
      <c r="I27" s="732" t="s">
        <v>521</v>
      </c>
      <c r="J27" s="760">
        <f t="shared" si="0"/>
        <v>0</v>
      </c>
      <c r="K27" s="731" t="s">
        <v>181</v>
      </c>
    </row>
    <row r="28" spans="2:11" s="1" customFormat="1" ht="15" customHeight="1">
      <c r="B28" s="754">
        <v>19</v>
      </c>
      <c r="C28" s="757" t="s">
        <v>769</v>
      </c>
      <c r="D28" s="950"/>
      <c r="E28" s="951"/>
      <c r="F28" s="758"/>
      <c r="G28" s="732" t="s">
        <v>519</v>
      </c>
      <c r="H28" s="822">
        <v>0.5</v>
      </c>
      <c r="I28" s="732" t="s">
        <v>521</v>
      </c>
      <c r="J28" s="760">
        <f t="shared" si="0"/>
        <v>0</v>
      </c>
      <c r="K28" s="731" t="s">
        <v>180</v>
      </c>
    </row>
    <row r="29" spans="2:11" s="1" customFormat="1" ht="15" customHeight="1">
      <c r="B29" s="754">
        <v>20</v>
      </c>
      <c r="C29" s="757" t="s">
        <v>836</v>
      </c>
      <c r="D29" s="950"/>
      <c r="E29" s="951"/>
      <c r="F29" s="758"/>
      <c r="G29" s="732" t="s">
        <v>519</v>
      </c>
      <c r="H29" s="822">
        <v>0.5</v>
      </c>
      <c r="I29" s="732" t="s">
        <v>521</v>
      </c>
      <c r="J29" s="760">
        <f t="shared" si="0"/>
        <v>0</v>
      </c>
      <c r="K29" s="731" t="s">
        <v>179</v>
      </c>
    </row>
    <row r="30" spans="2:11" s="1" customFormat="1" ht="15" customHeight="1" thickBot="1">
      <c r="B30" s="763">
        <v>21</v>
      </c>
      <c r="C30" s="757" t="s">
        <v>844</v>
      </c>
      <c r="D30" s="950"/>
      <c r="E30" s="951"/>
      <c r="F30" s="758"/>
      <c r="G30" s="732" t="s">
        <v>519</v>
      </c>
      <c r="H30" s="822">
        <v>0.5</v>
      </c>
      <c r="I30" s="732" t="s">
        <v>521</v>
      </c>
      <c r="J30" s="760">
        <f t="shared" si="0"/>
        <v>0</v>
      </c>
      <c r="K30" s="387" t="s">
        <v>178</v>
      </c>
    </row>
    <row r="31" spans="2:11" s="1" customFormat="1" ht="15" customHeight="1">
      <c r="B31" s="45"/>
      <c r="C31" s="16"/>
      <c r="D31" s="15"/>
      <c r="E31" s="15"/>
      <c r="F31" s="14"/>
      <c r="G31" s="776"/>
      <c r="H31" s="956" t="s">
        <v>1687</v>
      </c>
      <c r="I31" s="957"/>
      <c r="J31" s="11"/>
      <c r="K31" s="731"/>
    </row>
    <row r="32" spans="2:11" s="1" customFormat="1" ht="15" customHeight="1" thickBot="1">
      <c r="B32" s="43"/>
      <c r="C32" s="731"/>
      <c r="D32" s="731"/>
      <c r="E32" s="731"/>
      <c r="F32" s="12"/>
      <c r="G32" s="731"/>
      <c r="H32" s="958" t="s">
        <v>94</v>
      </c>
      <c r="I32" s="959"/>
      <c r="J32" s="10">
        <f>SUM(J7:J30)</f>
        <v>0</v>
      </c>
      <c r="K32" s="387" t="s">
        <v>1688</v>
      </c>
    </row>
    <row r="33" spans="2:11" s="1" customFormat="1" ht="18.75" customHeight="1">
      <c r="B33" s="42"/>
      <c r="F33" s="3"/>
      <c r="H33" s="64"/>
      <c r="J33" s="3"/>
    </row>
    <row r="34" spans="2:11" s="1" customFormat="1" ht="18.75" customHeight="1">
      <c r="B34" s="42"/>
      <c r="F34" s="3"/>
      <c r="H34" s="64"/>
      <c r="J34" s="3"/>
    </row>
    <row r="35" spans="2:11" s="1" customFormat="1" ht="18.75" customHeight="1">
      <c r="B35" s="43"/>
      <c r="C35" s="731"/>
      <c r="D35" s="731"/>
      <c r="E35" s="731"/>
      <c r="F35" s="12"/>
      <c r="G35" s="44"/>
      <c r="H35" s="184"/>
      <c r="I35" s="776"/>
      <c r="J35" s="14"/>
      <c r="K35" s="731"/>
    </row>
    <row r="36" spans="2:11" s="1" customFormat="1" ht="18.75" customHeight="1">
      <c r="B36" s="43"/>
      <c r="C36" s="731"/>
      <c r="D36" s="731"/>
      <c r="E36" s="731"/>
      <c r="F36" s="12"/>
      <c r="G36" s="44"/>
      <c r="H36" s="184"/>
      <c r="I36" s="776"/>
      <c r="J36" s="14"/>
      <c r="K36" s="731"/>
    </row>
    <row r="37" spans="2:11" s="1" customFormat="1" ht="18.75" customHeight="1">
      <c r="B37" s="43"/>
      <c r="C37" s="731"/>
      <c r="D37" s="731"/>
      <c r="E37" s="731"/>
      <c r="F37" s="12"/>
      <c r="G37" s="44"/>
      <c r="H37" s="184"/>
      <c r="I37" s="776"/>
      <c r="J37" s="14"/>
      <c r="K37" s="731"/>
    </row>
    <row r="38" spans="2:11" s="1" customFormat="1" ht="18.75" customHeight="1">
      <c r="B38" s="43"/>
      <c r="C38" s="731"/>
      <c r="D38" s="731"/>
      <c r="E38" s="731"/>
      <c r="F38" s="12"/>
      <c r="G38" s="44"/>
      <c r="H38" s="184"/>
      <c r="I38" s="776"/>
      <c r="J38" s="14"/>
      <c r="K38" s="731"/>
    </row>
    <row r="39" spans="2:11" s="1" customFormat="1" ht="18.75" customHeight="1">
      <c r="B39" s="43"/>
      <c r="C39" s="731"/>
      <c r="D39" s="731"/>
      <c r="E39" s="731"/>
      <c r="F39" s="12"/>
      <c r="G39" s="44"/>
      <c r="H39" s="184"/>
      <c r="I39" s="776"/>
      <c r="J39" s="14"/>
      <c r="K39" s="731"/>
    </row>
    <row r="40" spans="2:11" s="1" customFormat="1" ht="18.75" customHeight="1">
      <c r="B40" s="43"/>
      <c r="C40" s="731"/>
      <c r="D40" s="731"/>
      <c r="E40" s="731"/>
      <c r="F40" s="12"/>
      <c r="G40" s="44"/>
      <c r="H40" s="184"/>
      <c r="I40" s="776"/>
      <c r="J40" s="14"/>
      <c r="K40" s="731"/>
    </row>
    <row r="41" spans="2:11" s="1" customFormat="1" ht="18.75" customHeight="1">
      <c r="B41" s="43"/>
      <c r="C41" s="731"/>
      <c r="D41" s="731"/>
      <c r="E41" s="731"/>
      <c r="F41" s="12"/>
      <c r="G41" s="44"/>
      <c r="H41" s="184"/>
      <c r="I41" s="776"/>
      <c r="J41" s="14"/>
      <c r="K41" s="731"/>
    </row>
    <row r="42" spans="2:11" s="1" customFormat="1" ht="18.75" customHeight="1">
      <c r="B42" s="43"/>
      <c r="C42" s="731"/>
      <c r="D42" s="731"/>
      <c r="E42" s="731"/>
      <c r="F42" s="12"/>
      <c r="G42" s="44"/>
      <c r="H42" s="184"/>
      <c r="I42" s="776"/>
      <c r="J42" s="14"/>
      <c r="K42" s="731"/>
    </row>
  </sheetData>
  <mergeCells count="31">
    <mergeCell ref="D13:E13"/>
    <mergeCell ref="A1:B1"/>
    <mergeCell ref="C1:E1"/>
    <mergeCell ref="I1:K1"/>
    <mergeCell ref="B5:C5"/>
    <mergeCell ref="D5:E5"/>
    <mergeCell ref="D7:E7"/>
    <mergeCell ref="D8:E8"/>
    <mergeCell ref="D9:E9"/>
    <mergeCell ref="D10:E10"/>
    <mergeCell ref="D11:E11"/>
    <mergeCell ref="D12:E12"/>
    <mergeCell ref="D25:E25"/>
    <mergeCell ref="D14:E14"/>
    <mergeCell ref="D15:E15"/>
    <mergeCell ref="D16:E16"/>
    <mergeCell ref="D17:E17"/>
    <mergeCell ref="D18:E18"/>
    <mergeCell ref="D19:E19"/>
    <mergeCell ref="D20:E20"/>
    <mergeCell ref="D21:E21"/>
    <mergeCell ref="D22:E22"/>
    <mergeCell ref="D23:E23"/>
    <mergeCell ref="D24:E24"/>
    <mergeCell ref="H32:I32"/>
    <mergeCell ref="D26:E26"/>
    <mergeCell ref="D27:E27"/>
    <mergeCell ref="D28:E28"/>
    <mergeCell ref="D29:E29"/>
    <mergeCell ref="D30:E30"/>
    <mergeCell ref="H31:I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view="pageBreakPreview" zoomScaleNormal="100" zoomScaleSheetLayoutView="100" workbookViewId="0">
      <selection activeCell="J20" sqref="J20"/>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47" customWidth="1"/>
    <col min="7" max="7" width="2.25" style="46" bestFit="1" customWidth="1"/>
    <col min="8" max="8" width="11.875" style="65" customWidth="1"/>
    <col min="9" max="9" width="2.25" style="46" bestFit="1" customWidth="1"/>
    <col min="10" max="10" width="11.875" style="47" customWidth="1"/>
    <col min="11" max="11" width="4.5" style="46" bestFit="1" customWidth="1"/>
    <col min="12" max="16384" width="9" style="46"/>
  </cols>
  <sheetData>
    <row r="1" spans="1:11" ht="18.75" customHeight="1">
      <c r="A1" s="971" t="s">
        <v>148</v>
      </c>
      <c r="B1" s="972"/>
      <c r="C1" s="1368" t="s">
        <v>591</v>
      </c>
      <c r="D1" s="1369"/>
      <c r="E1" s="1370"/>
      <c r="H1" s="147" t="s">
        <v>0</v>
      </c>
      <c r="I1" s="977">
        <f>総括表!H4</f>
        <v>0</v>
      </c>
      <c r="J1" s="977"/>
      <c r="K1" s="977"/>
    </row>
    <row r="2" spans="1:11" ht="18.75" customHeight="1">
      <c r="J2" s="55"/>
    </row>
    <row r="3" spans="1:11" ht="18.75" customHeight="1">
      <c r="A3" s="7" t="s">
        <v>536</v>
      </c>
      <c r="B3" s="42" t="s">
        <v>584</v>
      </c>
    </row>
    <row r="4" spans="1:11" ht="11.25" customHeight="1">
      <c r="A4" s="48"/>
    </row>
    <row r="5" spans="1:11" ht="18.75" customHeight="1">
      <c r="A5" s="48"/>
      <c r="B5" s="960" t="s">
        <v>112</v>
      </c>
      <c r="C5" s="961"/>
      <c r="D5" s="960" t="s">
        <v>111</v>
      </c>
      <c r="E5" s="961"/>
      <c r="F5" s="830" t="s">
        <v>467</v>
      </c>
      <c r="G5" s="752"/>
      <c r="H5" s="821" t="s">
        <v>109</v>
      </c>
      <c r="I5" s="752"/>
      <c r="J5" s="767" t="s">
        <v>3</v>
      </c>
      <c r="K5" s="731"/>
    </row>
    <row r="6" spans="1:11" ht="15" customHeight="1">
      <c r="A6" s="48"/>
      <c r="B6" s="31"/>
      <c r="C6" s="30"/>
      <c r="D6" s="29"/>
      <c r="E6" s="28"/>
      <c r="F6" s="27"/>
      <c r="G6" s="25"/>
      <c r="H6" s="144"/>
      <c r="I6" s="25"/>
      <c r="J6" s="24" t="s">
        <v>108</v>
      </c>
      <c r="K6" s="731"/>
    </row>
    <row r="7" spans="1:11" s="1" customFormat="1" ht="15" customHeight="1">
      <c r="B7" s="754">
        <v>1</v>
      </c>
      <c r="C7" s="755" t="s">
        <v>138</v>
      </c>
      <c r="D7" s="950"/>
      <c r="E7" s="951"/>
      <c r="F7" s="758"/>
      <c r="G7" s="732" t="s">
        <v>519</v>
      </c>
      <c r="H7" s="822">
        <v>0.35</v>
      </c>
      <c r="I7" s="828" t="s">
        <v>521</v>
      </c>
      <c r="J7" s="760">
        <f t="shared" ref="J7:J18" si="0">ROUND(F7*H7,0)</f>
        <v>0</v>
      </c>
      <c r="K7" s="731" t="s">
        <v>196</v>
      </c>
    </row>
    <row r="8" spans="1:11" s="1" customFormat="1" ht="15" customHeight="1">
      <c r="B8" s="754">
        <v>2</v>
      </c>
      <c r="C8" s="755" t="s">
        <v>137</v>
      </c>
      <c r="D8" s="950"/>
      <c r="E8" s="951"/>
      <c r="F8" s="758"/>
      <c r="G8" s="732" t="s">
        <v>519</v>
      </c>
      <c r="H8" s="823">
        <v>0.35</v>
      </c>
      <c r="I8" s="831" t="s">
        <v>521</v>
      </c>
      <c r="J8" s="762">
        <f t="shared" si="0"/>
        <v>0</v>
      </c>
      <c r="K8" s="731" t="s">
        <v>195</v>
      </c>
    </row>
    <row r="9" spans="1:11" s="1" customFormat="1" ht="15" customHeight="1">
      <c r="B9" s="754">
        <v>3</v>
      </c>
      <c r="C9" s="755" t="s">
        <v>132</v>
      </c>
      <c r="D9" s="950"/>
      <c r="E9" s="951"/>
      <c r="F9" s="758"/>
      <c r="G9" s="732" t="s">
        <v>519</v>
      </c>
      <c r="H9" s="823">
        <v>0.7</v>
      </c>
      <c r="I9" s="831" t="s">
        <v>521</v>
      </c>
      <c r="J9" s="762">
        <f t="shared" si="0"/>
        <v>0</v>
      </c>
      <c r="K9" s="731" t="s">
        <v>194</v>
      </c>
    </row>
    <row r="10" spans="1:11" s="1" customFormat="1" ht="15" customHeight="1">
      <c r="B10" s="754">
        <v>4</v>
      </c>
      <c r="C10" s="755" t="s">
        <v>130</v>
      </c>
      <c r="D10" s="950"/>
      <c r="E10" s="951"/>
      <c r="F10" s="758"/>
      <c r="G10" s="732" t="s">
        <v>519</v>
      </c>
      <c r="H10" s="823">
        <v>8.3000000000000004E-2</v>
      </c>
      <c r="I10" s="831" t="s">
        <v>521</v>
      </c>
      <c r="J10" s="762">
        <f t="shared" si="0"/>
        <v>0</v>
      </c>
      <c r="K10" s="731" t="s">
        <v>193</v>
      </c>
    </row>
    <row r="11" spans="1:11" s="1" customFormat="1" ht="15" customHeight="1">
      <c r="B11" s="754">
        <v>5</v>
      </c>
      <c r="C11" s="755" t="s">
        <v>129</v>
      </c>
      <c r="D11" s="950"/>
      <c r="E11" s="951"/>
      <c r="F11" s="758"/>
      <c r="G11" s="732" t="s">
        <v>519</v>
      </c>
      <c r="H11" s="823">
        <v>0.14199999999999999</v>
      </c>
      <c r="I11" s="831" t="s">
        <v>521</v>
      </c>
      <c r="J11" s="762">
        <f t="shared" si="0"/>
        <v>0</v>
      </c>
      <c r="K11" s="731" t="s">
        <v>192</v>
      </c>
    </row>
    <row r="12" spans="1:11" s="1" customFormat="1" ht="15" customHeight="1">
      <c r="B12" s="754">
        <v>6</v>
      </c>
      <c r="C12" s="755" t="s">
        <v>119</v>
      </c>
      <c r="D12" s="950"/>
      <c r="E12" s="951"/>
      <c r="F12" s="758"/>
      <c r="G12" s="732" t="s">
        <v>519</v>
      </c>
      <c r="H12" s="823">
        <v>0.17699999999999999</v>
      </c>
      <c r="I12" s="831" t="s">
        <v>521</v>
      </c>
      <c r="J12" s="762">
        <f t="shared" si="0"/>
        <v>0</v>
      </c>
      <c r="K12" s="731" t="s">
        <v>166</v>
      </c>
    </row>
    <row r="13" spans="1:11" s="1" customFormat="1" ht="15" customHeight="1">
      <c r="B13" s="754">
        <v>7</v>
      </c>
      <c r="C13" s="755" t="s">
        <v>118</v>
      </c>
      <c r="D13" s="950"/>
      <c r="E13" s="951"/>
      <c r="F13" s="758"/>
      <c r="G13" s="732" t="s">
        <v>519</v>
      </c>
      <c r="H13" s="823">
        <v>0.23599999999999999</v>
      </c>
      <c r="I13" s="831" t="s">
        <v>521</v>
      </c>
      <c r="J13" s="762">
        <f t="shared" si="0"/>
        <v>0</v>
      </c>
      <c r="K13" s="731" t="s">
        <v>165</v>
      </c>
    </row>
    <row r="14" spans="1:11" s="1" customFormat="1" ht="15" customHeight="1">
      <c r="B14" s="754">
        <v>8</v>
      </c>
      <c r="C14" s="755" t="s">
        <v>117</v>
      </c>
      <c r="D14" s="950"/>
      <c r="E14" s="951"/>
      <c r="F14" s="758"/>
      <c r="G14" s="732" t="s">
        <v>519</v>
      </c>
      <c r="H14" s="823">
        <v>0.29399999999999998</v>
      </c>
      <c r="I14" s="831" t="s">
        <v>521</v>
      </c>
      <c r="J14" s="762">
        <f t="shared" si="0"/>
        <v>0</v>
      </c>
      <c r="K14" s="731" t="s">
        <v>164</v>
      </c>
    </row>
    <row r="15" spans="1:11" s="1" customFormat="1" ht="15" customHeight="1">
      <c r="B15" s="754">
        <v>9</v>
      </c>
      <c r="C15" s="755" t="s">
        <v>107</v>
      </c>
      <c r="D15" s="756" t="s">
        <v>920</v>
      </c>
      <c r="E15" s="757"/>
      <c r="F15" s="758"/>
      <c r="G15" s="732" t="s">
        <v>519</v>
      </c>
      <c r="H15" s="823">
        <v>0.35299999999999998</v>
      </c>
      <c r="I15" s="831" t="s">
        <v>521</v>
      </c>
      <c r="J15" s="762">
        <f t="shared" si="0"/>
        <v>0</v>
      </c>
      <c r="K15" s="731" t="s">
        <v>163</v>
      </c>
    </row>
    <row r="16" spans="1:11" s="1" customFormat="1" ht="15" customHeight="1">
      <c r="B16" s="754">
        <v>10</v>
      </c>
      <c r="C16" s="755" t="s">
        <v>105</v>
      </c>
      <c r="D16" s="756" t="s">
        <v>466</v>
      </c>
      <c r="E16" s="757"/>
      <c r="F16" s="758"/>
      <c r="G16" s="732" t="s">
        <v>519</v>
      </c>
      <c r="H16" s="823">
        <v>0.41199999999999998</v>
      </c>
      <c r="I16" s="831" t="s">
        <v>521</v>
      </c>
      <c r="J16" s="762">
        <f t="shared" si="0"/>
        <v>0</v>
      </c>
      <c r="K16" s="731" t="s">
        <v>773</v>
      </c>
    </row>
    <row r="17" spans="2:11" s="1" customFormat="1" ht="15" customHeight="1">
      <c r="B17" s="754">
        <v>11</v>
      </c>
      <c r="C17" s="755" t="s">
        <v>103</v>
      </c>
      <c r="D17" s="756" t="s">
        <v>466</v>
      </c>
      <c r="E17" s="757"/>
      <c r="F17" s="758"/>
      <c r="G17" s="732" t="s">
        <v>519</v>
      </c>
      <c r="H17" s="823">
        <v>0.627</v>
      </c>
      <c r="I17" s="831" t="s">
        <v>521</v>
      </c>
      <c r="J17" s="762">
        <f t="shared" si="0"/>
        <v>0</v>
      </c>
      <c r="K17" s="731" t="s">
        <v>170</v>
      </c>
    </row>
    <row r="18" spans="2:11" s="1" customFormat="1" ht="15" customHeight="1" thickBot="1">
      <c r="B18" s="763">
        <v>12</v>
      </c>
      <c r="C18" s="757" t="s">
        <v>101</v>
      </c>
      <c r="D18" s="950"/>
      <c r="E18" s="951"/>
      <c r="F18" s="758"/>
      <c r="G18" s="732" t="s">
        <v>519</v>
      </c>
      <c r="H18" s="822">
        <v>0.61699999999999999</v>
      </c>
      <c r="I18" s="828" t="s">
        <v>521</v>
      </c>
      <c r="J18" s="760">
        <f t="shared" si="0"/>
        <v>0</v>
      </c>
      <c r="K18" s="731" t="s">
        <v>561</v>
      </c>
    </row>
    <row r="19" spans="2:11" s="1" customFormat="1" ht="15" customHeight="1">
      <c r="B19" s="45"/>
      <c r="C19" s="16"/>
      <c r="D19" s="15"/>
      <c r="E19" s="15"/>
      <c r="F19" s="14"/>
      <c r="G19" s="776"/>
      <c r="H19" s="956" t="s">
        <v>922</v>
      </c>
      <c r="I19" s="957"/>
      <c r="J19" s="11"/>
      <c r="K19" s="731"/>
    </row>
    <row r="20" spans="2:11" s="1" customFormat="1" ht="15" customHeight="1" thickBot="1">
      <c r="B20" s="43"/>
      <c r="C20" s="731"/>
      <c r="D20" s="731"/>
      <c r="E20" s="731"/>
      <c r="F20" s="12"/>
      <c r="G20" s="731"/>
      <c r="H20" s="958" t="s">
        <v>94</v>
      </c>
      <c r="I20" s="959"/>
      <c r="J20" s="10">
        <f>SUM(J7:J18)</f>
        <v>0</v>
      </c>
      <c r="K20" s="387" t="s">
        <v>1689</v>
      </c>
    </row>
    <row r="21" spans="2:11" s="1" customFormat="1" ht="18.75" customHeight="1">
      <c r="B21" s="42"/>
      <c r="F21" s="3"/>
      <c r="H21" s="64"/>
      <c r="J21" s="3"/>
    </row>
    <row r="22" spans="2:11" s="1" customFormat="1" ht="18.75" customHeight="1">
      <c r="B22" s="42"/>
      <c r="F22" s="3"/>
      <c r="H22" s="64"/>
      <c r="J22" s="3"/>
    </row>
    <row r="23" spans="2:11" s="1" customFormat="1" ht="18.75" customHeight="1">
      <c r="B23" s="43"/>
      <c r="C23" s="731"/>
      <c r="D23" s="731"/>
      <c r="E23" s="731"/>
      <c r="F23" s="12"/>
      <c r="G23" s="44"/>
      <c r="H23" s="184"/>
      <c r="I23" s="776"/>
      <c r="J23" s="14"/>
      <c r="K23" s="731"/>
    </row>
    <row r="24" spans="2:11" s="1" customFormat="1" ht="18.75" customHeight="1">
      <c r="B24" s="43"/>
      <c r="C24" s="731"/>
      <c r="D24" s="731"/>
      <c r="E24" s="731"/>
      <c r="F24" s="12"/>
      <c r="G24" s="44"/>
      <c r="H24" s="184"/>
      <c r="I24" s="776"/>
      <c r="J24" s="14"/>
      <c r="K24" s="731"/>
    </row>
    <row r="25" spans="2:11" s="1" customFormat="1" ht="18.75" customHeight="1">
      <c r="B25" s="43"/>
      <c r="C25" s="731"/>
      <c r="D25" s="731"/>
      <c r="E25" s="731"/>
      <c r="F25" s="12"/>
      <c r="G25" s="44"/>
      <c r="H25" s="184"/>
      <c r="I25" s="776"/>
      <c r="J25" s="14"/>
      <c r="K25" s="731"/>
    </row>
    <row r="26" spans="2:11" s="1" customFormat="1" ht="18.75" customHeight="1">
      <c r="B26" s="43"/>
      <c r="C26" s="731"/>
      <c r="D26" s="731"/>
      <c r="E26" s="731"/>
      <c r="F26" s="12"/>
      <c r="G26" s="44"/>
      <c r="H26" s="184"/>
      <c r="I26" s="776"/>
      <c r="J26" s="14"/>
      <c r="K26" s="731"/>
    </row>
    <row r="27" spans="2:11" s="1" customFormat="1" ht="18.75" customHeight="1">
      <c r="B27" s="43"/>
      <c r="C27" s="731"/>
      <c r="D27" s="731"/>
      <c r="E27" s="731"/>
      <c r="F27" s="12"/>
      <c r="G27" s="44"/>
      <c r="H27" s="184"/>
      <c r="I27" s="776"/>
      <c r="J27" s="14"/>
      <c r="K27" s="731"/>
    </row>
    <row r="28" spans="2:11" s="1" customFormat="1" ht="18.75" customHeight="1">
      <c r="B28" s="43"/>
      <c r="C28" s="731"/>
      <c r="D28" s="731"/>
      <c r="E28" s="731"/>
      <c r="F28" s="12"/>
      <c r="G28" s="44"/>
      <c r="H28" s="184"/>
      <c r="I28" s="776"/>
      <c r="J28" s="14"/>
      <c r="K28" s="731"/>
    </row>
    <row r="29" spans="2:11" s="1" customFormat="1" ht="18.75" customHeight="1">
      <c r="B29" s="43"/>
      <c r="C29" s="731"/>
      <c r="D29" s="731"/>
      <c r="E29" s="731"/>
      <c r="F29" s="12"/>
      <c r="G29" s="44"/>
      <c r="H29" s="184"/>
      <c r="I29" s="776"/>
      <c r="J29" s="14"/>
      <c r="K29" s="731"/>
    </row>
    <row r="30" spans="2:11" s="1" customFormat="1" ht="18.75" customHeight="1">
      <c r="B30" s="43"/>
      <c r="C30" s="731"/>
      <c r="D30" s="731"/>
      <c r="E30" s="731"/>
      <c r="F30" s="12"/>
      <c r="G30" s="44"/>
      <c r="H30" s="184"/>
      <c r="I30" s="776"/>
      <c r="J30" s="14"/>
      <c r="K30" s="731"/>
    </row>
  </sheetData>
  <mergeCells count="16">
    <mergeCell ref="D7:E7"/>
    <mergeCell ref="A1:B1"/>
    <mergeCell ref="C1:E1"/>
    <mergeCell ref="I1:K1"/>
    <mergeCell ref="B5:C5"/>
    <mergeCell ref="D5:E5"/>
    <mergeCell ref="D14:E14"/>
    <mergeCell ref="D18:E18"/>
    <mergeCell ref="H19:I19"/>
    <mergeCell ref="H20:I20"/>
    <mergeCell ref="D8:E8"/>
    <mergeCell ref="D9:E9"/>
    <mergeCell ref="D10:E10"/>
    <mergeCell ref="D11:E11"/>
    <mergeCell ref="D12:E12"/>
    <mergeCell ref="D13:E1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view="pageBreakPreview" zoomScaleNormal="100" zoomScaleSheetLayoutView="100" workbookViewId="0">
      <selection activeCell="J36" sqref="J36"/>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47" customWidth="1"/>
    <col min="7" max="7" width="2.25" style="46" bestFit="1" customWidth="1"/>
    <col min="8" max="8" width="11.875" style="65" customWidth="1"/>
    <col min="9" max="9" width="2.25" style="46" bestFit="1" customWidth="1"/>
    <col min="10" max="10" width="11.875" style="47" customWidth="1"/>
    <col min="11" max="11" width="4.5" style="46" bestFit="1" customWidth="1"/>
    <col min="12" max="16384" width="9" style="46"/>
  </cols>
  <sheetData>
    <row r="1" spans="1:11" ht="18.75" customHeight="1">
      <c r="A1" s="971" t="s">
        <v>148</v>
      </c>
      <c r="B1" s="972"/>
      <c r="C1" s="1368" t="s">
        <v>592</v>
      </c>
      <c r="D1" s="1369"/>
      <c r="E1" s="1370"/>
      <c r="H1" s="147" t="s">
        <v>0</v>
      </c>
      <c r="I1" s="977">
        <f>総括表!H4</f>
        <v>0</v>
      </c>
      <c r="J1" s="977"/>
      <c r="K1" s="977"/>
    </row>
    <row r="2" spans="1:11" ht="18.75" customHeight="1">
      <c r="J2" s="55"/>
    </row>
    <row r="3" spans="1:11" ht="18.75" customHeight="1">
      <c r="A3" s="7" t="s">
        <v>536</v>
      </c>
      <c r="B3" s="42" t="s">
        <v>585</v>
      </c>
    </row>
    <row r="4" spans="1:11" ht="11.25" customHeight="1">
      <c r="A4" s="48"/>
    </row>
    <row r="5" spans="1:11" ht="18.75" customHeight="1">
      <c r="A5" s="48"/>
      <c r="B5" s="960" t="s">
        <v>469</v>
      </c>
      <c r="C5" s="961"/>
      <c r="D5" s="960" t="s">
        <v>111</v>
      </c>
      <c r="E5" s="961"/>
      <c r="F5" s="767" t="s">
        <v>471</v>
      </c>
      <c r="G5" s="752"/>
      <c r="H5" s="821" t="s">
        <v>109</v>
      </c>
      <c r="I5" s="752"/>
      <c r="J5" s="767" t="s">
        <v>3</v>
      </c>
      <c r="K5" s="731"/>
    </row>
    <row r="6" spans="1:11" ht="15" customHeight="1">
      <c r="A6" s="48"/>
      <c r="B6" s="31"/>
      <c r="C6" s="30"/>
      <c r="D6" s="29"/>
      <c r="E6" s="28"/>
      <c r="F6" s="27"/>
      <c r="G6" s="25"/>
      <c r="H6" s="144"/>
      <c r="I6" s="25"/>
      <c r="J6" s="24" t="s">
        <v>108</v>
      </c>
      <c r="K6" s="731"/>
    </row>
    <row r="7" spans="1:11" s="1" customFormat="1" ht="15" customHeight="1">
      <c r="B7" s="754">
        <v>1</v>
      </c>
      <c r="C7" s="755" t="s">
        <v>131</v>
      </c>
      <c r="D7" s="756" t="s">
        <v>530</v>
      </c>
      <c r="E7" s="757" t="s">
        <v>128</v>
      </c>
      <c r="F7" s="758"/>
      <c r="G7" s="732" t="s">
        <v>519</v>
      </c>
      <c r="H7" s="822">
        <v>8.0000000000000002E-3</v>
      </c>
      <c r="I7" s="732" t="s">
        <v>521</v>
      </c>
      <c r="J7" s="760">
        <f>ROUND(F7*H7,0)</f>
        <v>0</v>
      </c>
      <c r="K7" s="731" t="s">
        <v>553</v>
      </c>
    </row>
    <row r="8" spans="1:11" s="1" customFormat="1" ht="15" customHeight="1" thickBot="1">
      <c r="B8" s="77"/>
      <c r="C8" s="146"/>
      <c r="D8" s="756" t="s">
        <v>529</v>
      </c>
      <c r="E8" s="757" t="s">
        <v>127</v>
      </c>
      <c r="F8" s="758"/>
      <c r="G8" s="732" t="s">
        <v>519</v>
      </c>
      <c r="H8" s="823">
        <v>2.1999999999999999E-2</v>
      </c>
      <c r="I8" s="752" t="s">
        <v>521</v>
      </c>
      <c r="J8" s="762">
        <f>ROUND(F8*H8,0)</f>
        <v>0</v>
      </c>
      <c r="K8" s="731" t="s">
        <v>104</v>
      </c>
    </row>
    <row r="9" spans="1:11" s="1" customFormat="1" ht="15" customHeight="1">
      <c r="B9" s="45"/>
      <c r="C9" s="16"/>
      <c r="D9" s="15"/>
      <c r="E9" s="15"/>
      <c r="F9" s="14"/>
      <c r="G9" s="776"/>
      <c r="H9" s="956" t="s">
        <v>923</v>
      </c>
      <c r="I9" s="957"/>
      <c r="J9" s="11"/>
      <c r="K9" s="731"/>
    </row>
    <row r="10" spans="1:11" s="1" customFormat="1" ht="15" customHeight="1" thickBot="1">
      <c r="B10" s="43"/>
      <c r="C10" s="731"/>
      <c r="D10" s="731"/>
      <c r="E10" s="731"/>
      <c r="F10" s="12"/>
      <c r="G10" s="731"/>
      <c r="H10" s="958" t="s">
        <v>94</v>
      </c>
      <c r="I10" s="959"/>
      <c r="J10" s="10">
        <f>SUM(J7:J8)</f>
        <v>0</v>
      </c>
      <c r="K10" s="387" t="s">
        <v>1690</v>
      </c>
    </row>
    <row r="11" spans="1:11" s="1" customFormat="1" ht="18.75" customHeight="1">
      <c r="B11" s="42"/>
      <c r="F11" s="3"/>
      <c r="H11" s="64"/>
      <c r="J11" s="3"/>
    </row>
    <row r="12" spans="1:11" s="1" customFormat="1" ht="18.75" customHeight="1">
      <c r="A12" s="971" t="s">
        <v>148</v>
      </c>
      <c r="B12" s="972"/>
      <c r="C12" s="1368" t="s">
        <v>470</v>
      </c>
      <c r="D12" s="1369"/>
      <c r="E12" s="1370"/>
      <c r="F12" s="3"/>
      <c r="H12" s="64"/>
      <c r="J12" s="3"/>
    </row>
    <row r="13" spans="1:11" s="1" customFormat="1" ht="18.75" customHeight="1">
      <c r="B13" s="42"/>
      <c r="F13" s="3"/>
      <c r="H13" s="64"/>
      <c r="J13" s="3"/>
    </row>
    <row r="14" spans="1:11" ht="18.75" customHeight="1">
      <c r="A14" s="7" t="s">
        <v>1669</v>
      </c>
      <c r="B14" s="42" t="s">
        <v>10</v>
      </c>
    </row>
    <row r="15" spans="1:11" ht="11.25" customHeight="1">
      <c r="A15" s="48"/>
    </row>
    <row r="16" spans="1:11" ht="18.75" customHeight="1">
      <c r="A16" s="48"/>
      <c r="B16" s="960" t="s">
        <v>469</v>
      </c>
      <c r="C16" s="961"/>
      <c r="D16" s="960" t="s">
        <v>111</v>
      </c>
      <c r="E16" s="961"/>
      <c r="F16" s="767" t="s">
        <v>468</v>
      </c>
      <c r="G16" s="752"/>
      <c r="H16" s="821" t="s">
        <v>109</v>
      </c>
      <c r="I16" s="752"/>
      <c r="J16" s="767" t="s">
        <v>3</v>
      </c>
      <c r="K16" s="731"/>
    </row>
    <row r="17" spans="1:11" ht="15" customHeight="1">
      <c r="A17" s="48"/>
      <c r="B17" s="31"/>
      <c r="C17" s="30"/>
      <c r="D17" s="29"/>
      <c r="E17" s="28"/>
      <c r="F17" s="27"/>
      <c r="G17" s="25"/>
      <c r="H17" s="144"/>
      <c r="I17" s="25"/>
      <c r="J17" s="24" t="s">
        <v>1670</v>
      </c>
      <c r="K17" s="731"/>
    </row>
    <row r="18" spans="1:11" s="1" customFormat="1" ht="15" customHeight="1">
      <c r="B18" s="754">
        <v>1</v>
      </c>
      <c r="C18" s="755" t="s">
        <v>118</v>
      </c>
      <c r="D18" s="950"/>
      <c r="E18" s="951"/>
      <c r="F18" s="758"/>
      <c r="G18" s="732" t="s">
        <v>1672</v>
      </c>
      <c r="H18" s="822">
        <v>0.23899999999999999</v>
      </c>
      <c r="I18" s="732" t="s">
        <v>1673</v>
      </c>
      <c r="J18" s="760">
        <f t="shared" ref="J18:J34" si="0">ROUND(F18*H18,0)</f>
        <v>0</v>
      </c>
      <c r="K18" s="731" t="s">
        <v>196</v>
      </c>
    </row>
    <row r="19" spans="1:11" s="1" customFormat="1" ht="15" customHeight="1">
      <c r="B19" s="754">
        <v>2</v>
      </c>
      <c r="C19" s="755" t="s">
        <v>117</v>
      </c>
      <c r="D19" s="950"/>
      <c r="E19" s="951"/>
      <c r="F19" s="758"/>
      <c r="G19" s="732" t="s">
        <v>1672</v>
      </c>
      <c r="H19" s="823">
        <v>0.29699999999999999</v>
      </c>
      <c r="I19" s="752" t="s">
        <v>1673</v>
      </c>
      <c r="J19" s="762">
        <f t="shared" si="0"/>
        <v>0</v>
      </c>
      <c r="K19" s="731" t="s">
        <v>195</v>
      </c>
    </row>
    <row r="20" spans="1:11" s="1" customFormat="1" ht="15" customHeight="1">
      <c r="B20" s="754">
        <v>3</v>
      </c>
      <c r="C20" s="755" t="s">
        <v>107</v>
      </c>
      <c r="D20" s="950"/>
      <c r="E20" s="951"/>
      <c r="F20" s="758"/>
      <c r="G20" s="732" t="s">
        <v>1672</v>
      </c>
      <c r="H20" s="823">
        <v>0.36</v>
      </c>
      <c r="I20" s="752" t="s">
        <v>1673</v>
      </c>
      <c r="J20" s="762">
        <f t="shared" si="0"/>
        <v>0</v>
      </c>
      <c r="K20" s="731" t="s">
        <v>194</v>
      </c>
    </row>
    <row r="21" spans="1:11" s="1" customFormat="1" ht="15" customHeight="1">
      <c r="B21" s="754">
        <v>4</v>
      </c>
      <c r="C21" s="755" t="s">
        <v>105</v>
      </c>
      <c r="D21" s="950"/>
      <c r="E21" s="951"/>
      <c r="F21" s="758"/>
      <c r="G21" s="732" t="s">
        <v>1672</v>
      </c>
      <c r="H21" s="823">
        <v>0.41199999999999998</v>
      </c>
      <c r="I21" s="752" t="s">
        <v>1673</v>
      </c>
      <c r="J21" s="762">
        <f t="shared" si="0"/>
        <v>0</v>
      </c>
      <c r="K21" s="731" t="s">
        <v>193</v>
      </c>
    </row>
    <row r="22" spans="1:11" s="1" customFormat="1" ht="15" customHeight="1">
      <c r="B22" s="754">
        <v>5</v>
      </c>
      <c r="C22" s="755" t="s">
        <v>103</v>
      </c>
      <c r="D22" s="950"/>
      <c r="E22" s="951"/>
      <c r="F22" s="758"/>
      <c r="G22" s="732" t="s">
        <v>1672</v>
      </c>
      <c r="H22" s="823">
        <v>0.58099999999999996</v>
      </c>
      <c r="I22" s="752" t="s">
        <v>1673</v>
      </c>
      <c r="J22" s="762">
        <f t="shared" si="0"/>
        <v>0</v>
      </c>
      <c r="K22" s="731" t="s">
        <v>192</v>
      </c>
    </row>
    <row r="23" spans="1:11" s="1" customFormat="1" ht="15" customHeight="1">
      <c r="B23" s="763">
        <v>6</v>
      </c>
      <c r="C23" s="757" t="s">
        <v>101</v>
      </c>
      <c r="D23" s="950"/>
      <c r="E23" s="951"/>
      <c r="F23" s="758"/>
      <c r="G23" s="732" t="s">
        <v>1672</v>
      </c>
      <c r="H23" s="823">
        <v>0.622</v>
      </c>
      <c r="I23" s="752" t="s">
        <v>1673</v>
      </c>
      <c r="J23" s="762">
        <f t="shared" si="0"/>
        <v>0</v>
      </c>
      <c r="K23" s="731" t="s">
        <v>1691</v>
      </c>
    </row>
    <row r="24" spans="1:11" s="1" customFormat="1" ht="15" customHeight="1">
      <c r="B24" s="763">
        <v>7</v>
      </c>
      <c r="C24" s="757" t="s">
        <v>99</v>
      </c>
      <c r="D24" s="950"/>
      <c r="E24" s="951"/>
      <c r="F24" s="758"/>
      <c r="G24" s="732" t="s">
        <v>1672</v>
      </c>
      <c r="H24" s="823">
        <v>0.67500000000000004</v>
      </c>
      <c r="I24" s="752" t="s">
        <v>1673</v>
      </c>
      <c r="J24" s="762">
        <f t="shared" si="0"/>
        <v>0</v>
      </c>
      <c r="K24" s="731" t="s">
        <v>1692</v>
      </c>
    </row>
    <row r="25" spans="1:11" s="1" customFormat="1" ht="15" customHeight="1">
      <c r="B25" s="763">
        <v>8</v>
      </c>
      <c r="C25" s="757" t="s">
        <v>97</v>
      </c>
      <c r="D25" s="950"/>
      <c r="E25" s="951"/>
      <c r="F25" s="758"/>
      <c r="G25" s="732" t="s">
        <v>1672</v>
      </c>
      <c r="H25" s="823">
        <v>0.69399999999999995</v>
      </c>
      <c r="I25" s="752" t="s">
        <v>1673</v>
      </c>
      <c r="J25" s="762">
        <f t="shared" si="0"/>
        <v>0</v>
      </c>
      <c r="K25" s="731" t="s">
        <v>1693</v>
      </c>
    </row>
    <row r="26" spans="1:11" s="1" customFormat="1" ht="15" customHeight="1">
      <c r="B26" s="763">
        <v>9</v>
      </c>
      <c r="C26" s="757" t="s">
        <v>478</v>
      </c>
      <c r="D26" s="950"/>
      <c r="E26" s="951"/>
      <c r="F26" s="758"/>
      <c r="G26" s="732" t="s">
        <v>1672</v>
      </c>
      <c r="H26" s="823">
        <v>0.76300000000000001</v>
      </c>
      <c r="I26" s="752" t="s">
        <v>1673</v>
      </c>
      <c r="J26" s="762">
        <f t="shared" si="0"/>
        <v>0</v>
      </c>
      <c r="K26" s="731" t="s">
        <v>1694</v>
      </c>
    </row>
    <row r="27" spans="1:11" s="1" customFormat="1" ht="15" customHeight="1">
      <c r="B27" s="763">
        <v>10</v>
      </c>
      <c r="C27" s="757" t="s">
        <v>498</v>
      </c>
      <c r="D27" s="950"/>
      <c r="E27" s="951"/>
      <c r="F27" s="758"/>
      <c r="G27" s="732" t="s">
        <v>1672</v>
      </c>
      <c r="H27" s="823">
        <v>0.80700000000000005</v>
      </c>
      <c r="I27" s="752" t="s">
        <v>1673</v>
      </c>
      <c r="J27" s="762">
        <f>ROUND(F27*H27,0)</f>
        <v>0</v>
      </c>
      <c r="K27" s="731" t="s">
        <v>1695</v>
      </c>
    </row>
    <row r="28" spans="1:11" s="1" customFormat="1" ht="15" customHeight="1">
      <c r="B28" s="763">
        <v>11</v>
      </c>
      <c r="C28" s="757" t="s">
        <v>541</v>
      </c>
      <c r="D28" s="950"/>
      <c r="E28" s="951"/>
      <c r="F28" s="758"/>
      <c r="G28" s="732" t="s">
        <v>1672</v>
      </c>
      <c r="H28" s="823">
        <v>0.85599999999999998</v>
      </c>
      <c r="I28" s="752" t="s">
        <v>1673</v>
      </c>
      <c r="J28" s="762">
        <f t="shared" si="0"/>
        <v>0</v>
      </c>
      <c r="K28" s="731" t="s">
        <v>1696</v>
      </c>
    </row>
    <row r="29" spans="1:11" s="1" customFormat="1" ht="15" customHeight="1">
      <c r="B29" s="763">
        <v>12</v>
      </c>
      <c r="C29" s="757" t="s">
        <v>595</v>
      </c>
      <c r="D29" s="950"/>
      <c r="E29" s="951"/>
      <c r="F29" s="758"/>
      <c r="G29" s="732" t="s">
        <v>1672</v>
      </c>
      <c r="H29" s="823">
        <v>0.90400000000000003</v>
      </c>
      <c r="I29" s="752" t="s">
        <v>1673</v>
      </c>
      <c r="J29" s="762">
        <f t="shared" si="0"/>
        <v>0</v>
      </c>
      <c r="K29" s="731" t="s">
        <v>1697</v>
      </c>
    </row>
    <row r="30" spans="1:11" s="1" customFormat="1" ht="15" customHeight="1">
      <c r="B30" s="763">
        <v>13</v>
      </c>
      <c r="C30" s="757" t="s">
        <v>652</v>
      </c>
      <c r="D30" s="950"/>
      <c r="E30" s="951"/>
      <c r="F30" s="758"/>
      <c r="G30" s="732" t="s">
        <v>1672</v>
      </c>
      <c r="H30" s="823">
        <v>0.95099999999999996</v>
      </c>
      <c r="I30" s="752" t="s">
        <v>1673</v>
      </c>
      <c r="J30" s="762">
        <f t="shared" si="0"/>
        <v>0</v>
      </c>
      <c r="K30" s="731" t="s">
        <v>1698</v>
      </c>
    </row>
    <row r="31" spans="1:11" s="1" customFormat="1" ht="15" customHeight="1">
      <c r="B31" s="763">
        <v>14</v>
      </c>
      <c r="C31" s="757" t="s">
        <v>726</v>
      </c>
      <c r="D31" s="950"/>
      <c r="E31" s="951"/>
      <c r="F31" s="758"/>
      <c r="G31" s="732" t="s">
        <v>1672</v>
      </c>
      <c r="H31" s="823">
        <v>1</v>
      </c>
      <c r="I31" s="752" t="s">
        <v>1673</v>
      </c>
      <c r="J31" s="762">
        <f t="shared" si="0"/>
        <v>0</v>
      </c>
      <c r="K31" s="731" t="s">
        <v>1699</v>
      </c>
    </row>
    <row r="32" spans="1:11" s="1" customFormat="1" ht="15" customHeight="1">
      <c r="B32" s="763">
        <v>15</v>
      </c>
      <c r="C32" s="757" t="s">
        <v>769</v>
      </c>
      <c r="D32" s="950"/>
      <c r="E32" s="951"/>
      <c r="F32" s="758"/>
      <c r="G32" s="732" t="s">
        <v>1672</v>
      </c>
      <c r="H32" s="823">
        <v>1</v>
      </c>
      <c r="I32" s="752" t="s">
        <v>1673</v>
      </c>
      <c r="J32" s="762">
        <f t="shared" si="0"/>
        <v>0</v>
      </c>
      <c r="K32" s="731" t="s">
        <v>1700</v>
      </c>
    </row>
    <row r="33" spans="2:11" s="1" customFormat="1" ht="15" customHeight="1">
      <c r="B33" s="763">
        <v>16</v>
      </c>
      <c r="C33" s="757" t="s">
        <v>836</v>
      </c>
      <c r="D33" s="950"/>
      <c r="E33" s="951"/>
      <c r="F33" s="758"/>
      <c r="G33" s="732" t="s">
        <v>1672</v>
      </c>
      <c r="H33" s="823">
        <v>1</v>
      </c>
      <c r="I33" s="752" t="s">
        <v>1673</v>
      </c>
      <c r="J33" s="762">
        <f t="shared" si="0"/>
        <v>0</v>
      </c>
      <c r="K33" s="731" t="s">
        <v>1701</v>
      </c>
    </row>
    <row r="34" spans="2:11" s="440" customFormat="1" ht="15" customHeight="1" thickBot="1">
      <c r="B34" s="824">
        <v>17</v>
      </c>
      <c r="C34" s="825" t="s">
        <v>844</v>
      </c>
      <c r="D34" s="1087"/>
      <c r="E34" s="1088"/>
      <c r="F34" s="827"/>
      <c r="G34" s="828" t="s">
        <v>1672</v>
      </c>
      <c r="H34" s="823">
        <v>1</v>
      </c>
      <c r="I34" s="831" t="s">
        <v>1673</v>
      </c>
      <c r="J34" s="832">
        <f t="shared" si="0"/>
        <v>0</v>
      </c>
      <c r="K34" s="387" t="s">
        <v>1702</v>
      </c>
    </row>
    <row r="35" spans="2:11" s="1" customFormat="1" ht="15" customHeight="1">
      <c r="B35" s="45"/>
      <c r="C35" s="16"/>
      <c r="D35" s="15"/>
      <c r="E35" s="15"/>
      <c r="F35" s="14"/>
      <c r="G35" s="776"/>
      <c r="H35" s="956" t="s">
        <v>1703</v>
      </c>
      <c r="I35" s="957"/>
      <c r="J35" s="11"/>
      <c r="K35" s="731"/>
    </row>
    <row r="36" spans="2:11" s="1" customFormat="1" ht="15" customHeight="1" thickBot="1">
      <c r="B36" s="43"/>
      <c r="C36" s="731"/>
      <c r="D36" s="731"/>
      <c r="E36" s="731"/>
      <c r="F36" s="12"/>
      <c r="G36" s="731"/>
      <c r="H36" s="958" t="s">
        <v>94</v>
      </c>
      <c r="I36" s="959"/>
      <c r="J36" s="10">
        <f>SUM(J18:J34)</f>
        <v>0</v>
      </c>
      <c r="K36" s="387" t="s">
        <v>1704</v>
      </c>
    </row>
    <row r="37" spans="2:11" s="1" customFormat="1" ht="15" customHeight="1">
      <c r="B37" s="43"/>
      <c r="C37" s="731"/>
      <c r="D37" s="731"/>
      <c r="E37" s="731"/>
      <c r="F37" s="12"/>
      <c r="G37" s="731"/>
      <c r="H37" s="776"/>
      <c r="I37" s="776"/>
      <c r="J37" s="14"/>
      <c r="K37" s="731"/>
    </row>
    <row r="38" spans="2:11" s="1" customFormat="1" ht="18.75" customHeight="1">
      <c r="B38" s="42"/>
      <c r="F38" s="3"/>
      <c r="H38" s="64"/>
      <c r="J38" s="3"/>
    </row>
  </sheetData>
  <mergeCells count="30">
    <mergeCell ref="D18:E18"/>
    <mergeCell ref="A1:B1"/>
    <mergeCell ref="C1:E1"/>
    <mergeCell ref="I1:K1"/>
    <mergeCell ref="B5:C5"/>
    <mergeCell ref="D5:E5"/>
    <mergeCell ref="H9:I9"/>
    <mergeCell ref="H10:I10"/>
    <mergeCell ref="A12:B12"/>
    <mergeCell ref="C12:E12"/>
    <mergeCell ref="B16:C16"/>
    <mergeCell ref="D16:E16"/>
    <mergeCell ref="D30:E30"/>
    <mergeCell ref="D19:E19"/>
    <mergeCell ref="D20:E20"/>
    <mergeCell ref="D21:E21"/>
    <mergeCell ref="D22:E22"/>
    <mergeCell ref="D23:E23"/>
    <mergeCell ref="D24:E24"/>
    <mergeCell ref="D25:E25"/>
    <mergeCell ref="D26:E26"/>
    <mergeCell ref="D27:E27"/>
    <mergeCell ref="D28:E28"/>
    <mergeCell ref="D29:E29"/>
    <mergeCell ref="H36:I36"/>
    <mergeCell ref="D31:E31"/>
    <mergeCell ref="D32:E32"/>
    <mergeCell ref="D33:E33"/>
    <mergeCell ref="H35:I35"/>
    <mergeCell ref="D34:E3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242"/>
  <sheetViews>
    <sheetView showGridLines="0" view="pageBreakPreview" zoomScaleNormal="100" zoomScaleSheetLayoutView="100" workbookViewId="0">
      <selection activeCell="J3" sqref="J3"/>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46" customWidth="1"/>
    <col min="7" max="7" width="2.25" style="46" bestFit="1" customWidth="1"/>
    <col min="8" max="8" width="11.875" style="442" customWidth="1"/>
    <col min="9" max="9" width="2.25" style="46" bestFit="1" customWidth="1"/>
    <col min="10" max="10" width="11.875" style="46" customWidth="1"/>
    <col min="11" max="11" width="3.125" style="46" customWidth="1"/>
    <col min="12" max="12" width="9" style="46"/>
    <col min="13" max="13" width="4.5" style="46" customWidth="1"/>
    <col min="14" max="16384" width="9" style="46"/>
  </cols>
  <sheetData>
    <row r="1" spans="1:11" ht="18.75" customHeight="1">
      <c r="A1" s="971" t="s">
        <v>148</v>
      </c>
      <c r="B1" s="972"/>
      <c r="C1" s="971" t="s">
        <v>31</v>
      </c>
      <c r="D1" s="973"/>
      <c r="E1" s="972"/>
      <c r="H1" s="441" t="s">
        <v>0</v>
      </c>
      <c r="I1" s="970">
        <f>総括表!H4</f>
        <v>0</v>
      </c>
      <c r="J1" s="970"/>
      <c r="K1" s="970"/>
    </row>
    <row r="2" spans="1:11" ht="18.75" customHeight="1">
      <c r="J2" s="461"/>
    </row>
    <row r="3" spans="1:11" ht="18.75" customHeight="1">
      <c r="A3" s="7" t="s">
        <v>1449</v>
      </c>
      <c r="B3" s="42" t="s">
        <v>147</v>
      </c>
    </row>
    <row r="4" spans="1:11" ht="11.25" customHeight="1">
      <c r="A4" s="48"/>
    </row>
    <row r="5" spans="1:11" ht="15" customHeight="1">
      <c r="A5" s="48"/>
      <c r="B5" s="960" t="s">
        <v>112</v>
      </c>
      <c r="C5" s="961"/>
      <c r="D5" s="960" t="s">
        <v>111</v>
      </c>
      <c r="E5" s="961"/>
      <c r="F5" s="752" t="s">
        <v>110</v>
      </c>
      <c r="G5" s="752"/>
      <c r="H5" s="753" t="s">
        <v>109</v>
      </c>
      <c r="I5" s="752"/>
      <c r="J5" s="752" t="s">
        <v>3</v>
      </c>
      <c r="K5" s="731"/>
    </row>
    <row r="6" spans="1:11" ht="15" customHeight="1">
      <c r="A6" s="48"/>
      <c r="B6" s="31"/>
      <c r="C6" s="30"/>
      <c r="D6" s="29"/>
      <c r="E6" s="28"/>
      <c r="F6" s="25"/>
      <c r="G6" s="25"/>
      <c r="H6" s="443"/>
      <c r="I6" s="25"/>
      <c r="J6" s="462" t="s">
        <v>1450</v>
      </c>
      <c r="K6" s="731"/>
    </row>
    <row r="7" spans="1:11" s="1" customFormat="1" ht="15" customHeight="1">
      <c r="B7" s="754">
        <v>1</v>
      </c>
      <c r="C7" s="755" t="s">
        <v>130</v>
      </c>
      <c r="D7" s="756" t="s">
        <v>1369</v>
      </c>
      <c r="E7" s="757" t="s">
        <v>128</v>
      </c>
      <c r="F7" s="758"/>
      <c r="G7" s="732" t="s">
        <v>1370</v>
      </c>
      <c r="H7" s="759">
        <v>1.2999999999999999E-2</v>
      </c>
      <c r="I7" s="732" t="s">
        <v>1371</v>
      </c>
      <c r="J7" s="760">
        <f t="shared" ref="J7:J19" si="0">ROUND(F7*H7,0)</f>
        <v>0</v>
      </c>
      <c r="K7" s="731" t="s">
        <v>1451</v>
      </c>
    </row>
    <row r="8" spans="1:11" s="1" customFormat="1" ht="15" customHeight="1">
      <c r="B8" s="185"/>
      <c r="C8" s="28"/>
      <c r="D8" s="756" t="s">
        <v>1373</v>
      </c>
      <c r="E8" s="757" t="s">
        <v>127</v>
      </c>
      <c r="F8" s="758"/>
      <c r="G8" s="732" t="s">
        <v>1370</v>
      </c>
      <c r="H8" s="761">
        <v>1E-3</v>
      </c>
      <c r="I8" s="752" t="s">
        <v>1371</v>
      </c>
      <c r="J8" s="762">
        <f t="shared" si="0"/>
        <v>0</v>
      </c>
      <c r="K8" s="731" t="s">
        <v>1452</v>
      </c>
    </row>
    <row r="9" spans="1:11" s="1" customFormat="1" ht="15" customHeight="1">
      <c r="B9" s="754">
        <f>B7+1</f>
        <v>2</v>
      </c>
      <c r="C9" s="755" t="s">
        <v>129</v>
      </c>
      <c r="D9" s="756" t="s">
        <v>1369</v>
      </c>
      <c r="E9" s="757" t="s">
        <v>128</v>
      </c>
      <c r="F9" s="758"/>
      <c r="G9" s="732" t="s">
        <v>1370</v>
      </c>
      <c r="H9" s="759">
        <v>3.3000000000000002E-2</v>
      </c>
      <c r="I9" s="732" t="s">
        <v>1371</v>
      </c>
      <c r="J9" s="760">
        <f t="shared" si="0"/>
        <v>0</v>
      </c>
      <c r="K9" s="731" t="s">
        <v>1372</v>
      </c>
    </row>
    <row r="10" spans="1:11" s="1" customFormat="1" ht="15" customHeight="1">
      <c r="B10" s="185"/>
      <c r="C10" s="28"/>
      <c r="D10" s="756" t="s">
        <v>1373</v>
      </c>
      <c r="E10" s="757" t="s">
        <v>127</v>
      </c>
      <c r="F10" s="758"/>
      <c r="G10" s="732" t="s">
        <v>1370</v>
      </c>
      <c r="H10" s="761">
        <v>2.1000000000000001E-2</v>
      </c>
      <c r="I10" s="752" t="s">
        <v>1371</v>
      </c>
      <c r="J10" s="762">
        <f t="shared" si="0"/>
        <v>0</v>
      </c>
      <c r="K10" s="731" t="s">
        <v>1374</v>
      </c>
    </row>
    <row r="11" spans="1:11" s="1" customFormat="1" ht="15" customHeight="1">
      <c r="B11" s="754">
        <f t="shared" ref="B11" si="1">B9+1</f>
        <v>3</v>
      </c>
      <c r="C11" s="755" t="s">
        <v>119</v>
      </c>
      <c r="D11" s="950"/>
      <c r="E11" s="951"/>
      <c r="F11" s="758"/>
      <c r="G11" s="732" t="s">
        <v>1370</v>
      </c>
      <c r="H11" s="761">
        <v>4.2000000000000003E-2</v>
      </c>
      <c r="I11" s="752" t="s">
        <v>1371</v>
      </c>
      <c r="J11" s="762">
        <f t="shared" si="0"/>
        <v>0</v>
      </c>
      <c r="K11" s="731" t="s">
        <v>1375</v>
      </c>
    </row>
    <row r="12" spans="1:11" s="1" customFormat="1" ht="15" customHeight="1">
      <c r="B12" s="754">
        <f>B11+1</f>
        <v>4</v>
      </c>
      <c r="C12" s="755" t="s">
        <v>118</v>
      </c>
      <c r="D12" s="950"/>
      <c r="E12" s="951"/>
      <c r="F12" s="758"/>
      <c r="G12" s="732" t="s">
        <v>1370</v>
      </c>
      <c r="H12" s="759">
        <v>6.2E-2</v>
      </c>
      <c r="I12" s="732" t="s">
        <v>1371</v>
      </c>
      <c r="J12" s="760">
        <f t="shared" si="0"/>
        <v>0</v>
      </c>
      <c r="K12" s="731" t="s">
        <v>1376</v>
      </c>
    </row>
    <row r="13" spans="1:11" s="1" customFormat="1" ht="15" customHeight="1">
      <c r="B13" s="754">
        <f t="shared" ref="B13:B19" si="2">B12+1</f>
        <v>5</v>
      </c>
      <c r="C13" s="755" t="s">
        <v>117</v>
      </c>
      <c r="D13" s="950"/>
      <c r="E13" s="951"/>
      <c r="F13" s="758"/>
      <c r="G13" s="732" t="s">
        <v>1370</v>
      </c>
      <c r="H13" s="759">
        <v>7.3999999999999996E-2</v>
      </c>
      <c r="I13" s="732" t="s">
        <v>1371</v>
      </c>
      <c r="J13" s="760">
        <f t="shared" si="0"/>
        <v>0</v>
      </c>
      <c r="K13" s="731" t="s">
        <v>1377</v>
      </c>
    </row>
    <row r="14" spans="1:11" s="1" customFormat="1" ht="15" customHeight="1">
      <c r="B14" s="754">
        <f t="shared" si="2"/>
        <v>6</v>
      </c>
      <c r="C14" s="755" t="s">
        <v>107</v>
      </c>
      <c r="D14" s="950"/>
      <c r="E14" s="951"/>
      <c r="F14" s="758"/>
      <c r="G14" s="732" t="s">
        <v>1370</v>
      </c>
      <c r="H14" s="759">
        <v>0.107</v>
      </c>
      <c r="I14" s="732" t="s">
        <v>1371</v>
      </c>
      <c r="J14" s="760">
        <f t="shared" si="0"/>
        <v>0</v>
      </c>
      <c r="K14" s="731" t="s">
        <v>1378</v>
      </c>
    </row>
    <row r="15" spans="1:11" s="1" customFormat="1" ht="15" customHeight="1">
      <c r="B15" s="754">
        <f t="shared" si="2"/>
        <v>7</v>
      </c>
      <c r="C15" s="755" t="s">
        <v>105</v>
      </c>
      <c r="D15" s="950"/>
      <c r="E15" s="951"/>
      <c r="F15" s="758"/>
      <c r="G15" s="732" t="s">
        <v>93</v>
      </c>
      <c r="H15" s="759">
        <v>0.124</v>
      </c>
      <c r="I15" s="732" t="s">
        <v>1371</v>
      </c>
      <c r="J15" s="760">
        <f t="shared" si="0"/>
        <v>0</v>
      </c>
      <c r="K15" s="731" t="s">
        <v>1379</v>
      </c>
    </row>
    <row r="16" spans="1:11" s="1" customFormat="1" ht="15" customHeight="1">
      <c r="B16" s="754">
        <f t="shared" si="2"/>
        <v>8</v>
      </c>
      <c r="C16" s="755" t="s">
        <v>103</v>
      </c>
      <c r="D16" s="950"/>
      <c r="E16" s="951"/>
      <c r="F16" s="758"/>
      <c r="G16" s="732" t="s">
        <v>1370</v>
      </c>
      <c r="H16" s="759">
        <v>0.155</v>
      </c>
      <c r="I16" s="732" t="s">
        <v>1371</v>
      </c>
      <c r="J16" s="760">
        <f t="shared" si="0"/>
        <v>0</v>
      </c>
      <c r="K16" s="731" t="s">
        <v>1380</v>
      </c>
    </row>
    <row r="17" spans="1:14" s="1" customFormat="1" ht="15" customHeight="1">
      <c r="B17" s="754">
        <f t="shared" si="2"/>
        <v>9</v>
      </c>
      <c r="C17" s="755" t="s">
        <v>101</v>
      </c>
      <c r="D17" s="950"/>
      <c r="E17" s="951"/>
      <c r="F17" s="758"/>
      <c r="G17" s="732" t="s">
        <v>1370</v>
      </c>
      <c r="H17" s="759">
        <v>0.17399999999999999</v>
      </c>
      <c r="I17" s="732" t="s">
        <v>1371</v>
      </c>
      <c r="J17" s="760">
        <f t="shared" si="0"/>
        <v>0</v>
      </c>
      <c r="K17" s="731" t="s">
        <v>1382</v>
      </c>
    </row>
    <row r="18" spans="1:14" s="1" customFormat="1" ht="15" customHeight="1">
      <c r="B18" s="754">
        <f t="shared" si="2"/>
        <v>10</v>
      </c>
      <c r="C18" s="757" t="s">
        <v>99</v>
      </c>
      <c r="D18" s="950"/>
      <c r="E18" s="951"/>
      <c r="F18" s="758"/>
      <c r="G18" s="732" t="s">
        <v>1370</v>
      </c>
      <c r="H18" s="759">
        <v>0.192</v>
      </c>
      <c r="I18" s="732" t="s">
        <v>1371</v>
      </c>
      <c r="J18" s="760">
        <f t="shared" si="0"/>
        <v>0</v>
      </c>
      <c r="K18" s="731" t="s">
        <v>1383</v>
      </c>
    </row>
    <row r="19" spans="1:14" s="1" customFormat="1" ht="15" customHeight="1" thickBot="1">
      <c r="B19" s="763">
        <f t="shared" si="2"/>
        <v>11</v>
      </c>
      <c r="C19" s="757" t="s">
        <v>97</v>
      </c>
      <c r="D19" s="950"/>
      <c r="E19" s="951"/>
      <c r="F19" s="758"/>
      <c r="G19" s="732" t="s">
        <v>1370</v>
      </c>
      <c r="H19" s="759">
        <v>0.20699999999999999</v>
      </c>
      <c r="I19" s="732" t="s">
        <v>1371</v>
      </c>
      <c r="J19" s="760">
        <f t="shared" si="0"/>
        <v>0</v>
      </c>
      <c r="K19" s="731" t="s">
        <v>1385</v>
      </c>
    </row>
    <row r="20" spans="1:14" s="1" customFormat="1" ht="15" customHeight="1">
      <c r="B20" s="45"/>
      <c r="C20" s="16"/>
      <c r="D20" s="15"/>
      <c r="E20" s="15"/>
      <c r="F20" s="44"/>
      <c r="G20" s="730"/>
      <c r="H20" s="956" t="s">
        <v>1387</v>
      </c>
      <c r="I20" s="957"/>
      <c r="J20" s="11"/>
      <c r="K20" s="731"/>
    </row>
    <row r="21" spans="1:14" s="1" customFormat="1" ht="15" customHeight="1" thickBot="1">
      <c r="B21" s="43"/>
      <c r="C21" s="731"/>
      <c r="D21" s="731"/>
      <c r="E21" s="731"/>
      <c r="F21" s="731"/>
      <c r="G21" s="731"/>
      <c r="H21" s="958" t="s">
        <v>94</v>
      </c>
      <c r="I21" s="959"/>
      <c r="J21" s="10">
        <f>SUM(J7:J19)</f>
        <v>0</v>
      </c>
      <c r="K21" s="731" t="s">
        <v>1388</v>
      </c>
      <c r="L21" s="1" t="s">
        <v>1392</v>
      </c>
    </row>
    <row r="22" spans="1:14" s="1" customFormat="1" ht="15" customHeight="1">
      <c r="B22" s="42"/>
      <c r="H22" s="444"/>
    </row>
    <row r="23" spans="1:14" s="1" customFormat="1" ht="15" customHeight="1">
      <c r="B23" s="42"/>
      <c r="H23" s="444"/>
    </row>
    <row r="24" spans="1:14" s="1" customFormat="1" ht="18.75" customHeight="1">
      <c r="A24" s="7" t="s">
        <v>1389</v>
      </c>
      <c r="B24" s="42" t="s">
        <v>141</v>
      </c>
      <c r="C24" s="46"/>
      <c r="D24" s="46"/>
      <c r="E24" s="46"/>
      <c r="F24" s="46"/>
      <c r="G24" s="46"/>
      <c r="H24" s="442"/>
      <c r="I24" s="46"/>
      <c r="J24" s="46"/>
      <c r="K24" s="46"/>
      <c r="L24" s="46"/>
    </row>
    <row r="25" spans="1:14" s="1" customFormat="1" ht="18.75" customHeight="1">
      <c r="A25" s="48"/>
      <c r="B25" s="143"/>
      <c r="C25" s="46"/>
      <c r="D25" s="46"/>
      <c r="E25" s="46"/>
      <c r="F25" s="46"/>
      <c r="G25" s="46"/>
      <c r="H25" s="442"/>
      <c r="I25" s="46"/>
      <c r="J25" s="46"/>
      <c r="K25" s="46"/>
      <c r="L25" s="46"/>
    </row>
    <row r="26" spans="1:14" ht="15" customHeight="1">
      <c r="A26" s="48"/>
      <c r="B26" s="960" t="s">
        <v>112</v>
      </c>
      <c r="C26" s="961"/>
      <c r="D26" s="960" t="s">
        <v>111</v>
      </c>
      <c r="E26" s="961"/>
      <c r="F26" s="752" t="s">
        <v>110</v>
      </c>
      <c r="G26" s="752"/>
      <c r="H26" s="753" t="s">
        <v>109</v>
      </c>
      <c r="I26" s="752"/>
      <c r="J26" s="752" t="s">
        <v>3</v>
      </c>
      <c r="K26" s="731"/>
    </row>
    <row r="27" spans="1:14" ht="15" customHeight="1">
      <c r="A27" s="48"/>
      <c r="B27" s="31"/>
      <c r="C27" s="30"/>
      <c r="D27" s="29"/>
      <c r="E27" s="28"/>
      <c r="F27" s="25"/>
      <c r="G27" s="25"/>
      <c r="H27" s="443"/>
      <c r="I27" s="25"/>
      <c r="J27" s="462" t="s">
        <v>1390</v>
      </c>
      <c r="K27" s="731"/>
    </row>
    <row r="28" spans="1:14" ht="15" customHeight="1">
      <c r="A28" s="1"/>
      <c r="B28" s="754">
        <v>1</v>
      </c>
      <c r="C28" s="755" t="s">
        <v>130</v>
      </c>
      <c r="D28" s="756" t="s">
        <v>1391</v>
      </c>
      <c r="E28" s="757" t="s">
        <v>128</v>
      </c>
      <c r="F28" s="758"/>
      <c r="G28" s="732" t="s">
        <v>1392</v>
      </c>
      <c r="H28" s="759">
        <v>3.0000000000000001E-3</v>
      </c>
      <c r="I28" s="732" t="s">
        <v>1393</v>
      </c>
      <c r="J28" s="760">
        <f t="shared" ref="J28:J33" si="3">ROUND(F28*H28,0)</f>
        <v>0</v>
      </c>
      <c r="K28" s="731" t="s">
        <v>1394</v>
      </c>
      <c r="L28" s="1"/>
    </row>
    <row r="29" spans="1:14" ht="15" customHeight="1">
      <c r="A29" s="1"/>
      <c r="B29" s="185"/>
      <c r="C29" s="28"/>
      <c r="D29" s="756" t="s">
        <v>1395</v>
      </c>
      <c r="E29" s="757" t="s">
        <v>127</v>
      </c>
      <c r="F29" s="758"/>
      <c r="G29" s="732" t="s">
        <v>1392</v>
      </c>
      <c r="H29" s="761">
        <v>2E-3</v>
      </c>
      <c r="I29" s="752" t="s">
        <v>1393</v>
      </c>
      <c r="J29" s="762">
        <f t="shared" si="3"/>
        <v>0</v>
      </c>
      <c r="K29" s="731" t="s">
        <v>1396</v>
      </c>
      <c r="L29" s="1"/>
    </row>
    <row r="30" spans="1:14" s="1" customFormat="1" ht="15" customHeight="1">
      <c r="B30" s="754">
        <f>B28+1</f>
        <v>2</v>
      </c>
      <c r="C30" s="755" t="s">
        <v>129</v>
      </c>
      <c r="D30" s="756" t="s">
        <v>1369</v>
      </c>
      <c r="E30" s="757" t="s">
        <v>128</v>
      </c>
      <c r="F30" s="758"/>
      <c r="G30" s="732" t="s">
        <v>1370</v>
      </c>
      <c r="H30" s="759">
        <v>3.2000000000000001E-2</v>
      </c>
      <c r="I30" s="732" t="s">
        <v>1371</v>
      </c>
      <c r="J30" s="760">
        <f t="shared" si="3"/>
        <v>0</v>
      </c>
      <c r="K30" s="731" t="s">
        <v>1372</v>
      </c>
    </row>
    <row r="31" spans="1:14" s="1" customFormat="1" ht="15" customHeight="1">
      <c r="B31" s="185"/>
      <c r="C31" s="28"/>
      <c r="D31" s="756" t="s">
        <v>1373</v>
      </c>
      <c r="E31" s="757" t="s">
        <v>127</v>
      </c>
      <c r="F31" s="758"/>
      <c r="G31" s="732" t="s">
        <v>1370</v>
      </c>
      <c r="H31" s="761">
        <v>2.1000000000000001E-2</v>
      </c>
      <c r="I31" s="752" t="s">
        <v>1371</v>
      </c>
      <c r="J31" s="762">
        <f t="shared" si="3"/>
        <v>0</v>
      </c>
      <c r="K31" s="731" t="s">
        <v>1374</v>
      </c>
      <c r="M31" s="9"/>
      <c r="N31" s="9"/>
    </row>
    <row r="32" spans="1:14" s="1" customFormat="1" ht="15" customHeight="1">
      <c r="B32" s="754">
        <f>B30+1</f>
        <v>3</v>
      </c>
      <c r="C32" s="755" t="s">
        <v>119</v>
      </c>
      <c r="D32" s="950"/>
      <c r="E32" s="951"/>
      <c r="F32" s="758"/>
      <c r="G32" s="732" t="s">
        <v>1370</v>
      </c>
      <c r="H32" s="759">
        <v>1.9E-2</v>
      </c>
      <c r="I32" s="732" t="s">
        <v>1371</v>
      </c>
      <c r="J32" s="760">
        <f t="shared" si="3"/>
        <v>0</v>
      </c>
      <c r="K32" s="731" t="s">
        <v>1375</v>
      </c>
      <c r="M32" s="9"/>
      <c r="N32" s="9"/>
    </row>
    <row r="33" spans="2:14" s="1" customFormat="1" ht="15" customHeight="1">
      <c r="B33" s="754">
        <f>B32+1</f>
        <v>4</v>
      </c>
      <c r="C33" s="755" t="s">
        <v>118</v>
      </c>
      <c r="D33" s="950"/>
      <c r="E33" s="951"/>
      <c r="F33" s="758"/>
      <c r="G33" s="732" t="s">
        <v>1370</v>
      </c>
      <c r="H33" s="759">
        <v>0.04</v>
      </c>
      <c r="I33" s="732" t="s">
        <v>1371</v>
      </c>
      <c r="J33" s="760">
        <f t="shared" si="3"/>
        <v>0</v>
      </c>
      <c r="K33" s="731" t="s">
        <v>1376</v>
      </c>
      <c r="M33" s="9"/>
      <c r="N33" s="9"/>
    </row>
    <row r="34" spans="2:14" s="1" customFormat="1" ht="15" customHeight="1">
      <c r="B34" s="962" t="s">
        <v>134</v>
      </c>
      <c r="C34" s="963"/>
      <c r="D34" s="950"/>
      <c r="E34" s="951"/>
      <c r="F34" s="463"/>
      <c r="G34" s="39"/>
      <c r="H34" s="54"/>
      <c r="I34" s="39"/>
      <c r="J34" s="762">
        <f>SUM(J28:J33)</f>
        <v>0</v>
      </c>
      <c r="K34" s="731" t="s">
        <v>1453</v>
      </c>
      <c r="M34" s="9"/>
      <c r="N34" s="9"/>
    </row>
    <row r="35" spans="2:14" s="1" customFormat="1" ht="15" customHeight="1">
      <c r="B35" s="964"/>
      <c r="C35" s="965"/>
      <c r="D35" s="964"/>
      <c r="E35" s="965"/>
      <c r="F35" s="764" t="s">
        <v>136</v>
      </c>
      <c r="G35" s="752"/>
      <c r="H35" s="765" t="s">
        <v>1764</v>
      </c>
      <c r="I35" s="752"/>
      <c r="J35" s="766"/>
      <c r="K35" s="731"/>
      <c r="N35" s="9"/>
    </row>
    <row r="36" spans="2:14" s="1" customFormat="1" ht="15" customHeight="1">
      <c r="B36" s="966"/>
      <c r="C36" s="967"/>
      <c r="D36" s="966"/>
      <c r="E36" s="967"/>
      <c r="F36" s="35">
        <f>J34</f>
        <v>0</v>
      </c>
      <c r="G36" s="36" t="s">
        <v>1370</v>
      </c>
      <c r="H36" s="314" t="e">
        <f>財政力附表!S28</f>
        <v>#DIV/0!</v>
      </c>
      <c r="I36" s="36" t="s">
        <v>1371</v>
      </c>
      <c r="J36" s="35" t="e">
        <f>ROUND(F36*H36,0)</f>
        <v>#DIV/0!</v>
      </c>
      <c r="K36" s="731" t="s">
        <v>1454</v>
      </c>
      <c r="N36" s="9"/>
    </row>
    <row r="37" spans="2:14" s="1" customFormat="1" ht="15" customHeight="1">
      <c r="B37" s="968"/>
      <c r="C37" s="969"/>
      <c r="D37" s="968"/>
      <c r="E37" s="969"/>
      <c r="F37" s="464"/>
      <c r="G37" s="26"/>
      <c r="H37" s="315" t="s">
        <v>135</v>
      </c>
      <c r="I37" s="316"/>
      <c r="J37" s="317"/>
      <c r="K37" s="731"/>
      <c r="N37" s="9"/>
    </row>
    <row r="38" spans="2:14" s="1" customFormat="1" ht="15" customHeight="1">
      <c r="B38" s="754">
        <f>B33+1</f>
        <v>5</v>
      </c>
      <c r="C38" s="755" t="s">
        <v>117</v>
      </c>
      <c r="D38" s="950"/>
      <c r="E38" s="951"/>
      <c r="F38" s="758"/>
      <c r="G38" s="732" t="s">
        <v>1370</v>
      </c>
      <c r="H38" s="759">
        <v>5.3999999999999999E-2</v>
      </c>
      <c r="I38" s="732" t="s">
        <v>1371</v>
      </c>
      <c r="J38" s="760">
        <f t="shared" ref="J38:J44" si="4">ROUND(F38*H38,0)</f>
        <v>0</v>
      </c>
      <c r="K38" s="731" t="s">
        <v>1377</v>
      </c>
      <c r="N38" s="9"/>
    </row>
    <row r="39" spans="2:14" s="1" customFormat="1" ht="15" customHeight="1">
      <c r="B39" s="754">
        <f t="shared" ref="B39:B44" si="5">B38+1</f>
        <v>6</v>
      </c>
      <c r="C39" s="755" t="s">
        <v>107</v>
      </c>
      <c r="D39" s="950"/>
      <c r="E39" s="951"/>
      <c r="F39" s="758"/>
      <c r="G39" s="732" t="s">
        <v>1370</v>
      </c>
      <c r="H39" s="759">
        <v>0.107</v>
      </c>
      <c r="I39" s="732" t="s">
        <v>1371</v>
      </c>
      <c r="J39" s="760">
        <f t="shared" si="4"/>
        <v>0</v>
      </c>
      <c r="K39" s="731" t="s">
        <v>1378</v>
      </c>
      <c r="N39" s="9"/>
    </row>
    <row r="40" spans="2:14" s="1" customFormat="1" ht="15" customHeight="1">
      <c r="B40" s="754">
        <f t="shared" si="5"/>
        <v>7</v>
      </c>
      <c r="C40" s="755" t="s">
        <v>105</v>
      </c>
      <c r="D40" s="950"/>
      <c r="E40" s="951"/>
      <c r="F40" s="758"/>
      <c r="G40" s="732" t="s">
        <v>1370</v>
      </c>
      <c r="H40" s="759">
        <v>0.124</v>
      </c>
      <c r="I40" s="732" t="s">
        <v>96</v>
      </c>
      <c r="J40" s="760">
        <f t="shared" si="4"/>
        <v>0</v>
      </c>
      <c r="K40" s="731" t="s">
        <v>916</v>
      </c>
      <c r="N40" s="9"/>
    </row>
    <row r="41" spans="2:14" s="1" customFormat="1" ht="15" customHeight="1">
      <c r="B41" s="754">
        <f t="shared" si="5"/>
        <v>8</v>
      </c>
      <c r="C41" s="755" t="s">
        <v>103</v>
      </c>
      <c r="D41" s="950"/>
      <c r="E41" s="951"/>
      <c r="F41" s="758"/>
      <c r="G41" s="732" t="s">
        <v>93</v>
      </c>
      <c r="H41" s="759">
        <v>0.155</v>
      </c>
      <c r="I41" s="732" t="s">
        <v>96</v>
      </c>
      <c r="J41" s="760">
        <f t="shared" si="4"/>
        <v>0</v>
      </c>
      <c r="K41" s="731" t="s">
        <v>773</v>
      </c>
    </row>
    <row r="42" spans="2:14" s="1" customFormat="1" ht="15" customHeight="1">
      <c r="B42" s="754">
        <f t="shared" si="5"/>
        <v>9</v>
      </c>
      <c r="C42" s="755" t="s">
        <v>101</v>
      </c>
      <c r="D42" s="950"/>
      <c r="E42" s="951"/>
      <c r="F42" s="758"/>
      <c r="G42" s="732" t="s">
        <v>93</v>
      </c>
      <c r="H42" s="759">
        <v>0.17399999999999999</v>
      </c>
      <c r="I42" s="732" t="s">
        <v>96</v>
      </c>
      <c r="J42" s="760">
        <f t="shared" si="4"/>
        <v>0</v>
      </c>
      <c r="K42" s="731" t="s">
        <v>1381</v>
      </c>
    </row>
    <row r="43" spans="2:14" s="1" customFormat="1" ht="15" customHeight="1">
      <c r="B43" s="754">
        <f t="shared" si="5"/>
        <v>10</v>
      </c>
      <c r="C43" s="755" t="s">
        <v>99</v>
      </c>
      <c r="D43" s="950"/>
      <c r="E43" s="951"/>
      <c r="F43" s="758"/>
      <c r="G43" s="732" t="s">
        <v>93</v>
      </c>
      <c r="H43" s="759">
        <v>0.192</v>
      </c>
      <c r="I43" s="732" t="s">
        <v>96</v>
      </c>
      <c r="J43" s="760">
        <f t="shared" si="4"/>
        <v>0</v>
      </c>
      <c r="K43" s="731" t="s">
        <v>921</v>
      </c>
    </row>
    <row r="44" spans="2:14" s="1" customFormat="1" ht="15" customHeight="1">
      <c r="B44" s="754">
        <f t="shared" si="5"/>
        <v>11</v>
      </c>
      <c r="C44" s="755" t="s">
        <v>97</v>
      </c>
      <c r="D44" s="950"/>
      <c r="E44" s="951"/>
      <c r="F44" s="758"/>
      <c r="G44" s="732" t="s">
        <v>93</v>
      </c>
      <c r="H44" s="759">
        <v>0.20699999999999999</v>
      </c>
      <c r="I44" s="732" t="s">
        <v>96</v>
      </c>
      <c r="J44" s="760">
        <f t="shared" si="4"/>
        <v>0</v>
      </c>
      <c r="K44" s="731" t="s">
        <v>1384</v>
      </c>
    </row>
    <row r="45" spans="2:14" s="1" customFormat="1" ht="15" customHeight="1" thickBot="1">
      <c r="B45" s="962" t="s">
        <v>134</v>
      </c>
      <c r="C45" s="963"/>
      <c r="D45" s="950"/>
      <c r="E45" s="951"/>
      <c r="F45" s="463"/>
      <c r="G45" s="39"/>
      <c r="H45" s="54"/>
      <c r="I45" s="39"/>
      <c r="J45" s="762">
        <f>SUM(J38:J44)</f>
        <v>0</v>
      </c>
      <c r="K45" s="731" t="s">
        <v>780</v>
      </c>
    </row>
    <row r="46" spans="2:14" s="1" customFormat="1" ht="15" customHeight="1">
      <c r="B46" s="45"/>
      <c r="C46" s="16"/>
      <c r="D46" s="15"/>
      <c r="E46" s="15"/>
      <c r="F46" s="44"/>
      <c r="G46" s="730"/>
      <c r="H46" s="956" t="s">
        <v>1397</v>
      </c>
      <c r="I46" s="957"/>
      <c r="J46" s="11"/>
      <c r="K46" s="731"/>
    </row>
    <row r="47" spans="2:14" s="1" customFormat="1" ht="15" customHeight="1" thickBot="1">
      <c r="B47" s="43"/>
      <c r="C47" s="731"/>
      <c r="D47" s="731"/>
      <c r="E47" s="731"/>
      <c r="F47" s="731"/>
      <c r="G47" s="731"/>
      <c r="H47" s="958" t="s">
        <v>94</v>
      </c>
      <c r="I47" s="959"/>
      <c r="J47" s="10" t="e">
        <f>J36+J45</f>
        <v>#DIV/0!</v>
      </c>
      <c r="K47" s="731" t="s">
        <v>1398</v>
      </c>
      <c r="L47" s="1" t="s">
        <v>1392</v>
      </c>
    </row>
    <row r="48" spans="2:14" s="1" customFormat="1" ht="15" customHeight="1">
      <c r="B48" s="43"/>
      <c r="C48" s="731"/>
      <c r="D48" s="731"/>
      <c r="E48" s="731"/>
      <c r="F48" s="731"/>
      <c r="G48" s="44"/>
      <c r="H48" s="445"/>
      <c r="I48" s="730"/>
      <c r="J48" s="44"/>
      <c r="K48" s="731"/>
    </row>
    <row r="49" spans="1:13" s="1" customFormat="1" ht="15" customHeight="1">
      <c r="B49" s="43"/>
      <c r="C49" s="731"/>
      <c r="D49" s="731"/>
      <c r="E49" s="731"/>
      <c r="F49" s="731"/>
      <c r="G49" s="44"/>
      <c r="H49" s="445"/>
      <c r="I49" s="730"/>
      <c r="J49" s="44"/>
      <c r="K49" s="731"/>
    </row>
    <row r="50" spans="1:13" s="1" customFormat="1" ht="15" customHeight="1">
      <c r="A50" s="7" t="s">
        <v>1399</v>
      </c>
      <c r="B50" s="42" t="s">
        <v>133</v>
      </c>
      <c r="C50" s="46"/>
      <c r="D50" s="46"/>
      <c r="E50" s="46"/>
      <c r="F50" s="46"/>
      <c r="G50" s="46"/>
      <c r="H50" s="442"/>
      <c r="I50" s="46"/>
      <c r="J50" s="46"/>
      <c r="K50" s="46"/>
      <c r="L50" s="46"/>
    </row>
    <row r="51" spans="1:13" s="1" customFormat="1" ht="15" customHeight="1">
      <c r="A51" s="48"/>
      <c r="B51" s="143"/>
      <c r="C51" s="46"/>
      <c r="D51" s="46"/>
      <c r="E51" s="46"/>
      <c r="F51" s="46"/>
      <c r="G51" s="46"/>
      <c r="H51" s="442"/>
      <c r="I51" s="46"/>
      <c r="J51" s="46"/>
      <c r="K51" s="46"/>
      <c r="L51" s="46"/>
    </row>
    <row r="52" spans="1:13" s="1" customFormat="1" ht="15" customHeight="1">
      <c r="A52" s="48"/>
      <c r="B52" s="960" t="s">
        <v>112</v>
      </c>
      <c r="C52" s="961"/>
      <c r="D52" s="960" t="s">
        <v>111</v>
      </c>
      <c r="E52" s="961"/>
      <c r="F52" s="752" t="s">
        <v>110</v>
      </c>
      <c r="G52" s="752"/>
      <c r="H52" s="753" t="s">
        <v>109</v>
      </c>
      <c r="I52" s="752"/>
      <c r="J52" s="752" t="s">
        <v>3</v>
      </c>
      <c r="K52" s="731"/>
      <c r="L52" s="46"/>
    </row>
    <row r="53" spans="1:13" s="1" customFormat="1" ht="15" customHeight="1">
      <c r="A53" s="48"/>
      <c r="B53" s="31"/>
      <c r="C53" s="30"/>
      <c r="D53" s="29"/>
      <c r="E53" s="28"/>
      <c r="F53" s="25"/>
      <c r="G53" s="25"/>
      <c r="H53" s="443"/>
      <c r="I53" s="25"/>
      <c r="J53" s="462" t="s">
        <v>1390</v>
      </c>
      <c r="K53" s="731"/>
      <c r="L53" s="46"/>
      <c r="M53" s="9"/>
    </row>
    <row r="54" spans="1:13" ht="15" customHeight="1">
      <c r="A54" s="1"/>
      <c r="B54" s="754">
        <v>1</v>
      </c>
      <c r="C54" s="755" t="s">
        <v>130</v>
      </c>
      <c r="D54" s="756" t="s">
        <v>1391</v>
      </c>
      <c r="E54" s="757" t="s">
        <v>128</v>
      </c>
      <c r="F54" s="758"/>
      <c r="G54" s="732" t="s">
        <v>1392</v>
      </c>
      <c r="H54" s="759">
        <v>1.0999999999999999E-2</v>
      </c>
      <c r="I54" s="732" t="s">
        <v>1393</v>
      </c>
      <c r="J54" s="760">
        <f t="shared" ref="J54:J66" si="6">ROUND(F54*H54,0)</f>
        <v>0</v>
      </c>
      <c r="K54" s="731" t="s">
        <v>1394</v>
      </c>
      <c r="L54" s="1"/>
      <c r="M54" s="9"/>
    </row>
    <row r="55" spans="1:13" ht="15" customHeight="1">
      <c r="A55" s="1"/>
      <c r="B55" s="185"/>
      <c r="C55" s="28"/>
      <c r="D55" s="756" t="s">
        <v>1395</v>
      </c>
      <c r="E55" s="757" t="s">
        <v>127</v>
      </c>
      <c r="F55" s="758"/>
      <c r="G55" s="732" t="s">
        <v>1392</v>
      </c>
      <c r="H55" s="761">
        <v>8.0000000000000002E-3</v>
      </c>
      <c r="I55" s="752" t="s">
        <v>1393</v>
      </c>
      <c r="J55" s="762">
        <f t="shared" si="6"/>
        <v>0</v>
      </c>
      <c r="K55" s="731" t="s">
        <v>1396</v>
      </c>
      <c r="L55" s="1"/>
      <c r="M55" s="9"/>
    </row>
    <row r="56" spans="1:13" ht="15" customHeight="1">
      <c r="A56" s="1"/>
      <c r="B56" s="754">
        <f>B54+1</f>
        <v>2</v>
      </c>
      <c r="C56" s="755" t="s">
        <v>129</v>
      </c>
      <c r="D56" s="756" t="s">
        <v>676</v>
      </c>
      <c r="E56" s="757" t="s">
        <v>128</v>
      </c>
      <c r="F56" s="758"/>
      <c r="G56" s="732" t="s">
        <v>93</v>
      </c>
      <c r="H56" s="759">
        <v>0.107</v>
      </c>
      <c r="I56" s="732" t="s">
        <v>96</v>
      </c>
      <c r="J56" s="760">
        <f t="shared" si="6"/>
        <v>0</v>
      </c>
      <c r="K56" s="731" t="s">
        <v>711</v>
      </c>
      <c r="L56" s="1"/>
      <c r="M56" s="9"/>
    </row>
    <row r="57" spans="1:13" ht="15" customHeight="1">
      <c r="A57" s="1"/>
      <c r="B57" s="185"/>
      <c r="C57" s="28"/>
      <c r="D57" s="756" t="s">
        <v>678</v>
      </c>
      <c r="E57" s="757" t="s">
        <v>127</v>
      </c>
      <c r="F57" s="758"/>
      <c r="G57" s="732" t="s">
        <v>93</v>
      </c>
      <c r="H57" s="761">
        <v>6.9000000000000006E-2</v>
      </c>
      <c r="I57" s="752" t="s">
        <v>96</v>
      </c>
      <c r="J57" s="762">
        <f t="shared" si="6"/>
        <v>0</v>
      </c>
      <c r="K57" s="731" t="s">
        <v>608</v>
      </c>
      <c r="L57" s="1"/>
      <c r="M57" s="9"/>
    </row>
    <row r="58" spans="1:13" s="1" customFormat="1" ht="15" customHeight="1">
      <c r="B58" s="754">
        <f>B56+1</f>
        <v>3</v>
      </c>
      <c r="C58" s="755" t="s">
        <v>119</v>
      </c>
      <c r="D58" s="950"/>
      <c r="E58" s="951"/>
      <c r="F58" s="758"/>
      <c r="G58" s="732" t="s">
        <v>93</v>
      </c>
      <c r="H58" s="759">
        <v>6.4000000000000001E-2</v>
      </c>
      <c r="I58" s="732" t="s">
        <v>96</v>
      </c>
      <c r="J58" s="760">
        <f t="shared" si="6"/>
        <v>0</v>
      </c>
      <c r="K58" s="731" t="s">
        <v>786</v>
      </c>
      <c r="M58" s="9"/>
    </row>
    <row r="59" spans="1:13" s="1" customFormat="1" ht="15" customHeight="1">
      <c r="B59" s="754">
        <f>B58+1</f>
        <v>4</v>
      </c>
      <c r="C59" s="755" t="s">
        <v>118</v>
      </c>
      <c r="D59" s="950"/>
      <c r="E59" s="951"/>
      <c r="F59" s="758"/>
      <c r="G59" s="732" t="s">
        <v>93</v>
      </c>
      <c r="H59" s="759">
        <v>0.13400000000000001</v>
      </c>
      <c r="I59" s="732" t="s">
        <v>96</v>
      </c>
      <c r="J59" s="760">
        <f t="shared" si="6"/>
        <v>0</v>
      </c>
      <c r="K59" s="731" t="s">
        <v>913</v>
      </c>
      <c r="M59" s="9"/>
    </row>
    <row r="60" spans="1:13" s="1" customFormat="1" ht="15" customHeight="1">
      <c r="B60" s="754">
        <f t="shared" ref="B60:B66" si="7">B59+1</f>
        <v>5</v>
      </c>
      <c r="C60" s="755" t="s">
        <v>117</v>
      </c>
      <c r="D60" s="950"/>
      <c r="E60" s="951"/>
      <c r="F60" s="758"/>
      <c r="G60" s="732" t="s">
        <v>93</v>
      </c>
      <c r="H60" s="759">
        <v>0.09</v>
      </c>
      <c r="I60" s="732" t="s">
        <v>96</v>
      </c>
      <c r="J60" s="760">
        <f t="shared" si="6"/>
        <v>0</v>
      </c>
      <c r="K60" s="731" t="s">
        <v>914</v>
      </c>
      <c r="M60" s="9"/>
    </row>
    <row r="61" spans="1:13" s="1" customFormat="1" ht="15" customHeight="1">
      <c r="B61" s="754">
        <f t="shared" si="7"/>
        <v>6</v>
      </c>
      <c r="C61" s="755" t="s">
        <v>107</v>
      </c>
      <c r="D61" s="950"/>
      <c r="E61" s="951"/>
      <c r="F61" s="758"/>
      <c r="G61" s="732" t="s">
        <v>93</v>
      </c>
      <c r="H61" s="759">
        <v>0.17899999999999999</v>
      </c>
      <c r="I61" s="732" t="s">
        <v>96</v>
      </c>
      <c r="J61" s="760">
        <f t="shared" si="6"/>
        <v>0</v>
      </c>
      <c r="K61" s="731" t="s">
        <v>915</v>
      </c>
      <c r="M61" s="9"/>
    </row>
    <row r="62" spans="1:13" s="1" customFormat="1" ht="15" customHeight="1">
      <c r="B62" s="754">
        <f t="shared" si="7"/>
        <v>7</v>
      </c>
      <c r="C62" s="755" t="s">
        <v>105</v>
      </c>
      <c r="D62" s="950"/>
      <c r="E62" s="951"/>
      <c r="F62" s="758"/>
      <c r="G62" s="732" t="s">
        <v>93</v>
      </c>
      <c r="H62" s="759">
        <v>0.20599999999999999</v>
      </c>
      <c r="I62" s="732" t="s">
        <v>96</v>
      </c>
      <c r="J62" s="760">
        <f t="shared" si="6"/>
        <v>0</v>
      </c>
      <c r="K62" s="731" t="s">
        <v>916</v>
      </c>
      <c r="M62" s="9"/>
    </row>
    <row r="63" spans="1:13" s="1" customFormat="1" ht="15" customHeight="1">
      <c r="B63" s="754">
        <f t="shared" si="7"/>
        <v>8</v>
      </c>
      <c r="C63" s="755" t="s">
        <v>103</v>
      </c>
      <c r="D63" s="950"/>
      <c r="E63" s="951"/>
      <c r="F63" s="758"/>
      <c r="G63" s="732" t="s">
        <v>93</v>
      </c>
      <c r="H63" s="759">
        <v>0.25900000000000001</v>
      </c>
      <c r="I63" s="732" t="s">
        <v>96</v>
      </c>
      <c r="J63" s="760">
        <f t="shared" si="6"/>
        <v>0</v>
      </c>
      <c r="K63" s="731" t="s">
        <v>773</v>
      </c>
      <c r="M63" s="9"/>
    </row>
    <row r="64" spans="1:13" s="1" customFormat="1" ht="15" customHeight="1">
      <c r="B64" s="754">
        <f t="shared" si="7"/>
        <v>9</v>
      </c>
      <c r="C64" s="757" t="s">
        <v>101</v>
      </c>
      <c r="D64" s="950"/>
      <c r="E64" s="951"/>
      <c r="F64" s="758"/>
      <c r="G64" s="732" t="s">
        <v>93</v>
      </c>
      <c r="H64" s="759">
        <v>0.28999999999999998</v>
      </c>
      <c r="I64" s="732" t="s">
        <v>96</v>
      </c>
      <c r="J64" s="760">
        <f t="shared" si="6"/>
        <v>0</v>
      </c>
      <c r="K64" s="731" t="s">
        <v>1381</v>
      </c>
      <c r="M64" s="9"/>
    </row>
    <row r="65" spans="1:13" s="1" customFormat="1" ht="15" customHeight="1">
      <c r="B65" s="754">
        <f t="shared" si="7"/>
        <v>10</v>
      </c>
      <c r="C65" s="757" t="s">
        <v>99</v>
      </c>
      <c r="D65" s="950"/>
      <c r="E65" s="951"/>
      <c r="F65" s="758"/>
      <c r="G65" s="732" t="s">
        <v>93</v>
      </c>
      <c r="H65" s="759">
        <v>0.32</v>
      </c>
      <c r="I65" s="732" t="s">
        <v>96</v>
      </c>
      <c r="J65" s="760">
        <f t="shared" si="6"/>
        <v>0</v>
      </c>
      <c r="K65" s="731" t="s">
        <v>921</v>
      </c>
    </row>
    <row r="66" spans="1:13" s="1" customFormat="1" ht="15" customHeight="1" thickBot="1">
      <c r="B66" s="763">
        <f t="shared" si="7"/>
        <v>11</v>
      </c>
      <c r="C66" s="757" t="s">
        <v>97</v>
      </c>
      <c r="D66" s="950"/>
      <c r="E66" s="951"/>
      <c r="F66" s="758"/>
      <c r="G66" s="732" t="s">
        <v>93</v>
      </c>
      <c r="H66" s="759">
        <v>0.34399999999999997</v>
      </c>
      <c r="I66" s="732" t="s">
        <v>96</v>
      </c>
      <c r="J66" s="760">
        <f t="shared" si="6"/>
        <v>0</v>
      </c>
      <c r="K66" s="731" t="s">
        <v>1384</v>
      </c>
    </row>
    <row r="67" spans="1:13" s="1" customFormat="1" ht="15" customHeight="1">
      <c r="B67" s="45"/>
      <c r="C67" s="16"/>
      <c r="D67" s="15"/>
      <c r="E67" s="15"/>
      <c r="F67" s="44"/>
      <c r="G67" s="730"/>
      <c r="H67" s="956" t="s">
        <v>1386</v>
      </c>
      <c r="I67" s="957"/>
      <c r="J67" s="11"/>
      <c r="K67" s="731"/>
    </row>
    <row r="68" spans="1:13" s="1" customFormat="1" ht="15" customHeight="1" thickBot="1">
      <c r="B68" s="43"/>
      <c r="C68" s="731"/>
      <c r="D68" s="731"/>
      <c r="E68" s="731"/>
      <c r="F68" s="731"/>
      <c r="G68" s="731"/>
      <c r="H68" s="958" t="s">
        <v>94</v>
      </c>
      <c r="I68" s="959"/>
      <c r="J68" s="10">
        <f>SUM(J54:J66)</f>
        <v>0</v>
      </c>
      <c r="K68" s="731" t="s">
        <v>1400</v>
      </c>
      <c r="L68" s="1" t="s">
        <v>1392</v>
      </c>
    </row>
    <row r="69" spans="1:13" s="1" customFormat="1" ht="15" customHeight="1">
      <c r="B69" s="43"/>
      <c r="C69" s="731"/>
      <c r="D69" s="731"/>
      <c r="E69" s="731"/>
      <c r="F69" s="731"/>
      <c r="G69" s="44"/>
      <c r="H69" s="445"/>
      <c r="I69" s="730"/>
      <c r="J69" s="44"/>
      <c r="K69" s="731"/>
    </row>
    <row r="70" spans="1:13" s="1" customFormat="1" ht="15" customHeight="1">
      <c r="A70" s="7" t="s">
        <v>1401</v>
      </c>
      <c r="B70" s="42" t="s">
        <v>120</v>
      </c>
      <c r="C70" s="46"/>
      <c r="D70" s="46"/>
      <c r="E70" s="46"/>
      <c r="F70" s="46"/>
      <c r="G70" s="46"/>
      <c r="H70" s="442"/>
      <c r="I70" s="46"/>
      <c r="J70" s="46"/>
      <c r="K70" s="46"/>
      <c r="L70" s="46"/>
    </row>
    <row r="71" spans="1:13" s="1" customFormat="1" ht="15" customHeight="1">
      <c r="A71" s="48"/>
      <c r="B71" s="143"/>
      <c r="C71" s="46"/>
      <c r="D71" s="46"/>
      <c r="E71" s="46"/>
      <c r="F71" s="46"/>
      <c r="G71" s="46"/>
      <c r="H71" s="442"/>
      <c r="I71" s="46"/>
      <c r="J71" s="46"/>
      <c r="K71" s="46"/>
      <c r="L71" s="46"/>
    </row>
    <row r="72" spans="1:13" s="1" customFormat="1" ht="15" customHeight="1">
      <c r="A72" s="48"/>
      <c r="B72" s="960" t="s">
        <v>112</v>
      </c>
      <c r="C72" s="961"/>
      <c r="D72" s="960" t="s">
        <v>111</v>
      </c>
      <c r="E72" s="961"/>
      <c r="F72" s="752" t="s">
        <v>110</v>
      </c>
      <c r="G72" s="752"/>
      <c r="H72" s="753" t="s">
        <v>109</v>
      </c>
      <c r="I72" s="752"/>
      <c r="J72" s="752" t="s">
        <v>3</v>
      </c>
      <c r="K72" s="731"/>
      <c r="L72" s="46"/>
    </row>
    <row r="73" spans="1:13" s="1" customFormat="1" ht="15" customHeight="1">
      <c r="A73" s="48"/>
      <c r="B73" s="31"/>
      <c r="C73" s="30"/>
      <c r="D73" s="29"/>
      <c r="E73" s="28"/>
      <c r="F73" s="25"/>
      <c r="G73" s="25"/>
      <c r="H73" s="443"/>
      <c r="I73" s="25"/>
      <c r="J73" s="462" t="s">
        <v>1390</v>
      </c>
      <c r="K73" s="731"/>
      <c r="L73" s="46"/>
    </row>
    <row r="74" spans="1:13" s="1" customFormat="1" ht="15" customHeight="1">
      <c r="B74" s="754">
        <v>1</v>
      </c>
      <c r="C74" s="755" t="s">
        <v>119</v>
      </c>
      <c r="D74" s="950"/>
      <c r="E74" s="951"/>
      <c r="F74" s="758"/>
      <c r="G74" s="732" t="s">
        <v>1392</v>
      </c>
      <c r="H74" s="759">
        <v>0.17899999999999999</v>
      </c>
      <c r="I74" s="732" t="s">
        <v>1393</v>
      </c>
      <c r="J74" s="760">
        <f t="shared" ref="J74:J82" si="8">ROUND(F74*H74,0)</f>
        <v>0</v>
      </c>
      <c r="K74" s="731" t="s">
        <v>1402</v>
      </c>
    </row>
    <row r="75" spans="1:13" s="1" customFormat="1" ht="15" customHeight="1">
      <c r="B75" s="754">
        <v>2</v>
      </c>
      <c r="C75" s="755" t="s">
        <v>118</v>
      </c>
      <c r="D75" s="950"/>
      <c r="E75" s="951"/>
      <c r="F75" s="758"/>
      <c r="G75" s="732" t="s">
        <v>1392</v>
      </c>
      <c r="H75" s="759">
        <v>0.189</v>
      </c>
      <c r="I75" s="732" t="s">
        <v>1393</v>
      </c>
      <c r="J75" s="760">
        <f t="shared" si="8"/>
        <v>0</v>
      </c>
      <c r="K75" s="731" t="s">
        <v>1403</v>
      </c>
    </row>
    <row r="76" spans="1:13" ht="15" customHeight="1">
      <c r="A76" s="1"/>
      <c r="B76" s="754">
        <v>3</v>
      </c>
      <c r="C76" s="755" t="s">
        <v>117</v>
      </c>
      <c r="D76" s="950"/>
      <c r="E76" s="951"/>
      <c r="F76" s="758"/>
      <c r="G76" s="732" t="s">
        <v>1392</v>
      </c>
      <c r="H76" s="759">
        <v>0.23599999999999999</v>
      </c>
      <c r="I76" s="732" t="s">
        <v>1393</v>
      </c>
      <c r="J76" s="760">
        <f t="shared" si="8"/>
        <v>0</v>
      </c>
      <c r="K76" s="731" t="s">
        <v>1404</v>
      </c>
      <c r="L76" s="1"/>
      <c r="M76" s="9"/>
    </row>
    <row r="77" spans="1:13" ht="15" customHeight="1">
      <c r="A77" s="1"/>
      <c r="B77" s="754">
        <v>4</v>
      </c>
      <c r="C77" s="755" t="s">
        <v>107</v>
      </c>
      <c r="D77" s="950"/>
      <c r="E77" s="951"/>
      <c r="F77" s="758"/>
      <c r="G77" s="732" t="s">
        <v>1392</v>
      </c>
      <c r="H77" s="759">
        <v>0.28599999999999998</v>
      </c>
      <c r="I77" s="732" t="s">
        <v>1393</v>
      </c>
      <c r="J77" s="760">
        <f t="shared" si="8"/>
        <v>0</v>
      </c>
      <c r="K77" s="731" t="s">
        <v>1405</v>
      </c>
      <c r="L77" s="1"/>
      <c r="M77" s="9"/>
    </row>
    <row r="78" spans="1:13" ht="15" customHeight="1">
      <c r="A78" s="1"/>
      <c r="B78" s="754">
        <v>5</v>
      </c>
      <c r="C78" s="755" t="s">
        <v>105</v>
      </c>
      <c r="D78" s="950"/>
      <c r="E78" s="951"/>
      <c r="F78" s="758"/>
      <c r="G78" s="732" t="s">
        <v>1392</v>
      </c>
      <c r="H78" s="759">
        <v>0.33</v>
      </c>
      <c r="I78" s="732" t="s">
        <v>1393</v>
      </c>
      <c r="J78" s="760">
        <f t="shared" si="8"/>
        <v>0</v>
      </c>
      <c r="K78" s="731" t="s">
        <v>1406</v>
      </c>
      <c r="L78" s="1"/>
      <c r="M78" s="9"/>
    </row>
    <row r="79" spans="1:13" ht="15" customHeight="1">
      <c r="A79" s="1"/>
      <c r="B79" s="754">
        <v>6</v>
      </c>
      <c r="C79" s="755" t="s">
        <v>103</v>
      </c>
      <c r="D79" s="950"/>
      <c r="E79" s="951"/>
      <c r="F79" s="758"/>
      <c r="G79" s="732" t="s">
        <v>1392</v>
      </c>
      <c r="H79" s="759">
        <v>0.41399999999999998</v>
      </c>
      <c r="I79" s="732" t="s">
        <v>1393</v>
      </c>
      <c r="J79" s="760">
        <f t="shared" si="8"/>
        <v>0</v>
      </c>
      <c r="K79" s="731" t="s">
        <v>1407</v>
      </c>
      <c r="L79" s="1"/>
    </row>
    <row r="80" spans="1:13" s="1" customFormat="1" ht="15" customHeight="1">
      <c r="B80" s="763">
        <v>7</v>
      </c>
      <c r="C80" s="757" t="s">
        <v>101</v>
      </c>
      <c r="D80" s="950"/>
      <c r="E80" s="951"/>
      <c r="F80" s="758"/>
      <c r="G80" s="732" t="s">
        <v>1392</v>
      </c>
      <c r="H80" s="759">
        <v>0.46400000000000002</v>
      </c>
      <c r="I80" s="732" t="s">
        <v>1393</v>
      </c>
      <c r="J80" s="760">
        <f t="shared" si="8"/>
        <v>0</v>
      </c>
      <c r="K80" s="731" t="s">
        <v>1408</v>
      </c>
    </row>
    <row r="81" spans="1:13" s="1" customFormat="1" ht="15" customHeight="1">
      <c r="B81" s="763">
        <v>8</v>
      </c>
      <c r="C81" s="757" t="s">
        <v>99</v>
      </c>
      <c r="D81" s="950"/>
      <c r="E81" s="951"/>
      <c r="F81" s="758"/>
      <c r="G81" s="732" t="s">
        <v>1392</v>
      </c>
      <c r="H81" s="759">
        <v>0.51200000000000001</v>
      </c>
      <c r="I81" s="732" t="s">
        <v>1393</v>
      </c>
      <c r="J81" s="760">
        <f t="shared" si="8"/>
        <v>0</v>
      </c>
      <c r="K81" s="731" t="s">
        <v>1455</v>
      </c>
    </row>
    <row r="82" spans="1:13" s="1" customFormat="1" ht="15" customHeight="1" thickBot="1">
      <c r="B82" s="763">
        <v>9</v>
      </c>
      <c r="C82" s="757" t="s">
        <v>97</v>
      </c>
      <c r="D82" s="950"/>
      <c r="E82" s="951"/>
      <c r="F82" s="758"/>
      <c r="G82" s="732" t="s">
        <v>1392</v>
      </c>
      <c r="H82" s="759">
        <v>0.55100000000000005</v>
      </c>
      <c r="I82" s="732" t="s">
        <v>1393</v>
      </c>
      <c r="J82" s="760">
        <f t="shared" si="8"/>
        <v>0</v>
      </c>
      <c r="K82" s="731" t="s">
        <v>1456</v>
      </c>
    </row>
    <row r="83" spans="1:13" s="1" customFormat="1" ht="15" customHeight="1">
      <c r="B83" s="45"/>
      <c r="C83" s="16"/>
      <c r="D83" s="15"/>
      <c r="E83" s="15"/>
      <c r="F83" s="14"/>
      <c r="G83" s="730"/>
      <c r="H83" s="956" t="s">
        <v>1457</v>
      </c>
      <c r="I83" s="957"/>
      <c r="J83" s="11"/>
      <c r="K83" s="731"/>
    </row>
    <row r="84" spans="1:13" s="1" customFormat="1" ht="15" customHeight="1" thickBot="1">
      <c r="B84" s="43"/>
      <c r="C84" s="731"/>
      <c r="D84" s="731"/>
      <c r="E84" s="731"/>
      <c r="F84" s="12"/>
      <c r="G84" s="731"/>
      <c r="H84" s="958" t="s">
        <v>94</v>
      </c>
      <c r="I84" s="959"/>
      <c r="J84" s="10">
        <f>SUM(J74:J82)</f>
        <v>0</v>
      </c>
      <c r="K84" s="731" t="s">
        <v>1409</v>
      </c>
      <c r="L84" s="1" t="s">
        <v>1392</v>
      </c>
    </row>
    <row r="85" spans="1:13" s="1" customFormat="1" ht="15" customHeight="1">
      <c r="B85" s="43"/>
      <c r="C85" s="731"/>
      <c r="D85" s="731"/>
      <c r="E85" s="731"/>
      <c r="F85" s="12"/>
      <c r="G85" s="44"/>
      <c r="H85" s="445"/>
      <c r="I85" s="730"/>
      <c r="J85" s="14"/>
      <c r="K85" s="731"/>
    </row>
    <row r="86" spans="1:13" s="1" customFormat="1" ht="15" customHeight="1">
      <c r="A86" s="7" t="s">
        <v>1410</v>
      </c>
      <c r="B86" s="42" t="s">
        <v>113</v>
      </c>
      <c r="C86" s="46"/>
      <c r="D86" s="46"/>
      <c r="E86" s="46"/>
      <c r="F86" s="47"/>
      <c r="G86" s="46"/>
      <c r="H86" s="442"/>
      <c r="I86" s="46"/>
      <c r="J86" s="47"/>
      <c r="K86" s="46"/>
      <c r="L86" s="46"/>
    </row>
    <row r="87" spans="1:13" s="1" customFormat="1" ht="15" customHeight="1">
      <c r="A87" s="48"/>
      <c r="B87" s="143"/>
      <c r="C87" s="46"/>
      <c r="D87" s="46"/>
      <c r="E87" s="46"/>
      <c r="F87" s="47"/>
      <c r="G87" s="46"/>
      <c r="H87" s="442"/>
      <c r="I87" s="46"/>
      <c r="J87" s="47"/>
      <c r="K87" s="46"/>
      <c r="L87" s="46"/>
    </row>
    <row r="88" spans="1:13" s="1" customFormat="1" ht="15" customHeight="1">
      <c r="A88" s="48"/>
      <c r="B88" s="960" t="s">
        <v>112</v>
      </c>
      <c r="C88" s="961"/>
      <c r="D88" s="960" t="s">
        <v>111</v>
      </c>
      <c r="E88" s="961"/>
      <c r="F88" s="767" t="s">
        <v>110</v>
      </c>
      <c r="G88" s="752"/>
      <c r="H88" s="753" t="s">
        <v>109</v>
      </c>
      <c r="I88" s="752"/>
      <c r="J88" s="767" t="s">
        <v>3</v>
      </c>
      <c r="K88" s="731"/>
      <c r="L88" s="46"/>
    </row>
    <row r="89" spans="1:13" s="1" customFormat="1" ht="15" customHeight="1">
      <c r="A89" s="48"/>
      <c r="B89" s="31"/>
      <c r="C89" s="30"/>
      <c r="D89" s="29"/>
      <c r="E89" s="28"/>
      <c r="F89" s="27"/>
      <c r="G89" s="25"/>
      <c r="H89" s="443"/>
      <c r="I89" s="25"/>
      <c r="J89" s="24" t="s">
        <v>1390</v>
      </c>
      <c r="K89" s="731"/>
      <c r="L89" s="46"/>
    </row>
    <row r="90" spans="1:13" s="1" customFormat="1" ht="15" customHeight="1">
      <c r="B90" s="754">
        <v>1</v>
      </c>
      <c r="C90" s="755" t="s">
        <v>107</v>
      </c>
      <c r="D90" s="950"/>
      <c r="E90" s="951"/>
      <c r="F90" s="758"/>
      <c r="G90" s="732" t="s">
        <v>1392</v>
      </c>
      <c r="H90" s="862">
        <v>0.191</v>
      </c>
      <c r="I90" s="732" t="s">
        <v>1393</v>
      </c>
      <c r="J90" s="760">
        <f t="shared" ref="J90:J97" si="9">ROUND(F90*H90,0)</f>
        <v>0</v>
      </c>
      <c r="K90" s="731" t="s">
        <v>1402</v>
      </c>
    </row>
    <row r="91" spans="1:13" s="1" customFormat="1" ht="15" customHeight="1">
      <c r="B91" s="754">
        <v>2</v>
      </c>
      <c r="C91" s="755" t="s">
        <v>105</v>
      </c>
      <c r="D91" s="950"/>
      <c r="E91" s="951"/>
      <c r="F91" s="758"/>
      <c r="G91" s="732" t="s">
        <v>1392</v>
      </c>
      <c r="H91" s="759">
        <v>0.217</v>
      </c>
      <c r="I91" s="732" t="s">
        <v>1393</v>
      </c>
      <c r="J91" s="760">
        <f t="shared" si="9"/>
        <v>0</v>
      </c>
      <c r="K91" s="731" t="s">
        <v>1403</v>
      </c>
    </row>
    <row r="92" spans="1:13" ht="15" customHeight="1">
      <c r="A92" s="1"/>
      <c r="B92" s="754">
        <v>3</v>
      </c>
      <c r="C92" s="755" t="s">
        <v>103</v>
      </c>
      <c r="D92" s="950"/>
      <c r="E92" s="951"/>
      <c r="F92" s="758"/>
      <c r="G92" s="732" t="s">
        <v>1392</v>
      </c>
      <c r="H92" s="759">
        <v>0.27100000000000002</v>
      </c>
      <c r="I92" s="732" t="s">
        <v>1393</v>
      </c>
      <c r="J92" s="760">
        <f t="shared" si="9"/>
        <v>0</v>
      </c>
      <c r="K92" s="731" t="s">
        <v>1404</v>
      </c>
      <c r="L92" s="1"/>
      <c r="M92" s="9"/>
    </row>
    <row r="93" spans="1:13" ht="15" customHeight="1">
      <c r="A93" s="1"/>
      <c r="B93" s="763">
        <v>4</v>
      </c>
      <c r="C93" s="757" t="s">
        <v>101</v>
      </c>
      <c r="D93" s="950"/>
      <c r="E93" s="951"/>
      <c r="F93" s="758"/>
      <c r="G93" s="732" t="s">
        <v>1392</v>
      </c>
      <c r="H93" s="759">
        <v>0.31</v>
      </c>
      <c r="I93" s="732" t="s">
        <v>1393</v>
      </c>
      <c r="J93" s="760">
        <f t="shared" si="9"/>
        <v>0</v>
      </c>
      <c r="K93" s="731" t="s">
        <v>1405</v>
      </c>
      <c r="L93" s="1"/>
      <c r="M93" s="9"/>
    </row>
    <row r="94" spans="1:13" ht="15" customHeight="1">
      <c r="A94" s="1"/>
      <c r="B94" s="763">
        <v>5</v>
      </c>
      <c r="C94" s="757" t="s">
        <v>99</v>
      </c>
      <c r="D94" s="950"/>
      <c r="E94" s="951"/>
      <c r="F94" s="758"/>
      <c r="G94" s="732" t="s">
        <v>1392</v>
      </c>
      <c r="H94" s="759">
        <v>0.33800000000000002</v>
      </c>
      <c r="I94" s="732" t="s">
        <v>1393</v>
      </c>
      <c r="J94" s="760">
        <f t="shared" si="9"/>
        <v>0</v>
      </c>
      <c r="K94" s="731" t="s">
        <v>1406</v>
      </c>
      <c r="L94" s="1"/>
      <c r="M94" s="9"/>
    </row>
    <row r="95" spans="1:13" ht="15" customHeight="1">
      <c r="A95" s="1"/>
      <c r="B95" s="763">
        <v>6</v>
      </c>
      <c r="C95" s="757" t="s">
        <v>97</v>
      </c>
      <c r="D95" s="950"/>
      <c r="E95" s="951"/>
      <c r="F95" s="758"/>
      <c r="G95" s="732" t="s">
        <v>1392</v>
      </c>
      <c r="H95" s="862">
        <v>0.34799999999999998</v>
      </c>
      <c r="I95" s="732" t="s">
        <v>1393</v>
      </c>
      <c r="J95" s="760">
        <f t="shared" si="9"/>
        <v>0</v>
      </c>
      <c r="K95" s="731" t="s">
        <v>1407</v>
      </c>
      <c r="L95" s="1"/>
    </row>
    <row r="96" spans="1:13" s="1" customFormat="1" ht="15" customHeight="1">
      <c r="B96" s="763">
        <v>7</v>
      </c>
      <c r="C96" s="757" t="s">
        <v>478</v>
      </c>
      <c r="D96" s="950"/>
      <c r="E96" s="951"/>
      <c r="F96" s="758"/>
      <c r="G96" s="732" t="s">
        <v>1392</v>
      </c>
      <c r="H96" s="759">
        <v>0.37</v>
      </c>
      <c r="I96" s="732" t="s">
        <v>1393</v>
      </c>
      <c r="J96" s="760">
        <f t="shared" si="9"/>
        <v>0</v>
      </c>
      <c r="K96" s="731" t="s">
        <v>1433</v>
      </c>
    </row>
    <row r="97" spans="1:13" s="1" customFormat="1" ht="15" customHeight="1" thickBot="1">
      <c r="B97" s="763">
        <v>8</v>
      </c>
      <c r="C97" s="757" t="s">
        <v>498</v>
      </c>
      <c r="D97" s="950"/>
      <c r="E97" s="951"/>
      <c r="F97" s="758"/>
      <c r="G97" s="732" t="s">
        <v>1392</v>
      </c>
      <c r="H97" s="759">
        <v>0.39800000000000002</v>
      </c>
      <c r="I97" s="732" t="s">
        <v>1393</v>
      </c>
      <c r="J97" s="760">
        <f t="shared" si="9"/>
        <v>0</v>
      </c>
      <c r="K97" s="731" t="s">
        <v>1455</v>
      </c>
    </row>
    <row r="98" spans="1:13" s="1" customFormat="1" ht="15" customHeight="1">
      <c r="B98" s="45"/>
      <c r="C98" s="16"/>
      <c r="D98" s="15"/>
      <c r="E98" s="15"/>
      <c r="F98" s="44"/>
      <c r="G98" s="730"/>
      <c r="H98" s="956" t="s">
        <v>1458</v>
      </c>
      <c r="I98" s="957"/>
      <c r="J98" s="11"/>
      <c r="K98" s="731"/>
    </row>
    <row r="99" spans="1:13" s="1" customFormat="1" ht="15" customHeight="1" thickBot="1">
      <c r="B99" s="43"/>
      <c r="C99" s="731"/>
      <c r="D99" s="731"/>
      <c r="E99" s="731"/>
      <c r="F99" s="731"/>
      <c r="G99" s="731"/>
      <c r="H99" s="958" t="s">
        <v>94</v>
      </c>
      <c r="I99" s="959"/>
      <c r="J99" s="10">
        <f>SUM(J90:J97)</f>
        <v>0</v>
      </c>
      <c r="K99" s="731" t="s">
        <v>1411</v>
      </c>
      <c r="L99" s="1" t="s">
        <v>1392</v>
      </c>
    </row>
    <row r="100" spans="1:13" s="1" customFormat="1" ht="15" customHeight="1">
      <c r="B100" s="43"/>
      <c r="C100" s="731"/>
      <c r="D100" s="731"/>
      <c r="E100" s="731"/>
      <c r="F100" s="731"/>
      <c r="G100" s="44"/>
      <c r="H100" s="445"/>
      <c r="I100" s="730"/>
      <c r="J100" s="14"/>
      <c r="K100" s="731"/>
    </row>
    <row r="101" spans="1:13" s="1" customFormat="1" ht="15" customHeight="1">
      <c r="A101" s="7" t="s">
        <v>1412</v>
      </c>
      <c r="B101" s="42" t="s">
        <v>484</v>
      </c>
      <c r="C101" s="46"/>
      <c r="D101" s="46"/>
      <c r="E101" s="46"/>
      <c r="F101" s="47"/>
      <c r="G101" s="46"/>
      <c r="H101" s="442"/>
      <c r="I101" s="46"/>
      <c r="J101" s="47"/>
      <c r="K101" s="46"/>
      <c r="L101" s="46"/>
    </row>
    <row r="102" spans="1:13" s="1" customFormat="1" ht="15" customHeight="1">
      <c r="A102" s="48"/>
      <c r="B102" s="143"/>
      <c r="C102" s="454"/>
      <c r="D102" s="46"/>
      <c r="E102" s="46"/>
      <c r="F102" s="47"/>
      <c r="G102" s="46"/>
      <c r="H102" s="442"/>
      <c r="I102" s="46"/>
      <c r="J102" s="47"/>
      <c r="K102" s="46"/>
      <c r="L102" s="46"/>
    </row>
    <row r="103" spans="1:13" s="1" customFormat="1" ht="15" customHeight="1">
      <c r="A103" s="48"/>
      <c r="B103" s="768" t="s">
        <v>485</v>
      </c>
      <c r="C103" s="731"/>
      <c r="D103" s="769"/>
      <c r="E103" s="770" t="s">
        <v>483</v>
      </c>
      <c r="F103" s="767" t="s">
        <v>110</v>
      </c>
      <c r="G103" s="752"/>
      <c r="H103" s="753" t="s">
        <v>109</v>
      </c>
      <c r="I103" s="752"/>
      <c r="J103" s="767" t="s">
        <v>3</v>
      </c>
      <c r="K103" s="731"/>
      <c r="L103" s="46"/>
    </row>
    <row r="104" spans="1:13" s="1" customFormat="1" ht="15" customHeight="1">
      <c r="A104" s="48"/>
      <c r="B104" s="31"/>
      <c r="C104" s="30"/>
      <c r="D104" s="29"/>
      <c r="E104" s="28"/>
      <c r="F104" s="27"/>
      <c r="G104" s="25"/>
      <c r="H104" s="443"/>
      <c r="I104" s="25"/>
      <c r="J104" s="24" t="s">
        <v>1390</v>
      </c>
      <c r="K104" s="731"/>
      <c r="L104" s="46"/>
    </row>
    <row r="105" spans="1:13" s="1" customFormat="1" ht="15" customHeight="1">
      <c r="B105" s="763">
        <v>1</v>
      </c>
      <c r="C105" s="757" t="s">
        <v>478</v>
      </c>
      <c r="D105" s="950"/>
      <c r="E105" s="951"/>
      <c r="F105" s="758"/>
      <c r="G105" s="732" t="s">
        <v>1392</v>
      </c>
      <c r="H105" s="862">
        <v>0.37</v>
      </c>
      <c r="I105" s="752" t="s">
        <v>1393</v>
      </c>
      <c r="J105" s="760">
        <f>ROUND(F105*H105,0)</f>
        <v>0</v>
      </c>
      <c r="K105" s="731" t="s">
        <v>1402</v>
      </c>
    </row>
    <row r="106" spans="1:13" s="1" customFormat="1" ht="15" customHeight="1" thickBot="1">
      <c r="B106" s="763">
        <v>2</v>
      </c>
      <c r="C106" s="757" t="s">
        <v>498</v>
      </c>
      <c r="D106" s="950"/>
      <c r="E106" s="951"/>
      <c r="F106" s="758"/>
      <c r="G106" s="732" t="s">
        <v>1392</v>
      </c>
      <c r="H106" s="862">
        <v>0.39800000000000002</v>
      </c>
      <c r="I106" s="752" t="s">
        <v>1393</v>
      </c>
      <c r="J106" s="760">
        <f>ROUND(F106*H106,0)</f>
        <v>0</v>
      </c>
      <c r="K106" s="731" t="s">
        <v>1403</v>
      </c>
    </row>
    <row r="107" spans="1:13" ht="15" customHeight="1">
      <c r="A107" s="1"/>
      <c r="B107" s="45"/>
      <c r="C107" s="16"/>
      <c r="D107" s="15"/>
      <c r="E107" s="15"/>
      <c r="F107" s="44"/>
      <c r="G107" s="730"/>
      <c r="H107" s="726" t="s">
        <v>1413</v>
      </c>
      <c r="I107" s="727"/>
      <c r="J107" s="323"/>
      <c r="K107" s="731"/>
      <c r="L107" s="1"/>
      <c r="M107" s="9"/>
    </row>
    <row r="108" spans="1:13" ht="15" customHeight="1" thickBot="1">
      <c r="A108" s="1"/>
      <c r="B108" s="43"/>
      <c r="C108" s="731"/>
      <c r="D108" s="731"/>
      <c r="E108" s="731"/>
      <c r="F108" s="731"/>
      <c r="G108" s="731"/>
      <c r="H108" s="728" t="s">
        <v>94</v>
      </c>
      <c r="I108" s="729"/>
      <c r="J108" s="10">
        <f>SUM(J105:J106)</f>
        <v>0</v>
      </c>
      <c r="K108" s="731" t="s">
        <v>1414</v>
      </c>
      <c r="L108" s="1" t="s">
        <v>1392</v>
      </c>
      <c r="M108" s="9"/>
    </row>
    <row r="109" spans="1:13" ht="18.75" customHeight="1">
      <c r="A109" s="1"/>
      <c r="B109" s="43"/>
      <c r="C109" s="731"/>
      <c r="D109" s="731"/>
      <c r="E109" s="731"/>
      <c r="F109" s="731"/>
      <c r="G109" s="44"/>
      <c r="H109" s="445"/>
      <c r="I109" s="730"/>
      <c r="J109" s="14"/>
      <c r="K109" s="731"/>
      <c r="L109" s="1"/>
      <c r="M109" s="9"/>
    </row>
    <row r="110" spans="1:13" ht="15" customHeight="1">
      <c r="A110" s="7" t="s">
        <v>1415</v>
      </c>
      <c r="B110" s="42" t="s">
        <v>486</v>
      </c>
      <c r="F110" s="47"/>
      <c r="J110" s="47"/>
    </row>
    <row r="111" spans="1:13" s="1" customFormat="1" ht="15" customHeight="1">
      <c r="A111" s="48"/>
      <c r="B111" s="143"/>
      <c r="C111" s="454"/>
      <c r="D111" s="46"/>
      <c r="E111" s="46"/>
      <c r="F111" s="47"/>
      <c r="G111" s="46"/>
      <c r="H111" s="442"/>
      <c r="I111" s="46"/>
      <c r="J111" s="47"/>
      <c r="K111" s="46"/>
      <c r="L111" s="46"/>
    </row>
    <row r="112" spans="1:13" s="1" customFormat="1" ht="15" customHeight="1">
      <c r="A112" s="48"/>
      <c r="B112" s="768" t="s">
        <v>485</v>
      </c>
      <c r="C112" s="731"/>
      <c r="D112" s="769"/>
      <c r="E112" s="770" t="s">
        <v>483</v>
      </c>
      <c r="F112" s="767" t="s">
        <v>110</v>
      </c>
      <c r="G112" s="752"/>
      <c r="H112" s="753" t="s">
        <v>109</v>
      </c>
      <c r="I112" s="752"/>
      <c r="J112" s="767" t="s">
        <v>3</v>
      </c>
      <c r="K112" s="731"/>
      <c r="L112" s="46"/>
    </row>
    <row r="113" spans="1:13" s="1" customFormat="1" ht="15" customHeight="1">
      <c r="A113" s="48"/>
      <c r="B113" s="31"/>
      <c r="C113" s="30"/>
      <c r="D113" s="29"/>
      <c r="E113" s="28"/>
      <c r="F113" s="27"/>
      <c r="G113" s="25"/>
      <c r="H113" s="443"/>
      <c r="I113" s="25"/>
      <c r="J113" s="24" t="s">
        <v>1390</v>
      </c>
      <c r="K113" s="731"/>
      <c r="L113" s="46"/>
    </row>
    <row r="114" spans="1:13" s="1" customFormat="1" ht="15" customHeight="1">
      <c r="B114" s="763">
        <v>1</v>
      </c>
      <c r="C114" s="757" t="s">
        <v>478</v>
      </c>
      <c r="D114" s="950"/>
      <c r="E114" s="951"/>
      <c r="F114" s="758"/>
      <c r="G114" s="732" t="s">
        <v>1392</v>
      </c>
      <c r="H114" s="863">
        <v>0.22700000000000001</v>
      </c>
      <c r="I114" s="752" t="s">
        <v>1393</v>
      </c>
      <c r="J114" s="760">
        <f>ROUND(F114*H114,0)</f>
        <v>0</v>
      </c>
      <c r="K114" s="731" t="s">
        <v>1402</v>
      </c>
    </row>
    <row r="115" spans="1:13" s="1" customFormat="1" ht="15" customHeight="1" thickBot="1">
      <c r="B115" s="763">
        <v>2</v>
      </c>
      <c r="C115" s="757" t="s">
        <v>498</v>
      </c>
      <c r="D115" s="950"/>
      <c r="E115" s="951"/>
      <c r="F115" s="758"/>
      <c r="G115" s="732" t="s">
        <v>1392</v>
      </c>
      <c r="H115" s="863">
        <v>0.24299999999999999</v>
      </c>
      <c r="I115" s="752" t="s">
        <v>1393</v>
      </c>
      <c r="J115" s="760">
        <f>ROUND(F115*H115,0)</f>
        <v>0</v>
      </c>
      <c r="K115" s="731" t="s">
        <v>1396</v>
      </c>
    </row>
    <row r="116" spans="1:13" ht="15" customHeight="1">
      <c r="A116" s="1"/>
      <c r="B116" s="45"/>
      <c r="C116" s="16"/>
      <c r="D116" s="15"/>
      <c r="E116" s="15"/>
      <c r="F116" s="44"/>
      <c r="G116" s="730"/>
      <c r="H116" s="726" t="s">
        <v>1413</v>
      </c>
      <c r="I116" s="727"/>
      <c r="J116" s="323"/>
      <c r="K116" s="731"/>
      <c r="L116" s="1"/>
      <c r="M116" s="9"/>
    </row>
    <row r="117" spans="1:13" ht="15" customHeight="1" thickBot="1">
      <c r="A117" s="1"/>
      <c r="B117" s="43"/>
      <c r="C117" s="731"/>
      <c r="D117" s="731"/>
      <c r="E117" s="731"/>
      <c r="F117" s="731"/>
      <c r="G117" s="731"/>
      <c r="H117" s="728" t="s">
        <v>94</v>
      </c>
      <c r="I117" s="729"/>
      <c r="J117" s="10">
        <f>SUM(J114:J115)</f>
        <v>0</v>
      </c>
      <c r="K117" s="731" t="s">
        <v>1416</v>
      </c>
      <c r="L117" s="1" t="s">
        <v>1392</v>
      </c>
      <c r="M117" s="9"/>
    </row>
    <row r="118" spans="1:13" ht="18.75" customHeight="1">
      <c r="A118" s="1"/>
      <c r="B118" s="43"/>
      <c r="C118" s="731"/>
      <c r="D118" s="731"/>
      <c r="E118" s="731"/>
      <c r="F118" s="731"/>
      <c r="G118" s="44"/>
      <c r="H118" s="445"/>
      <c r="I118" s="730"/>
      <c r="J118" s="14"/>
      <c r="K118" s="731"/>
      <c r="L118" s="1"/>
      <c r="M118" s="9"/>
    </row>
    <row r="119" spans="1:13" ht="15" customHeight="1">
      <c r="A119" s="7" t="s">
        <v>1417</v>
      </c>
      <c r="B119" s="42" t="s">
        <v>487</v>
      </c>
      <c r="F119" s="47"/>
      <c r="J119" s="47"/>
    </row>
    <row r="120" spans="1:13" s="1" customFormat="1" ht="15" customHeight="1">
      <c r="A120" s="48"/>
      <c r="B120" s="143"/>
      <c r="C120" s="454"/>
      <c r="D120" s="46"/>
      <c r="E120" s="46"/>
      <c r="F120" s="47"/>
      <c r="G120" s="46"/>
      <c r="H120" s="442"/>
      <c r="I120" s="46"/>
      <c r="J120" s="47"/>
      <c r="K120" s="46"/>
      <c r="L120" s="46"/>
    </row>
    <row r="121" spans="1:13" s="1" customFormat="1" ht="15" customHeight="1">
      <c r="A121" s="48"/>
      <c r="B121" s="768" t="s">
        <v>485</v>
      </c>
      <c r="C121" s="731"/>
      <c r="D121" s="769"/>
      <c r="E121" s="770" t="s">
        <v>483</v>
      </c>
      <c r="F121" s="767" t="s">
        <v>110</v>
      </c>
      <c r="G121" s="752"/>
      <c r="H121" s="753" t="s">
        <v>109</v>
      </c>
      <c r="I121" s="752"/>
      <c r="J121" s="767" t="s">
        <v>3</v>
      </c>
      <c r="K121" s="731"/>
      <c r="L121" s="46"/>
    </row>
    <row r="122" spans="1:13" s="1" customFormat="1" ht="15" customHeight="1">
      <c r="A122" s="48"/>
      <c r="B122" s="31"/>
      <c r="C122" s="30"/>
      <c r="D122" s="29"/>
      <c r="E122" s="28"/>
      <c r="F122" s="27"/>
      <c r="G122" s="25"/>
      <c r="H122" s="443"/>
      <c r="I122" s="25"/>
      <c r="J122" s="24" t="s">
        <v>1390</v>
      </c>
      <c r="K122" s="731"/>
      <c r="L122" s="46"/>
    </row>
    <row r="123" spans="1:13" s="1" customFormat="1" ht="15" customHeight="1">
      <c r="B123" s="763">
        <v>1</v>
      </c>
      <c r="C123" s="757" t="s">
        <v>478</v>
      </c>
      <c r="D123" s="950"/>
      <c r="E123" s="951"/>
      <c r="F123" s="758"/>
      <c r="G123" s="732" t="s">
        <v>1392</v>
      </c>
      <c r="H123" s="759">
        <v>0.22700000000000001</v>
      </c>
      <c r="I123" s="752" t="s">
        <v>1393</v>
      </c>
      <c r="J123" s="760">
        <f>ROUND(F123*H123,0)</f>
        <v>0</v>
      </c>
      <c r="K123" s="731" t="s">
        <v>1402</v>
      </c>
    </row>
    <row r="124" spans="1:13" s="1" customFormat="1" ht="15" customHeight="1" thickBot="1">
      <c r="B124" s="763">
        <v>2</v>
      </c>
      <c r="C124" s="757" t="s">
        <v>498</v>
      </c>
      <c r="D124" s="950"/>
      <c r="E124" s="951"/>
      <c r="F124" s="758"/>
      <c r="G124" s="732" t="s">
        <v>1392</v>
      </c>
      <c r="H124" s="759">
        <v>0.24299999999999999</v>
      </c>
      <c r="I124" s="752" t="s">
        <v>1393</v>
      </c>
      <c r="J124" s="760">
        <f>ROUND(F124*H124,0)</f>
        <v>0</v>
      </c>
      <c r="K124" s="731" t="s">
        <v>1396</v>
      </c>
    </row>
    <row r="125" spans="1:13" ht="15" customHeight="1">
      <c r="A125" s="1"/>
      <c r="B125" s="45"/>
      <c r="C125" s="16"/>
      <c r="D125" s="15"/>
      <c r="E125" s="15"/>
      <c r="F125" s="44"/>
      <c r="G125" s="730"/>
      <c r="H125" s="726" t="s">
        <v>1413</v>
      </c>
      <c r="I125" s="727"/>
      <c r="J125" s="323"/>
      <c r="K125" s="731"/>
      <c r="L125" s="1"/>
      <c r="M125" s="9"/>
    </row>
    <row r="126" spans="1:13" ht="15" customHeight="1" thickBot="1">
      <c r="A126" s="1"/>
      <c r="B126" s="43"/>
      <c r="C126" s="731"/>
      <c r="D126" s="731"/>
      <c r="E126" s="731"/>
      <c r="F126" s="731"/>
      <c r="G126" s="731"/>
      <c r="H126" s="728" t="s">
        <v>94</v>
      </c>
      <c r="I126" s="729"/>
      <c r="J126" s="10">
        <f>SUM(J123:J124)</f>
        <v>0</v>
      </c>
      <c r="K126" s="731" t="s">
        <v>1418</v>
      </c>
      <c r="L126" s="1" t="s">
        <v>1392</v>
      </c>
      <c r="M126" s="9"/>
    </row>
    <row r="127" spans="1:13" ht="15" customHeight="1">
      <c r="A127" s="1"/>
      <c r="B127" s="43"/>
      <c r="C127" s="731"/>
      <c r="D127" s="731"/>
      <c r="E127" s="731"/>
      <c r="F127" s="731"/>
      <c r="G127" s="44"/>
      <c r="H127" s="445"/>
      <c r="I127" s="730"/>
      <c r="J127" s="14"/>
      <c r="K127" s="731"/>
      <c r="L127" s="1"/>
      <c r="M127" s="9"/>
    </row>
    <row r="128" spans="1:13" ht="15" customHeight="1">
      <c r="A128" s="7" t="s">
        <v>1419</v>
      </c>
      <c r="B128" s="42" t="s">
        <v>488</v>
      </c>
      <c r="F128" s="47"/>
      <c r="J128" s="47"/>
    </row>
    <row r="129" spans="1:13" s="1" customFormat="1" ht="15" customHeight="1">
      <c r="A129" s="48"/>
      <c r="B129" s="143"/>
      <c r="C129" s="454"/>
      <c r="D129" s="46"/>
      <c r="E129" s="46"/>
      <c r="F129" s="47"/>
      <c r="G129" s="46"/>
      <c r="H129" s="442"/>
      <c r="I129" s="46"/>
      <c r="J129" s="47"/>
      <c r="K129" s="46"/>
      <c r="L129" s="46"/>
    </row>
    <row r="130" spans="1:13" s="1" customFormat="1" ht="15" customHeight="1">
      <c r="A130" s="48"/>
      <c r="B130" s="768" t="s">
        <v>485</v>
      </c>
      <c r="C130" s="731"/>
      <c r="D130" s="769"/>
      <c r="E130" s="770" t="s">
        <v>483</v>
      </c>
      <c r="F130" s="767" t="s">
        <v>110</v>
      </c>
      <c r="G130" s="752"/>
      <c r="H130" s="753" t="s">
        <v>109</v>
      </c>
      <c r="I130" s="752"/>
      <c r="J130" s="767" t="s">
        <v>3</v>
      </c>
      <c r="K130" s="731"/>
      <c r="L130" s="46"/>
    </row>
    <row r="131" spans="1:13" s="1" customFormat="1" ht="15" customHeight="1">
      <c r="A131" s="48"/>
      <c r="B131" s="31"/>
      <c r="C131" s="30"/>
      <c r="D131" s="29"/>
      <c r="E131" s="28"/>
      <c r="F131" s="27"/>
      <c r="G131" s="25"/>
      <c r="H131" s="443"/>
      <c r="I131" s="25"/>
      <c r="J131" s="24" t="s">
        <v>1390</v>
      </c>
      <c r="K131" s="731"/>
      <c r="L131" s="46"/>
    </row>
    <row r="132" spans="1:13" s="1" customFormat="1" ht="15" customHeight="1">
      <c r="B132" s="763">
        <v>1</v>
      </c>
      <c r="C132" s="757" t="s">
        <v>478</v>
      </c>
      <c r="D132" s="950"/>
      <c r="E132" s="951"/>
      <c r="F132" s="758"/>
      <c r="G132" s="732" t="s">
        <v>1392</v>
      </c>
      <c r="H132" s="759">
        <v>0.22700000000000001</v>
      </c>
      <c r="I132" s="752" t="s">
        <v>1393</v>
      </c>
      <c r="J132" s="760">
        <f>ROUND(F132*H132,0)</f>
        <v>0</v>
      </c>
      <c r="K132" s="731" t="s">
        <v>1402</v>
      </c>
    </row>
    <row r="133" spans="1:13" s="1" customFormat="1" ht="15" customHeight="1">
      <c r="B133" s="763">
        <v>2</v>
      </c>
      <c r="C133" s="757" t="s">
        <v>498</v>
      </c>
      <c r="D133" s="950"/>
      <c r="E133" s="951"/>
      <c r="F133" s="758"/>
      <c r="G133" s="732" t="s">
        <v>1392</v>
      </c>
      <c r="H133" s="759">
        <v>0.24299999999999999</v>
      </c>
      <c r="I133" s="752" t="s">
        <v>1393</v>
      </c>
      <c r="J133" s="760">
        <f>ROUND(F133*H133,0)</f>
        <v>0</v>
      </c>
      <c r="K133" s="731" t="s">
        <v>1396</v>
      </c>
    </row>
    <row r="134" spans="1:13" ht="15" customHeight="1">
      <c r="A134" s="1"/>
      <c r="B134" s="763">
        <v>3</v>
      </c>
      <c r="C134" s="757" t="s">
        <v>541</v>
      </c>
      <c r="D134" s="950"/>
      <c r="E134" s="951"/>
      <c r="F134" s="758"/>
      <c r="G134" s="732" t="s">
        <v>1392</v>
      </c>
      <c r="H134" s="759">
        <v>0.25900000000000001</v>
      </c>
      <c r="I134" s="752"/>
      <c r="J134" s="760">
        <f>ROUND(F134*H134,0)</f>
        <v>0</v>
      </c>
      <c r="K134" s="731" t="s">
        <v>194</v>
      </c>
      <c r="L134" s="1"/>
      <c r="M134" s="9"/>
    </row>
    <row r="135" spans="1:13" ht="15" customHeight="1" thickBot="1">
      <c r="A135" s="1"/>
      <c r="B135" s="763">
        <v>4</v>
      </c>
      <c r="C135" s="757" t="s">
        <v>595</v>
      </c>
      <c r="D135" s="950"/>
      <c r="E135" s="951"/>
      <c r="F135" s="758"/>
      <c r="G135" s="732" t="s">
        <v>1392</v>
      </c>
      <c r="H135" s="759">
        <v>0.27500000000000002</v>
      </c>
      <c r="I135" s="752" t="s">
        <v>1393</v>
      </c>
      <c r="J135" s="760">
        <f>ROUND(F135*H135,0)</f>
        <v>0</v>
      </c>
      <c r="K135" s="731" t="s">
        <v>1420</v>
      </c>
      <c r="L135" s="1"/>
      <c r="M135" s="9"/>
    </row>
    <row r="136" spans="1:13" ht="15" customHeight="1">
      <c r="A136" s="1"/>
      <c r="B136" s="45"/>
      <c r="C136" s="16"/>
      <c r="D136" s="15"/>
      <c r="E136" s="15"/>
      <c r="F136" s="44"/>
      <c r="G136" s="730"/>
      <c r="H136" s="726" t="s">
        <v>1421</v>
      </c>
      <c r="I136" s="727"/>
      <c r="J136" s="323"/>
      <c r="K136" s="731"/>
      <c r="L136" s="1"/>
      <c r="M136" s="9"/>
    </row>
    <row r="137" spans="1:13" ht="15" customHeight="1" thickBot="1">
      <c r="A137" s="1"/>
      <c r="B137" s="43"/>
      <c r="C137" s="731"/>
      <c r="D137" s="731"/>
      <c r="E137" s="731"/>
      <c r="F137" s="731"/>
      <c r="G137" s="731"/>
      <c r="H137" s="728" t="s">
        <v>94</v>
      </c>
      <c r="I137" s="729"/>
      <c r="J137" s="10">
        <f>SUM(J132:J135)</f>
        <v>0</v>
      </c>
      <c r="K137" s="731" t="s">
        <v>1422</v>
      </c>
      <c r="L137" s="1" t="s">
        <v>1392</v>
      </c>
    </row>
    <row r="138" spans="1:13" s="1" customFormat="1" ht="15" customHeight="1">
      <c r="B138" s="43"/>
      <c r="C138" s="731"/>
      <c r="D138" s="731"/>
      <c r="E138" s="731"/>
      <c r="F138" s="731"/>
      <c r="G138" s="44"/>
      <c r="H138" s="445"/>
      <c r="I138" s="730"/>
      <c r="J138" s="14"/>
      <c r="K138" s="731"/>
    </row>
    <row r="139" spans="1:13" s="1" customFormat="1" ht="15" customHeight="1">
      <c r="A139" s="7" t="s">
        <v>1423</v>
      </c>
      <c r="B139" s="42" t="s">
        <v>489</v>
      </c>
      <c r="C139" s="46"/>
      <c r="D139" s="46"/>
      <c r="E139" s="46"/>
      <c r="F139" s="47"/>
      <c r="G139" s="46"/>
      <c r="H139" s="442"/>
      <c r="I139" s="46"/>
      <c r="J139" s="47"/>
      <c r="K139" s="46"/>
      <c r="L139" s="46"/>
    </row>
    <row r="140" spans="1:13" s="1" customFormat="1" ht="15" customHeight="1">
      <c r="A140" s="48"/>
      <c r="B140" s="143"/>
      <c r="C140" s="454"/>
      <c r="D140" s="46"/>
      <c r="E140" s="46"/>
      <c r="F140" s="47"/>
      <c r="G140" s="46"/>
      <c r="H140" s="442"/>
      <c r="I140" s="46"/>
      <c r="J140" s="47"/>
      <c r="K140" s="46"/>
      <c r="L140" s="46"/>
    </row>
    <row r="141" spans="1:13" s="1" customFormat="1" ht="15" customHeight="1">
      <c r="A141" s="48"/>
      <c r="B141" s="768" t="s">
        <v>485</v>
      </c>
      <c r="C141" s="731"/>
      <c r="D141" s="769"/>
      <c r="E141" s="770" t="s">
        <v>483</v>
      </c>
      <c r="F141" s="767" t="s">
        <v>110</v>
      </c>
      <c r="G141" s="752"/>
      <c r="H141" s="753" t="s">
        <v>109</v>
      </c>
      <c r="I141" s="752"/>
      <c r="J141" s="767" t="s">
        <v>3</v>
      </c>
      <c r="K141" s="731"/>
      <c r="L141" s="46"/>
    </row>
    <row r="142" spans="1:13" s="1" customFormat="1" ht="15" customHeight="1">
      <c r="A142" s="48"/>
      <c r="B142" s="31"/>
      <c r="C142" s="30"/>
      <c r="D142" s="29"/>
      <c r="E142" s="28"/>
      <c r="F142" s="27"/>
      <c r="G142" s="25"/>
      <c r="H142" s="443"/>
      <c r="I142" s="25"/>
      <c r="J142" s="24" t="s">
        <v>1390</v>
      </c>
      <c r="K142" s="731"/>
      <c r="L142" s="46"/>
    </row>
    <row r="143" spans="1:13" s="1" customFormat="1" ht="15" customHeight="1">
      <c r="B143" s="763">
        <v>1</v>
      </c>
      <c r="C143" s="757" t="s">
        <v>478</v>
      </c>
      <c r="D143" s="950"/>
      <c r="E143" s="951"/>
      <c r="F143" s="758"/>
      <c r="G143" s="732" t="s">
        <v>1392</v>
      </c>
      <c r="H143" s="759">
        <v>0.379</v>
      </c>
      <c r="I143" s="752" t="s">
        <v>1393</v>
      </c>
      <c r="J143" s="760">
        <f>ROUND(F143*H143,0)</f>
        <v>0</v>
      </c>
      <c r="K143" s="731" t="s">
        <v>196</v>
      </c>
    </row>
    <row r="144" spans="1:13" s="1" customFormat="1" ht="15" customHeight="1">
      <c r="B144" s="763">
        <v>2</v>
      </c>
      <c r="C144" s="757" t="s">
        <v>498</v>
      </c>
      <c r="D144" s="950"/>
      <c r="E144" s="951"/>
      <c r="F144" s="758"/>
      <c r="G144" s="732" t="s">
        <v>1392</v>
      </c>
      <c r="H144" s="759">
        <v>0.40500000000000003</v>
      </c>
      <c r="I144" s="752" t="s">
        <v>1393</v>
      </c>
      <c r="J144" s="760">
        <f>ROUND(F144*H144,0)</f>
        <v>0</v>
      </c>
      <c r="K144" s="731" t="s">
        <v>195</v>
      </c>
    </row>
    <row r="145" spans="1:13" ht="15" customHeight="1">
      <c r="A145" s="1"/>
      <c r="B145" s="763">
        <v>3</v>
      </c>
      <c r="C145" s="757" t="s">
        <v>541</v>
      </c>
      <c r="D145" s="950"/>
      <c r="E145" s="951"/>
      <c r="F145" s="758"/>
      <c r="G145" s="732" t="s">
        <v>1392</v>
      </c>
      <c r="H145" s="759">
        <v>0.432</v>
      </c>
      <c r="I145" s="752" t="s">
        <v>1393</v>
      </c>
      <c r="J145" s="760">
        <f>ROUND(F145*H145,0)</f>
        <v>0</v>
      </c>
      <c r="K145" s="731" t="s">
        <v>194</v>
      </c>
      <c r="L145" s="1"/>
      <c r="M145" s="9"/>
    </row>
    <row r="146" spans="1:13" ht="15" customHeight="1" thickBot="1">
      <c r="A146" s="1"/>
      <c r="B146" s="763">
        <v>4</v>
      </c>
      <c r="C146" s="757" t="s">
        <v>595</v>
      </c>
      <c r="D146" s="950"/>
      <c r="E146" s="951"/>
      <c r="F146" s="758"/>
      <c r="G146" s="732" t="s">
        <v>1392</v>
      </c>
      <c r="H146" s="759">
        <v>0.45800000000000002</v>
      </c>
      <c r="I146" s="752" t="s">
        <v>1393</v>
      </c>
      <c r="J146" s="760">
        <f>ROUND(F146*H146,0)</f>
        <v>0</v>
      </c>
      <c r="K146" s="731" t="s">
        <v>193</v>
      </c>
      <c r="L146" s="1"/>
      <c r="M146" s="9"/>
    </row>
    <row r="147" spans="1:13" ht="15" customHeight="1">
      <c r="A147" s="1"/>
      <c r="B147" s="45"/>
      <c r="C147" s="16"/>
      <c r="D147" s="15"/>
      <c r="E147" s="15"/>
      <c r="F147" s="44"/>
      <c r="G147" s="730"/>
      <c r="H147" s="726" t="s">
        <v>609</v>
      </c>
      <c r="I147" s="727"/>
      <c r="J147" s="323"/>
      <c r="K147" s="731"/>
      <c r="L147" s="1"/>
      <c r="M147" s="9"/>
    </row>
    <row r="148" spans="1:13" ht="15" customHeight="1" thickBot="1">
      <c r="A148" s="1"/>
      <c r="B148" s="43"/>
      <c r="C148" s="731"/>
      <c r="D148" s="731"/>
      <c r="E148" s="731"/>
      <c r="F148" s="731"/>
      <c r="G148" s="731"/>
      <c r="H148" s="728" t="s">
        <v>94</v>
      </c>
      <c r="I148" s="729"/>
      <c r="J148" s="10">
        <f>SUM(J143:J146)</f>
        <v>0</v>
      </c>
      <c r="K148" s="731" t="s">
        <v>1424</v>
      </c>
      <c r="L148" s="1" t="s">
        <v>1392</v>
      </c>
    </row>
    <row r="149" spans="1:13" s="1" customFormat="1" ht="15" customHeight="1">
      <c r="B149" s="43"/>
      <c r="C149" s="731"/>
      <c r="D149" s="731"/>
      <c r="E149" s="731"/>
      <c r="F149" s="731"/>
      <c r="G149" s="44"/>
      <c r="H149" s="445"/>
      <c r="I149" s="730"/>
      <c r="J149" s="14"/>
      <c r="K149" s="731"/>
    </row>
    <row r="150" spans="1:13" s="1" customFormat="1" ht="15" customHeight="1">
      <c r="A150" s="7" t="s">
        <v>1425</v>
      </c>
      <c r="B150" s="42" t="s">
        <v>490</v>
      </c>
      <c r="C150" s="46"/>
      <c r="D150" s="46"/>
      <c r="E150" s="46"/>
      <c r="F150" s="47"/>
      <c r="G150" s="46"/>
      <c r="H150" s="442"/>
      <c r="I150" s="46"/>
      <c r="J150" s="47"/>
      <c r="K150" s="46"/>
      <c r="L150" s="46"/>
    </row>
    <row r="151" spans="1:13" s="1" customFormat="1" ht="15" customHeight="1">
      <c r="A151" s="48"/>
      <c r="B151" s="143"/>
      <c r="C151" s="454"/>
      <c r="D151" s="46"/>
      <c r="E151" s="46"/>
      <c r="F151" s="47"/>
      <c r="G151" s="46"/>
      <c r="H151" s="442"/>
      <c r="I151" s="46"/>
      <c r="J151" s="47"/>
      <c r="K151" s="46"/>
      <c r="L151" s="46"/>
    </row>
    <row r="152" spans="1:13" s="1" customFormat="1" ht="15" customHeight="1">
      <c r="A152" s="48"/>
      <c r="B152" s="768" t="s">
        <v>485</v>
      </c>
      <c r="C152" s="731"/>
      <c r="D152" s="769"/>
      <c r="E152" s="770" t="s">
        <v>483</v>
      </c>
      <c r="F152" s="767" t="s">
        <v>110</v>
      </c>
      <c r="G152" s="752"/>
      <c r="H152" s="753" t="s">
        <v>109</v>
      </c>
      <c r="I152" s="752"/>
      <c r="J152" s="767" t="s">
        <v>3</v>
      </c>
      <c r="K152" s="731"/>
      <c r="L152" s="46"/>
    </row>
    <row r="153" spans="1:13" s="1" customFormat="1" ht="15" customHeight="1">
      <c r="A153" s="48"/>
      <c r="B153" s="31"/>
      <c r="C153" s="30"/>
      <c r="D153" s="29"/>
      <c r="E153" s="28"/>
      <c r="F153" s="27"/>
      <c r="G153" s="25"/>
      <c r="H153" s="443"/>
      <c r="I153" s="25"/>
      <c r="J153" s="24" t="s">
        <v>1390</v>
      </c>
      <c r="K153" s="731"/>
      <c r="L153" s="46"/>
    </row>
    <row r="154" spans="1:13" s="1" customFormat="1" ht="15" customHeight="1" thickBot="1">
      <c r="B154" s="763">
        <v>1</v>
      </c>
      <c r="C154" s="757" t="s">
        <v>478</v>
      </c>
      <c r="D154" s="950"/>
      <c r="E154" s="951"/>
      <c r="F154" s="758"/>
      <c r="G154" s="732" t="s">
        <v>1392</v>
      </c>
      <c r="H154" s="759">
        <v>0.60599999999999998</v>
      </c>
      <c r="I154" s="752" t="s">
        <v>1393</v>
      </c>
      <c r="J154" s="760">
        <f>ROUND(F154*H154,0)</f>
        <v>0</v>
      </c>
      <c r="K154" s="731" t="s">
        <v>1402</v>
      </c>
    </row>
    <row r="155" spans="1:13" s="1" customFormat="1" ht="15" customHeight="1">
      <c r="B155" s="45"/>
      <c r="C155" s="16"/>
      <c r="D155" s="15"/>
      <c r="E155" s="15"/>
      <c r="F155" s="44"/>
      <c r="G155" s="730"/>
      <c r="H155" s="726" t="s">
        <v>1402</v>
      </c>
      <c r="I155" s="727"/>
      <c r="J155" s="323"/>
      <c r="K155" s="731"/>
    </row>
    <row r="156" spans="1:13" ht="15" customHeight="1" thickBot="1">
      <c r="A156" s="1"/>
      <c r="B156" s="43"/>
      <c r="C156" s="731"/>
      <c r="D156" s="731"/>
      <c r="E156" s="731"/>
      <c r="F156" s="731"/>
      <c r="G156" s="731"/>
      <c r="H156" s="728" t="s">
        <v>94</v>
      </c>
      <c r="I156" s="729"/>
      <c r="J156" s="10">
        <f>SUM(J154:J154)</f>
        <v>0</v>
      </c>
      <c r="K156" s="731" t="s">
        <v>1426</v>
      </c>
      <c r="L156" s="1" t="s">
        <v>1392</v>
      </c>
      <c r="M156" s="9"/>
    </row>
    <row r="157" spans="1:13" ht="15" customHeight="1">
      <c r="A157" s="1"/>
      <c r="B157" s="43"/>
      <c r="C157" s="731"/>
      <c r="D157" s="731"/>
      <c r="E157" s="731"/>
      <c r="F157" s="731"/>
      <c r="G157" s="731"/>
      <c r="H157" s="730"/>
      <c r="I157" s="730"/>
      <c r="J157" s="14"/>
      <c r="K157" s="731"/>
      <c r="L157" s="1"/>
      <c r="M157" s="9"/>
    </row>
    <row r="158" spans="1:13" ht="15" customHeight="1">
      <c r="A158" s="7" t="s">
        <v>1427</v>
      </c>
      <c r="B158" s="42" t="s">
        <v>577</v>
      </c>
      <c r="F158" s="47"/>
      <c r="J158" s="47"/>
      <c r="M158" s="9"/>
    </row>
    <row r="159" spans="1:13" ht="15" customHeight="1">
      <c r="A159" s="48"/>
      <c r="C159" s="454"/>
      <c r="F159" s="47"/>
      <c r="J159" s="47"/>
    </row>
    <row r="160" spans="1:13" s="1" customFormat="1" ht="15" customHeight="1">
      <c r="A160" s="48"/>
      <c r="B160" s="768" t="s">
        <v>485</v>
      </c>
      <c r="C160" s="731"/>
      <c r="D160" s="769"/>
      <c r="E160" s="770" t="s">
        <v>483</v>
      </c>
      <c r="F160" s="767" t="s">
        <v>110</v>
      </c>
      <c r="G160" s="752"/>
      <c r="H160" s="753" t="s">
        <v>109</v>
      </c>
      <c r="I160" s="752"/>
      <c r="J160" s="767" t="s">
        <v>3</v>
      </c>
      <c r="K160" s="731"/>
      <c r="L160" s="46"/>
    </row>
    <row r="161" spans="1:13" s="1" customFormat="1" ht="15" customHeight="1">
      <c r="A161" s="48"/>
      <c r="B161" s="31"/>
      <c r="C161" s="30"/>
      <c r="D161" s="29"/>
      <c r="E161" s="28"/>
      <c r="F161" s="27"/>
      <c r="G161" s="25"/>
      <c r="H161" s="443"/>
      <c r="I161" s="25"/>
      <c r="J161" s="24" t="s">
        <v>1390</v>
      </c>
      <c r="K161" s="731"/>
      <c r="L161" s="46"/>
    </row>
    <row r="162" spans="1:13" s="1" customFormat="1" ht="15" customHeight="1" thickBot="1">
      <c r="B162" s="763">
        <v>1</v>
      </c>
      <c r="C162" s="757" t="s">
        <v>498</v>
      </c>
      <c r="D162" s="950"/>
      <c r="E162" s="951"/>
      <c r="F162" s="758"/>
      <c r="G162" s="732" t="s">
        <v>1392</v>
      </c>
      <c r="H162" s="759">
        <v>0.64800000000000002</v>
      </c>
      <c r="I162" s="752" t="s">
        <v>1393</v>
      </c>
      <c r="J162" s="760">
        <f>ROUND(F162*H162,0)</f>
        <v>0</v>
      </c>
      <c r="K162" s="731" t="s">
        <v>1402</v>
      </c>
    </row>
    <row r="163" spans="1:13" s="1" customFormat="1" ht="15" customHeight="1">
      <c r="B163" s="45"/>
      <c r="C163" s="16"/>
      <c r="D163" s="15"/>
      <c r="E163" s="15"/>
      <c r="F163" s="44"/>
      <c r="G163" s="730"/>
      <c r="H163" s="726" t="s">
        <v>1402</v>
      </c>
      <c r="I163" s="727"/>
      <c r="J163" s="323"/>
      <c r="K163" s="731"/>
    </row>
    <row r="164" spans="1:13" ht="15" customHeight="1" thickBot="1">
      <c r="A164" s="1"/>
      <c r="B164" s="43"/>
      <c r="C164" s="731"/>
      <c r="D164" s="731"/>
      <c r="E164" s="731"/>
      <c r="F164" s="731"/>
      <c r="G164" s="731"/>
      <c r="H164" s="728" t="s">
        <v>94</v>
      </c>
      <c r="I164" s="729"/>
      <c r="J164" s="10">
        <f>SUM(J162:J162)</f>
        <v>0</v>
      </c>
      <c r="K164" s="731" t="s">
        <v>1428</v>
      </c>
      <c r="L164" s="1" t="s">
        <v>1392</v>
      </c>
      <c r="M164" s="9"/>
    </row>
    <row r="165" spans="1:13" ht="15" customHeight="1">
      <c r="A165" s="1"/>
      <c r="B165" s="43"/>
      <c r="C165" s="731"/>
      <c r="D165" s="731"/>
      <c r="E165" s="731"/>
      <c r="F165" s="731"/>
      <c r="G165" s="731"/>
      <c r="H165" s="730"/>
      <c r="I165" s="730"/>
      <c r="J165" s="14"/>
      <c r="K165" s="731"/>
      <c r="L165" s="1"/>
      <c r="M165" s="9"/>
    </row>
    <row r="166" spans="1:13" ht="15" customHeight="1">
      <c r="A166" s="7" t="s">
        <v>1429</v>
      </c>
      <c r="B166" s="42" t="s">
        <v>578</v>
      </c>
      <c r="F166" s="47"/>
      <c r="J166" s="47"/>
      <c r="M166" s="9"/>
    </row>
    <row r="167" spans="1:13" ht="15" customHeight="1">
      <c r="A167" s="48"/>
      <c r="C167" s="454"/>
      <c r="F167" s="47"/>
      <c r="J167" s="47"/>
    </row>
    <row r="168" spans="1:13" s="1" customFormat="1" ht="15" customHeight="1">
      <c r="A168" s="48"/>
      <c r="B168" s="768" t="s">
        <v>485</v>
      </c>
      <c r="C168" s="731"/>
      <c r="D168" s="769"/>
      <c r="E168" s="770" t="s">
        <v>483</v>
      </c>
      <c r="F168" s="767" t="s">
        <v>110</v>
      </c>
      <c r="G168" s="752"/>
      <c r="H168" s="753" t="s">
        <v>109</v>
      </c>
      <c r="I168" s="752"/>
      <c r="J168" s="767" t="s">
        <v>3</v>
      </c>
      <c r="K168" s="731"/>
      <c r="L168" s="46"/>
    </row>
    <row r="169" spans="1:13" s="1" customFormat="1" ht="15" customHeight="1">
      <c r="A169" s="48"/>
      <c r="B169" s="31"/>
      <c r="C169" s="30"/>
      <c r="D169" s="29"/>
      <c r="E169" s="28"/>
      <c r="F169" s="27"/>
      <c r="G169" s="25"/>
      <c r="H169" s="443"/>
      <c r="I169" s="25"/>
      <c r="J169" s="24" t="s">
        <v>1390</v>
      </c>
      <c r="K169" s="731"/>
      <c r="L169" s="46"/>
    </row>
    <row r="170" spans="1:13" s="1" customFormat="1" ht="15" customHeight="1">
      <c r="A170" s="48"/>
      <c r="B170" s="763">
        <v>1</v>
      </c>
      <c r="C170" s="757" t="s">
        <v>541</v>
      </c>
      <c r="D170" s="950"/>
      <c r="E170" s="951"/>
      <c r="F170" s="758"/>
      <c r="G170" s="732" t="s">
        <v>1392</v>
      </c>
      <c r="H170" s="759">
        <v>0.42499999999999999</v>
      </c>
      <c r="I170" s="752" t="s">
        <v>1393</v>
      </c>
      <c r="J170" s="760">
        <f t="shared" ref="J170:J176" si="10">ROUND(F170*H170,0)</f>
        <v>0</v>
      </c>
      <c r="K170" s="731" t="s">
        <v>196</v>
      </c>
      <c r="L170" s="46"/>
    </row>
    <row r="171" spans="1:13" s="1" customFormat="1" ht="15" customHeight="1">
      <c r="A171" s="48"/>
      <c r="B171" s="763">
        <v>2</v>
      </c>
      <c r="C171" s="757" t="s">
        <v>595</v>
      </c>
      <c r="D171" s="950"/>
      <c r="E171" s="951"/>
      <c r="F171" s="758"/>
      <c r="G171" s="732" t="s">
        <v>1392</v>
      </c>
      <c r="H171" s="759">
        <v>0.45</v>
      </c>
      <c r="I171" s="752" t="s">
        <v>1393</v>
      </c>
      <c r="J171" s="760">
        <f t="shared" si="10"/>
        <v>0</v>
      </c>
      <c r="K171" s="731" t="s">
        <v>1396</v>
      </c>
      <c r="L171" s="46"/>
    </row>
    <row r="172" spans="1:13" ht="15" customHeight="1">
      <c r="A172" s="48"/>
      <c r="B172" s="763">
        <v>3</v>
      </c>
      <c r="C172" s="757" t="s">
        <v>652</v>
      </c>
      <c r="D172" s="950"/>
      <c r="E172" s="951"/>
      <c r="F172" s="758"/>
      <c r="G172" s="732" t="s">
        <v>1392</v>
      </c>
      <c r="H172" s="759">
        <v>0.47499999999999998</v>
      </c>
      <c r="I172" s="752" t="s">
        <v>1393</v>
      </c>
      <c r="J172" s="760">
        <f t="shared" si="10"/>
        <v>0</v>
      </c>
      <c r="K172" s="731" t="s">
        <v>1430</v>
      </c>
      <c r="M172" s="9"/>
    </row>
    <row r="173" spans="1:13" ht="15" customHeight="1">
      <c r="A173" s="1"/>
      <c r="B173" s="763">
        <v>4</v>
      </c>
      <c r="C173" s="757" t="s">
        <v>726</v>
      </c>
      <c r="D173" s="950"/>
      <c r="E173" s="951"/>
      <c r="F173" s="758"/>
      <c r="G173" s="732" t="s">
        <v>1392</v>
      </c>
      <c r="H173" s="759">
        <v>0.5</v>
      </c>
      <c r="I173" s="752" t="s">
        <v>1393</v>
      </c>
      <c r="J173" s="760">
        <f t="shared" si="10"/>
        <v>0</v>
      </c>
      <c r="K173" s="731" t="s">
        <v>1420</v>
      </c>
      <c r="L173" s="1"/>
      <c r="M173" s="9"/>
    </row>
    <row r="174" spans="1:13" ht="15" customHeight="1">
      <c r="A174" s="1"/>
      <c r="B174" s="763">
        <v>5</v>
      </c>
      <c r="C174" s="757" t="s">
        <v>769</v>
      </c>
      <c r="D174" s="950"/>
      <c r="E174" s="951"/>
      <c r="F174" s="758"/>
      <c r="G174" s="732" t="s">
        <v>1392</v>
      </c>
      <c r="H174" s="759">
        <v>0.5</v>
      </c>
      <c r="I174" s="752" t="s">
        <v>1393</v>
      </c>
      <c r="J174" s="760">
        <f t="shared" si="10"/>
        <v>0</v>
      </c>
      <c r="K174" s="731" t="s">
        <v>1431</v>
      </c>
      <c r="L174" s="1"/>
      <c r="M174" s="9"/>
    </row>
    <row r="175" spans="1:13" ht="15" customHeight="1">
      <c r="A175" s="1"/>
      <c r="B175" s="763">
        <v>6</v>
      </c>
      <c r="C175" s="757" t="s">
        <v>836</v>
      </c>
      <c r="D175" s="950"/>
      <c r="E175" s="951"/>
      <c r="F175" s="758"/>
      <c r="G175" s="732" t="s">
        <v>1392</v>
      </c>
      <c r="H175" s="759">
        <v>0.5</v>
      </c>
      <c r="I175" s="752" t="s">
        <v>1393</v>
      </c>
      <c r="J175" s="760">
        <f t="shared" si="10"/>
        <v>0</v>
      </c>
      <c r="K175" s="731" t="s">
        <v>1432</v>
      </c>
      <c r="L175" s="1"/>
    </row>
    <row r="176" spans="1:13" ht="15" customHeight="1" thickBot="1">
      <c r="A176" s="1"/>
      <c r="B176" s="763">
        <v>7</v>
      </c>
      <c r="C176" s="757" t="s">
        <v>844</v>
      </c>
      <c r="D176" s="950"/>
      <c r="E176" s="951"/>
      <c r="F176" s="758"/>
      <c r="G176" s="732" t="s">
        <v>1392</v>
      </c>
      <c r="H176" s="759">
        <v>0.5</v>
      </c>
      <c r="I176" s="752" t="s">
        <v>1393</v>
      </c>
      <c r="J176" s="760">
        <f t="shared" si="10"/>
        <v>0</v>
      </c>
      <c r="K176" s="731" t="s">
        <v>1433</v>
      </c>
      <c r="L176" s="1"/>
    </row>
    <row r="177" spans="1:13" ht="15" customHeight="1">
      <c r="A177" s="1"/>
      <c r="B177" s="45"/>
      <c r="C177" s="16"/>
      <c r="D177" s="15"/>
      <c r="E177" s="15"/>
      <c r="F177" s="44"/>
      <c r="G177" s="730"/>
      <c r="H177" s="726" t="s">
        <v>1436</v>
      </c>
      <c r="I177" s="727"/>
      <c r="J177" s="323"/>
      <c r="K177" s="731"/>
      <c r="L177" s="1"/>
    </row>
    <row r="178" spans="1:13" ht="15" customHeight="1" thickBot="1">
      <c r="A178" s="1"/>
      <c r="B178" s="43"/>
      <c r="C178" s="731"/>
      <c r="D178" s="731"/>
      <c r="E178" s="731"/>
      <c r="F178" s="731"/>
      <c r="G178" s="731"/>
      <c r="H178" s="728" t="s">
        <v>94</v>
      </c>
      <c r="I178" s="729"/>
      <c r="J178" s="10">
        <f>SUM(J170:J176)</f>
        <v>0</v>
      </c>
      <c r="K178" s="731" t="s">
        <v>1434</v>
      </c>
      <c r="L178" s="1" t="s">
        <v>1392</v>
      </c>
    </row>
    <row r="179" spans="1:13" s="1" customFormat="1" ht="15" customHeight="1">
      <c r="B179" s="43"/>
      <c r="C179" s="731"/>
      <c r="D179" s="731"/>
      <c r="E179" s="731"/>
      <c r="F179" s="731"/>
      <c r="G179" s="731"/>
      <c r="H179" s="730"/>
      <c r="I179" s="730"/>
      <c r="J179" s="14"/>
      <c r="K179" s="731"/>
    </row>
    <row r="180" spans="1:13" s="1" customFormat="1" ht="15" customHeight="1">
      <c r="A180" s="7" t="s">
        <v>1435</v>
      </c>
      <c r="B180" s="42" t="s">
        <v>579</v>
      </c>
      <c r="C180" s="46"/>
      <c r="D180" s="46"/>
      <c r="E180" s="46"/>
      <c r="F180" s="47"/>
      <c r="G180" s="46"/>
      <c r="H180" s="442"/>
      <c r="I180" s="46"/>
      <c r="J180" s="47"/>
      <c r="K180" s="46"/>
      <c r="L180" s="46"/>
    </row>
    <row r="181" spans="1:13" s="1" customFormat="1" ht="15" customHeight="1">
      <c r="A181" s="48"/>
      <c r="B181" s="143"/>
      <c r="C181" s="454"/>
      <c r="D181" s="46"/>
      <c r="E181" s="46"/>
      <c r="F181" s="47"/>
      <c r="G181" s="46"/>
      <c r="H181" s="442"/>
      <c r="I181" s="46"/>
      <c r="J181" s="47"/>
      <c r="K181" s="46"/>
      <c r="L181" s="46"/>
    </row>
    <row r="182" spans="1:13" s="1" customFormat="1" ht="15" customHeight="1">
      <c r="A182" s="48"/>
      <c r="B182" s="768" t="s">
        <v>485</v>
      </c>
      <c r="C182" s="731"/>
      <c r="D182" s="769"/>
      <c r="E182" s="770" t="s">
        <v>483</v>
      </c>
      <c r="F182" s="767" t="s">
        <v>110</v>
      </c>
      <c r="G182" s="752"/>
      <c r="H182" s="753" t="s">
        <v>109</v>
      </c>
      <c r="I182" s="752"/>
      <c r="J182" s="767" t="s">
        <v>3</v>
      </c>
      <c r="K182" s="731"/>
      <c r="L182" s="46"/>
    </row>
    <row r="183" spans="1:13" s="1" customFormat="1" ht="15" customHeight="1">
      <c r="A183" s="48"/>
      <c r="B183" s="31"/>
      <c r="C183" s="30"/>
      <c r="D183" s="29"/>
      <c r="E183" s="28"/>
      <c r="F183" s="27"/>
      <c r="G183" s="25"/>
      <c r="H183" s="443"/>
      <c r="I183" s="25"/>
      <c r="J183" s="24" t="s">
        <v>1390</v>
      </c>
      <c r="K183" s="731"/>
      <c r="L183" s="46"/>
    </row>
    <row r="184" spans="1:13" s="1" customFormat="1" ht="15" customHeight="1">
      <c r="A184" s="48"/>
      <c r="B184" s="763">
        <v>1</v>
      </c>
      <c r="C184" s="757" t="s">
        <v>541</v>
      </c>
      <c r="D184" s="950"/>
      <c r="E184" s="951"/>
      <c r="F184" s="758"/>
      <c r="G184" s="732" t="s">
        <v>1392</v>
      </c>
      <c r="H184" s="759">
        <v>0.42499999999999999</v>
      </c>
      <c r="I184" s="752" t="s">
        <v>1393</v>
      </c>
      <c r="J184" s="760">
        <f t="shared" ref="J184:J190" si="11">ROUND(F184*H184,0)</f>
        <v>0</v>
      </c>
      <c r="K184" s="731" t="s">
        <v>196</v>
      </c>
      <c r="L184" s="46"/>
    </row>
    <row r="185" spans="1:13" ht="15" customHeight="1">
      <c r="A185" s="48"/>
      <c r="B185" s="763">
        <v>2</v>
      </c>
      <c r="C185" s="757" t="s">
        <v>595</v>
      </c>
      <c r="D185" s="950"/>
      <c r="E185" s="951"/>
      <c r="F185" s="758"/>
      <c r="G185" s="732" t="s">
        <v>1392</v>
      </c>
      <c r="H185" s="759">
        <v>0.45</v>
      </c>
      <c r="I185" s="752" t="s">
        <v>1393</v>
      </c>
      <c r="J185" s="760">
        <f t="shared" si="11"/>
        <v>0</v>
      </c>
      <c r="K185" s="731" t="s">
        <v>1396</v>
      </c>
      <c r="M185" s="9"/>
    </row>
    <row r="186" spans="1:13" ht="15" customHeight="1">
      <c r="A186" s="48"/>
      <c r="B186" s="763">
        <v>3</v>
      </c>
      <c r="C186" s="757" t="s">
        <v>652</v>
      </c>
      <c r="D186" s="950"/>
      <c r="E186" s="951"/>
      <c r="F186" s="758"/>
      <c r="G186" s="732" t="s">
        <v>1392</v>
      </c>
      <c r="H186" s="759">
        <v>0.47499999999999998</v>
      </c>
      <c r="I186" s="752" t="s">
        <v>1393</v>
      </c>
      <c r="J186" s="760">
        <f t="shared" si="11"/>
        <v>0</v>
      </c>
      <c r="K186" s="731" t="s">
        <v>1430</v>
      </c>
      <c r="M186" s="9"/>
    </row>
    <row r="187" spans="1:13" ht="15" customHeight="1">
      <c r="A187" s="1"/>
      <c r="B187" s="763">
        <v>4</v>
      </c>
      <c r="C187" s="757" t="s">
        <v>726</v>
      </c>
      <c r="D187" s="950"/>
      <c r="E187" s="951"/>
      <c r="F187" s="758"/>
      <c r="G187" s="732" t="s">
        <v>1392</v>
      </c>
      <c r="H187" s="759">
        <v>0.5</v>
      </c>
      <c r="I187" s="752" t="s">
        <v>1393</v>
      </c>
      <c r="J187" s="760">
        <f t="shared" si="11"/>
        <v>0</v>
      </c>
      <c r="K187" s="731" t="s">
        <v>1420</v>
      </c>
      <c r="L187" s="1"/>
      <c r="M187" s="9"/>
    </row>
    <row r="188" spans="1:13" ht="15" customHeight="1">
      <c r="A188" s="1"/>
      <c r="B188" s="763">
        <v>5</v>
      </c>
      <c r="C188" s="757" t="s">
        <v>769</v>
      </c>
      <c r="D188" s="950"/>
      <c r="E188" s="951"/>
      <c r="F188" s="758"/>
      <c r="G188" s="732" t="s">
        <v>1392</v>
      </c>
      <c r="H188" s="759">
        <v>0.5</v>
      </c>
      <c r="I188" s="752" t="s">
        <v>1393</v>
      </c>
      <c r="J188" s="760">
        <f t="shared" si="11"/>
        <v>0</v>
      </c>
      <c r="K188" s="731" t="s">
        <v>1431</v>
      </c>
      <c r="L188" s="1"/>
    </row>
    <row r="189" spans="1:13" ht="15" customHeight="1">
      <c r="A189" s="1"/>
      <c r="B189" s="763">
        <v>6</v>
      </c>
      <c r="C189" s="757" t="s">
        <v>836</v>
      </c>
      <c r="D189" s="950"/>
      <c r="E189" s="951"/>
      <c r="F189" s="758"/>
      <c r="G189" s="732" t="s">
        <v>1392</v>
      </c>
      <c r="H189" s="759">
        <v>0.5</v>
      </c>
      <c r="I189" s="752" t="s">
        <v>1393</v>
      </c>
      <c r="J189" s="760">
        <f t="shared" si="11"/>
        <v>0</v>
      </c>
      <c r="K189" s="731" t="s">
        <v>1432</v>
      </c>
      <c r="L189" s="1"/>
    </row>
    <row r="190" spans="1:13" ht="15" customHeight="1" thickBot="1">
      <c r="A190" s="1"/>
      <c r="B190" s="763">
        <v>7</v>
      </c>
      <c r="C190" s="757" t="s">
        <v>844</v>
      </c>
      <c r="D190" s="950"/>
      <c r="E190" s="951"/>
      <c r="F190" s="758"/>
      <c r="G190" s="732" t="s">
        <v>1392</v>
      </c>
      <c r="H190" s="759">
        <v>0.5</v>
      </c>
      <c r="I190" s="752" t="s">
        <v>1393</v>
      </c>
      <c r="J190" s="760">
        <f t="shared" si="11"/>
        <v>0</v>
      </c>
      <c r="K190" s="731" t="s">
        <v>1433</v>
      </c>
      <c r="L190" s="1"/>
    </row>
    <row r="191" spans="1:13" ht="15" customHeight="1">
      <c r="A191" s="1"/>
      <c r="B191" s="45"/>
      <c r="C191" s="16"/>
      <c r="D191" s="15"/>
      <c r="E191" s="15"/>
      <c r="F191" s="44"/>
      <c r="G191" s="730"/>
      <c r="H191" s="726" t="s">
        <v>1436</v>
      </c>
      <c r="I191" s="727"/>
      <c r="J191" s="323"/>
      <c r="K191" s="731"/>
      <c r="L191" s="1"/>
    </row>
    <row r="192" spans="1:13" s="1" customFormat="1" ht="15" customHeight="1" thickBot="1">
      <c r="B192" s="43"/>
      <c r="C192" s="731"/>
      <c r="D192" s="731"/>
      <c r="E192" s="731"/>
      <c r="F192" s="731"/>
      <c r="G192" s="731"/>
      <c r="H192" s="728" t="s">
        <v>94</v>
      </c>
      <c r="I192" s="729"/>
      <c r="J192" s="10">
        <f>SUM(J184:J190)</f>
        <v>0</v>
      </c>
      <c r="K192" s="731" t="s">
        <v>1437</v>
      </c>
      <c r="L192" s="1" t="s">
        <v>1392</v>
      </c>
    </row>
    <row r="193" spans="1:13" s="1" customFormat="1" ht="15" customHeight="1">
      <c r="B193" s="43"/>
      <c r="C193" s="731"/>
      <c r="D193" s="731"/>
      <c r="E193" s="731"/>
      <c r="F193" s="731"/>
      <c r="G193" s="731"/>
      <c r="H193" s="730"/>
      <c r="I193" s="730"/>
      <c r="J193" s="14"/>
      <c r="K193" s="731"/>
    </row>
    <row r="194" spans="1:13" s="1" customFormat="1" ht="15" customHeight="1">
      <c r="A194" s="7" t="s">
        <v>1438</v>
      </c>
      <c r="B194" s="42" t="s">
        <v>580</v>
      </c>
      <c r="C194" s="46"/>
      <c r="D194" s="46"/>
      <c r="E194" s="46"/>
      <c r="F194" s="47"/>
      <c r="G194" s="46"/>
      <c r="H194" s="442"/>
      <c r="I194" s="46"/>
      <c r="J194" s="47"/>
      <c r="K194" s="46"/>
      <c r="L194" s="46"/>
    </row>
    <row r="195" spans="1:13" s="1" customFormat="1" ht="15" customHeight="1">
      <c r="A195" s="48"/>
      <c r="B195" s="143"/>
      <c r="C195" s="454"/>
      <c r="D195" s="46"/>
      <c r="E195" s="46"/>
      <c r="F195" s="47"/>
      <c r="G195" s="46"/>
      <c r="H195" s="442"/>
      <c r="I195" s="46"/>
      <c r="J195" s="47"/>
      <c r="K195" s="46"/>
      <c r="L195" s="46"/>
    </row>
    <row r="196" spans="1:13" s="1" customFormat="1" ht="15" customHeight="1">
      <c r="A196" s="48"/>
      <c r="B196" s="768" t="s">
        <v>485</v>
      </c>
      <c r="C196" s="731"/>
      <c r="D196" s="769"/>
      <c r="E196" s="770" t="s">
        <v>483</v>
      </c>
      <c r="F196" s="767" t="s">
        <v>110</v>
      </c>
      <c r="G196" s="752"/>
      <c r="H196" s="753" t="s">
        <v>109</v>
      </c>
      <c r="I196" s="752"/>
      <c r="J196" s="767" t="s">
        <v>3</v>
      </c>
      <c r="K196" s="731"/>
      <c r="L196" s="46"/>
    </row>
    <row r="197" spans="1:13" s="1" customFormat="1" ht="15" customHeight="1">
      <c r="A197" s="48"/>
      <c r="B197" s="31"/>
      <c r="C197" s="30"/>
      <c r="D197" s="29"/>
      <c r="E197" s="28"/>
      <c r="F197" s="27"/>
      <c r="G197" s="25"/>
      <c r="H197" s="443"/>
      <c r="I197" s="25"/>
      <c r="J197" s="24" t="s">
        <v>1390</v>
      </c>
      <c r="K197" s="731"/>
      <c r="L197" s="46"/>
    </row>
    <row r="198" spans="1:13" ht="15" customHeight="1">
      <c r="A198" s="48"/>
      <c r="B198" s="763">
        <v>1</v>
      </c>
      <c r="C198" s="757" t="s">
        <v>541</v>
      </c>
      <c r="D198" s="950"/>
      <c r="E198" s="951"/>
      <c r="F198" s="758"/>
      <c r="G198" s="732" t="s">
        <v>1392</v>
      </c>
      <c r="H198" s="759">
        <v>0.255</v>
      </c>
      <c r="I198" s="752" t="s">
        <v>1393</v>
      </c>
      <c r="J198" s="760">
        <f>ROUND(F198*H198,0)</f>
        <v>0</v>
      </c>
      <c r="K198" s="731" t="s">
        <v>196</v>
      </c>
      <c r="M198" s="9"/>
    </row>
    <row r="199" spans="1:13" ht="15" customHeight="1">
      <c r="A199" s="48"/>
      <c r="B199" s="763">
        <v>2</v>
      </c>
      <c r="C199" s="757" t="s">
        <v>595</v>
      </c>
      <c r="D199" s="950"/>
      <c r="E199" s="951"/>
      <c r="F199" s="758"/>
      <c r="G199" s="732" t="s">
        <v>1392</v>
      </c>
      <c r="H199" s="759">
        <v>0.27</v>
      </c>
      <c r="I199" s="752" t="s">
        <v>1393</v>
      </c>
      <c r="J199" s="760">
        <f>ROUND(F199*H199,0)</f>
        <v>0</v>
      </c>
      <c r="K199" s="731" t="s">
        <v>1396</v>
      </c>
      <c r="M199" s="9"/>
    </row>
    <row r="200" spans="1:13" ht="15" customHeight="1">
      <c r="A200" s="48"/>
      <c r="B200" s="763">
        <v>3</v>
      </c>
      <c r="C200" s="757" t="s">
        <v>652</v>
      </c>
      <c r="D200" s="950"/>
      <c r="E200" s="951"/>
      <c r="F200" s="758"/>
      <c r="G200" s="732" t="s">
        <v>1392</v>
      </c>
      <c r="H200" s="759">
        <v>0.28499999999999998</v>
      </c>
      <c r="I200" s="752" t="s">
        <v>1393</v>
      </c>
      <c r="J200" s="760">
        <f>ROUND(F200*H200,0)</f>
        <v>0</v>
      </c>
      <c r="K200" s="731" t="s">
        <v>1430</v>
      </c>
      <c r="M200" s="9"/>
    </row>
    <row r="201" spans="1:13" ht="15" customHeight="1" thickBot="1">
      <c r="A201" s="1"/>
      <c r="B201" s="763">
        <v>4</v>
      </c>
      <c r="C201" s="757" t="s">
        <v>726</v>
      </c>
      <c r="D201" s="950"/>
      <c r="E201" s="951"/>
      <c r="F201" s="758"/>
      <c r="G201" s="732" t="s">
        <v>1392</v>
      </c>
      <c r="H201" s="759">
        <v>0.3</v>
      </c>
      <c r="I201" s="752" t="s">
        <v>1393</v>
      </c>
      <c r="J201" s="760">
        <f>ROUND(F201*H201,0)</f>
        <v>0</v>
      </c>
      <c r="K201" s="731" t="s">
        <v>1420</v>
      </c>
      <c r="L201" s="1"/>
    </row>
    <row r="202" spans="1:13" ht="15" customHeight="1">
      <c r="A202" s="1"/>
      <c r="B202" s="45"/>
      <c r="C202" s="16"/>
      <c r="D202" s="15"/>
      <c r="E202" s="15"/>
      <c r="F202" s="44"/>
      <c r="G202" s="730"/>
      <c r="H202" s="726" t="s">
        <v>1439</v>
      </c>
      <c r="I202" s="727"/>
      <c r="J202" s="323"/>
      <c r="K202" s="731"/>
      <c r="L202" s="1"/>
    </row>
    <row r="203" spans="1:13" ht="15" customHeight="1" thickBot="1">
      <c r="A203" s="1"/>
      <c r="B203" s="43"/>
      <c r="C203" s="731"/>
      <c r="D203" s="731"/>
      <c r="E203" s="731"/>
      <c r="F203" s="731"/>
      <c r="G203" s="731"/>
      <c r="H203" s="728" t="s">
        <v>94</v>
      </c>
      <c r="I203" s="729"/>
      <c r="J203" s="10">
        <f>SUM(J198:J201)</f>
        <v>0</v>
      </c>
      <c r="K203" s="465" t="s">
        <v>1440</v>
      </c>
      <c r="L203" s="1" t="s">
        <v>1392</v>
      </c>
    </row>
    <row r="204" spans="1:13" ht="15" customHeight="1">
      <c r="A204" s="1"/>
      <c r="B204" s="43"/>
      <c r="C204" s="731"/>
      <c r="D204" s="731"/>
      <c r="E204" s="731"/>
      <c r="F204" s="731"/>
      <c r="G204" s="731"/>
      <c r="H204" s="730"/>
      <c r="I204" s="730"/>
      <c r="J204" s="14"/>
      <c r="K204" s="731"/>
      <c r="L204" s="1"/>
    </row>
    <row r="205" spans="1:13" s="1" customFormat="1" ht="15" customHeight="1">
      <c r="A205" s="7" t="s">
        <v>1441</v>
      </c>
      <c r="B205" s="42" t="s">
        <v>581</v>
      </c>
      <c r="C205" s="46"/>
      <c r="D205" s="46"/>
      <c r="E205" s="46"/>
      <c r="F205" s="47"/>
      <c r="G205" s="46"/>
      <c r="H205" s="442"/>
      <c r="I205" s="46"/>
      <c r="J205" s="47"/>
      <c r="K205" s="46"/>
      <c r="L205" s="46"/>
    </row>
    <row r="206" spans="1:13" s="1" customFormat="1" ht="15" customHeight="1">
      <c r="A206" s="48"/>
      <c r="B206" s="143"/>
      <c r="C206" s="454"/>
      <c r="D206" s="46"/>
      <c r="E206" s="46"/>
      <c r="F206" s="47"/>
      <c r="G206" s="46"/>
      <c r="H206" s="442"/>
      <c r="I206" s="46"/>
      <c r="J206" s="47"/>
      <c r="K206" s="46"/>
      <c r="L206" s="46"/>
    </row>
    <row r="207" spans="1:13" s="1" customFormat="1" ht="15" customHeight="1">
      <c r="A207" s="48"/>
      <c r="B207" s="768" t="s">
        <v>485</v>
      </c>
      <c r="C207" s="731"/>
      <c r="D207" s="769"/>
      <c r="E207" s="770" t="s">
        <v>483</v>
      </c>
      <c r="F207" s="767" t="s">
        <v>110</v>
      </c>
      <c r="G207" s="752"/>
      <c r="H207" s="753" t="s">
        <v>109</v>
      </c>
      <c r="I207" s="752"/>
      <c r="J207" s="767" t="s">
        <v>3</v>
      </c>
      <c r="K207" s="731"/>
      <c r="L207" s="46"/>
    </row>
    <row r="208" spans="1:13" s="1" customFormat="1" ht="15" customHeight="1">
      <c r="A208" s="48"/>
      <c r="B208" s="31"/>
      <c r="C208" s="30"/>
      <c r="D208" s="29"/>
      <c r="E208" s="28"/>
      <c r="F208" s="27"/>
      <c r="G208" s="25"/>
      <c r="H208" s="443"/>
      <c r="I208" s="25"/>
      <c r="J208" s="24" t="s">
        <v>1390</v>
      </c>
      <c r="K208" s="731"/>
      <c r="L208" s="46"/>
    </row>
    <row r="209" spans="1:13" ht="15" customHeight="1">
      <c r="A209" s="48"/>
      <c r="B209" s="763">
        <v>1</v>
      </c>
      <c r="C209" s="757" t="s">
        <v>541</v>
      </c>
      <c r="D209" s="950"/>
      <c r="E209" s="951"/>
      <c r="F209" s="758"/>
      <c r="G209" s="732" t="s">
        <v>1392</v>
      </c>
      <c r="H209" s="759">
        <v>0.255</v>
      </c>
      <c r="I209" s="752" t="s">
        <v>1393</v>
      </c>
      <c r="J209" s="760">
        <f>ROUND(F209*H209,0)</f>
        <v>0</v>
      </c>
      <c r="K209" s="731" t="s">
        <v>196</v>
      </c>
      <c r="M209" s="9"/>
    </row>
    <row r="210" spans="1:13" ht="15" customHeight="1">
      <c r="A210" s="48"/>
      <c r="B210" s="763">
        <v>2</v>
      </c>
      <c r="C210" s="757" t="s">
        <v>595</v>
      </c>
      <c r="D210" s="950"/>
      <c r="E210" s="951"/>
      <c r="F210" s="758"/>
      <c r="G210" s="732" t="s">
        <v>1392</v>
      </c>
      <c r="H210" s="759">
        <v>0.27</v>
      </c>
      <c r="I210" s="752" t="s">
        <v>1393</v>
      </c>
      <c r="J210" s="760">
        <f>ROUND(F210*H210,0)</f>
        <v>0</v>
      </c>
      <c r="K210" s="731" t="s">
        <v>1396</v>
      </c>
      <c r="M210" s="9"/>
    </row>
    <row r="211" spans="1:13" ht="15" customHeight="1">
      <c r="A211" s="48"/>
      <c r="B211" s="763">
        <v>3</v>
      </c>
      <c r="C211" s="757" t="s">
        <v>652</v>
      </c>
      <c r="D211" s="950"/>
      <c r="E211" s="951"/>
      <c r="F211" s="758"/>
      <c r="G211" s="732" t="s">
        <v>1392</v>
      </c>
      <c r="H211" s="759">
        <v>0.28499999999999998</v>
      </c>
      <c r="I211" s="752" t="s">
        <v>1393</v>
      </c>
      <c r="J211" s="760">
        <f>ROUND(F211*H211,0)</f>
        <v>0</v>
      </c>
      <c r="K211" s="731" t="s">
        <v>1430</v>
      </c>
      <c r="M211" s="9"/>
    </row>
    <row r="212" spans="1:13" ht="15" customHeight="1" thickBot="1">
      <c r="A212" s="1"/>
      <c r="B212" s="763">
        <v>4</v>
      </c>
      <c r="C212" s="757" t="s">
        <v>726</v>
      </c>
      <c r="D212" s="950"/>
      <c r="E212" s="951"/>
      <c r="F212" s="758"/>
      <c r="G212" s="732" t="s">
        <v>1392</v>
      </c>
      <c r="H212" s="759">
        <v>0.3</v>
      </c>
      <c r="I212" s="752" t="s">
        <v>1393</v>
      </c>
      <c r="J212" s="760">
        <f>ROUND(F212*H212,0)</f>
        <v>0</v>
      </c>
      <c r="K212" s="731" t="s">
        <v>1420</v>
      </c>
      <c r="L212" s="1"/>
    </row>
    <row r="213" spans="1:13" ht="15" customHeight="1">
      <c r="A213" s="1"/>
      <c r="B213" s="45"/>
      <c r="C213" s="16"/>
      <c r="D213" s="15"/>
      <c r="E213" s="15"/>
      <c r="F213" s="44"/>
      <c r="G213" s="730"/>
      <c r="H213" s="726" t="s">
        <v>1439</v>
      </c>
      <c r="I213" s="727"/>
      <c r="J213" s="323"/>
      <c r="K213" s="731"/>
      <c r="L213" s="1"/>
    </row>
    <row r="214" spans="1:13" ht="15" customHeight="1" thickBot="1">
      <c r="A214" s="1"/>
      <c r="B214" s="43"/>
      <c r="C214" s="731"/>
      <c r="D214" s="731"/>
      <c r="E214" s="731"/>
      <c r="F214" s="731"/>
      <c r="G214" s="731"/>
      <c r="H214" s="728" t="s">
        <v>94</v>
      </c>
      <c r="I214" s="729"/>
      <c r="J214" s="10">
        <f>SUM(J209:J212)</f>
        <v>0</v>
      </c>
      <c r="K214" s="731" t="s">
        <v>1442</v>
      </c>
      <c r="L214" s="1" t="s">
        <v>1392</v>
      </c>
    </row>
    <row r="215" spans="1:13" ht="15" customHeight="1">
      <c r="A215" s="1"/>
      <c r="B215" s="43"/>
      <c r="C215" s="731"/>
      <c r="D215" s="731"/>
      <c r="E215" s="731"/>
      <c r="F215" s="731"/>
      <c r="G215" s="731"/>
      <c r="H215" s="730"/>
      <c r="I215" s="730"/>
      <c r="J215" s="14"/>
      <c r="K215" s="731"/>
      <c r="L215" s="1"/>
    </row>
    <row r="216" spans="1:13" s="1" customFormat="1" ht="15" customHeight="1">
      <c r="A216" s="7" t="s">
        <v>1443</v>
      </c>
      <c r="B216" s="42" t="s">
        <v>582</v>
      </c>
      <c r="C216" s="46"/>
      <c r="D216" s="46"/>
      <c r="E216" s="46"/>
      <c r="F216" s="47"/>
      <c r="G216" s="46"/>
      <c r="H216" s="442"/>
      <c r="I216" s="46"/>
      <c r="J216" s="47"/>
      <c r="K216" s="46"/>
      <c r="L216" s="46"/>
    </row>
    <row r="217" spans="1:13" s="1" customFormat="1" ht="15" customHeight="1">
      <c r="A217" s="48"/>
      <c r="B217" s="143"/>
      <c r="C217" s="454"/>
      <c r="D217" s="46"/>
      <c r="E217" s="46"/>
      <c r="F217" s="47"/>
      <c r="G217" s="46"/>
      <c r="H217" s="442"/>
      <c r="I217" s="46"/>
      <c r="J217" s="47"/>
      <c r="K217" s="46"/>
      <c r="L217" s="46"/>
    </row>
    <row r="218" spans="1:13" s="1" customFormat="1" ht="15" customHeight="1">
      <c r="A218" s="48"/>
      <c r="B218" s="768" t="s">
        <v>485</v>
      </c>
      <c r="C218" s="731"/>
      <c r="D218" s="769"/>
      <c r="E218" s="770" t="s">
        <v>483</v>
      </c>
      <c r="F218" s="767" t="s">
        <v>110</v>
      </c>
      <c r="G218" s="752"/>
      <c r="H218" s="753" t="s">
        <v>109</v>
      </c>
      <c r="I218" s="752"/>
      <c r="J218" s="767" t="s">
        <v>3</v>
      </c>
      <c r="K218" s="731"/>
      <c r="L218" s="46"/>
    </row>
    <row r="219" spans="1:13" s="1" customFormat="1" ht="15" customHeight="1">
      <c r="A219" s="48"/>
      <c r="B219" s="31"/>
      <c r="C219" s="30"/>
      <c r="D219" s="29"/>
      <c r="E219" s="28"/>
      <c r="F219" s="27"/>
      <c r="G219" s="25"/>
      <c r="H219" s="443"/>
      <c r="I219" s="25"/>
      <c r="J219" s="24" t="s">
        <v>1390</v>
      </c>
      <c r="K219" s="731"/>
      <c r="L219" s="46"/>
    </row>
    <row r="220" spans="1:13" ht="15" customHeight="1">
      <c r="A220" s="48"/>
      <c r="B220" s="763">
        <v>1</v>
      </c>
      <c r="C220" s="757" t="s">
        <v>541</v>
      </c>
      <c r="D220" s="950"/>
      <c r="E220" s="951"/>
      <c r="F220" s="758"/>
      <c r="G220" s="732" t="s">
        <v>1392</v>
      </c>
      <c r="H220" s="759">
        <v>0.68</v>
      </c>
      <c r="I220" s="752" t="s">
        <v>1393</v>
      </c>
      <c r="J220" s="760">
        <f t="shared" ref="J220:J226" si="12">ROUND(F220*H220,0)</f>
        <v>0</v>
      </c>
      <c r="K220" s="731" t="s">
        <v>196</v>
      </c>
      <c r="M220" s="9"/>
    </row>
    <row r="221" spans="1:13" ht="15" customHeight="1">
      <c r="A221" s="48"/>
      <c r="B221" s="763">
        <v>2</v>
      </c>
      <c r="C221" s="757" t="s">
        <v>595</v>
      </c>
      <c r="D221" s="950"/>
      <c r="E221" s="951"/>
      <c r="F221" s="758"/>
      <c r="G221" s="732" t="s">
        <v>1392</v>
      </c>
      <c r="H221" s="759">
        <v>0.72</v>
      </c>
      <c r="I221" s="752" t="s">
        <v>1393</v>
      </c>
      <c r="J221" s="760">
        <f t="shared" si="12"/>
        <v>0</v>
      </c>
      <c r="K221" s="731" t="s">
        <v>1396</v>
      </c>
      <c r="M221" s="9"/>
    </row>
    <row r="222" spans="1:13" ht="15" customHeight="1">
      <c r="A222" s="48"/>
      <c r="B222" s="763">
        <v>3</v>
      </c>
      <c r="C222" s="757" t="s">
        <v>652</v>
      </c>
      <c r="D222" s="950"/>
      <c r="E222" s="951"/>
      <c r="F222" s="758"/>
      <c r="G222" s="732" t="s">
        <v>1392</v>
      </c>
      <c r="H222" s="759">
        <v>0.76100000000000001</v>
      </c>
      <c r="I222" s="752" t="s">
        <v>1393</v>
      </c>
      <c r="J222" s="760">
        <f t="shared" si="12"/>
        <v>0</v>
      </c>
      <c r="K222" s="731" t="s">
        <v>1430</v>
      </c>
      <c r="M222" s="9"/>
    </row>
    <row r="223" spans="1:13" ht="15" customHeight="1">
      <c r="A223" s="1"/>
      <c r="B223" s="763">
        <v>4</v>
      </c>
      <c r="C223" s="757" t="s">
        <v>726</v>
      </c>
      <c r="D223" s="950"/>
      <c r="E223" s="951"/>
      <c r="F223" s="758"/>
      <c r="G223" s="732" t="s">
        <v>1392</v>
      </c>
      <c r="H223" s="759">
        <v>0.8</v>
      </c>
      <c r="I223" s="752" t="s">
        <v>1393</v>
      </c>
      <c r="J223" s="760">
        <f t="shared" si="12"/>
        <v>0</v>
      </c>
      <c r="K223" s="731" t="s">
        <v>1420</v>
      </c>
      <c r="L223" s="1"/>
    </row>
    <row r="224" spans="1:13" ht="15" customHeight="1">
      <c r="A224" s="1"/>
      <c r="B224" s="763">
        <v>5</v>
      </c>
      <c r="C224" s="757" t="s">
        <v>769</v>
      </c>
      <c r="D224" s="950"/>
      <c r="E224" s="951"/>
      <c r="F224" s="758"/>
      <c r="G224" s="732" t="s">
        <v>1392</v>
      </c>
      <c r="H224" s="759">
        <v>0.8</v>
      </c>
      <c r="I224" s="752" t="s">
        <v>1393</v>
      </c>
      <c r="J224" s="760">
        <f t="shared" si="12"/>
        <v>0</v>
      </c>
      <c r="K224" s="731" t="s">
        <v>1431</v>
      </c>
      <c r="L224" s="1"/>
    </row>
    <row r="225" spans="1:12" ht="15" customHeight="1">
      <c r="A225" s="1"/>
      <c r="B225" s="763">
        <v>6</v>
      </c>
      <c r="C225" s="757" t="s">
        <v>836</v>
      </c>
      <c r="D225" s="950"/>
      <c r="E225" s="951"/>
      <c r="F225" s="758"/>
      <c r="G225" s="732" t="s">
        <v>1392</v>
      </c>
      <c r="H225" s="759">
        <v>0.8</v>
      </c>
      <c r="I225" s="752" t="s">
        <v>1393</v>
      </c>
      <c r="J225" s="760">
        <f t="shared" si="12"/>
        <v>0</v>
      </c>
      <c r="K225" s="731" t="s">
        <v>1432</v>
      </c>
      <c r="L225" s="1"/>
    </row>
    <row r="226" spans="1:12" ht="15" customHeight="1" thickBot="1">
      <c r="A226" s="1"/>
      <c r="B226" s="763">
        <v>7</v>
      </c>
      <c r="C226" s="757" t="s">
        <v>844</v>
      </c>
      <c r="D226" s="950"/>
      <c r="E226" s="951"/>
      <c r="F226" s="758"/>
      <c r="G226" s="732" t="s">
        <v>1392</v>
      </c>
      <c r="H226" s="759">
        <v>0.8</v>
      </c>
      <c r="I226" s="752" t="s">
        <v>1393</v>
      </c>
      <c r="J226" s="760">
        <f t="shared" si="12"/>
        <v>0</v>
      </c>
      <c r="K226" s="731" t="s">
        <v>1433</v>
      </c>
      <c r="L226" s="1"/>
    </row>
    <row r="227" spans="1:12" s="1" customFormat="1" ht="15" customHeight="1">
      <c r="B227" s="45"/>
      <c r="C227" s="16"/>
      <c r="D227" s="15"/>
      <c r="E227" s="15"/>
      <c r="F227" s="44"/>
      <c r="G227" s="730"/>
      <c r="H227" s="726" t="s">
        <v>1436</v>
      </c>
      <c r="I227" s="727"/>
      <c r="J227" s="323"/>
      <c r="K227" s="731"/>
    </row>
    <row r="228" spans="1:12" s="1" customFormat="1" ht="15" customHeight="1" thickBot="1">
      <c r="B228" s="43"/>
      <c r="C228" s="731"/>
      <c r="D228" s="731"/>
      <c r="E228" s="731"/>
      <c r="F228" s="731"/>
      <c r="G228" s="731"/>
      <c r="H228" s="728" t="s">
        <v>94</v>
      </c>
      <c r="I228" s="729"/>
      <c r="J228" s="10">
        <f>SUM(J220:J226)</f>
        <v>0</v>
      </c>
      <c r="K228" s="731" t="s">
        <v>1444</v>
      </c>
      <c r="L228" s="1" t="s">
        <v>1392</v>
      </c>
    </row>
    <row r="229" spans="1:12" s="1" customFormat="1" ht="15" customHeight="1">
      <c r="B229" s="43"/>
      <c r="C229" s="731"/>
      <c r="D229" s="731"/>
      <c r="E229" s="731"/>
      <c r="F229" s="731"/>
      <c r="G229" s="731"/>
      <c r="H229" s="730"/>
      <c r="I229" s="730"/>
      <c r="J229" s="14"/>
      <c r="K229" s="731"/>
    </row>
    <row r="230" spans="1:12" s="1" customFormat="1" ht="15" customHeight="1">
      <c r="A230" s="7" t="s">
        <v>1445</v>
      </c>
      <c r="B230" s="1" t="s">
        <v>775</v>
      </c>
      <c r="C230" s="46"/>
      <c r="D230" s="46"/>
      <c r="E230" s="46"/>
      <c r="F230" s="47"/>
      <c r="G230" s="46"/>
      <c r="H230" s="442"/>
      <c r="I230" s="46"/>
      <c r="J230" s="47"/>
      <c r="K230" s="46"/>
      <c r="L230" s="46"/>
    </row>
    <row r="231" spans="1:12" s="1" customFormat="1" ht="15" customHeight="1">
      <c r="A231" s="48"/>
      <c r="B231" s="454"/>
      <c r="C231" s="454"/>
      <c r="D231" s="454"/>
      <c r="E231" s="454"/>
      <c r="F231" s="47"/>
      <c r="G231" s="46"/>
      <c r="H231" s="442"/>
      <c r="I231" s="46"/>
      <c r="J231" s="47"/>
      <c r="K231" s="46"/>
      <c r="L231" s="46"/>
    </row>
    <row r="232" spans="1:12" s="1" customFormat="1" ht="15" customHeight="1">
      <c r="A232" s="48"/>
      <c r="B232" s="768" t="s">
        <v>776</v>
      </c>
      <c r="C232" s="755"/>
      <c r="D232" s="455" t="s">
        <v>777</v>
      </c>
      <c r="E232" s="731"/>
      <c r="F232" s="767" t="s">
        <v>110</v>
      </c>
      <c r="G232" s="752"/>
      <c r="H232" s="753" t="s">
        <v>109</v>
      </c>
      <c r="I232" s="752"/>
      <c r="J232" s="767" t="s">
        <v>3</v>
      </c>
      <c r="K232" s="731"/>
      <c r="L232" s="46"/>
    </row>
    <row r="233" spans="1:12" ht="15" customHeight="1">
      <c r="A233" s="48"/>
      <c r="B233" s="31"/>
      <c r="C233" s="30"/>
      <c r="D233" s="29"/>
      <c r="E233" s="28"/>
      <c r="F233" s="27"/>
      <c r="G233" s="25"/>
      <c r="H233" s="443"/>
      <c r="I233" s="25"/>
      <c r="J233" s="24" t="s">
        <v>1390</v>
      </c>
      <c r="K233" s="731"/>
    </row>
    <row r="234" spans="1:12" ht="15" customHeight="1">
      <c r="A234" s="1"/>
      <c r="B234" s="763">
        <v>1</v>
      </c>
      <c r="C234" s="757" t="s">
        <v>726</v>
      </c>
      <c r="D234" s="950"/>
      <c r="E234" s="951"/>
      <c r="F234" s="758"/>
      <c r="G234" s="732" t="s">
        <v>1392</v>
      </c>
      <c r="H234" s="759">
        <v>0.5</v>
      </c>
      <c r="I234" s="732" t="s">
        <v>1393</v>
      </c>
      <c r="J234" s="760">
        <f>ROUND(F234*H234,0)</f>
        <v>0</v>
      </c>
      <c r="K234" s="731" t="s">
        <v>1402</v>
      </c>
      <c r="L234" s="1"/>
    </row>
    <row r="235" spans="1:12" ht="15" customHeight="1">
      <c r="A235" s="1"/>
      <c r="B235" s="763">
        <v>2</v>
      </c>
      <c r="C235" s="757" t="s">
        <v>769</v>
      </c>
      <c r="D235" s="950"/>
      <c r="E235" s="951"/>
      <c r="F235" s="758"/>
      <c r="G235" s="732" t="s">
        <v>93</v>
      </c>
      <c r="H235" s="759">
        <v>0.5</v>
      </c>
      <c r="I235" s="732" t="s">
        <v>96</v>
      </c>
      <c r="J235" s="760">
        <f>ROUND(F235*H235,0)</f>
        <v>0</v>
      </c>
      <c r="K235" s="731" t="s">
        <v>104</v>
      </c>
      <c r="L235" s="1"/>
    </row>
    <row r="236" spans="1:12" ht="15" customHeight="1">
      <c r="A236" s="1"/>
      <c r="B236" s="763">
        <v>3</v>
      </c>
      <c r="C236" s="757" t="s">
        <v>836</v>
      </c>
      <c r="D236" s="950"/>
      <c r="E236" s="951"/>
      <c r="F236" s="758"/>
      <c r="G236" s="732" t="s">
        <v>93</v>
      </c>
      <c r="H236" s="759">
        <v>0.5</v>
      </c>
      <c r="I236" s="732" t="s">
        <v>96</v>
      </c>
      <c r="J236" s="760">
        <f>ROUND(F236*H236,0)</f>
        <v>0</v>
      </c>
      <c r="K236" s="731" t="s">
        <v>102</v>
      </c>
      <c r="L236" s="1"/>
    </row>
    <row r="237" spans="1:12" s="1" customFormat="1" ht="15" customHeight="1" thickBot="1">
      <c r="B237" s="763">
        <v>4</v>
      </c>
      <c r="C237" s="757" t="s">
        <v>844</v>
      </c>
      <c r="D237" s="950"/>
      <c r="E237" s="951"/>
      <c r="F237" s="758"/>
      <c r="G237" s="732" t="s">
        <v>93</v>
      </c>
      <c r="H237" s="759">
        <v>0.5</v>
      </c>
      <c r="I237" s="732" t="s">
        <v>96</v>
      </c>
      <c r="J237" s="760">
        <f>ROUND(F237*H237,0)</f>
        <v>0</v>
      </c>
      <c r="K237" s="731" t="s">
        <v>100</v>
      </c>
    </row>
    <row r="238" spans="1:12" s="1" customFormat="1" ht="15" customHeight="1">
      <c r="B238" s="15"/>
      <c r="C238" s="16"/>
      <c r="D238" s="15"/>
      <c r="E238" s="15"/>
      <c r="F238" s="14"/>
      <c r="G238" s="730"/>
      <c r="H238" s="726" t="s">
        <v>787</v>
      </c>
      <c r="I238" s="727"/>
      <c r="J238" s="323"/>
      <c r="K238" s="731"/>
      <c r="L238" s="731"/>
    </row>
    <row r="239" spans="1:12" s="1" customFormat="1" ht="15" customHeight="1" thickBot="1">
      <c r="B239" s="731"/>
      <c r="C239" s="731"/>
      <c r="D239" s="731"/>
      <c r="E239" s="731"/>
      <c r="F239" s="12"/>
      <c r="G239" s="731"/>
      <c r="H239" s="728" t="s">
        <v>94</v>
      </c>
      <c r="I239" s="729"/>
      <c r="J239" s="10">
        <f>SUM(J234:J237)</f>
        <v>0</v>
      </c>
      <c r="K239" s="456" t="s">
        <v>1446</v>
      </c>
      <c r="L239" s="731" t="s">
        <v>1392</v>
      </c>
    </row>
    <row r="240" spans="1:12" s="1" customFormat="1" ht="15" customHeight="1" thickBot="1">
      <c r="B240" s="43"/>
      <c r="C240" s="731"/>
      <c r="D240" s="731"/>
      <c r="E240" s="731"/>
      <c r="F240" s="731"/>
      <c r="G240" s="731"/>
      <c r="H240" s="730"/>
      <c r="I240" s="730"/>
      <c r="J240" s="14"/>
      <c r="K240" s="731"/>
    </row>
    <row r="241" spans="1:12" s="1" customFormat="1" ht="15" customHeight="1">
      <c r="B241" s="43"/>
      <c r="C241" s="731"/>
      <c r="D241" s="731"/>
      <c r="E241" s="731"/>
      <c r="F241" s="731"/>
      <c r="G241" s="44"/>
      <c r="H241" s="952" t="s">
        <v>1447</v>
      </c>
      <c r="I241" s="953"/>
      <c r="J241" s="11"/>
      <c r="K241" s="731"/>
    </row>
    <row r="242" spans="1:12" s="1" customFormat="1" ht="15" customHeight="1" thickBot="1">
      <c r="A242" s="46"/>
      <c r="B242" s="143"/>
      <c r="C242" s="46"/>
      <c r="D242" s="46"/>
      <c r="E242" s="46"/>
      <c r="F242" s="46"/>
      <c r="G242" s="46"/>
      <c r="H242" s="954" t="s">
        <v>92</v>
      </c>
      <c r="I242" s="955"/>
      <c r="J242" s="10" t="e">
        <f>SUMIF(L20:L239,"*",J20:J239)</f>
        <v>#DIV/0!</v>
      </c>
      <c r="K242" s="731" t="s">
        <v>1448</v>
      </c>
      <c r="L242" s="46"/>
    </row>
  </sheetData>
  <dataConsolidate/>
  <mergeCells count="124">
    <mergeCell ref="D146:E146"/>
    <mergeCell ref="D154:E154"/>
    <mergeCell ref="D162:E162"/>
    <mergeCell ref="D170:E170"/>
    <mergeCell ref="D171:E171"/>
    <mergeCell ref="D172:E172"/>
    <mergeCell ref="D173:E173"/>
    <mergeCell ref="D174:E174"/>
    <mergeCell ref="D175:E175"/>
    <mergeCell ref="D17:E17"/>
    <mergeCell ref="D38:E38"/>
    <mergeCell ref="D18:E18"/>
    <mergeCell ref="D43:E43"/>
    <mergeCell ref="D42:E42"/>
    <mergeCell ref="D19:E19"/>
    <mergeCell ref="B45:C45"/>
    <mergeCell ref="B52:C52"/>
    <mergeCell ref="D59:E59"/>
    <mergeCell ref="D45:E45"/>
    <mergeCell ref="D44:E44"/>
    <mergeCell ref="D39:E39"/>
    <mergeCell ref="D40:E40"/>
    <mergeCell ref="D41:E41"/>
    <mergeCell ref="I1:K1"/>
    <mergeCell ref="B5:C5"/>
    <mergeCell ref="D5:E5"/>
    <mergeCell ref="D14:E14"/>
    <mergeCell ref="D15:E15"/>
    <mergeCell ref="D16:E16"/>
    <mergeCell ref="D13:E13"/>
    <mergeCell ref="A1:B1"/>
    <mergeCell ref="C1:E1"/>
    <mergeCell ref="D11:E11"/>
    <mergeCell ref="D12:E12"/>
    <mergeCell ref="H46:I46"/>
    <mergeCell ref="H47:I47"/>
    <mergeCell ref="D52:E52"/>
    <mergeCell ref="D58:E58"/>
    <mergeCell ref="D60:E60"/>
    <mergeCell ref="D78:E78"/>
    <mergeCell ref="D64:E64"/>
    <mergeCell ref="D65:E65"/>
    <mergeCell ref="D66:E66"/>
    <mergeCell ref="D72:E72"/>
    <mergeCell ref="D61:E61"/>
    <mergeCell ref="D62:E62"/>
    <mergeCell ref="D63:E63"/>
    <mergeCell ref="H67:I67"/>
    <mergeCell ref="H68:I68"/>
    <mergeCell ref="H20:I20"/>
    <mergeCell ref="H21:I21"/>
    <mergeCell ref="B26:C26"/>
    <mergeCell ref="D26:E26"/>
    <mergeCell ref="D32:E32"/>
    <mergeCell ref="D33:E33"/>
    <mergeCell ref="B34:C34"/>
    <mergeCell ref="D34:E34"/>
    <mergeCell ref="B35:C37"/>
    <mergeCell ref="D35:E37"/>
    <mergeCell ref="B72:C72"/>
    <mergeCell ref="D74:E74"/>
    <mergeCell ref="D75:E75"/>
    <mergeCell ref="D76:E76"/>
    <mergeCell ref="D77:E77"/>
    <mergeCell ref="D79:E79"/>
    <mergeCell ref="H83:I83"/>
    <mergeCell ref="H84:I84"/>
    <mergeCell ref="B88:C88"/>
    <mergeCell ref="D80:E80"/>
    <mergeCell ref="D81:E81"/>
    <mergeCell ref="D82:E82"/>
    <mergeCell ref="D88:E88"/>
    <mergeCell ref="D90:E90"/>
    <mergeCell ref="D91:E91"/>
    <mergeCell ref="D92:E92"/>
    <mergeCell ref="D93:E93"/>
    <mergeCell ref="D95:E95"/>
    <mergeCell ref="H98:I98"/>
    <mergeCell ref="H99:I99"/>
    <mergeCell ref="D144:E144"/>
    <mergeCell ref="D145:E145"/>
    <mergeCell ref="D96:E96"/>
    <mergeCell ref="D97:E97"/>
    <mergeCell ref="D94:E94"/>
    <mergeCell ref="D105:E105"/>
    <mergeCell ref="D106:E106"/>
    <mergeCell ref="D114:E114"/>
    <mergeCell ref="D115:E115"/>
    <mergeCell ref="D123:E123"/>
    <mergeCell ref="D124:E124"/>
    <mergeCell ref="D132:E132"/>
    <mergeCell ref="D133:E133"/>
    <mergeCell ref="D134:E134"/>
    <mergeCell ref="D135:E135"/>
    <mergeCell ref="D143:E143"/>
    <mergeCell ref="D184:E184"/>
    <mergeCell ref="D185:E185"/>
    <mergeCell ref="D186:E186"/>
    <mergeCell ref="D187:E187"/>
    <mergeCell ref="D188:E188"/>
    <mergeCell ref="D198:E198"/>
    <mergeCell ref="D199:E199"/>
    <mergeCell ref="D176:E176"/>
    <mergeCell ref="D189:E189"/>
    <mergeCell ref="D190:E190"/>
    <mergeCell ref="D223:E223"/>
    <mergeCell ref="D234:E234"/>
    <mergeCell ref="D235:E235"/>
    <mergeCell ref="D236:E236"/>
    <mergeCell ref="H241:I241"/>
    <mergeCell ref="H242:I242"/>
    <mergeCell ref="D200:E200"/>
    <mergeCell ref="D201:E201"/>
    <mergeCell ref="D209:E209"/>
    <mergeCell ref="D210:E210"/>
    <mergeCell ref="D211:E211"/>
    <mergeCell ref="D212:E212"/>
    <mergeCell ref="D220:E220"/>
    <mergeCell ref="D221:E221"/>
    <mergeCell ref="D222:E222"/>
    <mergeCell ref="D237:E237"/>
    <mergeCell ref="D225:E225"/>
    <mergeCell ref="D224:E224"/>
    <mergeCell ref="D226:E226"/>
  </mergeCells>
  <phoneticPr fontId="2"/>
  <pageMargins left="0.78700000000000003" right="0.78700000000000003" top="0.98399999999999999" bottom="0.98399999999999999" header="0.51200000000000001" footer="0.51200000000000001"/>
  <pageSetup paperSize="9" scale="88" orientation="portrait" r:id="rId1"/>
  <headerFooter alignWithMargins="0"/>
  <rowBreaks count="5" manualBreakCount="5">
    <brk id="23" max="10" man="1"/>
    <brk id="49" max="10" man="1"/>
    <brk id="100" max="10" man="1"/>
    <brk id="163" max="10" man="1"/>
    <brk id="218"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view="pageBreakPreview" zoomScaleNormal="100" zoomScaleSheetLayoutView="100" workbookViewId="0">
      <selection activeCell="H7" sqref="H7"/>
    </sheetView>
  </sheetViews>
  <sheetFormatPr defaultColWidth="8.875" defaultRowHeight="13.5"/>
  <cols>
    <col min="1" max="2" width="3.75" style="476" customWidth="1"/>
    <col min="3" max="3" width="7.5" style="476" bestFit="1" customWidth="1"/>
    <col min="4" max="4" width="3" style="476" bestFit="1" customWidth="1"/>
    <col min="5" max="5" width="12" style="476" customWidth="1"/>
    <col min="6" max="6" width="11.875" style="476" customWidth="1"/>
    <col min="7" max="7" width="2.25" style="476" bestFit="1" customWidth="1"/>
    <col min="8" max="8" width="11.875" style="476" customWidth="1"/>
    <col min="9" max="9" width="2.25" style="476" bestFit="1" customWidth="1"/>
    <col min="10" max="10" width="11.875" style="476" customWidth="1"/>
    <col min="11" max="11" width="4.5" style="476" bestFit="1" customWidth="1"/>
    <col min="12" max="16384" width="8.875" style="476"/>
  </cols>
  <sheetData>
    <row r="1" spans="1:11" ht="14.25">
      <c r="A1" s="971" t="s">
        <v>148</v>
      </c>
      <c r="B1" s="972"/>
      <c r="C1" s="1368" t="s">
        <v>715</v>
      </c>
      <c r="D1" s="1369"/>
      <c r="E1" s="1369"/>
      <c r="F1" s="1370"/>
      <c r="G1" s="1"/>
      <c r="H1" s="147" t="s">
        <v>0</v>
      </c>
      <c r="I1" s="1377">
        <f>総括表!H4</f>
        <v>0</v>
      </c>
      <c r="J1" s="1377"/>
      <c r="K1" s="1377"/>
    </row>
    <row r="2" spans="1:11" ht="14.25">
      <c r="A2" s="46"/>
      <c r="B2" s="46"/>
      <c r="C2" s="46"/>
      <c r="D2" s="46"/>
      <c r="E2" s="46"/>
      <c r="F2" s="47"/>
      <c r="G2" s="46"/>
      <c r="H2" s="65"/>
      <c r="I2" s="46"/>
      <c r="J2" s="47"/>
      <c r="K2" s="46"/>
    </row>
    <row r="3" spans="1:11" ht="14.25">
      <c r="A3" s="7" t="s">
        <v>536</v>
      </c>
      <c r="B3" s="1" t="s">
        <v>714</v>
      </c>
      <c r="C3" s="46"/>
      <c r="D3" s="46"/>
      <c r="E3" s="46"/>
      <c r="F3" s="47"/>
      <c r="G3" s="46"/>
      <c r="H3" s="65"/>
      <c r="I3" s="46"/>
      <c r="J3" s="47"/>
      <c r="K3" s="46"/>
    </row>
    <row r="4" spans="1:11" ht="14.25">
      <c r="A4" s="48"/>
      <c r="B4" s="46"/>
      <c r="C4" s="46"/>
      <c r="D4" s="46"/>
      <c r="E4" s="46"/>
      <c r="F4" s="47"/>
      <c r="G4" s="46"/>
      <c r="H4" s="65"/>
      <c r="I4" s="46"/>
      <c r="J4" s="47"/>
      <c r="K4" s="46"/>
    </row>
    <row r="5" spans="1:11" ht="14.25">
      <c r="A5" s="48"/>
      <c r="B5" s="960" t="s">
        <v>469</v>
      </c>
      <c r="C5" s="961"/>
      <c r="D5" s="960" t="s">
        <v>111</v>
      </c>
      <c r="E5" s="961"/>
      <c r="F5" s="767" t="s">
        <v>243</v>
      </c>
      <c r="G5" s="752"/>
      <c r="H5" s="821" t="s">
        <v>109</v>
      </c>
      <c r="I5" s="752"/>
      <c r="J5" s="767" t="s">
        <v>3</v>
      </c>
      <c r="K5" s="731"/>
    </row>
    <row r="6" spans="1:11" ht="14.25">
      <c r="A6" s="48"/>
      <c r="B6" s="31"/>
      <c r="C6" s="30"/>
      <c r="D6" s="29"/>
      <c r="E6" s="28"/>
      <c r="F6" s="27"/>
      <c r="G6" s="25"/>
      <c r="H6" s="144"/>
      <c r="I6" s="25"/>
      <c r="J6" s="24" t="s">
        <v>108</v>
      </c>
      <c r="K6" s="731"/>
    </row>
    <row r="7" spans="1:11">
      <c r="A7" s="1"/>
      <c r="B7" s="754">
        <v>1</v>
      </c>
      <c r="C7" s="755" t="s">
        <v>541</v>
      </c>
      <c r="D7" s="756" t="s">
        <v>530</v>
      </c>
      <c r="E7" s="757" t="s">
        <v>589</v>
      </c>
      <c r="F7" s="758"/>
      <c r="G7" s="732" t="s">
        <v>519</v>
      </c>
      <c r="H7" s="866">
        <v>0.40500000000000003</v>
      </c>
      <c r="I7" s="732" t="s">
        <v>521</v>
      </c>
      <c r="J7" s="760">
        <f t="shared" ref="J7:J18" si="0">ROUND(F7*H7,0)</f>
        <v>0</v>
      </c>
      <c r="K7" s="731" t="s">
        <v>553</v>
      </c>
    </row>
    <row r="8" spans="1:11">
      <c r="A8" s="1"/>
      <c r="B8" s="77"/>
      <c r="C8" s="146"/>
      <c r="D8" s="756" t="s">
        <v>529</v>
      </c>
      <c r="E8" s="757" t="s">
        <v>590</v>
      </c>
      <c r="F8" s="758"/>
      <c r="G8" s="732" t="s">
        <v>519</v>
      </c>
      <c r="H8" s="867">
        <v>0.35399999999999998</v>
      </c>
      <c r="I8" s="752" t="s">
        <v>521</v>
      </c>
      <c r="J8" s="762">
        <f t="shared" si="0"/>
        <v>0</v>
      </c>
      <c r="K8" s="731" t="s">
        <v>104</v>
      </c>
    </row>
    <row r="9" spans="1:11">
      <c r="A9" s="1"/>
      <c r="B9" s="754">
        <v>2</v>
      </c>
      <c r="C9" s="755" t="s">
        <v>595</v>
      </c>
      <c r="D9" s="756" t="s">
        <v>530</v>
      </c>
      <c r="E9" s="757" t="s">
        <v>589</v>
      </c>
      <c r="F9" s="758"/>
      <c r="G9" s="732" t="s">
        <v>519</v>
      </c>
      <c r="H9" s="822">
        <v>0.503</v>
      </c>
      <c r="I9" s="732" t="s">
        <v>521</v>
      </c>
      <c r="J9" s="760">
        <f t="shared" si="0"/>
        <v>0</v>
      </c>
      <c r="K9" s="731" t="s">
        <v>556</v>
      </c>
    </row>
    <row r="10" spans="1:11">
      <c r="A10" s="1"/>
      <c r="B10" s="77"/>
      <c r="C10" s="146"/>
      <c r="D10" s="756" t="s">
        <v>529</v>
      </c>
      <c r="E10" s="757" t="s">
        <v>590</v>
      </c>
      <c r="F10" s="758"/>
      <c r="G10" s="732" t="s">
        <v>519</v>
      </c>
      <c r="H10" s="823">
        <v>0.44</v>
      </c>
      <c r="I10" s="752" t="s">
        <v>521</v>
      </c>
      <c r="J10" s="762">
        <f t="shared" si="0"/>
        <v>0</v>
      </c>
      <c r="K10" s="731" t="s">
        <v>100</v>
      </c>
    </row>
    <row r="11" spans="1:11">
      <c r="A11" s="1"/>
      <c r="B11" s="754">
        <v>3</v>
      </c>
      <c r="C11" s="755" t="s">
        <v>652</v>
      </c>
      <c r="D11" s="756" t="s">
        <v>530</v>
      </c>
      <c r="E11" s="757" t="s">
        <v>667</v>
      </c>
      <c r="F11" s="758"/>
      <c r="G11" s="732" t="s">
        <v>519</v>
      </c>
      <c r="H11" s="822">
        <v>0.77300000000000002</v>
      </c>
      <c r="I11" s="732" t="s">
        <v>521</v>
      </c>
      <c r="J11" s="760">
        <f t="shared" si="0"/>
        <v>0</v>
      </c>
      <c r="K11" s="731" t="s">
        <v>98</v>
      </c>
    </row>
    <row r="12" spans="1:11">
      <c r="A12" s="1"/>
      <c r="B12" s="77"/>
      <c r="C12" s="146"/>
      <c r="D12" s="756" t="s">
        <v>529</v>
      </c>
      <c r="E12" s="833" t="s">
        <v>668</v>
      </c>
      <c r="F12" s="758"/>
      <c r="G12" s="732" t="s">
        <v>519</v>
      </c>
      <c r="H12" s="823">
        <v>0.67700000000000005</v>
      </c>
      <c r="I12" s="752" t="s">
        <v>521</v>
      </c>
      <c r="J12" s="762">
        <f t="shared" si="0"/>
        <v>0</v>
      </c>
      <c r="K12" s="731" t="s">
        <v>95</v>
      </c>
    </row>
    <row r="13" spans="1:11">
      <c r="A13" s="1"/>
      <c r="B13" s="754">
        <v>4</v>
      </c>
      <c r="C13" s="755" t="s">
        <v>726</v>
      </c>
      <c r="D13" s="756" t="s">
        <v>530</v>
      </c>
      <c r="E13" s="757" t="s">
        <v>667</v>
      </c>
      <c r="F13" s="758"/>
      <c r="G13" s="732" t="s">
        <v>519</v>
      </c>
      <c r="H13" s="822">
        <v>0.8</v>
      </c>
      <c r="I13" s="732" t="s">
        <v>521</v>
      </c>
      <c r="J13" s="760">
        <f t="shared" si="0"/>
        <v>0</v>
      </c>
      <c r="K13" s="731" t="s">
        <v>116</v>
      </c>
    </row>
    <row r="14" spans="1:11">
      <c r="A14" s="1"/>
      <c r="B14" s="77"/>
      <c r="C14" s="146"/>
      <c r="D14" s="756" t="s">
        <v>529</v>
      </c>
      <c r="E14" s="833" t="s">
        <v>668</v>
      </c>
      <c r="F14" s="758"/>
      <c r="G14" s="732" t="s">
        <v>519</v>
      </c>
      <c r="H14" s="823">
        <v>0.7</v>
      </c>
      <c r="I14" s="752" t="s">
        <v>521</v>
      </c>
      <c r="J14" s="762">
        <f t="shared" si="0"/>
        <v>0</v>
      </c>
      <c r="K14" s="731" t="s">
        <v>115</v>
      </c>
    </row>
    <row r="15" spans="1:11">
      <c r="A15" s="1"/>
      <c r="B15" s="754">
        <v>5</v>
      </c>
      <c r="C15" s="755" t="s">
        <v>769</v>
      </c>
      <c r="D15" s="756" t="s">
        <v>530</v>
      </c>
      <c r="E15" s="757" t="s">
        <v>667</v>
      </c>
      <c r="F15" s="758"/>
      <c r="G15" s="732" t="s">
        <v>519</v>
      </c>
      <c r="H15" s="822">
        <v>0.8</v>
      </c>
      <c r="I15" s="732" t="s">
        <v>521</v>
      </c>
      <c r="J15" s="760">
        <f t="shared" si="0"/>
        <v>0</v>
      </c>
      <c r="K15" s="731" t="s">
        <v>646</v>
      </c>
    </row>
    <row r="16" spans="1:11">
      <c r="A16" s="1"/>
      <c r="B16" s="77"/>
      <c r="C16" s="146"/>
      <c r="D16" s="756" t="s">
        <v>529</v>
      </c>
      <c r="E16" s="833" t="s">
        <v>668</v>
      </c>
      <c r="F16" s="758"/>
      <c r="G16" s="732" t="s">
        <v>519</v>
      </c>
      <c r="H16" s="823">
        <v>0.7</v>
      </c>
      <c r="I16" s="752" t="s">
        <v>521</v>
      </c>
      <c r="J16" s="762">
        <f t="shared" si="0"/>
        <v>0</v>
      </c>
      <c r="K16" s="731" t="s">
        <v>559</v>
      </c>
    </row>
    <row r="17" spans="1:11">
      <c r="A17" s="1"/>
      <c r="B17" s="763">
        <v>6</v>
      </c>
      <c r="C17" s="757" t="s">
        <v>836</v>
      </c>
      <c r="D17" s="756" t="s">
        <v>530</v>
      </c>
      <c r="E17" s="833" t="s">
        <v>668</v>
      </c>
      <c r="F17" s="758"/>
      <c r="G17" s="732" t="s">
        <v>519</v>
      </c>
      <c r="H17" s="823">
        <v>0.7</v>
      </c>
      <c r="I17" s="752" t="s">
        <v>521</v>
      </c>
      <c r="J17" s="762">
        <f t="shared" si="0"/>
        <v>0</v>
      </c>
      <c r="K17" s="731" t="s">
        <v>125</v>
      </c>
    </row>
    <row r="18" spans="1:11" s="835" customFormat="1" ht="14.25" thickBot="1">
      <c r="A18" s="440"/>
      <c r="B18" s="824">
        <v>7</v>
      </c>
      <c r="C18" s="825" t="s">
        <v>844</v>
      </c>
      <c r="D18" s="826" t="s">
        <v>530</v>
      </c>
      <c r="E18" s="834" t="s">
        <v>668</v>
      </c>
      <c r="F18" s="827"/>
      <c r="G18" s="828" t="s">
        <v>519</v>
      </c>
      <c r="H18" s="823">
        <v>0.7</v>
      </c>
      <c r="I18" s="831" t="s">
        <v>521</v>
      </c>
      <c r="J18" s="832">
        <f t="shared" si="0"/>
        <v>0</v>
      </c>
      <c r="K18" s="387" t="s">
        <v>124</v>
      </c>
    </row>
    <row r="19" spans="1:11">
      <c r="A19" s="1"/>
      <c r="B19" s="15"/>
      <c r="C19" s="16"/>
      <c r="D19" s="15"/>
      <c r="E19" s="15"/>
      <c r="F19" s="14"/>
      <c r="G19" s="776"/>
      <c r="H19" s="956" t="s">
        <v>1705</v>
      </c>
      <c r="I19" s="957"/>
      <c r="J19" s="11"/>
      <c r="K19" s="731"/>
    </row>
    <row r="20" spans="1:11" ht="14.25" thickBot="1">
      <c r="A20" s="1"/>
      <c r="B20" s="731"/>
      <c r="C20" s="731"/>
      <c r="D20" s="731"/>
      <c r="E20" s="731"/>
      <c r="F20" s="12"/>
      <c r="G20" s="731"/>
      <c r="H20" s="958" t="s">
        <v>94</v>
      </c>
      <c r="I20" s="959"/>
      <c r="J20" s="10">
        <f>SUM(J7:J18)</f>
        <v>0</v>
      </c>
      <c r="K20" s="387" t="s">
        <v>1706</v>
      </c>
    </row>
  </sheetData>
  <mergeCells count="7">
    <mergeCell ref="H20:I20"/>
    <mergeCell ref="H19:I19"/>
    <mergeCell ref="A1:B1"/>
    <mergeCell ref="C1:F1"/>
    <mergeCell ref="I1:K1"/>
    <mergeCell ref="B5:C5"/>
    <mergeCell ref="D5:E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view="pageBreakPreview" zoomScaleNormal="100" zoomScaleSheetLayoutView="100" workbookViewId="0">
      <selection activeCell="N14" sqref="N14"/>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180" customWidth="1"/>
    <col min="7" max="7" width="2.25" style="46" bestFit="1" customWidth="1"/>
    <col min="8" max="8" width="11.875" style="46" customWidth="1"/>
    <col min="9" max="9" width="2.25" style="46" bestFit="1" customWidth="1"/>
    <col min="10" max="10" width="11.875" style="180" customWidth="1"/>
    <col min="11" max="11" width="5" style="580" customWidth="1"/>
    <col min="12" max="16384" width="9" style="46"/>
  </cols>
  <sheetData>
    <row r="1" spans="1:11" ht="18.75" customHeight="1">
      <c r="A1" s="971" t="s">
        <v>148</v>
      </c>
      <c r="B1" s="972"/>
      <c r="C1" s="1368" t="s">
        <v>477</v>
      </c>
      <c r="D1" s="1369"/>
      <c r="E1" s="1369"/>
      <c r="F1" s="1378"/>
      <c r="H1" s="147" t="s">
        <v>0</v>
      </c>
      <c r="I1" s="977">
        <f>総括表!H4</f>
        <v>0</v>
      </c>
      <c r="J1" s="977"/>
      <c r="K1" s="977"/>
    </row>
    <row r="2" spans="1:11" ht="11.25" customHeight="1"/>
    <row r="3" spans="1:11" ht="11.25" customHeight="1"/>
    <row r="4" spans="1:11" s="1" customFormat="1" ht="15" customHeight="1" thickBot="1">
      <c r="A4" s="7"/>
      <c r="B4" s="985" t="s">
        <v>1707</v>
      </c>
      <c r="C4" s="985"/>
      <c r="D4" s="985"/>
      <c r="E4" s="985"/>
      <c r="F4" s="181"/>
      <c r="H4" s="1" t="s">
        <v>160</v>
      </c>
      <c r="J4" s="181"/>
      <c r="K4" s="440"/>
    </row>
    <row r="5" spans="1:11" s="1" customFormat="1" ht="18.75" customHeight="1" thickBot="1">
      <c r="A5" s="7"/>
      <c r="B5" s="985"/>
      <c r="C5" s="985"/>
      <c r="D5" s="985"/>
      <c r="E5" s="985"/>
      <c r="F5" s="836"/>
      <c r="G5" s="777" t="s">
        <v>519</v>
      </c>
      <c r="H5" s="837">
        <v>0.8</v>
      </c>
      <c r="I5" s="777" t="s">
        <v>521</v>
      </c>
      <c r="J5" s="1386">
        <f>ROUND(F5*H5,0)</f>
        <v>0</v>
      </c>
      <c r="K5" s="387" t="s">
        <v>924</v>
      </c>
    </row>
    <row r="7" spans="1:11" ht="18.75" customHeight="1">
      <c r="A7" s="971" t="s">
        <v>148</v>
      </c>
      <c r="B7" s="972"/>
      <c r="C7" s="1368" t="s">
        <v>476</v>
      </c>
      <c r="D7" s="1369"/>
      <c r="E7" s="1369"/>
      <c r="F7" s="1378"/>
    </row>
    <row r="8" spans="1:11" ht="11.25" customHeight="1"/>
    <row r="9" spans="1:11" ht="11.25" customHeight="1"/>
    <row r="10" spans="1:11" s="1" customFormat="1" ht="15" customHeight="1" thickBot="1">
      <c r="A10" s="7"/>
      <c r="B10" s="985" t="s">
        <v>1708</v>
      </c>
      <c r="C10" s="985"/>
      <c r="D10" s="985"/>
      <c r="E10" s="985"/>
      <c r="F10" s="181"/>
      <c r="H10" s="1" t="s">
        <v>160</v>
      </c>
      <c r="J10" s="181"/>
      <c r="K10" s="440"/>
    </row>
    <row r="11" spans="1:11" s="1" customFormat="1" ht="18.75" customHeight="1" thickBot="1">
      <c r="A11" s="7"/>
      <c r="B11" s="985"/>
      <c r="C11" s="985"/>
      <c r="D11" s="985"/>
      <c r="E11" s="985"/>
      <c r="F11" s="836"/>
      <c r="G11" s="777" t="s">
        <v>1672</v>
      </c>
      <c r="H11" s="837">
        <v>0.5</v>
      </c>
      <c r="I11" s="777" t="s">
        <v>1673</v>
      </c>
      <c r="J11" s="1386">
        <f>ROUND(F11*H11,0)</f>
        <v>0</v>
      </c>
      <c r="K11" s="387" t="s">
        <v>1709</v>
      </c>
    </row>
    <row r="12" spans="1:11" ht="18.75" customHeight="1">
      <c r="A12" s="48"/>
    </row>
    <row r="13" spans="1:11" ht="18.75" customHeight="1">
      <c r="A13" s="971" t="s">
        <v>148</v>
      </c>
      <c r="B13" s="972"/>
      <c r="C13" s="1368" t="s">
        <v>475</v>
      </c>
      <c r="D13" s="1369"/>
      <c r="E13" s="1369"/>
      <c r="F13" s="1378"/>
    </row>
    <row r="14" spans="1:11" ht="11.25" customHeight="1"/>
    <row r="15" spans="1:11" ht="11.25" customHeight="1">
      <c r="K15" s="838"/>
    </row>
    <row r="16" spans="1:11" s="1" customFormat="1" ht="15" customHeight="1" thickBot="1">
      <c r="A16" s="7"/>
      <c r="B16" s="985" t="s">
        <v>1710</v>
      </c>
      <c r="C16" s="985"/>
      <c r="D16" s="985"/>
      <c r="E16" s="985"/>
      <c r="F16" s="181"/>
      <c r="H16" s="1" t="s">
        <v>160</v>
      </c>
      <c r="J16" s="181"/>
      <c r="K16" s="440"/>
    </row>
    <row r="17" spans="1:11" s="1" customFormat="1" ht="18.75" customHeight="1" thickBot="1">
      <c r="A17" s="7"/>
      <c r="B17" s="985"/>
      <c r="C17" s="985"/>
      <c r="D17" s="985"/>
      <c r="E17" s="985"/>
      <c r="F17" s="836"/>
      <c r="G17" s="777" t="s">
        <v>1672</v>
      </c>
      <c r="H17" s="837">
        <v>0.5</v>
      </c>
      <c r="I17" s="777" t="s">
        <v>1673</v>
      </c>
      <c r="J17" s="1386">
        <f>ROUND(F17*H17,0)</f>
        <v>0</v>
      </c>
      <c r="K17" s="387" t="s">
        <v>1711</v>
      </c>
    </row>
    <row r="18" spans="1:11" ht="18.75" customHeight="1">
      <c r="A18" s="48"/>
    </row>
    <row r="19" spans="1:11" ht="18.75" customHeight="1">
      <c r="A19" s="971" t="s">
        <v>148</v>
      </c>
      <c r="B19" s="972"/>
      <c r="C19" s="1368" t="s">
        <v>474</v>
      </c>
      <c r="D19" s="1369"/>
      <c r="E19" s="1369"/>
      <c r="F19" s="1378"/>
    </row>
    <row r="20" spans="1:11" ht="11.25" customHeight="1"/>
    <row r="21" spans="1:11" ht="11.25" customHeight="1"/>
    <row r="22" spans="1:11" s="1" customFormat="1" ht="15" customHeight="1" thickBot="1">
      <c r="A22" s="7"/>
      <c r="B22" s="985" t="s">
        <v>1712</v>
      </c>
      <c r="C22" s="985"/>
      <c r="D22" s="985"/>
      <c r="E22" s="985"/>
      <c r="F22" s="181"/>
      <c r="H22" s="1" t="s">
        <v>160</v>
      </c>
      <c r="J22" s="181"/>
      <c r="K22" s="440"/>
    </row>
    <row r="23" spans="1:11" s="1" customFormat="1" ht="18.75" customHeight="1" thickBot="1">
      <c r="A23" s="7"/>
      <c r="B23" s="985"/>
      <c r="C23" s="985"/>
      <c r="D23" s="985"/>
      <c r="E23" s="985"/>
      <c r="F23" s="836"/>
      <c r="G23" s="777" t="s">
        <v>1672</v>
      </c>
      <c r="H23" s="837">
        <v>0.5</v>
      </c>
      <c r="I23" s="777" t="s">
        <v>1673</v>
      </c>
      <c r="J23" s="1386">
        <f>ROUND(F23*H23,0)</f>
        <v>0</v>
      </c>
      <c r="K23" s="387" t="s">
        <v>1713</v>
      </c>
    </row>
    <row r="24" spans="1:11" ht="18.75" customHeight="1">
      <c r="A24" s="48"/>
    </row>
    <row r="25" spans="1:11" ht="18.75" customHeight="1">
      <c r="A25" s="971" t="s">
        <v>148</v>
      </c>
      <c r="B25" s="972"/>
      <c r="C25" s="1368" t="s">
        <v>473</v>
      </c>
      <c r="D25" s="1369"/>
      <c r="E25" s="1369"/>
      <c r="F25" s="1378"/>
    </row>
    <row r="26" spans="1:11" ht="11.25" customHeight="1"/>
    <row r="27" spans="1:11" ht="11.25" customHeight="1"/>
    <row r="28" spans="1:11" s="1" customFormat="1" ht="15" customHeight="1" thickBot="1">
      <c r="A28" s="7"/>
      <c r="B28" s="985" t="s">
        <v>1714</v>
      </c>
      <c r="C28" s="985"/>
      <c r="D28" s="985"/>
      <c r="E28" s="985"/>
      <c r="F28" s="181"/>
      <c r="H28" s="1" t="s">
        <v>160</v>
      </c>
      <c r="J28" s="181"/>
      <c r="K28" s="440"/>
    </row>
    <row r="29" spans="1:11" s="1" customFormat="1" ht="18.75" customHeight="1" thickBot="1">
      <c r="A29" s="7"/>
      <c r="B29" s="985"/>
      <c r="C29" s="985"/>
      <c r="D29" s="985"/>
      <c r="E29" s="985"/>
      <c r="F29" s="836"/>
      <c r="G29" s="777" t="s">
        <v>1672</v>
      </c>
      <c r="H29" s="837">
        <v>0.8</v>
      </c>
      <c r="I29" s="777" t="s">
        <v>1673</v>
      </c>
      <c r="J29" s="1386">
        <f>ROUND(F29*H29,0)</f>
        <v>0</v>
      </c>
      <c r="K29" s="387" t="s">
        <v>1715</v>
      </c>
    </row>
    <row r="30" spans="1:11" ht="18.75" customHeight="1">
      <c r="A30" s="48"/>
    </row>
    <row r="31" spans="1:11" ht="18.75" customHeight="1">
      <c r="A31" s="971" t="s">
        <v>148</v>
      </c>
      <c r="B31" s="972"/>
      <c r="C31" s="1368" t="s">
        <v>472</v>
      </c>
      <c r="D31" s="1369"/>
      <c r="E31" s="1369"/>
      <c r="F31" s="1378"/>
    </row>
    <row r="32" spans="1:11" ht="11.25" customHeight="1"/>
    <row r="33" spans="1:11" ht="11.25" customHeight="1"/>
    <row r="34" spans="1:11" s="1" customFormat="1" ht="15" customHeight="1" thickBot="1">
      <c r="A34" s="7"/>
      <c r="B34" s="978" t="s">
        <v>1716</v>
      </c>
      <c r="C34" s="978"/>
      <c r="D34" s="978"/>
      <c r="E34" s="978"/>
      <c r="F34" s="181"/>
      <c r="H34" s="1" t="s">
        <v>160</v>
      </c>
      <c r="J34" s="181"/>
      <c r="K34" s="440"/>
    </row>
    <row r="35" spans="1:11" s="1" customFormat="1" ht="18.75" customHeight="1" thickBot="1">
      <c r="A35" s="7"/>
      <c r="B35" s="978"/>
      <c r="C35" s="978"/>
      <c r="D35" s="978"/>
      <c r="E35" s="978"/>
      <c r="F35" s="836"/>
      <c r="G35" s="777" t="s">
        <v>1672</v>
      </c>
      <c r="H35" s="837">
        <v>0.7</v>
      </c>
      <c r="I35" s="777" t="s">
        <v>1673</v>
      </c>
      <c r="J35" s="1386">
        <f>ROUND(F35*H35,0)</f>
        <v>0</v>
      </c>
      <c r="K35" s="387" t="s">
        <v>1717</v>
      </c>
    </row>
  </sheetData>
  <mergeCells count="19">
    <mergeCell ref="A1:B1"/>
    <mergeCell ref="C1:F1"/>
    <mergeCell ref="I1:K1"/>
    <mergeCell ref="B4:E5"/>
    <mergeCell ref="A7:B7"/>
    <mergeCell ref="C7:F7"/>
    <mergeCell ref="B10:E11"/>
    <mergeCell ref="A13:B13"/>
    <mergeCell ref="C13:F13"/>
    <mergeCell ref="B16:E17"/>
    <mergeCell ref="A19:B19"/>
    <mergeCell ref="C19:F19"/>
    <mergeCell ref="B34:E35"/>
    <mergeCell ref="B22:E23"/>
    <mergeCell ref="A25:B25"/>
    <mergeCell ref="C25:F25"/>
    <mergeCell ref="B28:E29"/>
    <mergeCell ref="A31:B31"/>
    <mergeCell ref="C31:F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G117"/>
  <sheetViews>
    <sheetView showGridLines="0" view="pageBreakPreview" topLeftCell="A10" zoomScaleNormal="100" zoomScaleSheetLayoutView="100" workbookViewId="0">
      <selection activeCell="M42" sqref="M42"/>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46" customWidth="1"/>
    <col min="7" max="7" width="2.25" style="46" bestFit="1" customWidth="1"/>
    <col min="8" max="8" width="11.875" style="46" customWidth="1"/>
    <col min="9" max="9" width="2.25" style="46" bestFit="1" customWidth="1"/>
    <col min="10" max="10" width="11.875" style="46" customWidth="1"/>
    <col min="11" max="11" width="3.125" style="46" customWidth="1"/>
    <col min="12" max="13" width="9" style="46"/>
    <col min="14" max="14" width="9" style="46" customWidth="1"/>
    <col min="15" max="16384" width="9" style="46"/>
  </cols>
  <sheetData>
    <row r="1" spans="1:33" ht="18.75" customHeight="1">
      <c r="A1" s="974" t="s">
        <v>148</v>
      </c>
      <c r="B1" s="975"/>
      <c r="C1" s="974" t="s">
        <v>16</v>
      </c>
      <c r="D1" s="976"/>
      <c r="E1" s="975"/>
      <c r="H1" s="8" t="s">
        <v>0</v>
      </c>
      <c r="I1" s="977">
        <f>総括表!H4</f>
        <v>0</v>
      </c>
      <c r="J1" s="977"/>
      <c r="K1" s="977"/>
    </row>
    <row r="2" spans="1:33" ht="9.75" customHeight="1">
      <c r="J2" s="461"/>
    </row>
    <row r="3" spans="1:33" ht="14.25">
      <c r="A3" s="7" t="s">
        <v>1</v>
      </c>
      <c r="B3" s="42" t="s">
        <v>161</v>
      </c>
    </row>
    <row r="4" spans="1:33" ht="4.5" customHeight="1">
      <c r="A4" s="48"/>
    </row>
    <row r="5" spans="1:33" ht="15" customHeight="1">
      <c r="A5" s="48"/>
      <c r="B5" s="978" t="s">
        <v>990</v>
      </c>
      <c r="C5" s="978"/>
      <c r="D5" s="978"/>
      <c r="E5" s="978"/>
    </row>
    <row r="6" spans="1:33" s="1" customFormat="1" ht="15" customHeight="1">
      <c r="A6" s="7"/>
      <c r="B6" s="978"/>
      <c r="C6" s="978"/>
      <c r="D6" s="978"/>
      <c r="E6" s="978"/>
      <c r="H6" s="1" t="s">
        <v>160</v>
      </c>
    </row>
    <row r="7" spans="1:33" s="1" customFormat="1" ht="18.75" customHeight="1">
      <c r="A7" s="7"/>
      <c r="B7" s="978"/>
      <c r="C7" s="978"/>
      <c r="D7" s="978"/>
      <c r="E7" s="978"/>
      <c r="F7" s="466"/>
      <c r="G7" s="6" t="s">
        <v>93</v>
      </c>
      <c r="H7" s="182">
        <v>0.3</v>
      </c>
      <c r="I7" s="6" t="s">
        <v>96</v>
      </c>
      <c r="J7" s="17">
        <f>ROUND(F7*H7,0)</f>
        <v>0</v>
      </c>
      <c r="K7" s="9" t="s">
        <v>535</v>
      </c>
      <c r="L7" s="1" t="s">
        <v>93</v>
      </c>
    </row>
    <row r="8" spans="1:33" ht="11.25" customHeight="1">
      <c r="J8" s="467" t="s">
        <v>159</v>
      </c>
    </row>
    <row r="9" spans="1:33" ht="2.25" customHeight="1">
      <c r="J9" s="467"/>
    </row>
    <row r="10" spans="1:33" ht="17.25" customHeight="1">
      <c r="A10" s="7" t="s">
        <v>12</v>
      </c>
      <c r="B10" s="42" t="s">
        <v>603</v>
      </c>
    </row>
    <row r="11" spans="1:33" ht="7.5" customHeight="1">
      <c r="A11" s="48"/>
    </row>
    <row r="12" spans="1:33" ht="13.5" customHeight="1">
      <c r="A12" s="48"/>
      <c r="B12" s="979" t="s">
        <v>112</v>
      </c>
      <c r="C12" s="980"/>
      <c r="D12" s="979" t="s">
        <v>111</v>
      </c>
      <c r="E12" s="980"/>
      <c r="F12" s="33" t="s">
        <v>110</v>
      </c>
      <c r="G12" s="33"/>
      <c r="H12" s="33" t="s">
        <v>109</v>
      </c>
      <c r="I12" s="33"/>
      <c r="J12" s="33" t="s">
        <v>3</v>
      </c>
      <c r="K12" s="9"/>
    </row>
    <row r="13" spans="1:33" ht="13.5" customHeight="1">
      <c r="A13" s="48"/>
      <c r="B13" s="31"/>
      <c r="C13" s="30"/>
      <c r="D13" s="29"/>
      <c r="E13" s="28"/>
      <c r="F13" s="25"/>
      <c r="G13" s="25"/>
      <c r="H13" s="25"/>
      <c r="I13" s="25"/>
      <c r="J13" s="462" t="s">
        <v>108</v>
      </c>
      <c r="K13" s="9"/>
    </row>
    <row r="14" spans="1:33" s="1" customFormat="1" ht="13.5" customHeight="1">
      <c r="B14" s="22">
        <v>1</v>
      </c>
      <c r="C14" s="23" t="s">
        <v>129</v>
      </c>
      <c r="D14" s="75" t="s">
        <v>530</v>
      </c>
      <c r="E14" s="20" t="s">
        <v>128</v>
      </c>
      <c r="F14" s="303"/>
      <c r="G14" s="18" t="s">
        <v>93</v>
      </c>
      <c r="H14" s="58">
        <v>4.1000000000000002E-2</v>
      </c>
      <c r="I14" s="18" t="s">
        <v>96</v>
      </c>
      <c r="J14" s="17">
        <f>ROUND(F14*H14,0)</f>
        <v>0</v>
      </c>
      <c r="K14" s="9" t="s">
        <v>106</v>
      </c>
      <c r="L14" s="46"/>
      <c r="M14" s="46"/>
      <c r="N14" s="46"/>
      <c r="O14" s="46"/>
      <c r="P14" s="46"/>
      <c r="Q14" s="46"/>
      <c r="R14" s="46"/>
      <c r="S14" s="46"/>
      <c r="T14" s="46"/>
      <c r="U14" s="46"/>
      <c r="V14" s="46"/>
      <c r="W14" s="46"/>
      <c r="X14" s="46"/>
      <c r="Y14" s="46"/>
      <c r="Z14" s="46"/>
      <c r="AA14" s="46"/>
      <c r="AB14" s="46"/>
      <c r="AC14" s="46"/>
      <c r="AD14" s="46"/>
      <c r="AE14" s="46"/>
      <c r="AF14" s="46"/>
      <c r="AG14" s="46"/>
    </row>
    <row r="15" spans="1:33" s="1" customFormat="1" ht="13.5" customHeight="1">
      <c r="B15" s="185"/>
      <c r="C15" s="28"/>
      <c r="D15" s="75" t="s">
        <v>529</v>
      </c>
      <c r="E15" s="20" t="s">
        <v>127</v>
      </c>
      <c r="F15" s="303"/>
      <c r="G15" s="18" t="s">
        <v>93</v>
      </c>
      <c r="H15" s="58">
        <v>4.1000000000000002E-2</v>
      </c>
      <c r="I15" s="33" t="s">
        <v>96</v>
      </c>
      <c r="J15" s="17">
        <f t="shared" ref="J15:J26" si="0">ROUND(F15*H15,0)</f>
        <v>0</v>
      </c>
      <c r="K15" s="9" t="s">
        <v>104</v>
      </c>
      <c r="L15" s="46"/>
      <c r="M15" s="439"/>
      <c r="N15" s="46"/>
    </row>
    <row r="16" spans="1:33" s="1" customFormat="1" ht="13.5" customHeight="1">
      <c r="B16" s="22">
        <v>2</v>
      </c>
      <c r="C16" s="23" t="s">
        <v>119</v>
      </c>
      <c r="D16" s="950"/>
      <c r="E16" s="951"/>
      <c r="F16" s="303"/>
      <c r="G16" s="18" t="s">
        <v>93</v>
      </c>
      <c r="H16" s="58">
        <v>5.8000000000000003E-2</v>
      </c>
      <c r="I16" s="18" t="s">
        <v>96</v>
      </c>
      <c r="J16" s="17">
        <f t="shared" si="0"/>
        <v>0</v>
      </c>
      <c r="K16" s="9" t="s">
        <v>102</v>
      </c>
      <c r="L16" s="46"/>
      <c r="M16" s="46"/>
      <c r="N16" s="46"/>
    </row>
    <row r="17" spans="2:14" s="1" customFormat="1" ht="13.5" customHeight="1">
      <c r="B17" s="22">
        <v>3</v>
      </c>
      <c r="C17" s="23" t="s">
        <v>118</v>
      </c>
      <c r="D17" s="950"/>
      <c r="E17" s="951"/>
      <c r="F17" s="303"/>
      <c r="G17" s="18" t="s">
        <v>93</v>
      </c>
      <c r="H17" s="58">
        <v>7.8E-2</v>
      </c>
      <c r="I17" s="18" t="s">
        <v>96</v>
      </c>
      <c r="J17" s="17">
        <f t="shared" si="0"/>
        <v>0</v>
      </c>
      <c r="K17" s="9" t="s">
        <v>100</v>
      </c>
      <c r="L17" s="46"/>
      <c r="N17" s="46"/>
    </row>
    <row r="18" spans="2:14" s="1" customFormat="1" ht="13.5" customHeight="1">
      <c r="B18" s="22">
        <v>4</v>
      </c>
      <c r="C18" s="23" t="s">
        <v>117</v>
      </c>
      <c r="D18" s="950"/>
      <c r="E18" s="951"/>
      <c r="F18" s="303"/>
      <c r="G18" s="18" t="s">
        <v>93</v>
      </c>
      <c r="H18" s="58">
        <v>0.154</v>
      </c>
      <c r="I18" s="18" t="s">
        <v>96</v>
      </c>
      <c r="J18" s="17">
        <f t="shared" si="0"/>
        <v>0</v>
      </c>
      <c r="K18" s="9" t="s">
        <v>98</v>
      </c>
      <c r="L18" s="46"/>
      <c r="N18" s="46"/>
    </row>
    <row r="19" spans="2:14" s="1" customFormat="1" ht="13.5" customHeight="1">
      <c r="B19" s="22">
        <v>5</v>
      </c>
      <c r="C19" s="23" t="s">
        <v>107</v>
      </c>
      <c r="D19" s="950"/>
      <c r="E19" s="951"/>
      <c r="F19" s="303"/>
      <c r="G19" s="18" t="s">
        <v>93</v>
      </c>
      <c r="H19" s="58">
        <v>0.191</v>
      </c>
      <c r="I19" s="18" t="s">
        <v>96</v>
      </c>
      <c r="J19" s="17">
        <f t="shared" si="0"/>
        <v>0</v>
      </c>
      <c r="K19" s="9" t="s">
        <v>95</v>
      </c>
      <c r="L19" s="46"/>
      <c r="N19" s="46"/>
    </row>
    <row r="20" spans="2:14" s="1" customFormat="1" ht="13.5" customHeight="1">
      <c r="B20" s="22">
        <v>6</v>
      </c>
      <c r="C20" s="23" t="s">
        <v>105</v>
      </c>
      <c r="D20" s="950"/>
      <c r="E20" s="951"/>
      <c r="F20" s="303"/>
      <c r="G20" s="18" t="s">
        <v>93</v>
      </c>
      <c r="H20" s="58">
        <v>0.217</v>
      </c>
      <c r="I20" s="18" t="s">
        <v>96</v>
      </c>
      <c r="J20" s="17">
        <f t="shared" si="0"/>
        <v>0</v>
      </c>
      <c r="K20" s="9" t="s">
        <v>116</v>
      </c>
      <c r="L20" s="46"/>
      <c r="N20" s="46"/>
    </row>
    <row r="21" spans="2:14" s="1" customFormat="1" ht="13.5" customHeight="1">
      <c r="B21" s="22">
        <v>7</v>
      </c>
      <c r="C21" s="23" t="s">
        <v>103</v>
      </c>
      <c r="D21" s="950"/>
      <c r="E21" s="951"/>
      <c r="F21" s="303"/>
      <c r="G21" s="18" t="s">
        <v>93</v>
      </c>
      <c r="H21" s="58">
        <v>0.27100000000000002</v>
      </c>
      <c r="I21" s="18" t="s">
        <v>96</v>
      </c>
      <c r="J21" s="17">
        <f t="shared" si="0"/>
        <v>0</v>
      </c>
      <c r="K21" s="9" t="s">
        <v>115</v>
      </c>
      <c r="L21" s="46"/>
      <c r="N21" s="46"/>
    </row>
    <row r="22" spans="2:14" s="1" customFormat="1" ht="13.5" customHeight="1">
      <c r="B22" s="22">
        <v>8</v>
      </c>
      <c r="C22" s="23" t="s">
        <v>101</v>
      </c>
      <c r="D22" s="950"/>
      <c r="E22" s="951"/>
      <c r="F22" s="468"/>
      <c r="G22" s="33" t="s">
        <v>93</v>
      </c>
      <c r="H22" s="58">
        <v>0.31</v>
      </c>
      <c r="I22" s="18" t="s">
        <v>96</v>
      </c>
      <c r="J22" s="17">
        <f t="shared" si="0"/>
        <v>0</v>
      </c>
      <c r="K22" s="9" t="s">
        <v>114</v>
      </c>
      <c r="L22" s="46"/>
      <c r="N22" s="46"/>
    </row>
    <row r="23" spans="2:14" s="1" customFormat="1" ht="13.5" customHeight="1">
      <c r="B23" s="21">
        <v>9</v>
      </c>
      <c r="C23" s="20" t="s">
        <v>99</v>
      </c>
      <c r="D23" s="950"/>
      <c r="E23" s="981"/>
      <c r="F23" s="303"/>
      <c r="G23" s="18" t="s">
        <v>93</v>
      </c>
      <c r="H23" s="58">
        <v>0.33800000000000002</v>
      </c>
      <c r="I23" s="33" t="s">
        <v>96</v>
      </c>
      <c r="J23" s="17">
        <f t="shared" si="0"/>
        <v>0</v>
      </c>
      <c r="K23" s="9" t="s">
        <v>126</v>
      </c>
      <c r="L23" s="46"/>
      <c r="N23" s="46"/>
    </row>
    <row r="24" spans="2:14" s="1" customFormat="1" ht="13.5" customHeight="1">
      <c r="B24" s="21">
        <v>10</v>
      </c>
      <c r="C24" s="20" t="s">
        <v>97</v>
      </c>
      <c r="D24" s="950"/>
      <c r="E24" s="981"/>
      <c r="F24" s="303"/>
      <c r="G24" s="18" t="s">
        <v>93</v>
      </c>
      <c r="H24" s="58">
        <v>0.34799999999999998</v>
      </c>
      <c r="I24" s="33" t="s">
        <v>96</v>
      </c>
      <c r="J24" s="17">
        <f t="shared" si="0"/>
        <v>0</v>
      </c>
      <c r="K24" s="9" t="s">
        <v>125</v>
      </c>
      <c r="L24" s="46"/>
      <c r="N24" s="46"/>
    </row>
    <row r="25" spans="2:14" s="1" customFormat="1" ht="13.5" customHeight="1">
      <c r="B25" s="21">
        <v>11</v>
      </c>
      <c r="C25" s="20" t="s">
        <v>478</v>
      </c>
      <c r="D25" s="950"/>
      <c r="E25" s="981"/>
      <c r="F25" s="303"/>
      <c r="G25" s="18" t="s">
        <v>93</v>
      </c>
      <c r="H25" s="58">
        <v>0.37</v>
      </c>
      <c r="I25" s="33" t="s">
        <v>96</v>
      </c>
      <c r="J25" s="17">
        <f t="shared" si="0"/>
        <v>0</v>
      </c>
      <c r="K25" s="9" t="s">
        <v>124</v>
      </c>
      <c r="L25" s="46"/>
      <c r="N25" s="46"/>
    </row>
    <row r="26" spans="2:14" s="1" customFormat="1" ht="13.5" customHeight="1">
      <c r="B26" s="21">
        <v>12</v>
      </c>
      <c r="C26" s="20" t="s">
        <v>498</v>
      </c>
      <c r="D26" s="950"/>
      <c r="E26" s="981"/>
      <c r="F26" s="303"/>
      <c r="G26" s="18" t="s">
        <v>93</v>
      </c>
      <c r="H26" s="58">
        <v>0.39800000000000002</v>
      </c>
      <c r="I26" s="33" t="s">
        <v>96</v>
      </c>
      <c r="J26" s="17">
        <f t="shared" si="0"/>
        <v>0</v>
      </c>
      <c r="K26" s="9" t="s">
        <v>731</v>
      </c>
      <c r="L26" s="46"/>
      <c r="N26" s="46"/>
    </row>
    <row r="27" spans="2:14" s="1" customFormat="1" ht="13.5" customHeight="1">
      <c r="B27" s="22">
        <v>13</v>
      </c>
      <c r="C27" s="23" t="s">
        <v>541</v>
      </c>
      <c r="D27" s="950"/>
      <c r="E27" s="981"/>
      <c r="F27" s="303"/>
      <c r="G27" s="18" t="s">
        <v>93</v>
      </c>
      <c r="H27" s="58">
        <v>0.42499999999999999</v>
      </c>
      <c r="I27" s="33" t="s">
        <v>96</v>
      </c>
      <c r="J27" s="17">
        <f t="shared" ref="J27:J33" si="1">ROUND(F27*H27,0)</f>
        <v>0</v>
      </c>
      <c r="K27" s="9" t="s">
        <v>729</v>
      </c>
      <c r="L27" s="46"/>
    </row>
    <row r="28" spans="2:14" s="1" customFormat="1" ht="13.5" customHeight="1">
      <c r="B28" s="21">
        <v>14</v>
      </c>
      <c r="C28" s="20" t="s">
        <v>595</v>
      </c>
      <c r="D28" s="951"/>
      <c r="E28" s="982"/>
      <c r="F28" s="303"/>
      <c r="G28" s="18" t="s">
        <v>93</v>
      </c>
      <c r="H28" s="865">
        <v>0.45</v>
      </c>
      <c r="I28" s="18" t="s">
        <v>96</v>
      </c>
      <c r="J28" s="17">
        <f t="shared" si="1"/>
        <v>0</v>
      </c>
      <c r="K28" s="9" t="s">
        <v>121</v>
      </c>
      <c r="L28" s="46"/>
    </row>
    <row r="29" spans="2:14" s="1" customFormat="1" ht="13.5" customHeight="1">
      <c r="B29" s="400" t="s">
        <v>669</v>
      </c>
      <c r="C29" s="20" t="s">
        <v>670</v>
      </c>
      <c r="D29" s="951"/>
      <c r="E29" s="982"/>
      <c r="F29" s="303"/>
      <c r="G29" s="18" t="s">
        <v>93</v>
      </c>
      <c r="H29" s="865">
        <v>0.47499999999999998</v>
      </c>
      <c r="I29" s="18" t="s">
        <v>671</v>
      </c>
      <c r="J29" s="17">
        <f t="shared" si="1"/>
        <v>0</v>
      </c>
      <c r="K29" s="9" t="s">
        <v>732</v>
      </c>
      <c r="L29" s="46"/>
    </row>
    <row r="30" spans="2:14" s="1" customFormat="1" ht="13.5" customHeight="1">
      <c r="B30" s="400" t="s">
        <v>727</v>
      </c>
      <c r="C30" s="20" t="s">
        <v>728</v>
      </c>
      <c r="D30" s="951"/>
      <c r="E30" s="982"/>
      <c r="F30" s="303"/>
      <c r="G30" s="18" t="s">
        <v>93</v>
      </c>
      <c r="H30" s="58">
        <v>0.5</v>
      </c>
      <c r="I30" s="18" t="s">
        <v>671</v>
      </c>
      <c r="J30" s="17">
        <f t="shared" si="1"/>
        <v>0</v>
      </c>
      <c r="K30" s="9" t="s">
        <v>528</v>
      </c>
      <c r="L30" s="46"/>
    </row>
    <row r="31" spans="2:14" s="1" customFormat="1" ht="13.5" customHeight="1">
      <c r="B31" s="400" t="s">
        <v>804</v>
      </c>
      <c r="C31" s="20" t="s">
        <v>805</v>
      </c>
      <c r="D31" s="951"/>
      <c r="E31" s="982"/>
      <c r="F31" s="303"/>
      <c r="G31" s="18" t="s">
        <v>93</v>
      </c>
      <c r="H31" s="58">
        <v>0.5</v>
      </c>
      <c r="I31" s="18" t="s">
        <v>671</v>
      </c>
      <c r="J31" s="17">
        <f t="shared" si="1"/>
        <v>0</v>
      </c>
      <c r="K31" s="9" t="s">
        <v>806</v>
      </c>
      <c r="L31" s="46"/>
    </row>
    <row r="32" spans="2:14" s="1" customFormat="1" ht="13.5" customHeight="1">
      <c r="B32" s="400" t="s">
        <v>841</v>
      </c>
      <c r="C32" s="20" t="s">
        <v>842</v>
      </c>
      <c r="D32" s="951"/>
      <c r="E32" s="982"/>
      <c r="F32" s="303"/>
      <c r="G32" s="18" t="s">
        <v>93</v>
      </c>
      <c r="H32" s="58">
        <v>0.5</v>
      </c>
      <c r="I32" s="18" t="s">
        <v>671</v>
      </c>
      <c r="J32" s="17">
        <f t="shared" ref="J32" si="2">ROUND(F32*H32,0)</f>
        <v>0</v>
      </c>
      <c r="K32" s="9" t="s">
        <v>532</v>
      </c>
      <c r="L32" s="46"/>
    </row>
    <row r="33" spans="1:15" s="1" customFormat="1" ht="13.5" customHeight="1" thickBot="1">
      <c r="B33" s="400" t="s">
        <v>988</v>
      </c>
      <c r="C33" s="20" t="s">
        <v>989</v>
      </c>
      <c r="D33" s="951"/>
      <c r="E33" s="982"/>
      <c r="F33" s="303"/>
      <c r="G33" s="18" t="s">
        <v>93</v>
      </c>
      <c r="H33" s="1379">
        <v>0.5</v>
      </c>
      <c r="I33" s="752" t="s">
        <v>671</v>
      </c>
      <c r="J33" s="762">
        <f t="shared" si="1"/>
        <v>0</v>
      </c>
      <c r="K33" s="9" t="s">
        <v>843</v>
      </c>
    </row>
    <row r="34" spans="1:15" s="1" customFormat="1" ht="13.5" customHeight="1">
      <c r="B34" s="469"/>
      <c r="C34" s="44"/>
      <c r="D34" s="44"/>
      <c r="E34" s="44"/>
      <c r="F34" s="44"/>
      <c r="G34" s="460"/>
      <c r="H34" s="956" t="s">
        <v>991</v>
      </c>
      <c r="I34" s="957"/>
      <c r="J34" s="470"/>
      <c r="K34" s="9"/>
    </row>
    <row r="35" spans="1:15" s="1" customFormat="1" ht="13.5" customHeight="1" thickBot="1">
      <c r="B35" s="469"/>
      <c r="C35" s="44"/>
      <c r="D35" s="44"/>
      <c r="E35" s="44"/>
      <c r="F35" s="44"/>
      <c r="G35" s="460"/>
      <c r="H35" s="958" t="s">
        <v>94</v>
      </c>
      <c r="I35" s="959"/>
      <c r="J35" s="481">
        <f>SUM(J14:J33)</f>
        <v>0</v>
      </c>
      <c r="K35" s="9" t="s">
        <v>672</v>
      </c>
      <c r="L35" s="1" t="s">
        <v>673</v>
      </c>
    </row>
    <row r="36" spans="1:15" s="1" customFormat="1" ht="3" customHeight="1">
      <c r="B36" s="469"/>
      <c r="C36" s="44"/>
      <c r="D36" s="44"/>
      <c r="E36" s="44"/>
      <c r="F36" s="44"/>
      <c r="G36" s="13"/>
      <c r="H36" s="13"/>
      <c r="I36" s="13"/>
      <c r="J36" s="44"/>
      <c r="K36" s="9"/>
    </row>
    <row r="37" spans="1:15" s="1" customFormat="1" ht="15" customHeight="1">
      <c r="A37" s="7" t="s">
        <v>674</v>
      </c>
      <c r="B37" s="42" t="s">
        <v>158</v>
      </c>
      <c r="C37" s="46"/>
      <c r="D37" s="46"/>
      <c r="E37" s="46"/>
      <c r="F37" s="46"/>
      <c r="G37" s="13"/>
      <c r="H37" s="13"/>
      <c r="I37" s="13"/>
      <c r="J37" s="44"/>
      <c r="K37" s="9"/>
    </row>
    <row r="38" spans="1:15" ht="3.75" customHeight="1">
      <c r="A38" s="48"/>
    </row>
    <row r="39" spans="1:15" s="1" customFormat="1" ht="13.5">
      <c r="B39" s="979" t="s">
        <v>151</v>
      </c>
      <c r="C39" s="980"/>
      <c r="D39" s="979" t="s">
        <v>111</v>
      </c>
      <c r="E39" s="980"/>
      <c r="F39" s="33" t="s">
        <v>150</v>
      </c>
      <c r="G39" s="33"/>
      <c r="H39" s="33" t="s">
        <v>109</v>
      </c>
      <c r="I39" s="33"/>
      <c r="J39" s="33" t="s">
        <v>3</v>
      </c>
      <c r="K39" s="9"/>
    </row>
    <row r="40" spans="1:15" s="1" customFormat="1" ht="13.5">
      <c r="B40" s="31"/>
      <c r="C40" s="30"/>
      <c r="D40" s="29"/>
      <c r="E40" s="28"/>
      <c r="F40" s="25"/>
      <c r="G40" s="25"/>
      <c r="H40" s="25"/>
      <c r="I40" s="25"/>
      <c r="J40" s="462" t="s">
        <v>675</v>
      </c>
      <c r="K40" s="9"/>
    </row>
    <row r="41" spans="1:15" s="1" customFormat="1" ht="13.5" customHeight="1">
      <c r="B41" s="22">
        <v>1</v>
      </c>
      <c r="C41" s="23" t="s">
        <v>130</v>
      </c>
      <c r="D41" s="75" t="s">
        <v>676</v>
      </c>
      <c r="E41" s="20" t="s">
        <v>128</v>
      </c>
      <c r="F41" s="303"/>
      <c r="G41" s="18" t="s">
        <v>673</v>
      </c>
      <c r="H41" s="305">
        <v>1.0999999999999999E-2</v>
      </c>
      <c r="I41" s="18" t="s">
        <v>677</v>
      </c>
      <c r="J41" s="17">
        <f t="shared" ref="J41:J48" si="3">ROUND(F41*H41,0)</f>
        <v>0</v>
      </c>
      <c r="K41" s="9" t="s">
        <v>106</v>
      </c>
      <c r="O41" s="9"/>
    </row>
    <row r="42" spans="1:15" s="1" customFormat="1" ht="13.5" customHeight="1">
      <c r="B42" s="185"/>
      <c r="C42" s="28"/>
      <c r="D42" s="75" t="s">
        <v>678</v>
      </c>
      <c r="E42" s="20" t="s">
        <v>127</v>
      </c>
      <c r="F42" s="303"/>
      <c r="G42" s="18" t="s">
        <v>673</v>
      </c>
      <c r="H42" s="306">
        <v>4.0000000000000001E-3</v>
      </c>
      <c r="I42" s="33" t="s">
        <v>677</v>
      </c>
      <c r="J42" s="17">
        <f t="shared" si="3"/>
        <v>0</v>
      </c>
      <c r="K42" s="9" t="s">
        <v>104</v>
      </c>
      <c r="O42" s="9"/>
    </row>
    <row r="43" spans="1:15" s="1" customFormat="1" ht="13.5" customHeight="1">
      <c r="B43" s="22">
        <v>2</v>
      </c>
      <c r="C43" s="23" t="s">
        <v>129</v>
      </c>
      <c r="D43" s="75" t="s">
        <v>676</v>
      </c>
      <c r="E43" s="20" t="s">
        <v>128</v>
      </c>
      <c r="F43" s="303"/>
      <c r="G43" s="18" t="s">
        <v>673</v>
      </c>
      <c r="H43" s="305">
        <v>3.5999999999999997E-2</v>
      </c>
      <c r="I43" s="18" t="s">
        <v>677</v>
      </c>
      <c r="J43" s="17">
        <f t="shared" si="3"/>
        <v>0</v>
      </c>
      <c r="K43" s="9" t="s">
        <v>102</v>
      </c>
      <c r="O43" s="9"/>
    </row>
    <row r="44" spans="1:15" s="1" customFormat="1" ht="13.5" customHeight="1">
      <c r="B44" s="185"/>
      <c r="C44" s="28"/>
      <c r="D44" s="75" t="s">
        <v>678</v>
      </c>
      <c r="E44" s="20" t="s">
        <v>127</v>
      </c>
      <c r="F44" s="303"/>
      <c r="G44" s="18" t="s">
        <v>673</v>
      </c>
      <c r="H44" s="306">
        <v>3.7999999999999999E-2</v>
      </c>
      <c r="I44" s="33" t="s">
        <v>677</v>
      </c>
      <c r="J44" s="17">
        <f t="shared" si="3"/>
        <v>0</v>
      </c>
      <c r="K44" s="9" t="s">
        <v>100</v>
      </c>
      <c r="O44" s="9"/>
    </row>
    <row r="45" spans="1:15" s="1" customFormat="1" ht="13.5" customHeight="1">
      <c r="B45" s="22">
        <v>3</v>
      </c>
      <c r="C45" s="23" t="s">
        <v>119</v>
      </c>
      <c r="D45" s="950"/>
      <c r="E45" s="951"/>
      <c r="F45" s="303"/>
      <c r="G45" s="18" t="s">
        <v>673</v>
      </c>
      <c r="H45" s="305">
        <v>5.7000000000000002E-2</v>
      </c>
      <c r="I45" s="18" t="s">
        <v>677</v>
      </c>
      <c r="J45" s="17">
        <f t="shared" si="3"/>
        <v>0</v>
      </c>
      <c r="K45" s="9" t="s">
        <v>98</v>
      </c>
      <c r="O45" s="9"/>
    </row>
    <row r="46" spans="1:15" s="1" customFormat="1" ht="13.5" customHeight="1">
      <c r="B46" s="22">
        <v>4</v>
      </c>
      <c r="C46" s="23" t="s">
        <v>118</v>
      </c>
      <c r="D46" s="950"/>
      <c r="E46" s="951"/>
      <c r="F46" s="303"/>
      <c r="G46" s="18" t="s">
        <v>673</v>
      </c>
      <c r="H46" s="305">
        <v>7.5999999999999998E-2</v>
      </c>
      <c r="I46" s="18" t="s">
        <v>677</v>
      </c>
      <c r="J46" s="17">
        <f t="shared" si="3"/>
        <v>0</v>
      </c>
      <c r="K46" s="9" t="s">
        <v>95</v>
      </c>
      <c r="O46" s="304"/>
    </row>
    <row r="47" spans="1:15" s="1" customFormat="1" ht="13.5" customHeight="1">
      <c r="B47" s="22">
        <v>5</v>
      </c>
      <c r="C47" s="23" t="s">
        <v>117</v>
      </c>
      <c r="D47" s="950"/>
      <c r="E47" s="951"/>
      <c r="F47" s="303"/>
      <c r="G47" s="18" t="s">
        <v>673</v>
      </c>
      <c r="H47" s="305">
        <v>9.2999999999999999E-2</v>
      </c>
      <c r="I47" s="18" t="s">
        <v>677</v>
      </c>
      <c r="J47" s="17">
        <f t="shared" si="3"/>
        <v>0</v>
      </c>
      <c r="K47" s="9" t="s">
        <v>116</v>
      </c>
      <c r="O47" s="304"/>
    </row>
    <row r="48" spans="1:15" s="1" customFormat="1" ht="13.5" customHeight="1" thickBot="1">
      <c r="B48" s="21">
        <v>6</v>
      </c>
      <c r="C48" s="20" t="s">
        <v>107</v>
      </c>
      <c r="D48" s="950"/>
      <c r="E48" s="951"/>
      <c r="F48" s="303"/>
      <c r="G48" s="18" t="s">
        <v>673</v>
      </c>
      <c r="H48" s="305">
        <v>0.107</v>
      </c>
      <c r="I48" s="18" t="s">
        <v>677</v>
      </c>
      <c r="J48" s="17">
        <f t="shared" si="3"/>
        <v>0</v>
      </c>
      <c r="K48" s="9" t="s">
        <v>115</v>
      </c>
      <c r="O48" s="9"/>
    </row>
    <row r="49" spans="1:15" s="1" customFormat="1" ht="13.5" customHeight="1">
      <c r="B49" s="321"/>
      <c r="C49" s="15"/>
      <c r="D49" s="16"/>
      <c r="E49" s="16"/>
      <c r="F49" s="44"/>
      <c r="G49" s="16"/>
      <c r="H49" s="956" t="s">
        <v>576</v>
      </c>
      <c r="I49" s="957"/>
      <c r="J49" s="470"/>
      <c r="K49" s="9"/>
      <c r="O49" s="9"/>
    </row>
    <row r="50" spans="1:15" s="1" customFormat="1" ht="13.5" customHeight="1" thickBot="1">
      <c r="B50" s="321"/>
      <c r="C50" s="15"/>
      <c r="D50" s="16"/>
      <c r="E50" s="16"/>
      <c r="F50" s="44"/>
      <c r="G50" s="16"/>
      <c r="H50" s="958" t="s">
        <v>94</v>
      </c>
      <c r="I50" s="959"/>
      <c r="J50" s="481">
        <f>SUM(J41:J48)</f>
        <v>0</v>
      </c>
      <c r="K50" s="9" t="s">
        <v>157</v>
      </c>
      <c r="L50" s="1" t="s">
        <v>673</v>
      </c>
    </row>
    <row r="51" spans="1:15" ht="18.75" customHeight="1">
      <c r="A51" s="7" t="s">
        <v>679</v>
      </c>
      <c r="B51" s="42" t="s">
        <v>156</v>
      </c>
    </row>
    <row r="52" spans="1:15" ht="8.25" customHeight="1">
      <c r="A52" s="48"/>
    </row>
    <row r="53" spans="1:15" ht="18.75" customHeight="1">
      <c r="A53" s="48"/>
      <c r="B53" s="979" t="s">
        <v>151</v>
      </c>
      <c r="C53" s="980"/>
      <c r="D53" s="979" t="s">
        <v>111</v>
      </c>
      <c r="E53" s="980"/>
      <c r="F53" s="33" t="s">
        <v>150</v>
      </c>
      <c r="G53" s="33"/>
      <c r="H53" s="33" t="s">
        <v>109</v>
      </c>
      <c r="I53" s="33"/>
      <c r="J53" s="33" t="s">
        <v>3</v>
      </c>
      <c r="K53" s="9"/>
    </row>
    <row r="54" spans="1:15" ht="15" customHeight="1">
      <c r="A54" s="48"/>
      <c r="B54" s="31"/>
      <c r="C54" s="30"/>
      <c r="D54" s="29"/>
      <c r="E54" s="28"/>
      <c r="F54" s="25"/>
      <c r="G54" s="25"/>
      <c r="H54" s="25"/>
      <c r="I54" s="25"/>
      <c r="J54" s="462" t="s">
        <v>675</v>
      </c>
      <c r="K54" s="9"/>
    </row>
    <row r="55" spans="1:15" s="1" customFormat="1" ht="15" customHeight="1">
      <c r="B55" s="22">
        <v>1</v>
      </c>
      <c r="C55" s="23" t="s">
        <v>130</v>
      </c>
      <c r="D55" s="75" t="s">
        <v>684</v>
      </c>
      <c r="E55" s="20" t="s">
        <v>128</v>
      </c>
      <c r="F55" s="19"/>
      <c r="G55" s="18" t="s">
        <v>682</v>
      </c>
      <c r="H55" s="305">
        <v>1.2999999999999999E-2</v>
      </c>
      <c r="I55" s="18" t="s">
        <v>683</v>
      </c>
      <c r="J55" s="17">
        <f t="shared" ref="J55:J60" si="4">ROUND(F55*H55,0)</f>
        <v>0</v>
      </c>
      <c r="K55" s="9" t="s">
        <v>106</v>
      </c>
      <c r="M55" s="9"/>
    </row>
    <row r="56" spans="1:15" s="1" customFormat="1" ht="15" customHeight="1">
      <c r="B56" s="185"/>
      <c r="C56" s="28"/>
      <c r="D56" s="75" t="s">
        <v>681</v>
      </c>
      <c r="E56" s="20" t="s">
        <v>127</v>
      </c>
      <c r="F56" s="19"/>
      <c r="G56" s="18" t="s">
        <v>682</v>
      </c>
      <c r="H56" s="306">
        <v>1.2999999999999999E-2</v>
      </c>
      <c r="I56" s="33" t="s">
        <v>683</v>
      </c>
      <c r="J56" s="38">
        <f t="shared" si="4"/>
        <v>0</v>
      </c>
      <c r="K56" s="9" t="s">
        <v>104</v>
      </c>
      <c r="M56" s="9"/>
    </row>
    <row r="57" spans="1:15" s="1" customFormat="1" ht="15" customHeight="1">
      <c r="B57" s="22">
        <v>2</v>
      </c>
      <c r="C57" s="23" t="s">
        <v>129</v>
      </c>
      <c r="D57" s="75" t="s">
        <v>684</v>
      </c>
      <c r="E57" s="20" t="s">
        <v>128</v>
      </c>
      <c r="F57" s="19"/>
      <c r="G57" s="18" t="s">
        <v>682</v>
      </c>
      <c r="H57" s="305">
        <v>4.1000000000000002E-2</v>
      </c>
      <c r="I57" s="18" t="s">
        <v>683</v>
      </c>
      <c r="J57" s="17">
        <f t="shared" si="4"/>
        <v>0</v>
      </c>
      <c r="K57" s="9" t="s">
        <v>102</v>
      </c>
      <c r="M57" s="9"/>
    </row>
    <row r="58" spans="1:15" s="1" customFormat="1" ht="15" customHeight="1">
      <c r="B58" s="185"/>
      <c r="C58" s="28"/>
      <c r="D58" s="75" t="s">
        <v>681</v>
      </c>
      <c r="E58" s="20" t="s">
        <v>127</v>
      </c>
      <c r="F58" s="19"/>
      <c r="G58" s="18" t="s">
        <v>682</v>
      </c>
      <c r="H58" s="306">
        <v>4.1000000000000002E-2</v>
      </c>
      <c r="I58" s="33" t="s">
        <v>683</v>
      </c>
      <c r="J58" s="38">
        <f t="shared" si="4"/>
        <v>0</v>
      </c>
      <c r="K58" s="9" t="s">
        <v>100</v>
      </c>
      <c r="M58" s="9"/>
    </row>
    <row r="59" spans="1:15" s="1" customFormat="1" ht="15" customHeight="1">
      <c r="B59" s="22">
        <v>3</v>
      </c>
      <c r="C59" s="23" t="s">
        <v>119</v>
      </c>
      <c r="D59" s="950"/>
      <c r="E59" s="951"/>
      <c r="F59" s="19"/>
      <c r="G59" s="18" t="s">
        <v>682</v>
      </c>
      <c r="H59" s="305">
        <v>0.06</v>
      </c>
      <c r="I59" s="18" t="s">
        <v>683</v>
      </c>
      <c r="J59" s="17">
        <f t="shared" si="4"/>
        <v>0</v>
      </c>
      <c r="K59" s="9" t="s">
        <v>98</v>
      </c>
      <c r="M59" s="9"/>
    </row>
    <row r="60" spans="1:15" s="1" customFormat="1" ht="15" customHeight="1">
      <c r="B60" s="22">
        <v>4</v>
      </c>
      <c r="C60" s="23" t="s">
        <v>118</v>
      </c>
      <c r="D60" s="950"/>
      <c r="E60" s="951"/>
      <c r="F60" s="19"/>
      <c r="G60" s="18" t="s">
        <v>682</v>
      </c>
      <c r="H60" s="305">
        <v>0.08</v>
      </c>
      <c r="I60" s="18" t="s">
        <v>683</v>
      </c>
      <c r="J60" s="17">
        <f t="shared" si="4"/>
        <v>0</v>
      </c>
      <c r="K60" s="9" t="s">
        <v>95</v>
      </c>
      <c r="M60" s="9"/>
    </row>
    <row r="61" spans="1:15" s="1" customFormat="1" ht="15" customHeight="1">
      <c r="B61" s="983" t="s">
        <v>134</v>
      </c>
      <c r="C61" s="984"/>
      <c r="D61" s="950"/>
      <c r="E61" s="951"/>
      <c r="F61" s="40"/>
      <c r="G61" s="39"/>
      <c r="H61" s="307"/>
      <c r="I61" s="39"/>
      <c r="J61" s="38">
        <f>SUM(J55:J60)</f>
        <v>0</v>
      </c>
      <c r="K61" s="9" t="s">
        <v>807</v>
      </c>
      <c r="M61" s="304"/>
    </row>
    <row r="62" spans="1:15" s="1" customFormat="1" ht="13.5">
      <c r="B62" s="964"/>
      <c r="C62" s="965"/>
      <c r="D62" s="964"/>
      <c r="E62" s="965"/>
      <c r="F62" s="37" t="s">
        <v>155</v>
      </c>
      <c r="G62" s="33"/>
      <c r="H62" s="53" t="s">
        <v>986</v>
      </c>
      <c r="I62" s="33"/>
      <c r="J62" s="37"/>
      <c r="K62" s="9"/>
      <c r="M62" s="304"/>
    </row>
    <row r="63" spans="1:15" s="1" customFormat="1" ht="15" customHeight="1">
      <c r="B63" s="966"/>
      <c r="C63" s="967"/>
      <c r="D63" s="966"/>
      <c r="E63" s="967"/>
      <c r="F63" s="35">
        <f>J61</f>
        <v>0</v>
      </c>
      <c r="G63" s="36" t="s">
        <v>685</v>
      </c>
      <c r="H63" s="314" t="e">
        <f>財政力附表!S28</f>
        <v>#DIV/0!</v>
      </c>
      <c r="I63" s="36" t="s">
        <v>683</v>
      </c>
      <c r="J63" s="35" t="e">
        <f>ROUND(F63*H63,0)</f>
        <v>#DIV/0!</v>
      </c>
      <c r="K63" s="9" t="s">
        <v>686</v>
      </c>
    </row>
    <row r="64" spans="1:15" s="1" customFormat="1" ht="13.5">
      <c r="B64" s="968"/>
      <c r="C64" s="969"/>
      <c r="D64" s="968"/>
      <c r="E64" s="969"/>
      <c r="F64" s="34"/>
      <c r="G64" s="26"/>
      <c r="H64" s="315" t="s">
        <v>135</v>
      </c>
      <c r="I64" s="316"/>
      <c r="J64" s="317"/>
      <c r="K64" s="9"/>
    </row>
    <row r="65" spans="1:13" s="1" customFormat="1" ht="15" customHeight="1">
      <c r="B65" s="22">
        <v>5</v>
      </c>
      <c r="C65" s="23" t="s">
        <v>117</v>
      </c>
      <c r="D65" s="950"/>
      <c r="E65" s="951"/>
      <c r="F65" s="19"/>
      <c r="G65" s="18" t="s">
        <v>682</v>
      </c>
      <c r="H65" s="305">
        <v>9.4E-2</v>
      </c>
      <c r="I65" s="18" t="s">
        <v>687</v>
      </c>
      <c r="J65" s="17">
        <f>ROUND(F65*H65,0)</f>
        <v>0</v>
      </c>
      <c r="K65" s="9" t="s">
        <v>116</v>
      </c>
    </row>
    <row r="66" spans="1:13" s="1" customFormat="1" ht="15" customHeight="1">
      <c r="B66" s="22">
        <v>6</v>
      </c>
      <c r="C66" s="23" t="s">
        <v>107</v>
      </c>
      <c r="D66" s="950"/>
      <c r="E66" s="951"/>
      <c r="F66" s="19"/>
      <c r="G66" s="18" t="s">
        <v>688</v>
      </c>
      <c r="H66" s="305">
        <v>0.107</v>
      </c>
      <c r="I66" s="18" t="s">
        <v>687</v>
      </c>
      <c r="J66" s="17">
        <f>ROUND(F66*H66,0)</f>
        <v>0</v>
      </c>
      <c r="K66" s="9" t="s">
        <v>115</v>
      </c>
    </row>
    <row r="67" spans="1:13" s="1" customFormat="1" ht="15" customHeight="1">
      <c r="B67" s="22">
        <v>7</v>
      </c>
      <c r="C67" s="23" t="s">
        <v>105</v>
      </c>
      <c r="D67" s="950"/>
      <c r="E67" s="951"/>
      <c r="F67" s="19"/>
      <c r="G67" s="18" t="s">
        <v>688</v>
      </c>
      <c r="H67" s="305">
        <v>0.124</v>
      </c>
      <c r="I67" s="18" t="s">
        <v>683</v>
      </c>
      <c r="J67" s="17">
        <f>ROUND(F67*H67,0)</f>
        <v>0</v>
      </c>
      <c r="K67" s="9" t="s">
        <v>114</v>
      </c>
    </row>
    <row r="68" spans="1:13" s="1" customFormat="1" ht="15" customHeight="1">
      <c r="B68" s="22">
        <v>8</v>
      </c>
      <c r="C68" s="23" t="s">
        <v>103</v>
      </c>
      <c r="D68" s="950"/>
      <c r="E68" s="951"/>
      <c r="F68" s="19"/>
      <c r="G68" s="18" t="s">
        <v>682</v>
      </c>
      <c r="H68" s="305">
        <v>0.155</v>
      </c>
      <c r="I68" s="18" t="s">
        <v>687</v>
      </c>
      <c r="J68" s="17">
        <f>ROUND(F68*H68,0)</f>
        <v>0</v>
      </c>
      <c r="K68" s="9" t="s">
        <v>126</v>
      </c>
    </row>
    <row r="69" spans="1:13" s="1" customFormat="1" ht="15" customHeight="1" thickBot="1">
      <c r="B69" s="983" t="s">
        <v>134</v>
      </c>
      <c r="C69" s="984"/>
      <c r="D69" s="950"/>
      <c r="E69" s="951"/>
      <c r="F69" s="463"/>
      <c r="G69" s="39"/>
      <c r="H69" s="307"/>
      <c r="I69" s="39"/>
      <c r="J69" s="38">
        <f>SUM(J65:J68)</f>
        <v>0</v>
      </c>
      <c r="K69" s="9" t="s">
        <v>730</v>
      </c>
    </row>
    <row r="70" spans="1:13" s="1" customFormat="1" ht="15" customHeight="1">
      <c r="B70" s="45"/>
      <c r="C70" s="16"/>
      <c r="D70" s="15"/>
      <c r="E70" s="15"/>
      <c r="F70" s="44"/>
      <c r="G70" s="13"/>
      <c r="H70" s="956" t="s">
        <v>689</v>
      </c>
      <c r="I70" s="957"/>
      <c r="J70" s="11"/>
      <c r="K70" s="9"/>
    </row>
    <row r="71" spans="1:13" s="1" customFormat="1" ht="15" customHeight="1" thickBot="1">
      <c r="B71" s="43"/>
      <c r="C71" s="9"/>
      <c r="D71" s="9"/>
      <c r="E71" s="9"/>
      <c r="F71" s="9"/>
      <c r="G71" s="9"/>
      <c r="H71" s="958" t="s">
        <v>94</v>
      </c>
      <c r="I71" s="959"/>
      <c r="J71" s="10" t="e">
        <f>J63+J69</f>
        <v>#DIV/0!</v>
      </c>
      <c r="K71" s="9" t="s">
        <v>690</v>
      </c>
      <c r="L71" s="1" t="s">
        <v>673</v>
      </c>
    </row>
    <row r="72" spans="1:13" s="1" customFormat="1" ht="18.75" customHeight="1">
      <c r="B72" s="43"/>
      <c r="C72" s="9"/>
      <c r="D72" s="9"/>
      <c r="E72" s="9"/>
      <c r="F72" s="9"/>
      <c r="G72" s="44"/>
      <c r="H72" s="13"/>
      <c r="I72" s="13"/>
      <c r="J72" s="44"/>
      <c r="K72" s="9"/>
    </row>
    <row r="73" spans="1:13" s="1" customFormat="1" ht="18.75" customHeight="1">
      <c r="B73" s="43"/>
      <c r="C73" s="9"/>
      <c r="D73" s="9"/>
      <c r="E73" s="9"/>
      <c r="F73" s="9"/>
      <c r="G73" s="44"/>
      <c r="H73" s="13"/>
      <c r="I73" s="13"/>
      <c r="J73" s="44"/>
      <c r="K73" s="9"/>
    </row>
    <row r="74" spans="1:13" ht="18.75" customHeight="1">
      <c r="A74" s="7" t="s">
        <v>691</v>
      </c>
      <c r="B74" s="42" t="s">
        <v>154</v>
      </c>
      <c r="M74" s="9"/>
    </row>
    <row r="75" spans="1:13" ht="9" customHeight="1">
      <c r="A75" s="48"/>
      <c r="M75" s="9"/>
    </row>
    <row r="76" spans="1:13" ht="18.75" customHeight="1">
      <c r="A76" s="48"/>
      <c r="B76" s="979" t="s">
        <v>151</v>
      </c>
      <c r="C76" s="980"/>
      <c r="D76" s="979" t="s">
        <v>111</v>
      </c>
      <c r="E76" s="980"/>
      <c r="F76" s="33" t="s">
        <v>150</v>
      </c>
      <c r="G76" s="33"/>
      <c r="H76" s="33" t="s">
        <v>109</v>
      </c>
      <c r="I76" s="33"/>
      <c r="J76" s="33" t="s">
        <v>3</v>
      </c>
      <c r="K76" s="9"/>
      <c r="M76" s="9"/>
    </row>
    <row r="77" spans="1:13" ht="15" customHeight="1">
      <c r="A77" s="48"/>
      <c r="B77" s="31"/>
      <c r="C77" s="30"/>
      <c r="D77" s="29"/>
      <c r="E77" s="28"/>
      <c r="F77" s="25"/>
      <c r="G77" s="25"/>
      <c r="H77" s="25"/>
      <c r="I77" s="25"/>
      <c r="J77" s="462" t="s">
        <v>675</v>
      </c>
      <c r="K77" s="9"/>
      <c r="M77" s="9"/>
    </row>
    <row r="78" spans="1:13" s="1" customFormat="1" ht="15" customHeight="1">
      <c r="B78" s="22">
        <v>1</v>
      </c>
      <c r="C78" s="23" t="s">
        <v>130</v>
      </c>
      <c r="D78" s="75" t="s">
        <v>684</v>
      </c>
      <c r="E78" s="20" t="s">
        <v>128</v>
      </c>
      <c r="F78" s="19"/>
      <c r="G78" s="18" t="s">
        <v>682</v>
      </c>
      <c r="H78" s="305">
        <v>4.2999999999999997E-2</v>
      </c>
      <c r="I78" s="18" t="s">
        <v>683</v>
      </c>
      <c r="J78" s="17">
        <f t="shared" ref="J78:J87" si="5">ROUND(F78*H78,0)</f>
        <v>0</v>
      </c>
      <c r="K78" s="9" t="s">
        <v>106</v>
      </c>
      <c r="M78" s="9"/>
    </row>
    <row r="79" spans="1:13" s="1" customFormat="1" ht="15" customHeight="1">
      <c r="B79" s="185"/>
      <c r="C79" s="28"/>
      <c r="D79" s="75" t="s">
        <v>681</v>
      </c>
      <c r="E79" s="20" t="s">
        <v>127</v>
      </c>
      <c r="F79" s="19"/>
      <c r="G79" s="18" t="s">
        <v>682</v>
      </c>
      <c r="H79" s="306">
        <v>4.2000000000000003E-2</v>
      </c>
      <c r="I79" s="33" t="s">
        <v>683</v>
      </c>
      <c r="J79" s="38">
        <f t="shared" si="5"/>
        <v>0</v>
      </c>
      <c r="K79" s="9" t="s">
        <v>104</v>
      </c>
      <c r="M79" s="9"/>
    </row>
    <row r="80" spans="1:13" s="1" customFormat="1" ht="15" customHeight="1">
      <c r="B80" s="22">
        <v>2</v>
      </c>
      <c r="C80" s="23" t="s">
        <v>129</v>
      </c>
      <c r="D80" s="75" t="s">
        <v>684</v>
      </c>
      <c r="E80" s="20" t="s">
        <v>128</v>
      </c>
      <c r="F80" s="19"/>
      <c r="G80" s="18" t="s">
        <v>682</v>
      </c>
      <c r="H80" s="305">
        <v>0.13500000000000001</v>
      </c>
      <c r="I80" s="18" t="s">
        <v>683</v>
      </c>
      <c r="J80" s="17">
        <f t="shared" si="5"/>
        <v>0</v>
      </c>
      <c r="K80" s="9" t="s">
        <v>102</v>
      </c>
      <c r="M80" s="9"/>
    </row>
    <row r="81" spans="1:13" s="1" customFormat="1" ht="15" customHeight="1">
      <c r="B81" s="185"/>
      <c r="C81" s="28"/>
      <c r="D81" s="75" t="s">
        <v>681</v>
      </c>
      <c r="E81" s="20" t="s">
        <v>127</v>
      </c>
      <c r="F81" s="19"/>
      <c r="G81" s="18" t="s">
        <v>682</v>
      </c>
      <c r="H81" s="306">
        <v>0.13500000000000001</v>
      </c>
      <c r="I81" s="33" t="s">
        <v>683</v>
      </c>
      <c r="J81" s="38">
        <f t="shared" si="5"/>
        <v>0</v>
      </c>
      <c r="K81" s="9" t="s">
        <v>100</v>
      </c>
      <c r="M81" s="9"/>
    </row>
    <row r="82" spans="1:13" s="1" customFormat="1" ht="15" customHeight="1">
      <c r="B82" s="22">
        <v>3</v>
      </c>
      <c r="C82" s="23" t="s">
        <v>119</v>
      </c>
      <c r="D82" s="950"/>
      <c r="E82" s="951"/>
      <c r="F82" s="19"/>
      <c r="G82" s="18" t="s">
        <v>682</v>
      </c>
      <c r="H82" s="305">
        <v>0.19800000000000001</v>
      </c>
      <c r="I82" s="18" t="s">
        <v>683</v>
      </c>
      <c r="J82" s="17">
        <f t="shared" si="5"/>
        <v>0</v>
      </c>
      <c r="K82" s="9" t="s">
        <v>98</v>
      </c>
      <c r="M82" s="9"/>
    </row>
    <row r="83" spans="1:13" s="1" customFormat="1" ht="15" customHeight="1">
      <c r="B83" s="22">
        <v>4</v>
      </c>
      <c r="C83" s="23" t="s">
        <v>118</v>
      </c>
      <c r="D83" s="950"/>
      <c r="E83" s="951"/>
      <c r="F83" s="19"/>
      <c r="G83" s="18" t="s">
        <v>682</v>
      </c>
      <c r="H83" s="305">
        <v>0.26600000000000001</v>
      </c>
      <c r="I83" s="18" t="s">
        <v>683</v>
      </c>
      <c r="J83" s="17">
        <f t="shared" si="5"/>
        <v>0</v>
      </c>
      <c r="K83" s="9" t="s">
        <v>95</v>
      </c>
    </row>
    <row r="84" spans="1:13" s="1" customFormat="1" ht="15" customHeight="1">
      <c r="B84" s="22">
        <v>5</v>
      </c>
      <c r="C84" s="23" t="s">
        <v>117</v>
      </c>
      <c r="D84" s="950"/>
      <c r="E84" s="951"/>
      <c r="F84" s="19"/>
      <c r="G84" s="18" t="s">
        <v>682</v>
      </c>
      <c r="H84" s="305">
        <v>0.156</v>
      </c>
      <c r="I84" s="18" t="s">
        <v>683</v>
      </c>
      <c r="J84" s="17">
        <f t="shared" si="5"/>
        <v>0</v>
      </c>
      <c r="K84" s="9" t="s">
        <v>116</v>
      </c>
    </row>
    <row r="85" spans="1:13" s="1" customFormat="1" ht="15" customHeight="1">
      <c r="B85" s="22">
        <v>6</v>
      </c>
      <c r="C85" s="23" t="s">
        <v>107</v>
      </c>
      <c r="D85" s="950"/>
      <c r="E85" s="951"/>
      <c r="F85" s="19"/>
      <c r="G85" s="18" t="s">
        <v>682</v>
      </c>
      <c r="H85" s="305">
        <v>0.17899999999999999</v>
      </c>
      <c r="I85" s="18" t="s">
        <v>683</v>
      </c>
      <c r="J85" s="17">
        <f t="shared" si="5"/>
        <v>0</v>
      </c>
      <c r="K85" s="9" t="s">
        <v>115</v>
      </c>
    </row>
    <row r="86" spans="1:13" s="1" customFormat="1" ht="15" customHeight="1">
      <c r="B86" s="22">
        <v>7</v>
      </c>
      <c r="C86" s="23" t="s">
        <v>105</v>
      </c>
      <c r="D86" s="950"/>
      <c r="E86" s="951"/>
      <c r="F86" s="19"/>
      <c r="G86" s="18" t="s">
        <v>682</v>
      </c>
      <c r="H86" s="305">
        <v>0.20599999999999999</v>
      </c>
      <c r="I86" s="18" t="s">
        <v>683</v>
      </c>
      <c r="J86" s="17">
        <f t="shared" si="5"/>
        <v>0</v>
      </c>
      <c r="K86" s="9" t="s">
        <v>114</v>
      </c>
    </row>
    <row r="87" spans="1:13" s="1" customFormat="1" ht="15" customHeight="1" thickBot="1">
      <c r="B87" s="21">
        <v>8</v>
      </c>
      <c r="C87" s="20" t="s">
        <v>103</v>
      </c>
      <c r="D87" s="950"/>
      <c r="E87" s="951"/>
      <c r="F87" s="19"/>
      <c r="G87" s="18" t="s">
        <v>682</v>
      </c>
      <c r="H87" s="305">
        <v>0.25900000000000001</v>
      </c>
      <c r="I87" s="18" t="s">
        <v>683</v>
      </c>
      <c r="J87" s="17">
        <f t="shared" si="5"/>
        <v>0</v>
      </c>
      <c r="K87" s="9" t="s">
        <v>126</v>
      </c>
    </row>
    <row r="88" spans="1:13" s="1" customFormat="1" ht="15" customHeight="1">
      <c r="B88" s="45"/>
      <c r="C88" s="16"/>
      <c r="D88" s="15"/>
      <c r="E88" s="15"/>
      <c r="F88" s="14"/>
      <c r="G88" s="13"/>
      <c r="H88" s="956" t="s">
        <v>774</v>
      </c>
      <c r="I88" s="957"/>
      <c r="J88" s="11"/>
      <c r="K88" s="9"/>
    </row>
    <row r="89" spans="1:13" s="1" customFormat="1" ht="15" customHeight="1" thickBot="1">
      <c r="B89" s="43"/>
      <c r="C89" s="9"/>
      <c r="D89" s="9"/>
      <c r="E89" s="9"/>
      <c r="F89" s="12"/>
      <c r="G89" s="9"/>
      <c r="H89" s="958" t="s">
        <v>94</v>
      </c>
      <c r="I89" s="959"/>
      <c r="J89" s="10">
        <f>SUM(J78:J87)</f>
        <v>0</v>
      </c>
      <c r="K89" s="9" t="s">
        <v>692</v>
      </c>
      <c r="L89" s="1" t="s">
        <v>673</v>
      </c>
    </row>
    <row r="90" spans="1:13" s="1" customFormat="1" ht="18.75" customHeight="1">
      <c r="B90" s="43"/>
      <c r="C90" s="9"/>
      <c r="D90" s="9"/>
      <c r="E90" s="9"/>
      <c r="F90" s="12"/>
      <c r="G90" s="44"/>
      <c r="H90" s="13"/>
      <c r="I90" s="13"/>
      <c r="J90" s="14"/>
      <c r="K90" s="9"/>
    </row>
    <row r="91" spans="1:13" ht="18.75" customHeight="1">
      <c r="A91" s="7" t="s">
        <v>693</v>
      </c>
      <c r="B91" s="42" t="s">
        <v>153</v>
      </c>
      <c r="F91" s="47"/>
      <c r="J91" s="47"/>
      <c r="M91" s="9"/>
    </row>
    <row r="92" spans="1:13" ht="11.25" customHeight="1">
      <c r="A92" s="48"/>
      <c r="F92" s="47"/>
      <c r="J92" s="47"/>
      <c r="M92" s="9"/>
    </row>
    <row r="93" spans="1:13" ht="18.75" customHeight="1">
      <c r="A93" s="48"/>
      <c r="B93" s="979" t="s">
        <v>151</v>
      </c>
      <c r="C93" s="980"/>
      <c r="D93" s="979" t="s">
        <v>111</v>
      </c>
      <c r="E93" s="980"/>
      <c r="F93" s="32" t="s">
        <v>150</v>
      </c>
      <c r="G93" s="33"/>
      <c r="H93" s="33" t="s">
        <v>109</v>
      </c>
      <c r="I93" s="33"/>
      <c r="J93" s="32" t="s">
        <v>3</v>
      </c>
      <c r="K93" s="9"/>
      <c r="M93" s="9"/>
    </row>
    <row r="94" spans="1:13" ht="15" customHeight="1">
      <c r="A94" s="48"/>
      <c r="B94" s="31"/>
      <c r="C94" s="30"/>
      <c r="D94" s="29"/>
      <c r="E94" s="28"/>
      <c r="F94" s="27"/>
      <c r="G94" s="25"/>
      <c r="H94" s="25"/>
      <c r="I94" s="25"/>
      <c r="J94" s="24" t="s">
        <v>675</v>
      </c>
      <c r="K94" s="9"/>
    </row>
    <row r="95" spans="1:13" s="1" customFormat="1" ht="15" customHeight="1">
      <c r="B95" s="22">
        <v>1</v>
      </c>
      <c r="C95" s="23" t="s">
        <v>130</v>
      </c>
      <c r="D95" s="75" t="s">
        <v>676</v>
      </c>
      <c r="E95" s="20" t="s">
        <v>128</v>
      </c>
      <c r="F95" s="19"/>
      <c r="G95" s="18" t="s">
        <v>673</v>
      </c>
      <c r="H95" s="305">
        <v>7.0000000000000001E-3</v>
      </c>
      <c r="I95" s="18" t="s">
        <v>96</v>
      </c>
      <c r="J95" s="17">
        <f t="shared" ref="J95:J101" si="6">ROUND(F95*H95,0)</f>
        <v>0</v>
      </c>
      <c r="K95" s="9" t="s">
        <v>106</v>
      </c>
      <c r="M95" s="9"/>
    </row>
    <row r="96" spans="1:13" s="1" customFormat="1" ht="15" customHeight="1">
      <c r="B96" s="185"/>
      <c r="C96" s="28"/>
      <c r="D96" s="75" t="s">
        <v>529</v>
      </c>
      <c r="E96" s="20" t="s">
        <v>127</v>
      </c>
      <c r="F96" s="19"/>
      <c r="G96" s="18" t="s">
        <v>93</v>
      </c>
      <c r="H96" s="306">
        <v>7.0000000000000001E-3</v>
      </c>
      <c r="I96" s="33" t="s">
        <v>96</v>
      </c>
      <c r="J96" s="38">
        <f t="shared" si="6"/>
        <v>0</v>
      </c>
      <c r="K96" s="9" t="s">
        <v>104</v>
      </c>
      <c r="M96" s="9"/>
    </row>
    <row r="97" spans="1:14" s="1" customFormat="1" ht="15" customHeight="1">
      <c r="B97" s="22">
        <v>2</v>
      </c>
      <c r="C97" s="23" t="s">
        <v>129</v>
      </c>
      <c r="D97" s="75" t="s">
        <v>530</v>
      </c>
      <c r="E97" s="20" t="s">
        <v>128</v>
      </c>
      <c r="F97" s="19"/>
      <c r="G97" s="18" t="s">
        <v>93</v>
      </c>
      <c r="H97" s="305">
        <v>2.1999999999999999E-2</v>
      </c>
      <c r="I97" s="18" t="s">
        <v>96</v>
      </c>
      <c r="J97" s="17">
        <f t="shared" si="6"/>
        <v>0</v>
      </c>
      <c r="K97" s="9" t="s">
        <v>102</v>
      </c>
      <c r="M97" s="9"/>
    </row>
    <row r="98" spans="1:14" s="1" customFormat="1" ht="15" customHeight="1">
      <c r="B98" s="185"/>
      <c r="C98" s="28"/>
      <c r="D98" s="75" t="s">
        <v>529</v>
      </c>
      <c r="E98" s="20" t="s">
        <v>127</v>
      </c>
      <c r="F98" s="19"/>
      <c r="G98" s="18" t="s">
        <v>93</v>
      </c>
      <c r="H98" s="306">
        <v>1.2999999999999999E-2</v>
      </c>
      <c r="I98" s="33" t="s">
        <v>96</v>
      </c>
      <c r="J98" s="38">
        <f t="shared" si="6"/>
        <v>0</v>
      </c>
      <c r="K98" s="9" t="s">
        <v>100</v>
      </c>
    </row>
    <row r="99" spans="1:14" s="1" customFormat="1" ht="15" customHeight="1">
      <c r="B99" s="22">
        <v>3</v>
      </c>
      <c r="C99" s="23" t="s">
        <v>119</v>
      </c>
      <c r="D99" s="950"/>
      <c r="E99" s="951"/>
      <c r="F99" s="19"/>
      <c r="G99" s="18" t="s">
        <v>93</v>
      </c>
      <c r="H99" s="305">
        <v>1.7999999999999999E-2</v>
      </c>
      <c r="I99" s="18" t="s">
        <v>96</v>
      </c>
      <c r="J99" s="17">
        <f t="shared" si="6"/>
        <v>0</v>
      </c>
      <c r="K99" s="9" t="s">
        <v>98</v>
      </c>
    </row>
    <row r="100" spans="1:14" s="1" customFormat="1" ht="15" customHeight="1">
      <c r="B100" s="22">
        <v>4</v>
      </c>
      <c r="C100" s="23" t="s">
        <v>118</v>
      </c>
      <c r="D100" s="950"/>
      <c r="E100" s="951"/>
      <c r="F100" s="19"/>
      <c r="G100" s="18" t="s">
        <v>93</v>
      </c>
      <c r="H100" s="305">
        <v>3.7999999999999999E-2</v>
      </c>
      <c r="I100" s="18" t="s">
        <v>96</v>
      </c>
      <c r="J100" s="17">
        <f t="shared" si="6"/>
        <v>0</v>
      </c>
      <c r="K100" s="9" t="s">
        <v>95</v>
      </c>
    </row>
    <row r="101" spans="1:14" s="1" customFormat="1" ht="15" customHeight="1" thickBot="1">
      <c r="B101" s="21">
        <v>5</v>
      </c>
      <c r="C101" s="20" t="s">
        <v>117</v>
      </c>
      <c r="D101" s="950"/>
      <c r="E101" s="951"/>
      <c r="F101" s="19"/>
      <c r="G101" s="18" t="s">
        <v>93</v>
      </c>
      <c r="H101" s="305">
        <v>2.4E-2</v>
      </c>
      <c r="I101" s="18" t="s">
        <v>96</v>
      </c>
      <c r="J101" s="17">
        <f t="shared" si="6"/>
        <v>0</v>
      </c>
      <c r="K101" s="9" t="s">
        <v>116</v>
      </c>
    </row>
    <row r="102" spans="1:14" s="1" customFormat="1" ht="15" customHeight="1">
      <c r="B102" s="45"/>
      <c r="C102" s="16"/>
      <c r="D102" s="15"/>
      <c r="E102" s="15"/>
      <c r="F102" s="14"/>
      <c r="G102" s="13"/>
      <c r="H102" s="956" t="s">
        <v>545</v>
      </c>
      <c r="I102" s="957"/>
      <c r="J102" s="11"/>
      <c r="K102" s="9"/>
    </row>
    <row r="103" spans="1:14" s="1" customFormat="1" ht="15" customHeight="1" thickBot="1">
      <c r="B103" s="43"/>
      <c r="C103" s="9"/>
      <c r="D103" s="9"/>
      <c r="E103" s="9"/>
      <c r="F103" s="12"/>
      <c r="G103" s="9"/>
      <c r="H103" s="958" t="s">
        <v>94</v>
      </c>
      <c r="I103" s="959"/>
      <c r="J103" s="10">
        <f>SUM(J95:J101)</f>
        <v>0</v>
      </c>
      <c r="K103" s="9" t="s">
        <v>694</v>
      </c>
      <c r="L103" s="1" t="s">
        <v>673</v>
      </c>
    </row>
    <row r="104" spans="1:14" s="1" customFormat="1" ht="18.75" customHeight="1">
      <c r="B104" s="43"/>
      <c r="C104" s="9"/>
      <c r="D104" s="9"/>
      <c r="E104" s="9"/>
      <c r="F104" s="12"/>
      <c r="G104" s="44"/>
      <c r="H104" s="13"/>
      <c r="I104" s="13"/>
      <c r="J104" s="14"/>
      <c r="K104" s="9"/>
    </row>
    <row r="105" spans="1:14" ht="18.75" customHeight="1">
      <c r="A105" s="7" t="s">
        <v>695</v>
      </c>
      <c r="B105" s="42" t="s">
        <v>152</v>
      </c>
      <c r="F105" s="47"/>
      <c r="J105" s="47"/>
      <c r="M105" s="9"/>
    </row>
    <row r="106" spans="1:14" ht="11.25" customHeight="1">
      <c r="A106" s="48"/>
      <c r="F106" s="47"/>
      <c r="J106" s="47"/>
      <c r="M106" s="9"/>
    </row>
    <row r="107" spans="1:14" ht="18.75" customHeight="1">
      <c r="A107" s="48"/>
      <c r="B107" s="979" t="s">
        <v>151</v>
      </c>
      <c r="C107" s="980"/>
      <c r="D107" s="979" t="s">
        <v>111</v>
      </c>
      <c r="E107" s="980"/>
      <c r="F107" s="32" t="s">
        <v>150</v>
      </c>
      <c r="G107" s="33"/>
      <c r="H107" s="33" t="s">
        <v>109</v>
      </c>
      <c r="I107" s="33"/>
      <c r="J107" s="32" t="s">
        <v>3</v>
      </c>
      <c r="K107" s="9"/>
      <c r="M107" s="9"/>
    </row>
    <row r="108" spans="1:14" ht="15" customHeight="1">
      <c r="A108" s="48"/>
      <c r="B108" s="31"/>
      <c r="C108" s="30"/>
      <c r="D108" s="29"/>
      <c r="E108" s="28"/>
      <c r="F108" s="27"/>
      <c r="G108" s="25"/>
      <c r="H108" s="25"/>
      <c r="I108" s="25"/>
      <c r="J108" s="24" t="s">
        <v>675</v>
      </c>
      <c r="K108" s="9"/>
    </row>
    <row r="109" spans="1:14" s="1" customFormat="1" ht="15" customHeight="1">
      <c r="B109" s="22">
        <v>1</v>
      </c>
      <c r="C109" s="23" t="s">
        <v>129</v>
      </c>
      <c r="D109" s="75" t="s">
        <v>676</v>
      </c>
      <c r="E109" s="20" t="s">
        <v>128</v>
      </c>
      <c r="F109" s="19"/>
      <c r="G109" s="18" t="s">
        <v>673</v>
      </c>
      <c r="H109" s="305">
        <v>2.5000000000000001E-2</v>
      </c>
      <c r="I109" s="18" t="s">
        <v>680</v>
      </c>
      <c r="J109" s="17">
        <f>ROUND(F109*H109,0)</f>
        <v>0</v>
      </c>
      <c r="K109" s="9" t="s">
        <v>696</v>
      </c>
      <c r="M109" s="9"/>
      <c r="N109" s="9"/>
    </row>
    <row r="110" spans="1:14" s="1" customFormat="1" ht="15" customHeight="1">
      <c r="B110" s="185"/>
      <c r="C110" s="28"/>
      <c r="D110" s="75" t="s">
        <v>697</v>
      </c>
      <c r="E110" s="20" t="s">
        <v>127</v>
      </c>
      <c r="F110" s="19"/>
      <c r="G110" s="18" t="s">
        <v>698</v>
      </c>
      <c r="H110" s="306">
        <v>2.4E-2</v>
      </c>
      <c r="I110" s="33" t="s">
        <v>680</v>
      </c>
      <c r="J110" s="38">
        <f>ROUND(F110*H110,0)</f>
        <v>0</v>
      </c>
      <c r="K110" s="9" t="s">
        <v>699</v>
      </c>
    </row>
    <row r="111" spans="1:14" s="1" customFormat="1" ht="15" customHeight="1">
      <c r="B111" s="22">
        <v>2</v>
      </c>
      <c r="C111" s="23" t="s">
        <v>119</v>
      </c>
      <c r="D111" s="950"/>
      <c r="E111" s="951"/>
      <c r="F111" s="19"/>
      <c r="G111" s="18" t="s">
        <v>698</v>
      </c>
      <c r="H111" s="305">
        <v>3.6999999999999998E-2</v>
      </c>
      <c r="I111" s="18" t="s">
        <v>680</v>
      </c>
      <c r="J111" s="17">
        <f>ROUND(F111*H111,0)</f>
        <v>0</v>
      </c>
      <c r="K111" s="9" t="s">
        <v>700</v>
      </c>
    </row>
    <row r="112" spans="1:14" s="1" customFormat="1" ht="15" customHeight="1" thickBot="1">
      <c r="B112" s="21">
        <v>3</v>
      </c>
      <c r="C112" s="20" t="s">
        <v>118</v>
      </c>
      <c r="D112" s="950"/>
      <c r="E112" s="951"/>
      <c r="F112" s="19"/>
      <c r="G112" s="18" t="s">
        <v>698</v>
      </c>
      <c r="H112" s="305">
        <v>4.8000000000000001E-2</v>
      </c>
      <c r="I112" s="18" t="s">
        <v>680</v>
      </c>
      <c r="J112" s="17">
        <f>ROUND(F112*H112,0)</f>
        <v>0</v>
      </c>
      <c r="K112" s="9" t="s">
        <v>701</v>
      </c>
    </row>
    <row r="113" spans="2:12" s="1" customFormat="1" ht="15" customHeight="1">
      <c r="B113" s="45"/>
      <c r="C113" s="16"/>
      <c r="D113" s="15"/>
      <c r="E113" s="15"/>
      <c r="F113" s="44"/>
      <c r="G113" s="13"/>
      <c r="H113" s="956" t="s">
        <v>702</v>
      </c>
      <c r="I113" s="957"/>
      <c r="J113" s="11"/>
      <c r="K113" s="9"/>
    </row>
    <row r="114" spans="2:12" s="1" customFormat="1" ht="15" customHeight="1" thickBot="1">
      <c r="B114" s="43"/>
      <c r="C114" s="9"/>
      <c r="D114" s="9"/>
      <c r="E114" s="9"/>
      <c r="F114" s="9"/>
      <c r="G114" s="9"/>
      <c r="H114" s="958" t="s">
        <v>94</v>
      </c>
      <c r="I114" s="959"/>
      <c r="J114" s="10">
        <f>SUM(J109:J112)</f>
        <v>0</v>
      </c>
      <c r="K114" s="9" t="s">
        <v>703</v>
      </c>
      <c r="L114" s="1" t="s">
        <v>673</v>
      </c>
    </row>
    <row r="115" spans="2:12" s="1" customFormat="1" ht="18.75" customHeight="1" thickBot="1">
      <c r="B115" s="43"/>
      <c r="C115" s="9"/>
      <c r="D115" s="9"/>
      <c r="E115" s="9"/>
      <c r="F115" s="9"/>
      <c r="G115" s="44"/>
      <c r="H115" s="13"/>
      <c r="I115" s="13"/>
      <c r="J115" s="14"/>
      <c r="K115" s="9"/>
    </row>
    <row r="116" spans="2:12" s="1" customFormat="1" ht="18.75" customHeight="1">
      <c r="B116" s="43"/>
      <c r="C116" s="9"/>
      <c r="D116" s="9"/>
      <c r="E116" s="9"/>
      <c r="F116" s="9"/>
      <c r="G116" s="44"/>
      <c r="H116" s="952" t="s">
        <v>704</v>
      </c>
      <c r="I116" s="953"/>
      <c r="J116" s="11"/>
      <c r="K116" s="9"/>
    </row>
    <row r="117" spans="2:12" ht="18.75" customHeight="1" thickBot="1">
      <c r="H117" s="954" t="s">
        <v>149</v>
      </c>
      <c r="I117" s="955"/>
      <c r="J117" s="10" t="e">
        <f>SUMIF(L7:L114,"*",J7:J114)</f>
        <v>#DIV/0!</v>
      </c>
      <c r="K117" s="9" t="s">
        <v>705</v>
      </c>
    </row>
  </sheetData>
  <mergeCells count="75">
    <mergeCell ref="D112:E112"/>
    <mergeCell ref="H113:I113"/>
    <mergeCell ref="H114:I114"/>
    <mergeCell ref="H116:I116"/>
    <mergeCell ref="H117:I117"/>
    <mergeCell ref="D111:E111"/>
    <mergeCell ref="H88:I88"/>
    <mergeCell ref="H89:I89"/>
    <mergeCell ref="B93:C93"/>
    <mergeCell ref="D93:E93"/>
    <mergeCell ref="D99:E99"/>
    <mergeCell ref="D100:E100"/>
    <mergeCell ref="D101:E101"/>
    <mergeCell ref="H102:I102"/>
    <mergeCell ref="H103:I103"/>
    <mergeCell ref="D85:E85"/>
    <mergeCell ref="D86:E86"/>
    <mergeCell ref="D87:E87"/>
    <mergeCell ref="B107:C107"/>
    <mergeCell ref="D107:E107"/>
    <mergeCell ref="B76:C76"/>
    <mergeCell ref="D76:E76"/>
    <mergeCell ref="D82:E82"/>
    <mergeCell ref="D83:E83"/>
    <mergeCell ref="D84:E84"/>
    <mergeCell ref="D68:E68"/>
    <mergeCell ref="B69:C69"/>
    <mergeCell ref="D69:E69"/>
    <mergeCell ref="H70:I70"/>
    <mergeCell ref="H71:I71"/>
    <mergeCell ref="B62:C64"/>
    <mergeCell ref="D62:E64"/>
    <mergeCell ref="D65:E65"/>
    <mergeCell ref="D66:E66"/>
    <mergeCell ref="D67:E67"/>
    <mergeCell ref="B53:C53"/>
    <mergeCell ref="D53:E53"/>
    <mergeCell ref="D59:E59"/>
    <mergeCell ref="D60:E60"/>
    <mergeCell ref="B61:C61"/>
    <mergeCell ref="D61:E61"/>
    <mergeCell ref="D46:E46"/>
    <mergeCell ref="D47:E47"/>
    <mergeCell ref="D48:E48"/>
    <mergeCell ref="H49:I49"/>
    <mergeCell ref="H50:I50"/>
    <mergeCell ref="H35:I35"/>
    <mergeCell ref="B39:C39"/>
    <mergeCell ref="D39:E39"/>
    <mergeCell ref="D29:E29"/>
    <mergeCell ref="D45:E45"/>
    <mergeCell ref="D30:E30"/>
    <mergeCell ref="D32:E32"/>
    <mergeCell ref="D26:E26"/>
    <mergeCell ref="D27:E27"/>
    <mergeCell ref="D28:E28"/>
    <mergeCell ref="D31:E31"/>
    <mergeCell ref="H34:I34"/>
    <mergeCell ref="D33:E33"/>
    <mergeCell ref="D21:E21"/>
    <mergeCell ref="D22:E22"/>
    <mergeCell ref="D23:E23"/>
    <mergeCell ref="D24:E24"/>
    <mergeCell ref="D25:E25"/>
    <mergeCell ref="D16:E16"/>
    <mergeCell ref="D17:E17"/>
    <mergeCell ref="D18:E18"/>
    <mergeCell ref="D19:E19"/>
    <mergeCell ref="D20:E20"/>
    <mergeCell ref="A1:B1"/>
    <mergeCell ref="C1:E1"/>
    <mergeCell ref="I1:K1"/>
    <mergeCell ref="B5:E7"/>
    <mergeCell ref="B12:C12"/>
    <mergeCell ref="D12:E12"/>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50" max="16383" man="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9"/>
  <sheetViews>
    <sheetView showGridLines="0" view="pageBreakPreview" zoomScaleNormal="100" zoomScaleSheetLayoutView="100" workbookViewId="0">
      <selection activeCell="B8" sqref="B8"/>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46" customWidth="1"/>
    <col min="7" max="7" width="2.25" style="46" bestFit="1" customWidth="1"/>
    <col min="8" max="8" width="11.875" style="65" customWidth="1"/>
    <col min="9" max="9" width="2.25" style="46" bestFit="1" customWidth="1"/>
    <col min="10" max="10" width="11.875" style="46" customWidth="1"/>
    <col min="11" max="11" width="3.125" style="46" customWidth="1"/>
    <col min="12" max="16384" width="9" style="46"/>
  </cols>
  <sheetData>
    <row r="1" spans="1:12" ht="18.75" customHeight="1">
      <c r="A1" s="974" t="s">
        <v>148</v>
      </c>
      <c r="B1" s="975"/>
      <c r="C1" s="974" t="s">
        <v>11</v>
      </c>
      <c r="D1" s="976"/>
      <c r="E1" s="975"/>
      <c r="H1" s="471" t="s">
        <v>0</v>
      </c>
      <c r="I1" s="977">
        <f>総括表!H4</f>
        <v>0</v>
      </c>
      <c r="J1" s="977"/>
      <c r="K1" s="977"/>
    </row>
    <row r="2" spans="1:12" ht="18.75" customHeight="1">
      <c r="J2" s="461"/>
    </row>
    <row r="3" spans="1:12" ht="18.75" customHeight="1">
      <c r="A3" s="7" t="s">
        <v>546</v>
      </c>
      <c r="B3" s="42" t="s">
        <v>168</v>
      </c>
    </row>
    <row r="4" spans="1:12" ht="11.25" customHeight="1">
      <c r="A4" s="48"/>
    </row>
    <row r="5" spans="1:12" ht="15" customHeight="1">
      <c r="A5" s="48"/>
      <c r="B5" s="985" t="s">
        <v>1767</v>
      </c>
      <c r="C5" s="985"/>
      <c r="D5" s="985"/>
      <c r="E5" s="985"/>
    </row>
    <row r="6" spans="1:12" s="1" customFormat="1" ht="15" customHeight="1">
      <c r="A6" s="7"/>
      <c r="B6" s="985"/>
      <c r="C6" s="985"/>
      <c r="D6" s="985"/>
      <c r="E6" s="985"/>
      <c r="H6" s="64" t="s">
        <v>160</v>
      </c>
    </row>
    <row r="7" spans="1:12" s="1" customFormat="1" ht="18.75" customHeight="1">
      <c r="A7" s="7"/>
      <c r="B7" s="985"/>
      <c r="C7" s="985"/>
      <c r="D7" s="985"/>
      <c r="E7" s="985"/>
      <c r="F7" s="472"/>
      <c r="G7" s="6" t="s">
        <v>547</v>
      </c>
      <c r="H7" s="182">
        <v>0.3</v>
      </c>
      <c r="I7" s="6" t="s">
        <v>548</v>
      </c>
      <c r="J7" s="17">
        <f>ROUND(F7*H7,0)</f>
        <v>0</v>
      </c>
      <c r="K7" s="9" t="s">
        <v>549</v>
      </c>
    </row>
    <row r="8" spans="1:12" ht="11.25" customHeight="1">
      <c r="A8" s="48"/>
      <c r="F8" s="47"/>
      <c r="J8" s="63" t="s">
        <v>159</v>
      </c>
    </row>
    <row r="9" spans="1:12" ht="15" customHeight="1">
      <c r="A9" s="48"/>
      <c r="F9" s="47"/>
      <c r="J9" s="47"/>
    </row>
    <row r="10" spans="1:12" ht="18.75" customHeight="1">
      <c r="A10" s="7" t="s">
        <v>550</v>
      </c>
      <c r="B10" s="42" t="s">
        <v>167</v>
      </c>
      <c r="F10" s="47"/>
      <c r="J10" s="47"/>
      <c r="L10" s="9"/>
    </row>
    <row r="11" spans="1:12" ht="11.25" customHeight="1">
      <c r="A11" s="48"/>
      <c r="F11" s="47"/>
      <c r="J11" s="47"/>
      <c r="L11" s="9"/>
    </row>
    <row r="12" spans="1:12" ht="18.75" customHeight="1">
      <c r="A12" s="48"/>
      <c r="B12" s="979" t="s">
        <v>112</v>
      </c>
      <c r="C12" s="980"/>
      <c r="D12" s="979" t="s">
        <v>111</v>
      </c>
      <c r="E12" s="980"/>
      <c r="F12" s="32" t="s">
        <v>110</v>
      </c>
      <c r="G12" s="33"/>
      <c r="H12" s="145" t="s">
        <v>109</v>
      </c>
      <c r="I12" s="33"/>
      <c r="J12" s="32" t="s">
        <v>3</v>
      </c>
      <c r="K12" s="9"/>
      <c r="L12" s="9"/>
    </row>
    <row r="13" spans="1:12" ht="15" customHeight="1">
      <c r="A13" s="48"/>
      <c r="B13" s="31"/>
      <c r="C13" s="30"/>
      <c r="D13" s="29"/>
      <c r="E13" s="28"/>
      <c r="F13" s="27"/>
      <c r="G13" s="25"/>
      <c r="H13" s="144"/>
      <c r="I13" s="25"/>
      <c r="J13" s="24" t="s">
        <v>551</v>
      </c>
      <c r="K13" s="9"/>
      <c r="L13" s="9"/>
    </row>
    <row r="14" spans="1:12" s="1" customFormat="1" ht="15" customHeight="1">
      <c r="B14" s="22">
        <v>1</v>
      </c>
      <c r="C14" s="23" t="s">
        <v>129</v>
      </c>
      <c r="D14" s="75" t="s">
        <v>552</v>
      </c>
      <c r="E14" s="20" t="s">
        <v>128</v>
      </c>
      <c r="F14" s="19"/>
      <c r="G14" s="18" t="s">
        <v>547</v>
      </c>
      <c r="H14" s="58">
        <v>3.9E-2</v>
      </c>
      <c r="I14" s="18" t="s">
        <v>548</v>
      </c>
      <c r="J14" s="17">
        <f>ROUND(F14*H14,0)</f>
        <v>0</v>
      </c>
      <c r="K14" s="9" t="s">
        <v>553</v>
      </c>
      <c r="L14" s="9"/>
    </row>
    <row r="15" spans="1:12" s="1" customFormat="1" ht="15" customHeight="1">
      <c r="B15" s="185"/>
      <c r="C15" s="28"/>
      <c r="D15" s="75" t="s">
        <v>554</v>
      </c>
      <c r="E15" s="20" t="s">
        <v>127</v>
      </c>
      <c r="F15" s="19"/>
      <c r="G15" s="18" t="s">
        <v>547</v>
      </c>
      <c r="H15" s="302">
        <v>3.6999999999999998E-2</v>
      </c>
      <c r="I15" s="33" t="s">
        <v>548</v>
      </c>
      <c r="J15" s="38">
        <f>ROUND(F15*H15,0)</f>
        <v>0</v>
      </c>
      <c r="K15" s="9" t="s">
        <v>555</v>
      </c>
      <c r="L15" s="9"/>
    </row>
    <row r="16" spans="1:12" s="1" customFormat="1" ht="15" customHeight="1">
      <c r="B16" s="22">
        <v>2</v>
      </c>
      <c r="C16" s="23" t="s">
        <v>119</v>
      </c>
      <c r="D16" s="950"/>
      <c r="E16" s="951"/>
      <c r="F16" s="19"/>
      <c r="G16" s="18" t="s">
        <v>547</v>
      </c>
      <c r="H16" s="58">
        <v>5.8000000000000003E-2</v>
      </c>
      <c r="I16" s="18" t="s">
        <v>548</v>
      </c>
      <c r="J16" s="17">
        <f t="shared" ref="J16:J22" si="0">ROUND(F16*H16,0)</f>
        <v>0</v>
      </c>
      <c r="K16" s="9" t="s">
        <v>556</v>
      </c>
      <c r="L16" s="9"/>
    </row>
    <row r="17" spans="2:12" s="1" customFormat="1" ht="15" customHeight="1">
      <c r="B17" s="22">
        <v>3</v>
      </c>
      <c r="C17" s="23" t="s">
        <v>118</v>
      </c>
      <c r="D17" s="950"/>
      <c r="E17" s="951"/>
      <c r="F17" s="19"/>
      <c r="G17" s="18" t="s">
        <v>547</v>
      </c>
      <c r="H17" s="58">
        <v>7.8E-2</v>
      </c>
      <c r="I17" s="18" t="s">
        <v>548</v>
      </c>
      <c r="J17" s="17">
        <f t="shared" si="0"/>
        <v>0</v>
      </c>
      <c r="K17" s="9" t="s">
        <v>557</v>
      </c>
      <c r="L17" s="9"/>
    </row>
    <row r="18" spans="2:12" s="1" customFormat="1" ht="15" customHeight="1">
      <c r="B18" s="22">
        <v>4</v>
      </c>
      <c r="C18" s="23" t="s">
        <v>117</v>
      </c>
      <c r="D18" s="950"/>
      <c r="E18" s="951"/>
      <c r="F18" s="19"/>
      <c r="G18" s="18" t="s">
        <v>547</v>
      </c>
      <c r="H18" s="58">
        <v>0.153</v>
      </c>
      <c r="I18" s="18" t="s">
        <v>548</v>
      </c>
      <c r="J18" s="17">
        <f t="shared" si="0"/>
        <v>0</v>
      </c>
      <c r="K18" s="9" t="s">
        <v>558</v>
      </c>
    </row>
    <row r="19" spans="2:12" s="1" customFormat="1" ht="15" customHeight="1">
      <c r="B19" s="22">
        <v>5</v>
      </c>
      <c r="C19" s="23" t="s">
        <v>107</v>
      </c>
      <c r="D19" s="950"/>
      <c r="E19" s="951"/>
      <c r="F19" s="19"/>
      <c r="G19" s="18" t="s">
        <v>547</v>
      </c>
      <c r="H19" s="58">
        <v>0.191</v>
      </c>
      <c r="I19" s="18" t="s">
        <v>548</v>
      </c>
      <c r="J19" s="17">
        <f t="shared" si="0"/>
        <v>0</v>
      </c>
      <c r="K19" s="9" t="s">
        <v>166</v>
      </c>
    </row>
    <row r="20" spans="2:12" s="1" customFormat="1" ht="15" customHeight="1">
      <c r="B20" s="22">
        <v>6</v>
      </c>
      <c r="C20" s="23" t="s">
        <v>105</v>
      </c>
      <c r="D20" s="950"/>
      <c r="E20" s="951"/>
      <c r="F20" s="19"/>
      <c r="G20" s="18" t="s">
        <v>547</v>
      </c>
      <c r="H20" s="58">
        <v>0.217</v>
      </c>
      <c r="I20" s="18" t="s">
        <v>548</v>
      </c>
      <c r="J20" s="17">
        <f t="shared" si="0"/>
        <v>0</v>
      </c>
      <c r="K20" s="9" t="s">
        <v>165</v>
      </c>
    </row>
    <row r="21" spans="2:12" s="1" customFormat="1" ht="15" customHeight="1">
      <c r="B21" s="22">
        <v>7</v>
      </c>
      <c r="C21" s="23" t="s">
        <v>103</v>
      </c>
      <c r="D21" s="950"/>
      <c r="E21" s="951"/>
      <c r="F21" s="19"/>
      <c r="G21" s="18" t="s">
        <v>547</v>
      </c>
      <c r="H21" s="58">
        <v>0.27100000000000002</v>
      </c>
      <c r="I21" s="18" t="s">
        <v>548</v>
      </c>
      <c r="J21" s="17">
        <f t="shared" si="0"/>
        <v>0</v>
      </c>
      <c r="K21" s="9" t="s">
        <v>164</v>
      </c>
    </row>
    <row r="22" spans="2:12" s="1" customFormat="1" ht="15" customHeight="1">
      <c r="B22" s="21">
        <v>8</v>
      </c>
      <c r="C22" s="20" t="s">
        <v>101</v>
      </c>
      <c r="D22" s="950"/>
      <c r="E22" s="951"/>
      <c r="F22" s="19"/>
      <c r="G22" s="18" t="s">
        <v>547</v>
      </c>
      <c r="H22" s="58">
        <v>0.31</v>
      </c>
      <c r="I22" s="18" t="s">
        <v>548</v>
      </c>
      <c r="J22" s="17">
        <f t="shared" si="0"/>
        <v>0</v>
      </c>
      <c r="K22" s="9" t="s">
        <v>163</v>
      </c>
    </row>
    <row r="23" spans="2:12" s="1" customFormat="1" ht="15" customHeight="1">
      <c r="B23" s="21">
        <v>9</v>
      </c>
      <c r="C23" s="20" t="s">
        <v>99</v>
      </c>
      <c r="D23" s="950"/>
      <c r="E23" s="951"/>
      <c r="F23" s="19"/>
      <c r="G23" s="18" t="s">
        <v>547</v>
      </c>
      <c r="H23" s="58">
        <v>0.33800000000000002</v>
      </c>
      <c r="I23" s="18" t="s">
        <v>548</v>
      </c>
      <c r="J23" s="17">
        <f t="shared" ref="J23:J28" si="1">ROUND(F23*H23,0)</f>
        <v>0</v>
      </c>
      <c r="K23" s="9" t="s">
        <v>559</v>
      </c>
    </row>
    <row r="24" spans="2:12" s="1" customFormat="1" ht="15" customHeight="1">
      <c r="B24" s="21">
        <v>10</v>
      </c>
      <c r="C24" s="20" t="s">
        <v>97</v>
      </c>
      <c r="D24" s="950"/>
      <c r="E24" s="951"/>
      <c r="F24" s="19"/>
      <c r="G24" s="18" t="s">
        <v>547</v>
      </c>
      <c r="H24" s="58">
        <v>0.34799999999999998</v>
      </c>
      <c r="I24" s="18" t="s">
        <v>548</v>
      </c>
      <c r="J24" s="17">
        <f t="shared" si="1"/>
        <v>0</v>
      </c>
      <c r="K24" s="9" t="s">
        <v>560</v>
      </c>
    </row>
    <row r="25" spans="2:12" s="1" customFormat="1" ht="15" customHeight="1">
      <c r="B25" s="21">
        <v>11</v>
      </c>
      <c r="C25" s="20" t="s">
        <v>478</v>
      </c>
      <c r="D25" s="950"/>
      <c r="E25" s="951"/>
      <c r="F25" s="19"/>
      <c r="G25" s="18" t="s">
        <v>547</v>
      </c>
      <c r="H25" s="58">
        <v>0.37</v>
      </c>
      <c r="I25" s="18" t="s">
        <v>548</v>
      </c>
      <c r="J25" s="17">
        <f t="shared" si="1"/>
        <v>0</v>
      </c>
      <c r="K25" s="9" t="s">
        <v>561</v>
      </c>
    </row>
    <row r="26" spans="2:12" s="1" customFormat="1" ht="15" customHeight="1">
      <c r="B26" s="21">
        <v>12</v>
      </c>
      <c r="C26" s="20" t="s">
        <v>498</v>
      </c>
      <c r="D26" s="950"/>
      <c r="E26" s="951"/>
      <c r="F26" s="19"/>
      <c r="G26" s="18" t="s">
        <v>547</v>
      </c>
      <c r="H26" s="58">
        <v>0.39800000000000002</v>
      </c>
      <c r="I26" s="18" t="s">
        <v>548</v>
      </c>
      <c r="J26" s="17">
        <f t="shared" si="1"/>
        <v>0</v>
      </c>
      <c r="K26" s="9" t="s">
        <v>562</v>
      </c>
    </row>
    <row r="27" spans="2:12" s="1" customFormat="1" ht="15" customHeight="1">
      <c r="B27" s="21">
        <f t="shared" ref="B27:B33" si="2">B26+1</f>
        <v>13</v>
      </c>
      <c r="C27" s="20" t="s">
        <v>541</v>
      </c>
      <c r="D27" s="950"/>
      <c r="E27" s="951"/>
      <c r="F27" s="19"/>
      <c r="G27" s="18" t="s">
        <v>547</v>
      </c>
      <c r="H27" s="58">
        <v>0.42499999999999999</v>
      </c>
      <c r="I27" s="18" t="s">
        <v>548</v>
      </c>
      <c r="J27" s="17">
        <f t="shared" si="1"/>
        <v>0</v>
      </c>
      <c r="K27" s="9" t="s">
        <v>563</v>
      </c>
    </row>
    <row r="28" spans="2:12" s="1" customFormat="1" ht="15" customHeight="1">
      <c r="B28" s="21">
        <f t="shared" si="2"/>
        <v>14</v>
      </c>
      <c r="C28" s="20" t="s">
        <v>595</v>
      </c>
      <c r="D28" s="950"/>
      <c r="E28" s="951"/>
      <c r="F28" s="19"/>
      <c r="G28" s="18" t="s">
        <v>93</v>
      </c>
      <c r="H28" s="58">
        <v>0.45</v>
      </c>
      <c r="I28" s="18" t="s">
        <v>96</v>
      </c>
      <c r="J28" s="17">
        <f t="shared" si="1"/>
        <v>0</v>
      </c>
      <c r="K28" s="9" t="s">
        <v>610</v>
      </c>
    </row>
    <row r="29" spans="2:12" s="1" customFormat="1" ht="15" customHeight="1">
      <c r="B29" s="21">
        <f t="shared" si="2"/>
        <v>15</v>
      </c>
      <c r="C29" s="20" t="s">
        <v>652</v>
      </c>
      <c r="D29" s="950"/>
      <c r="E29" s="951"/>
      <c r="F29" s="19"/>
      <c r="G29" s="18" t="s">
        <v>93</v>
      </c>
      <c r="H29" s="58">
        <v>0.47499999999999998</v>
      </c>
      <c r="I29" s="18" t="s">
        <v>96</v>
      </c>
      <c r="J29" s="17">
        <f>ROUND(F29*H29,0)</f>
        <v>0</v>
      </c>
      <c r="K29" s="9" t="s">
        <v>735</v>
      </c>
    </row>
    <row r="30" spans="2:12" s="1" customFormat="1" ht="15" customHeight="1">
      <c r="B30" s="21">
        <f t="shared" si="2"/>
        <v>16</v>
      </c>
      <c r="C30" s="20" t="s">
        <v>726</v>
      </c>
      <c r="D30" s="950"/>
      <c r="E30" s="951"/>
      <c r="F30" s="19"/>
      <c r="G30" s="18" t="s">
        <v>93</v>
      </c>
      <c r="H30" s="58">
        <v>0.5</v>
      </c>
      <c r="I30" s="18" t="s">
        <v>96</v>
      </c>
      <c r="J30" s="17">
        <f>ROUND(F30*H30,0)</f>
        <v>0</v>
      </c>
      <c r="K30" s="9" t="s">
        <v>736</v>
      </c>
    </row>
    <row r="31" spans="2:12" s="1" customFormat="1" ht="15" customHeight="1">
      <c r="B31" s="21">
        <f t="shared" si="2"/>
        <v>17</v>
      </c>
      <c r="C31" s="20" t="s">
        <v>769</v>
      </c>
      <c r="D31" s="950"/>
      <c r="E31" s="951"/>
      <c r="F31" s="19"/>
      <c r="G31" s="18" t="s">
        <v>93</v>
      </c>
      <c r="H31" s="58">
        <v>0.5</v>
      </c>
      <c r="I31" s="18" t="s">
        <v>96</v>
      </c>
      <c r="J31" s="17">
        <f>ROUND(F31*H31,0)</f>
        <v>0</v>
      </c>
      <c r="K31" s="9" t="s">
        <v>778</v>
      </c>
    </row>
    <row r="32" spans="2:12" s="1" customFormat="1" ht="15" customHeight="1">
      <c r="B32" s="21">
        <f t="shared" si="2"/>
        <v>18</v>
      </c>
      <c r="C32" s="20" t="s">
        <v>836</v>
      </c>
      <c r="D32" s="950"/>
      <c r="E32" s="951"/>
      <c r="F32" s="19"/>
      <c r="G32" s="18" t="s">
        <v>93</v>
      </c>
      <c r="H32" s="58">
        <v>0.5</v>
      </c>
      <c r="I32" s="18" t="s">
        <v>96</v>
      </c>
      <c r="J32" s="17">
        <f>ROUND(F32*H32,0)</f>
        <v>0</v>
      </c>
      <c r="K32" s="9" t="s">
        <v>840</v>
      </c>
    </row>
    <row r="33" spans="1:11" s="1" customFormat="1" ht="15" customHeight="1" thickBot="1">
      <c r="B33" s="21">
        <f t="shared" si="2"/>
        <v>19</v>
      </c>
      <c r="C33" s="20" t="s">
        <v>844</v>
      </c>
      <c r="D33" s="950"/>
      <c r="E33" s="951"/>
      <c r="F33" s="19"/>
      <c r="G33" s="18" t="s">
        <v>93</v>
      </c>
      <c r="H33" s="58">
        <v>0.5</v>
      </c>
      <c r="I33" s="18" t="s">
        <v>96</v>
      </c>
      <c r="J33" s="17">
        <f>ROUND(F33*H33,0)</f>
        <v>0</v>
      </c>
      <c r="K33" s="9" t="s">
        <v>847</v>
      </c>
    </row>
    <row r="34" spans="1:11" s="1" customFormat="1" ht="18.75" customHeight="1">
      <c r="B34" s="45"/>
      <c r="C34" s="16"/>
      <c r="D34" s="15"/>
      <c r="E34" s="15"/>
      <c r="F34" s="44"/>
      <c r="G34" s="13"/>
      <c r="H34" s="956" t="s">
        <v>978</v>
      </c>
      <c r="I34" s="957"/>
      <c r="J34" s="11"/>
    </row>
    <row r="35" spans="1:11" s="1" customFormat="1" ht="18.75" customHeight="1" thickBot="1">
      <c r="B35" s="43"/>
      <c r="C35" s="9"/>
      <c r="D35" s="9"/>
      <c r="E35" s="9"/>
      <c r="F35" s="9"/>
      <c r="G35" s="9"/>
      <c r="H35" s="958" t="s">
        <v>94</v>
      </c>
      <c r="I35" s="959"/>
      <c r="J35" s="10">
        <f>SUM(J14:J33)</f>
        <v>0</v>
      </c>
      <c r="K35" s="9" t="s">
        <v>564</v>
      </c>
    </row>
    <row r="36" spans="1:11" s="1" customFormat="1" ht="18.75" customHeight="1">
      <c r="B36" s="42"/>
      <c r="H36" s="64"/>
      <c r="J36" s="3"/>
      <c r="K36" s="9"/>
    </row>
    <row r="37" spans="1:11" ht="18.75" customHeight="1" thickBot="1">
      <c r="A37" s="1"/>
      <c r="B37" s="43"/>
      <c r="C37" s="9"/>
      <c r="D37" s="9"/>
      <c r="E37" s="9"/>
      <c r="F37" s="9"/>
      <c r="G37" s="44"/>
      <c r="H37" s="184"/>
      <c r="I37" s="13"/>
      <c r="J37" s="14"/>
      <c r="K37" s="9"/>
    </row>
    <row r="38" spans="1:11" ht="18.75" customHeight="1">
      <c r="B38" s="43"/>
      <c r="C38" s="9"/>
      <c r="D38" s="9"/>
      <c r="E38" s="9"/>
      <c r="F38" s="9"/>
      <c r="G38" s="44"/>
      <c r="H38" s="956" t="s">
        <v>565</v>
      </c>
      <c r="I38" s="957"/>
      <c r="J38" s="11"/>
    </row>
    <row r="39" spans="1:11" ht="18.75" customHeight="1" thickBot="1">
      <c r="H39" s="954" t="s">
        <v>162</v>
      </c>
      <c r="I39" s="955"/>
      <c r="J39" s="10">
        <f>SUM(J7,J35)</f>
        <v>0</v>
      </c>
      <c r="K39" s="9" t="s">
        <v>566</v>
      </c>
    </row>
  </sheetData>
  <mergeCells count="28">
    <mergeCell ref="D21:E21"/>
    <mergeCell ref="D28:E28"/>
    <mergeCell ref="D30:E30"/>
    <mergeCell ref="A1:B1"/>
    <mergeCell ref="C1:E1"/>
    <mergeCell ref="I1:K1"/>
    <mergeCell ref="B5:E7"/>
    <mergeCell ref="D20:E20"/>
    <mergeCell ref="D19:E19"/>
    <mergeCell ref="B12:C12"/>
    <mergeCell ref="D12:E12"/>
    <mergeCell ref="D16:E16"/>
    <mergeCell ref="D17:E17"/>
    <mergeCell ref="D18:E18"/>
    <mergeCell ref="H39:I39"/>
    <mergeCell ref="H38:I38"/>
    <mergeCell ref="D22:E22"/>
    <mergeCell ref="D23:E23"/>
    <mergeCell ref="H34:I34"/>
    <mergeCell ref="D25:E25"/>
    <mergeCell ref="D29:E29"/>
    <mergeCell ref="D27:E27"/>
    <mergeCell ref="H35:I35"/>
    <mergeCell ref="D26:E26"/>
    <mergeCell ref="D24:E24"/>
    <mergeCell ref="D31:E31"/>
    <mergeCell ref="D33:E33"/>
    <mergeCell ref="D32:E32"/>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9"/>
  <sheetViews>
    <sheetView showGridLines="0" view="pageBreakPreview" topLeftCell="A31" zoomScaleNormal="100" zoomScaleSheetLayoutView="100" workbookViewId="0">
      <selection activeCell="O12" sqref="O12"/>
    </sheetView>
  </sheetViews>
  <sheetFormatPr defaultColWidth="9" defaultRowHeight="18.75" customHeight="1"/>
  <cols>
    <col min="1" max="1" width="3.75" style="46" customWidth="1"/>
    <col min="2" max="2" width="5.75" style="143" customWidth="1"/>
    <col min="3" max="3" width="7.5" style="46" bestFit="1" customWidth="1"/>
    <col min="4" max="4" width="3" style="46" bestFit="1" customWidth="1"/>
    <col min="5" max="5" width="12" style="46" customWidth="1"/>
    <col min="6" max="6" width="11.875" style="46" customWidth="1"/>
    <col min="7" max="7" width="2.25" style="46" bestFit="1" customWidth="1"/>
    <col min="8" max="8" width="11.875" style="65" customWidth="1"/>
    <col min="9" max="9" width="2.25" style="46" bestFit="1" customWidth="1"/>
    <col min="10" max="10" width="11.875" style="46" customWidth="1"/>
    <col min="11" max="11" width="3.125" style="46" customWidth="1"/>
    <col min="12" max="16384" width="9" style="46"/>
  </cols>
  <sheetData>
    <row r="1" spans="1:12" ht="18.75" customHeight="1">
      <c r="A1" s="974" t="s">
        <v>148</v>
      </c>
      <c r="B1" s="975"/>
      <c r="C1" s="974" t="s">
        <v>14</v>
      </c>
      <c r="D1" s="976"/>
      <c r="E1" s="975"/>
      <c r="H1" s="471" t="s">
        <v>0</v>
      </c>
      <c r="I1" s="977">
        <f>総括表!H4</f>
        <v>0</v>
      </c>
      <c r="J1" s="977"/>
      <c r="K1" s="977"/>
    </row>
    <row r="2" spans="1:12" ht="18.75" customHeight="1">
      <c r="J2" s="461"/>
    </row>
    <row r="3" spans="1:12" ht="18.75" customHeight="1">
      <c r="A3" s="7" t="s">
        <v>546</v>
      </c>
      <c r="B3" s="42" t="s">
        <v>653</v>
      </c>
    </row>
    <row r="4" spans="1:12" ht="11.25" customHeight="1">
      <c r="A4" s="48"/>
    </row>
    <row r="5" spans="1:12" ht="15" customHeight="1">
      <c r="A5" s="48"/>
      <c r="B5" s="985" t="s">
        <v>1768</v>
      </c>
      <c r="C5" s="985"/>
      <c r="D5" s="985"/>
      <c r="E5" s="985"/>
    </row>
    <row r="6" spans="1:12" s="1" customFormat="1" ht="15" customHeight="1">
      <c r="A6" s="7"/>
      <c r="B6" s="985"/>
      <c r="C6" s="985"/>
      <c r="D6" s="985"/>
      <c r="E6" s="985"/>
      <c r="H6" s="64" t="s">
        <v>160</v>
      </c>
    </row>
    <row r="7" spans="1:12" s="1" customFormat="1" ht="18.75" customHeight="1">
      <c r="A7" s="7"/>
      <c r="B7" s="985"/>
      <c r="C7" s="985"/>
      <c r="D7" s="985"/>
      <c r="E7" s="985"/>
      <c r="F7" s="472"/>
      <c r="G7" s="6" t="s">
        <v>547</v>
      </c>
      <c r="H7" s="182">
        <v>0.3</v>
      </c>
      <c r="I7" s="6" t="s">
        <v>548</v>
      </c>
      <c r="J7" s="17">
        <f>ROUND(F7*H7,0)</f>
        <v>0</v>
      </c>
      <c r="K7" s="9" t="s">
        <v>549</v>
      </c>
    </row>
    <row r="8" spans="1:12" ht="11.25" customHeight="1">
      <c r="A8" s="48"/>
      <c r="F8" s="47"/>
      <c r="J8" s="63" t="s">
        <v>159</v>
      </c>
    </row>
    <row r="9" spans="1:12" ht="15" customHeight="1">
      <c r="A9" s="48"/>
      <c r="F9" s="47"/>
      <c r="J9" s="47"/>
    </row>
    <row r="10" spans="1:12" ht="18.75" customHeight="1">
      <c r="A10" s="7" t="s">
        <v>550</v>
      </c>
      <c r="B10" s="42" t="s">
        <v>654</v>
      </c>
      <c r="F10" s="47"/>
      <c r="J10" s="47"/>
      <c r="L10" s="9"/>
    </row>
    <row r="11" spans="1:12" ht="11.25" customHeight="1">
      <c r="A11" s="48"/>
      <c r="F11" s="47"/>
      <c r="J11" s="47"/>
      <c r="L11" s="9"/>
    </row>
    <row r="12" spans="1:12" ht="18.75" customHeight="1">
      <c r="A12" s="48"/>
      <c r="B12" s="979" t="s">
        <v>112</v>
      </c>
      <c r="C12" s="980"/>
      <c r="D12" s="979" t="s">
        <v>111</v>
      </c>
      <c r="E12" s="980"/>
      <c r="F12" s="32" t="s">
        <v>110</v>
      </c>
      <c r="G12" s="33"/>
      <c r="H12" s="145" t="s">
        <v>109</v>
      </c>
      <c r="I12" s="33"/>
      <c r="J12" s="32" t="s">
        <v>3</v>
      </c>
      <c r="K12" s="9"/>
      <c r="L12" s="9"/>
    </row>
    <row r="13" spans="1:12" ht="15" customHeight="1">
      <c r="A13" s="48"/>
      <c r="B13" s="31"/>
      <c r="C13" s="30"/>
      <c r="D13" s="29"/>
      <c r="E13" s="28"/>
      <c r="F13" s="27"/>
      <c r="G13" s="25"/>
      <c r="H13" s="144"/>
      <c r="I13" s="25"/>
      <c r="J13" s="24" t="s">
        <v>551</v>
      </c>
      <c r="K13" s="9"/>
      <c r="L13" s="9"/>
    </row>
    <row r="14" spans="1:12" s="1" customFormat="1" ht="15" customHeight="1">
      <c r="B14" s="22">
        <v>1</v>
      </c>
      <c r="C14" s="23" t="s">
        <v>129</v>
      </c>
      <c r="D14" s="75" t="s">
        <v>552</v>
      </c>
      <c r="E14" s="20" t="s">
        <v>128</v>
      </c>
      <c r="F14" s="19"/>
      <c r="G14" s="18" t="s">
        <v>547</v>
      </c>
      <c r="H14" s="58">
        <v>4.1000000000000002E-2</v>
      </c>
      <c r="I14" s="18" t="s">
        <v>548</v>
      </c>
      <c r="J14" s="17">
        <f>ROUND(F14*H14,0)</f>
        <v>0</v>
      </c>
      <c r="K14" s="9" t="s">
        <v>553</v>
      </c>
      <c r="L14" s="9"/>
    </row>
    <row r="15" spans="1:12" s="1" customFormat="1" ht="15" customHeight="1">
      <c r="B15" s="185"/>
      <c r="C15" s="28"/>
      <c r="D15" s="75" t="s">
        <v>554</v>
      </c>
      <c r="E15" s="20" t="s">
        <v>127</v>
      </c>
      <c r="F15" s="19"/>
      <c r="G15" s="18" t="s">
        <v>547</v>
      </c>
      <c r="H15" s="302">
        <v>3.9E-2</v>
      </c>
      <c r="I15" s="33" t="s">
        <v>548</v>
      </c>
      <c r="J15" s="38">
        <f>ROUND(F15*H15,0)</f>
        <v>0</v>
      </c>
      <c r="K15" s="9" t="s">
        <v>555</v>
      </c>
      <c r="L15" s="9"/>
    </row>
    <row r="16" spans="1:12" s="1" customFormat="1" ht="15" customHeight="1">
      <c r="B16" s="22">
        <v>2</v>
      </c>
      <c r="C16" s="23" t="s">
        <v>119</v>
      </c>
      <c r="D16" s="950"/>
      <c r="E16" s="951"/>
      <c r="F16" s="19"/>
      <c r="G16" s="18" t="s">
        <v>547</v>
      </c>
      <c r="H16" s="58">
        <v>5.8999999999999997E-2</v>
      </c>
      <c r="I16" s="18" t="s">
        <v>548</v>
      </c>
      <c r="J16" s="17">
        <f t="shared" ref="J16:J22" si="0">ROUND(F16*H16,0)</f>
        <v>0</v>
      </c>
      <c r="K16" s="9" t="s">
        <v>556</v>
      </c>
      <c r="L16" s="9"/>
    </row>
    <row r="17" spans="2:12" s="1" customFormat="1" ht="15" customHeight="1">
      <c r="B17" s="22">
        <v>3</v>
      </c>
      <c r="C17" s="23" t="s">
        <v>118</v>
      </c>
      <c r="D17" s="950"/>
      <c r="E17" s="951"/>
      <c r="F17" s="19"/>
      <c r="G17" s="18" t="s">
        <v>547</v>
      </c>
      <c r="H17" s="58">
        <v>7.9000000000000001E-2</v>
      </c>
      <c r="I17" s="18" t="s">
        <v>548</v>
      </c>
      <c r="J17" s="17">
        <f t="shared" si="0"/>
        <v>0</v>
      </c>
      <c r="K17" s="9" t="s">
        <v>557</v>
      </c>
      <c r="L17" s="9"/>
    </row>
    <row r="18" spans="2:12" s="1" customFormat="1" ht="15" customHeight="1">
      <c r="B18" s="22">
        <v>4</v>
      </c>
      <c r="C18" s="23" t="s">
        <v>117</v>
      </c>
      <c r="D18" s="950"/>
      <c r="E18" s="951"/>
      <c r="F18" s="19"/>
      <c r="G18" s="18" t="s">
        <v>547</v>
      </c>
      <c r="H18" s="58">
        <v>0.154</v>
      </c>
      <c r="I18" s="18" t="s">
        <v>548</v>
      </c>
      <c r="J18" s="17">
        <f t="shared" si="0"/>
        <v>0</v>
      </c>
      <c r="K18" s="9" t="s">
        <v>558</v>
      </c>
    </row>
    <row r="19" spans="2:12" s="1" customFormat="1" ht="15" customHeight="1">
      <c r="B19" s="22">
        <v>5</v>
      </c>
      <c r="C19" s="23" t="s">
        <v>107</v>
      </c>
      <c r="D19" s="950"/>
      <c r="E19" s="951"/>
      <c r="F19" s="19"/>
      <c r="G19" s="18" t="s">
        <v>547</v>
      </c>
      <c r="H19" s="58">
        <v>0.191</v>
      </c>
      <c r="I19" s="18" t="s">
        <v>548</v>
      </c>
      <c r="J19" s="17">
        <f t="shared" si="0"/>
        <v>0</v>
      </c>
      <c r="K19" s="9" t="s">
        <v>166</v>
      </c>
    </row>
    <row r="20" spans="2:12" s="1" customFormat="1" ht="15" customHeight="1">
      <c r="B20" s="22">
        <v>6</v>
      </c>
      <c r="C20" s="23" t="s">
        <v>105</v>
      </c>
      <c r="D20" s="950"/>
      <c r="E20" s="951"/>
      <c r="F20" s="19"/>
      <c r="G20" s="18" t="s">
        <v>547</v>
      </c>
      <c r="H20" s="58">
        <v>0.217</v>
      </c>
      <c r="I20" s="18" t="s">
        <v>548</v>
      </c>
      <c r="J20" s="17">
        <f t="shared" si="0"/>
        <v>0</v>
      </c>
      <c r="K20" s="9" t="s">
        <v>165</v>
      </c>
    </row>
    <row r="21" spans="2:12" s="1" customFormat="1" ht="15" customHeight="1">
      <c r="B21" s="22">
        <v>7</v>
      </c>
      <c r="C21" s="23" t="s">
        <v>103</v>
      </c>
      <c r="D21" s="950"/>
      <c r="E21" s="951"/>
      <c r="F21" s="19"/>
      <c r="G21" s="18" t="s">
        <v>547</v>
      </c>
      <c r="H21" s="58">
        <v>0.27100000000000002</v>
      </c>
      <c r="I21" s="18" t="s">
        <v>548</v>
      </c>
      <c r="J21" s="17">
        <f t="shared" si="0"/>
        <v>0</v>
      </c>
      <c r="K21" s="9" t="s">
        <v>164</v>
      </c>
    </row>
    <row r="22" spans="2:12" s="1" customFormat="1" ht="15" customHeight="1">
      <c r="B22" s="21">
        <v>8</v>
      </c>
      <c r="C22" s="20" t="s">
        <v>101</v>
      </c>
      <c r="D22" s="950"/>
      <c r="E22" s="951"/>
      <c r="F22" s="19"/>
      <c r="G22" s="18" t="s">
        <v>547</v>
      </c>
      <c r="H22" s="58">
        <v>0.31</v>
      </c>
      <c r="I22" s="18" t="s">
        <v>548</v>
      </c>
      <c r="J22" s="17">
        <f t="shared" si="0"/>
        <v>0</v>
      </c>
      <c r="K22" s="9" t="s">
        <v>163</v>
      </c>
    </row>
    <row r="23" spans="2:12" s="1" customFormat="1" ht="15" customHeight="1">
      <c r="B23" s="21">
        <v>9</v>
      </c>
      <c r="C23" s="20" t="s">
        <v>99</v>
      </c>
      <c r="D23" s="950"/>
      <c r="E23" s="951"/>
      <c r="F23" s="19"/>
      <c r="G23" s="18" t="s">
        <v>547</v>
      </c>
      <c r="H23" s="58">
        <v>0.33800000000000002</v>
      </c>
      <c r="I23" s="18" t="s">
        <v>548</v>
      </c>
      <c r="J23" s="17">
        <f t="shared" ref="J23:J28" si="1">ROUND(F23*H23,0)</f>
        <v>0</v>
      </c>
      <c r="K23" s="9" t="s">
        <v>559</v>
      </c>
    </row>
    <row r="24" spans="2:12" s="1" customFormat="1" ht="15" customHeight="1">
      <c r="B24" s="21">
        <v>10</v>
      </c>
      <c r="C24" s="20" t="s">
        <v>97</v>
      </c>
      <c r="D24" s="950"/>
      <c r="E24" s="951"/>
      <c r="F24" s="19"/>
      <c r="G24" s="18" t="s">
        <v>547</v>
      </c>
      <c r="H24" s="58">
        <v>0.34799999999999998</v>
      </c>
      <c r="I24" s="18" t="s">
        <v>548</v>
      </c>
      <c r="J24" s="17">
        <f t="shared" si="1"/>
        <v>0</v>
      </c>
      <c r="K24" s="9" t="s">
        <v>170</v>
      </c>
    </row>
    <row r="25" spans="2:12" s="1" customFormat="1" ht="15" customHeight="1">
      <c r="B25" s="21">
        <v>11</v>
      </c>
      <c r="C25" s="20" t="s">
        <v>478</v>
      </c>
      <c r="D25" s="950"/>
      <c r="E25" s="951"/>
      <c r="F25" s="19"/>
      <c r="G25" s="18" t="s">
        <v>547</v>
      </c>
      <c r="H25" s="58">
        <v>0.37</v>
      </c>
      <c r="I25" s="18" t="s">
        <v>548</v>
      </c>
      <c r="J25" s="17">
        <f t="shared" si="1"/>
        <v>0</v>
      </c>
      <c r="K25" s="9" t="s">
        <v>561</v>
      </c>
    </row>
    <row r="26" spans="2:12" s="1" customFormat="1" ht="15" customHeight="1">
      <c r="B26" s="21">
        <v>12</v>
      </c>
      <c r="C26" s="20" t="s">
        <v>498</v>
      </c>
      <c r="D26" s="950"/>
      <c r="E26" s="951"/>
      <c r="F26" s="19"/>
      <c r="G26" s="18" t="s">
        <v>547</v>
      </c>
      <c r="H26" s="58">
        <v>0.39800000000000002</v>
      </c>
      <c r="I26" s="18" t="s">
        <v>548</v>
      </c>
      <c r="J26" s="17">
        <f t="shared" si="1"/>
        <v>0</v>
      </c>
      <c r="K26" s="9" t="s">
        <v>562</v>
      </c>
    </row>
    <row r="27" spans="2:12" s="1" customFormat="1" ht="15" customHeight="1">
      <c r="B27" s="21">
        <f t="shared" ref="B27:B33" si="2">B26+1</f>
        <v>13</v>
      </c>
      <c r="C27" s="20" t="s">
        <v>541</v>
      </c>
      <c r="D27" s="950"/>
      <c r="E27" s="951"/>
      <c r="F27" s="19"/>
      <c r="G27" s="18" t="s">
        <v>547</v>
      </c>
      <c r="H27" s="58">
        <v>0.42499999999999999</v>
      </c>
      <c r="I27" s="18" t="s">
        <v>548</v>
      </c>
      <c r="J27" s="17">
        <f t="shared" si="1"/>
        <v>0</v>
      </c>
      <c r="K27" s="9" t="s">
        <v>563</v>
      </c>
    </row>
    <row r="28" spans="2:12" s="1" customFormat="1" ht="15" customHeight="1">
      <c r="B28" s="21">
        <f t="shared" si="2"/>
        <v>14</v>
      </c>
      <c r="C28" s="20" t="s">
        <v>595</v>
      </c>
      <c r="D28" s="950"/>
      <c r="E28" s="951"/>
      <c r="F28" s="19"/>
      <c r="G28" s="18" t="s">
        <v>93</v>
      </c>
      <c r="H28" s="58">
        <v>0.45</v>
      </c>
      <c r="I28" s="18" t="s">
        <v>96</v>
      </c>
      <c r="J28" s="17">
        <f t="shared" si="1"/>
        <v>0</v>
      </c>
      <c r="K28" s="9" t="s">
        <v>611</v>
      </c>
    </row>
    <row r="29" spans="2:12" s="1" customFormat="1" ht="15" customHeight="1">
      <c r="B29" s="21">
        <f t="shared" si="2"/>
        <v>15</v>
      </c>
      <c r="C29" s="20" t="s">
        <v>652</v>
      </c>
      <c r="D29" s="950"/>
      <c r="E29" s="951"/>
      <c r="F29" s="19"/>
      <c r="G29" s="18" t="s">
        <v>93</v>
      </c>
      <c r="H29" s="58">
        <v>0.47499999999999998</v>
      </c>
      <c r="I29" s="18" t="s">
        <v>96</v>
      </c>
      <c r="J29" s="17">
        <f>ROUND(F29*H29,0)</f>
        <v>0</v>
      </c>
      <c r="K29" s="9" t="s">
        <v>737</v>
      </c>
    </row>
    <row r="30" spans="2:12" s="1" customFormat="1" ht="15" customHeight="1">
      <c r="B30" s="21">
        <f t="shared" si="2"/>
        <v>16</v>
      </c>
      <c r="C30" s="20" t="s">
        <v>726</v>
      </c>
      <c r="D30" s="950"/>
      <c r="E30" s="951"/>
      <c r="F30" s="19"/>
      <c r="G30" s="18" t="s">
        <v>93</v>
      </c>
      <c r="H30" s="58">
        <v>0.5</v>
      </c>
      <c r="I30" s="18" t="s">
        <v>96</v>
      </c>
      <c r="J30" s="17">
        <f>ROUND(F30*H30,0)</f>
        <v>0</v>
      </c>
      <c r="K30" s="9" t="s">
        <v>738</v>
      </c>
    </row>
    <row r="31" spans="2:12" s="1" customFormat="1" ht="15" customHeight="1">
      <c r="B31" s="21">
        <f t="shared" si="2"/>
        <v>17</v>
      </c>
      <c r="C31" s="20" t="s">
        <v>769</v>
      </c>
      <c r="D31" s="950"/>
      <c r="E31" s="951"/>
      <c r="F31" s="19"/>
      <c r="G31" s="18" t="s">
        <v>93</v>
      </c>
      <c r="H31" s="58">
        <v>0.5</v>
      </c>
      <c r="I31" s="18" t="s">
        <v>96</v>
      </c>
      <c r="J31" s="17">
        <f>ROUND(F31*H31,0)</f>
        <v>0</v>
      </c>
      <c r="K31" s="9" t="s">
        <v>779</v>
      </c>
    </row>
    <row r="32" spans="2:12" s="1" customFormat="1" ht="15" customHeight="1">
      <c r="B32" s="21">
        <f t="shared" si="2"/>
        <v>18</v>
      </c>
      <c r="C32" s="20" t="s">
        <v>836</v>
      </c>
      <c r="D32" s="950"/>
      <c r="E32" s="951"/>
      <c r="F32" s="19"/>
      <c r="G32" s="18" t="s">
        <v>93</v>
      </c>
      <c r="H32" s="58">
        <v>0.5</v>
      </c>
      <c r="I32" s="18" t="s">
        <v>96</v>
      </c>
      <c r="J32" s="17">
        <f>ROUND(F32*H32,0)</f>
        <v>0</v>
      </c>
      <c r="K32" s="9" t="s">
        <v>840</v>
      </c>
    </row>
    <row r="33" spans="1:11" s="1" customFormat="1" ht="15" customHeight="1" thickBot="1">
      <c r="B33" s="21">
        <f t="shared" si="2"/>
        <v>19</v>
      </c>
      <c r="C33" s="20" t="s">
        <v>844</v>
      </c>
      <c r="D33" s="950"/>
      <c r="E33" s="951"/>
      <c r="F33" s="19"/>
      <c r="G33" s="18" t="s">
        <v>93</v>
      </c>
      <c r="H33" s="58">
        <v>0.5</v>
      </c>
      <c r="I33" s="18" t="s">
        <v>96</v>
      </c>
      <c r="J33" s="17">
        <f>ROUND(F33*H33,0)</f>
        <v>0</v>
      </c>
      <c r="K33" s="9" t="s">
        <v>847</v>
      </c>
    </row>
    <row r="34" spans="1:11" s="1" customFormat="1" ht="15" customHeight="1">
      <c r="B34" s="45"/>
      <c r="C34" s="16"/>
      <c r="D34" s="15"/>
      <c r="E34" s="15"/>
      <c r="F34" s="44"/>
      <c r="G34" s="13"/>
      <c r="H34" s="956" t="s">
        <v>979</v>
      </c>
      <c r="I34" s="957"/>
      <c r="J34" s="11"/>
      <c r="K34" s="9"/>
    </row>
    <row r="35" spans="1:11" s="1" customFormat="1" ht="18.75" customHeight="1" thickBot="1">
      <c r="B35" s="43"/>
      <c r="C35" s="9"/>
      <c r="D35" s="9"/>
      <c r="E35" s="9"/>
      <c r="F35" s="9"/>
      <c r="G35" s="9"/>
      <c r="H35" s="958" t="s">
        <v>94</v>
      </c>
      <c r="I35" s="959"/>
      <c r="J35" s="10">
        <f>SUM(J14:J33)</f>
        <v>0</v>
      </c>
      <c r="K35" s="9" t="s">
        <v>564</v>
      </c>
    </row>
    <row r="36" spans="1:11" s="1" customFormat="1" ht="18.75" customHeight="1">
      <c r="B36" s="42"/>
      <c r="H36" s="64"/>
      <c r="J36" s="3"/>
    </row>
    <row r="37" spans="1:11" s="1" customFormat="1" ht="18.75" customHeight="1" thickBot="1">
      <c r="B37" s="43"/>
      <c r="C37" s="9"/>
      <c r="D37" s="9"/>
      <c r="E37" s="9"/>
      <c r="F37" s="9"/>
      <c r="G37" s="44"/>
      <c r="H37" s="184"/>
      <c r="I37" s="13"/>
      <c r="J37" s="14"/>
      <c r="K37" s="9"/>
    </row>
    <row r="38" spans="1:11" ht="18.75" customHeight="1">
      <c r="A38" s="1"/>
      <c r="B38" s="43"/>
      <c r="C38" s="9"/>
      <c r="D38" s="9"/>
      <c r="E38" s="9"/>
      <c r="F38" s="9"/>
      <c r="G38" s="44"/>
      <c r="H38" s="956" t="s">
        <v>565</v>
      </c>
      <c r="I38" s="957"/>
      <c r="J38" s="11"/>
      <c r="K38" s="9"/>
    </row>
    <row r="39" spans="1:11" ht="18.75" customHeight="1" thickBot="1">
      <c r="H39" s="954" t="s">
        <v>169</v>
      </c>
      <c r="I39" s="955"/>
      <c r="J39" s="10">
        <f>SUM(J7,J35)</f>
        <v>0</v>
      </c>
      <c r="K39" s="9" t="s">
        <v>593</v>
      </c>
    </row>
  </sheetData>
  <mergeCells count="28">
    <mergeCell ref="D28:E28"/>
    <mergeCell ref="D29:E29"/>
    <mergeCell ref="H38:I38"/>
    <mergeCell ref="D22:E22"/>
    <mergeCell ref="D23:E23"/>
    <mergeCell ref="D24:E24"/>
    <mergeCell ref="D26:E26"/>
    <mergeCell ref="D25:E25"/>
    <mergeCell ref="D30:E30"/>
    <mergeCell ref="D31:E31"/>
    <mergeCell ref="D33:E33"/>
    <mergeCell ref="D32:E32"/>
    <mergeCell ref="H39:I39"/>
    <mergeCell ref="A1:B1"/>
    <mergeCell ref="C1:E1"/>
    <mergeCell ref="I1:K1"/>
    <mergeCell ref="B5:E7"/>
    <mergeCell ref="D17:E17"/>
    <mergeCell ref="D12:E12"/>
    <mergeCell ref="D16:E16"/>
    <mergeCell ref="B12:C12"/>
    <mergeCell ref="D19:E19"/>
    <mergeCell ref="D20:E20"/>
    <mergeCell ref="D18:E18"/>
    <mergeCell ref="H34:I34"/>
    <mergeCell ref="D21:E21"/>
    <mergeCell ref="D27:E27"/>
    <mergeCell ref="H35:I3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Q36"/>
  <sheetViews>
    <sheetView showGridLines="0" view="pageBreakPreview" topLeftCell="A17" zoomScale="85" zoomScaleNormal="115" zoomScaleSheetLayoutView="85" workbookViewId="0">
      <selection activeCell="J36" sqref="J36"/>
    </sheetView>
  </sheetViews>
  <sheetFormatPr defaultColWidth="9" defaultRowHeight="18.75" customHeight="1"/>
  <cols>
    <col min="1" max="1" width="3.75" style="417" customWidth="1"/>
    <col min="2" max="2" width="5.75" style="418" customWidth="1"/>
    <col min="3" max="3" width="7.5" style="417" bestFit="1" customWidth="1"/>
    <col min="4" max="4" width="3" style="417" bestFit="1" customWidth="1"/>
    <col min="5" max="5" width="12" style="417" customWidth="1"/>
    <col min="6" max="6" width="11.875" style="417" customWidth="1"/>
    <col min="7" max="7" width="2.25" style="417" bestFit="1" customWidth="1"/>
    <col min="8" max="8" width="11.875" style="417" customWidth="1"/>
    <col min="9" max="9" width="2.25" style="417" bestFit="1" customWidth="1"/>
    <col min="10" max="10" width="11.875" style="417" customWidth="1"/>
    <col min="11" max="11" width="3.125" style="417" customWidth="1"/>
    <col min="12" max="69" width="9" style="417"/>
    <col min="70" max="16384" width="9" style="46"/>
  </cols>
  <sheetData>
    <row r="1" spans="1:69" ht="18.75" customHeight="1">
      <c r="A1" s="988" t="s">
        <v>148</v>
      </c>
      <c r="B1" s="989"/>
      <c r="C1" s="988" t="s">
        <v>43</v>
      </c>
      <c r="D1" s="990"/>
      <c r="E1" s="989"/>
      <c r="H1" s="545" t="s">
        <v>0</v>
      </c>
      <c r="I1" s="995">
        <f>総括表!H4</f>
        <v>0</v>
      </c>
      <c r="J1" s="995"/>
      <c r="K1" s="995"/>
    </row>
    <row r="2" spans="1:69" ht="18.75" customHeight="1">
      <c r="J2" s="419"/>
    </row>
    <row r="3" spans="1:69" ht="18.75" customHeight="1">
      <c r="A3" s="421" t="s">
        <v>1</v>
      </c>
      <c r="B3" s="422" t="s">
        <v>481</v>
      </c>
    </row>
    <row r="4" spans="1:69" ht="11.25" customHeight="1">
      <c r="A4" s="420"/>
    </row>
    <row r="5" spans="1:69" ht="18.75" customHeight="1">
      <c r="A5" s="420"/>
      <c r="B5" s="996" t="s">
        <v>151</v>
      </c>
      <c r="C5" s="997"/>
      <c r="D5" s="996" t="s">
        <v>111</v>
      </c>
      <c r="E5" s="997"/>
      <c r="F5" s="716" t="s">
        <v>239</v>
      </c>
      <c r="G5" s="716"/>
      <c r="H5" s="716" t="s">
        <v>109</v>
      </c>
      <c r="I5" s="716"/>
      <c r="J5" s="716" t="s">
        <v>3</v>
      </c>
      <c r="K5" s="423"/>
    </row>
    <row r="6" spans="1:69" ht="15" customHeight="1">
      <c r="A6" s="420"/>
      <c r="B6" s="425"/>
      <c r="C6" s="542"/>
      <c r="D6" s="426"/>
      <c r="E6" s="543"/>
      <c r="F6" s="544"/>
      <c r="G6" s="544"/>
      <c r="H6" s="544"/>
      <c r="I6" s="544"/>
      <c r="J6" s="427" t="s">
        <v>1339</v>
      </c>
      <c r="K6" s="423"/>
    </row>
    <row r="7" spans="1:69" s="1" customFormat="1" ht="15" customHeight="1">
      <c r="A7" s="428"/>
      <c r="B7" s="717">
        <v>1</v>
      </c>
      <c r="C7" s="718" t="s">
        <v>129</v>
      </c>
      <c r="D7" s="986"/>
      <c r="E7" s="987"/>
      <c r="F7" s="719"/>
      <c r="G7" s="720" t="s">
        <v>1340</v>
      </c>
      <c r="H7" s="721">
        <v>5.7000000000000002E-2</v>
      </c>
      <c r="I7" s="720" t="s">
        <v>1341</v>
      </c>
      <c r="J7" s="722">
        <f t="shared" ref="J7:J12" si="0">ROUND(F7*H7,0)</f>
        <v>0</v>
      </c>
      <c r="K7" s="423" t="s">
        <v>1342</v>
      </c>
      <c r="L7" s="423"/>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28"/>
      <c r="BP7" s="428"/>
      <c r="BQ7" s="428"/>
    </row>
    <row r="8" spans="1:69" s="1" customFormat="1" ht="15" customHeight="1">
      <c r="A8" s="428"/>
      <c r="B8" s="717">
        <v>2</v>
      </c>
      <c r="C8" s="718" t="s">
        <v>119</v>
      </c>
      <c r="D8" s="986"/>
      <c r="E8" s="987"/>
      <c r="F8" s="719"/>
      <c r="G8" s="720" t="s">
        <v>1340</v>
      </c>
      <c r="H8" s="721">
        <v>7.0999999999999994E-2</v>
      </c>
      <c r="I8" s="720" t="s">
        <v>1341</v>
      </c>
      <c r="J8" s="722">
        <f t="shared" si="0"/>
        <v>0</v>
      </c>
      <c r="K8" s="423" t="s">
        <v>1343</v>
      </c>
      <c r="L8" s="423"/>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28"/>
      <c r="BC8" s="428"/>
      <c r="BD8" s="428"/>
      <c r="BE8" s="428"/>
      <c r="BF8" s="428"/>
      <c r="BG8" s="428"/>
      <c r="BH8" s="428"/>
      <c r="BI8" s="428"/>
      <c r="BJ8" s="428"/>
      <c r="BK8" s="428"/>
      <c r="BL8" s="428"/>
      <c r="BM8" s="428"/>
      <c r="BN8" s="428"/>
      <c r="BO8" s="428"/>
      <c r="BP8" s="428"/>
      <c r="BQ8" s="428"/>
    </row>
    <row r="9" spans="1:69" s="1" customFormat="1" ht="15" customHeight="1">
      <c r="A9" s="428"/>
      <c r="B9" s="717">
        <v>3</v>
      </c>
      <c r="C9" s="718" t="s">
        <v>118</v>
      </c>
      <c r="D9" s="986"/>
      <c r="E9" s="987"/>
      <c r="F9" s="719"/>
      <c r="G9" s="720" t="s">
        <v>1340</v>
      </c>
      <c r="H9" s="721">
        <v>9.4E-2</v>
      </c>
      <c r="I9" s="720" t="s">
        <v>1341</v>
      </c>
      <c r="J9" s="722">
        <f t="shared" si="0"/>
        <v>0</v>
      </c>
      <c r="K9" s="423" t="s">
        <v>1344</v>
      </c>
      <c r="L9" s="423"/>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row>
    <row r="10" spans="1:69" s="1" customFormat="1" ht="15" customHeight="1">
      <c r="A10" s="428"/>
      <c r="B10" s="717">
        <v>4</v>
      </c>
      <c r="C10" s="718" t="s">
        <v>117</v>
      </c>
      <c r="D10" s="986"/>
      <c r="E10" s="987"/>
      <c r="F10" s="719"/>
      <c r="G10" s="720" t="s">
        <v>1340</v>
      </c>
      <c r="H10" s="721">
        <v>0.11799999999999999</v>
      </c>
      <c r="I10" s="720" t="s">
        <v>1341</v>
      </c>
      <c r="J10" s="722">
        <f t="shared" si="0"/>
        <v>0</v>
      </c>
      <c r="K10" s="423" t="s">
        <v>1345</v>
      </c>
      <c r="L10" s="423"/>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428"/>
      <c r="BO10" s="428"/>
      <c r="BP10" s="428"/>
      <c r="BQ10" s="428"/>
    </row>
    <row r="11" spans="1:69" s="1" customFormat="1" ht="15" customHeight="1">
      <c r="A11" s="428"/>
      <c r="B11" s="717">
        <v>5</v>
      </c>
      <c r="C11" s="718" t="s">
        <v>107</v>
      </c>
      <c r="D11" s="986"/>
      <c r="E11" s="987"/>
      <c r="F11" s="719"/>
      <c r="G11" s="720" t="s">
        <v>1340</v>
      </c>
      <c r="H11" s="721">
        <v>0.14299999999999999</v>
      </c>
      <c r="I11" s="720" t="s">
        <v>1341</v>
      </c>
      <c r="J11" s="722">
        <f t="shared" si="0"/>
        <v>0</v>
      </c>
      <c r="K11" s="423" t="s">
        <v>1346</v>
      </c>
      <c r="L11" s="423"/>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8"/>
    </row>
    <row r="12" spans="1:69" s="1" customFormat="1" ht="15" customHeight="1" thickBot="1">
      <c r="A12" s="428"/>
      <c r="B12" s="723">
        <v>6</v>
      </c>
      <c r="C12" s="724" t="s">
        <v>105</v>
      </c>
      <c r="D12" s="986"/>
      <c r="E12" s="987"/>
      <c r="F12" s="719"/>
      <c r="G12" s="720" t="s">
        <v>1340</v>
      </c>
      <c r="H12" s="721">
        <v>0.16500000000000001</v>
      </c>
      <c r="I12" s="720" t="s">
        <v>1341</v>
      </c>
      <c r="J12" s="722">
        <f t="shared" si="0"/>
        <v>0</v>
      </c>
      <c r="K12" s="423" t="s">
        <v>1347</v>
      </c>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row>
    <row r="13" spans="1:69" s="1" customFormat="1" ht="15" customHeight="1">
      <c r="A13" s="428"/>
      <c r="B13" s="432"/>
      <c r="C13" s="433"/>
      <c r="D13" s="434"/>
      <c r="E13" s="434"/>
      <c r="F13" s="334"/>
      <c r="G13" s="541"/>
      <c r="H13" s="991" t="s">
        <v>1348</v>
      </c>
      <c r="I13" s="992"/>
      <c r="J13" s="436"/>
      <c r="K13" s="423"/>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row>
    <row r="14" spans="1:69" s="1" customFormat="1" ht="15" customHeight="1" thickBot="1">
      <c r="A14" s="428"/>
      <c r="B14" s="437"/>
      <c r="C14" s="423"/>
      <c r="D14" s="423"/>
      <c r="E14" s="423"/>
      <c r="F14" s="373"/>
      <c r="G14" s="423"/>
      <c r="H14" s="993" t="s">
        <v>94</v>
      </c>
      <c r="I14" s="994"/>
      <c r="J14" s="438">
        <f>SUM(J7:J12)</f>
        <v>0</v>
      </c>
      <c r="K14" s="423" t="s">
        <v>1349</v>
      </c>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row>
    <row r="15" spans="1:69" s="1" customFormat="1" ht="18.75" customHeight="1">
      <c r="A15" s="428"/>
      <c r="B15" s="422"/>
      <c r="C15" s="428"/>
      <c r="D15" s="428"/>
      <c r="E15" s="428"/>
      <c r="F15" s="330"/>
      <c r="G15" s="428"/>
      <c r="H15" s="428"/>
      <c r="I15" s="428"/>
      <c r="J15" s="330"/>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row>
    <row r="16" spans="1:69" ht="18.75" customHeight="1">
      <c r="A16" s="421" t="s">
        <v>1350</v>
      </c>
      <c r="B16" s="422" t="s">
        <v>480</v>
      </c>
      <c r="F16" s="332"/>
      <c r="J16" s="332"/>
    </row>
    <row r="17" spans="1:69" ht="11.25" customHeight="1">
      <c r="A17" s="420"/>
      <c r="F17" s="332"/>
      <c r="J17" s="332"/>
    </row>
    <row r="18" spans="1:69" ht="18.75" customHeight="1">
      <c r="A18" s="420"/>
      <c r="B18" s="996" t="s">
        <v>151</v>
      </c>
      <c r="C18" s="997"/>
      <c r="D18" s="996" t="s">
        <v>111</v>
      </c>
      <c r="E18" s="997"/>
      <c r="F18" s="725" t="s">
        <v>239</v>
      </c>
      <c r="G18" s="716"/>
      <c r="H18" s="716" t="s">
        <v>109</v>
      </c>
      <c r="I18" s="716"/>
      <c r="J18" s="725" t="s">
        <v>3</v>
      </c>
      <c r="K18" s="423"/>
    </row>
    <row r="19" spans="1:69" ht="15" customHeight="1">
      <c r="A19" s="420"/>
      <c r="B19" s="425"/>
      <c r="C19" s="542"/>
      <c r="D19" s="426"/>
      <c r="E19" s="543"/>
      <c r="F19" s="228"/>
      <c r="G19" s="544"/>
      <c r="H19" s="544"/>
      <c r="I19" s="544"/>
      <c r="J19" s="344" t="s">
        <v>1351</v>
      </c>
      <c r="K19" s="423"/>
    </row>
    <row r="20" spans="1:69" s="1" customFormat="1" ht="15" customHeight="1">
      <c r="A20" s="428"/>
      <c r="B20" s="717">
        <v>1</v>
      </c>
      <c r="C20" s="718" t="s">
        <v>138</v>
      </c>
      <c r="D20" s="986"/>
      <c r="E20" s="987"/>
      <c r="F20" s="719"/>
      <c r="G20" s="720" t="s">
        <v>1352</v>
      </c>
      <c r="H20" s="721">
        <v>1.9E-2</v>
      </c>
      <c r="I20" s="720" t="s">
        <v>1353</v>
      </c>
      <c r="J20" s="722">
        <f t="shared" ref="J20:J30" si="1">ROUND(F20*H20,0)</f>
        <v>0</v>
      </c>
      <c r="K20" s="423" t="s">
        <v>1354</v>
      </c>
      <c r="L20" s="423"/>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row>
    <row r="21" spans="1:69" s="1" customFormat="1" ht="15" customHeight="1">
      <c r="A21" s="428"/>
      <c r="B21" s="717">
        <v>2</v>
      </c>
      <c r="C21" s="718" t="s">
        <v>137</v>
      </c>
      <c r="D21" s="986"/>
      <c r="E21" s="987"/>
      <c r="F21" s="719"/>
      <c r="G21" s="720" t="s">
        <v>1352</v>
      </c>
      <c r="H21" s="721">
        <v>2.1000000000000001E-2</v>
      </c>
      <c r="I21" s="720" t="s">
        <v>1353</v>
      </c>
      <c r="J21" s="722">
        <f t="shared" si="1"/>
        <v>0</v>
      </c>
      <c r="K21" s="423" t="s">
        <v>1355</v>
      </c>
      <c r="L21" s="423"/>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row>
    <row r="22" spans="1:69" s="1" customFormat="1" ht="15" customHeight="1">
      <c r="A22" s="428"/>
      <c r="B22" s="717">
        <v>3</v>
      </c>
      <c r="C22" s="718" t="s">
        <v>132</v>
      </c>
      <c r="D22" s="986"/>
      <c r="E22" s="987"/>
      <c r="F22" s="719"/>
      <c r="G22" s="720" t="s">
        <v>1352</v>
      </c>
      <c r="H22" s="721">
        <v>4.7E-2</v>
      </c>
      <c r="I22" s="720" t="s">
        <v>1353</v>
      </c>
      <c r="J22" s="722">
        <f t="shared" si="1"/>
        <v>0</v>
      </c>
      <c r="K22" s="423" t="s">
        <v>1356</v>
      </c>
      <c r="L22" s="423"/>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8"/>
      <c r="BP22" s="428"/>
      <c r="BQ22" s="428"/>
    </row>
    <row r="23" spans="1:69" s="1" customFormat="1" ht="15" customHeight="1">
      <c r="A23" s="428"/>
      <c r="B23" s="717">
        <v>4</v>
      </c>
      <c r="C23" s="718" t="s">
        <v>131</v>
      </c>
      <c r="D23" s="986"/>
      <c r="E23" s="987"/>
      <c r="F23" s="719"/>
      <c r="G23" s="720" t="s">
        <v>1352</v>
      </c>
      <c r="H23" s="721">
        <v>5.1999999999999998E-2</v>
      </c>
      <c r="I23" s="720" t="s">
        <v>1353</v>
      </c>
      <c r="J23" s="722">
        <f t="shared" si="1"/>
        <v>0</v>
      </c>
      <c r="K23" s="423" t="s">
        <v>1357</v>
      </c>
      <c r="L23" s="423"/>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428"/>
    </row>
    <row r="24" spans="1:69" s="1" customFormat="1" ht="15" customHeight="1">
      <c r="A24" s="428"/>
      <c r="B24" s="717">
        <v>5</v>
      </c>
      <c r="C24" s="718" t="s">
        <v>130</v>
      </c>
      <c r="D24" s="986"/>
      <c r="E24" s="987"/>
      <c r="F24" s="719"/>
      <c r="G24" s="720" t="s">
        <v>1352</v>
      </c>
      <c r="H24" s="721">
        <v>7.1999999999999995E-2</v>
      </c>
      <c r="I24" s="720" t="s">
        <v>1353</v>
      </c>
      <c r="J24" s="722">
        <f t="shared" si="1"/>
        <v>0</v>
      </c>
      <c r="K24" s="423" t="s">
        <v>1358</v>
      </c>
      <c r="L24" s="423"/>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P24" s="428"/>
      <c r="BQ24" s="428"/>
    </row>
    <row r="25" spans="1:69" s="1" customFormat="1" ht="15" customHeight="1">
      <c r="A25" s="428"/>
      <c r="B25" s="717">
        <v>6</v>
      </c>
      <c r="C25" s="718" t="s">
        <v>129</v>
      </c>
      <c r="D25" s="986"/>
      <c r="E25" s="987"/>
      <c r="F25" s="719"/>
      <c r="G25" s="720" t="s">
        <v>1352</v>
      </c>
      <c r="H25" s="721">
        <v>9.6000000000000002E-2</v>
      </c>
      <c r="I25" s="720" t="s">
        <v>1353</v>
      </c>
      <c r="J25" s="722">
        <f t="shared" si="1"/>
        <v>0</v>
      </c>
      <c r="K25" s="423" t="s">
        <v>1359</v>
      </c>
      <c r="L25" s="423"/>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row>
    <row r="26" spans="1:69" s="1" customFormat="1" ht="15" customHeight="1">
      <c r="A26" s="428"/>
      <c r="B26" s="717">
        <v>7</v>
      </c>
      <c r="C26" s="718" t="s">
        <v>119</v>
      </c>
      <c r="D26" s="986"/>
      <c r="E26" s="987"/>
      <c r="F26" s="719"/>
      <c r="G26" s="720" t="s">
        <v>1352</v>
      </c>
      <c r="H26" s="721">
        <v>0.11600000000000001</v>
      </c>
      <c r="I26" s="720" t="s">
        <v>1353</v>
      </c>
      <c r="J26" s="722">
        <f t="shared" si="1"/>
        <v>0</v>
      </c>
      <c r="K26" s="423" t="s">
        <v>1360</v>
      </c>
      <c r="L26" s="423"/>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8"/>
      <c r="BJ26" s="428"/>
      <c r="BK26" s="428"/>
      <c r="BL26" s="428"/>
      <c r="BM26" s="428"/>
      <c r="BN26" s="428"/>
      <c r="BO26" s="428"/>
      <c r="BP26" s="428"/>
      <c r="BQ26" s="428"/>
    </row>
    <row r="27" spans="1:69" s="1" customFormat="1" ht="15" customHeight="1">
      <c r="A27" s="428"/>
      <c r="B27" s="717">
        <v>8</v>
      </c>
      <c r="C27" s="718" t="s">
        <v>118</v>
      </c>
      <c r="D27" s="986"/>
      <c r="E27" s="987"/>
      <c r="F27" s="719"/>
      <c r="G27" s="720" t="s">
        <v>1352</v>
      </c>
      <c r="H27" s="721">
        <v>0.14199999999999999</v>
      </c>
      <c r="I27" s="720" t="s">
        <v>1353</v>
      </c>
      <c r="J27" s="722">
        <f t="shared" si="1"/>
        <v>0</v>
      </c>
      <c r="K27" s="423" t="s">
        <v>1361</v>
      </c>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row>
    <row r="28" spans="1:69" s="1" customFormat="1" ht="15" customHeight="1">
      <c r="A28" s="428"/>
      <c r="B28" s="717">
        <v>9</v>
      </c>
      <c r="C28" s="718" t="s">
        <v>117</v>
      </c>
      <c r="D28" s="986"/>
      <c r="E28" s="987"/>
      <c r="F28" s="719"/>
      <c r="G28" s="720" t="s">
        <v>1352</v>
      </c>
      <c r="H28" s="721">
        <v>0.16</v>
      </c>
      <c r="I28" s="720" t="s">
        <v>1353</v>
      </c>
      <c r="J28" s="722">
        <f t="shared" si="1"/>
        <v>0</v>
      </c>
      <c r="K28" s="423" t="s">
        <v>1362</v>
      </c>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8"/>
      <c r="BC28" s="428"/>
      <c r="BD28" s="428"/>
      <c r="BE28" s="428"/>
      <c r="BF28" s="428"/>
      <c r="BG28" s="428"/>
      <c r="BH28" s="428"/>
      <c r="BI28" s="428"/>
      <c r="BJ28" s="428"/>
      <c r="BK28" s="428"/>
      <c r="BL28" s="428"/>
      <c r="BM28" s="428"/>
      <c r="BN28" s="428"/>
      <c r="BO28" s="428"/>
      <c r="BP28" s="428"/>
      <c r="BQ28" s="428"/>
    </row>
    <row r="29" spans="1:69" s="1" customFormat="1" ht="15" customHeight="1">
      <c r="A29" s="428"/>
      <c r="B29" s="717">
        <v>10</v>
      </c>
      <c r="C29" s="718" t="s">
        <v>107</v>
      </c>
      <c r="D29" s="986"/>
      <c r="E29" s="987"/>
      <c r="F29" s="719"/>
      <c r="G29" s="720" t="s">
        <v>1352</v>
      </c>
      <c r="H29" s="721">
        <v>0.14299999999999999</v>
      </c>
      <c r="I29" s="720" t="s">
        <v>1353</v>
      </c>
      <c r="J29" s="722">
        <f t="shared" si="1"/>
        <v>0</v>
      </c>
      <c r="K29" s="423" t="s">
        <v>1363</v>
      </c>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428"/>
    </row>
    <row r="30" spans="1:69" s="1" customFormat="1" ht="15" customHeight="1" thickBot="1">
      <c r="A30" s="428"/>
      <c r="B30" s="723">
        <v>11</v>
      </c>
      <c r="C30" s="724" t="s">
        <v>105</v>
      </c>
      <c r="D30" s="986"/>
      <c r="E30" s="987"/>
      <c r="F30" s="719"/>
      <c r="G30" s="720" t="s">
        <v>1352</v>
      </c>
      <c r="H30" s="721">
        <v>0.16500000000000001</v>
      </c>
      <c r="I30" s="720" t="s">
        <v>1353</v>
      </c>
      <c r="J30" s="722">
        <f t="shared" si="1"/>
        <v>0</v>
      </c>
      <c r="K30" s="423" t="s">
        <v>1364</v>
      </c>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row>
    <row r="31" spans="1:69" s="1" customFormat="1" ht="15" customHeight="1">
      <c r="A31" s="428"/>
      <c r="B31" s="432"/>
      <c r="C31" s="433"/>
      <c r="D31" s="434"/>
      <c r="E31" s="434"/>
      <c r="F31" s="435"/>
      <c r="G31" s="541"/>
      <c r="H31" s="991" t="s">
        <v>1365</v>
      </c>
      <c r="I31" s="992"/>
      <c r="J31" s="436"/>
      <c r="K31" s="423"/>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row>
    <row r="32" spans="1:69" s="1" customFormat="1" ht="15" customHeight="1" thickBot="1">
      <c r="A32" s="428"/>
      <c r="B32" s="437"/>
      <c r="C32" s="423"/>
      <c r="D32" s="423"/>
      <c r="E32" s="423"/>
      <c r="F32" s="423"/>
      <c r="G32" s="423"/>
      <c r="H32" s="993" t="s">
        <v>94</v>
      </c>
      <c r="I32" s="994"/>
      <c r="J32" s="438">
        <f>SUM(J20:J30)</f>
        <v>0</v>
      </c>
      <c r="K32" s="423" t="s">
        <v>1366</v>
      </c>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8"/>
      <c r="BG32" s="428"/>
      <c r="BH32" s="428"/>
      <c r="BI32" s="428"/>
      <c r="BJ32" s="428"/>
      <c r="BK32" s="428"/>
      <c r="BL32" s="428"/>
      <c r="BM32" s="428"/>
      <c r="BN32" s="428"/>
      <c r="BO32" s="428"/>
      <c r="BP32" s="428"/>
      <c r="BQ32" s="428"/>
    </row>
    <row r="33" spans="1:69" s="1" customFormat="1" ht="18.75" customHeight="1">
      <c r="A33" s="428"/>
      <c r="B33" s="422"/>
      <c r="C33" s="428"/>
      <c r="D33" s="428"/>
      <c r="E33" s="428"/>
      <c r="F33" s="428"/>
      <c r="G33" s="428"/>
      <c r="H33" s="428"/>
      <c r="I33" s="428"/>
      <c r="J33" s="330"/>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row>
    <row r="34" spans="1:69" s="1" customFormat="1" ht="18.75" customHeight="1" thickBot="1">
      <c r="A34" s="428"/>
      <c r="B34" s="437"/>
      <c r="C34" s="423"/>
      <c r="D34" s="423"/>
      <c r="E34" s="423"/>
      <c r="F34" s="423"/>
      <c r="G34" s="435"/>
      <c r="H34" s="541"/>
      <c r="I34" s="541"/>
      <c r="J34" s="334"/>
      <c r="K34" s="423"/>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8"/>
      <c r="BG34" s="428"/>
      <c r="BH34" s="428"/>
      <c r="BI34" s="428"/>
      <c r="BJ34" s="428"/>
      <c r="BK34" s="428"/>
      <c r="BL34" s="428"/>
      <c r="BM34" s="428"/>
      <c r="BN34" s="428"/>
      <c r="BO34" s="428"/>
      <c r="BP34" s="428"/>
      <c r="BQ34" s="428"/>
    </row>
    <row r="35" spans="1:69" s="1" customFormat="1" ht="18.75" customHeight="1">
      <c r="A35" s="428"/>
      <c r="B35" s="437"/>
      <c r="C35" s="423"/>
      <c r="D35" s="423"/>
      <c r="E35" s="423"/>
      <c r="F35" s="423"/>
      <c r="G35" s="435"/>
      <c r="H35" s="998" t="s">
        <v>1367</v>
      </c>
      <c r="I35" s="999"/>
      <c r="J35" s="436"/>
      <c r="K35" s="423"/>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8"/>
      <c r="BB35" s="428"/>
      <c r="BC35" s="428"/>
      <c r="BD35" s="428"/>
      <c r="BE35" s="428"/>
      <c r="BF35" s="428"/>
      <c r="BG35" s="428"/>
      <c r="BH35" s="428"/>
      <c r="BI35" s="428"/>
      <c r="BJ35" s="428"/>
      <c r="BK35" s="428"/>
      <c r="BL35" s="428"/>
      <c r="BM35" s="428"/>
      <c r="BN35" s="428"/>
      <c r="BO35" s="428"/>
      <c r="BP35" s="428"/>
      <c r="BQ35" s="428"/>
    </row>
    <row r="36" spans="1:69" ht="18.75" customHeight="1" thickBot="1">
      <c r="H36" s="1000" t="s">
        <v>479</v>
      </c>
      <c r="I36" s="1001"/>
      <c r="J36" s="438">
        <f>SUM(J14,J32)</f>
        <v>0</v>
      </c>
      <c r="K36" s="423" t="s">
        <v>1368</v>
      </c>
    </row>
  </sheetData>
  <mergeCells count="30">
    <mergeCell ref="H36:I36"/>
    <mergeCell ref="D27:E27"/>
    <mergeCell ref="D28:E28"/>
    <mergeCell ref="D29:E29"/>
    <mergeCell ref="D30:E30"/>
    <mergeCell ref="H31:I31"/>
    <mergeCell ref="H32:I32"/>
    <mergeCell ref="D24:E24"/>
    <mergeCell ref="D25:E25"/>
    <mergeCell ref="D26:E26"/>
    <mergeCell ref="H35:I35"/>
    <mergeCell ref="D20:E20"/>
    <mergeCell ref="D21:E21"/>
    <mergeCell ref="D22:E22"/>
    <mergeCell ref="D23:E23"/>
    <mergeCell ref="B18:C18"/>
    <mergeCell ref="D18:E18"/>
    <mergeCell ref="D10:E10"/>
    <mergeCell ref="D11:E11"/>
    <mergeCell ref="D12:E12"/>
    <mergeCell ref="D9:E9"/>
    <mergeCell ref="A1:B1"/>
    <mergeCell ref="C1:E1"/>
    <mergeCell ref="H13:I13"/>
    <mergeCell ref="H14:I14"/>
    <mergeCell ref="I1:K1"/>
    <mergeCell ref="B5:C5"/>
    <mergeCell ref="D5:E5"/>
    <mergeCell ref="D7:E7"/>
    <mergeCell ref="D8:E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27"/>
  <sheetViews>
    <sheetView showGridLines="0" view="pageBreakPreview" topLeftCell="A223" zoomScale="85" zoomScaleSheetLayoutView="85" workbookViewId="0">
      <selection activeCell="K242" sqref="K242"/>
    </sheetView>
  </sheetViews>
  <sheetFormatPr defaultColWidth="9" defaultRowHeight="18.75" customHeight="1"/>
  <cols>
    <col min="1" max="1" width="3.125" style="417" customWidth="1"/>
    <col min="2" max="2" width="5.75" style="418" customWidth="1"/>
    <col min="3" max="3" width="8.625" style="417" customWidth="1"/>
    <col min="4" max="4" width="7.375" style="417" customWidth="1"/>
    <col min="5" max="5" width="16" style="417" customWidth="1"/>
    <col min="6" max="6" width="15" style="324" customWidth="1"/>
    <col min="7" max="7" width="11.875" style="417" customWidth="1"/>
    <col min="8" max="8" width="2.25" style="417" bestFit="1" customWidth="1"/>
    <col min="9" max="9" width="11.875" style="325" customWidth="1"/>
    <col min="10" max="10" width="2.25" style="417" bestFit="1" customWidth="1"/>
    <col min="11" max="11" width="11.875" style="332" customWidth="1"/>
    <col min="12" max="12" width="3.5" style="417" customWidth="1"/>
    <col min="13" max="13" width="2.25" style="403" customWidth="1"/>
    <col min="14" max="15" width="6.375" style="403" customWidth="1"/>
    <col min="16" max="69" width="9" style="417"/>
    <col min="70" max="16384" width="9" style="46"/>
  </cols>
  <sheetData>
    <row r="1" spans="1:25" s="46" customFormat="1" ht="18.95" customHeight="1">
      <c r="A1" s="988" t="s">
        <v>148</v>
      </c>
      <c r="B1" s="989"/>
      <c r="C1" s="988" t="s">
        <v>206</v>
      </c>
      <c r="D1" s="990"/>
      <c r="E1" s="990"/>
      <c r="F1" s="989"/>
      <c r="G1" s="417"/>
      <c r="H1" s="417"/>
      <c r="I1" s="751" t="s">
        <v>0</v>
      </c>
      <c r="J1" s="995">
        <f>総括表!H4</f>
        <v>0</v>
      </c>
      <c r="K1" s="995"/>
      <c r="L1" s="995"/>
      <c r="M1" s="403"/>
      <c r="N1" s="403"/>
      <c r="O1" s="403"/>
      <c r="P1" s="417"/>
      <c r="Q1" s="417"/>
      <c r="R1" s="417"/>
      <c r="S1" s="417"/>
      <c r="T1" s="417"/>
      <c r="U1" s="417"/>
      <c r="V1" s="417"/>
      <c r="W1" s="417"/>
      <c r="X1" s="417"/>
      <c r="Y1" s="417"/>
    </row>
    <row r="2" spans="1:25" s="46" customFormat="1" ht="18.95" customHeight="1">
      <c r="A2" s="417"/>
      <c r="B2" s="418"/>
      <c r="C2" s="417"/>
      <c r="D2" s="417"/>
      <c r="E2" s="417"/>
      <c r="F2" s="324"/>
      <c r="G2" s="417"/>
      <c r="H2" s="417"/>
      <c r="I2" s="325"/>
      <c r="J2" s="417"/>
      <c r="K2" s="326"/>
      <c r="L2" s="417"/>
      <c r="M2" s="403"/>
      <c r="N2" s="403"/>
      <c r="O2" s="403"/>
      <c r="P2" s="417"/>
      <c r="Q2" s="417"/>
      <c r="R2" s="417"/>
      <c r="S2" s="417"/>
      <c r="T2" s="417"/>
      <c r="U2" s="417"/>
      <c r="V2" s="417"/>
      <c r="W2" s="417"/>
      <c r="X2" s="417"/>
      <c r="Y2" s="417"/>
    </row>
    <row r="3" spans="1:25" s="46" customFormat="1" ht="18.95" customHeight="1">
      <c r="A3" s="327" t="s">
        <v>536</v>
      </c>
      <c r="B3" s="328" t="s">
        <v>205</v>
      </c>
      <c r="C3" s="417"/>
      <c r="D3" s="417"/>
      <c r="E3" s="417"/>
      <c r="F3" s="324"/>
      <c r="G3" s="417"/>
      <c r="H3" s="417"/>
      <c r="I3" s="325"/>
      <c r="J3" s="417"/>
      <c r="K3" s="326"/>
      <c r="L3" s="417"/>
      <c r="M3" s="403"/>
      <c r="N3" s="404"/>
      <c r="O3" s="404"/>
      <c r="P3" s="278"/>
      <c r="Q3" s="1002"/>
      <c r="R3" s="1002"/>
      <c r="S3" s="741"/>
      <c r="T3" s="1002"/>
      <c r="U3" s="1002"/>
      <c r="V3" s="741"/>
      <c r="W3" s="740"/>
      <c r="X3" s="274"/>
      <c r="Y3" s="417"/>
    </row>
    <row r="4" spans="1:25" s="46" customFormat="1" ht="6.75" customHeight="1">
      <c r="A4" s="327"/>
      <c r="B4" s="328"/>
      <c r="C4" s="417"/>
      <c r="D4" s="417"/>
      <c r="E4" s="417"/>
      <c r="F4" s="324"/>
      <c r="G4" s="417"/>
      <c r="H4" s="417"/>
      <c r="I4" s="325"/>
      <c r="J4" s="417"/>
      <c r="K4" s="326"/>
      <c r="L4" s="417"/>
      <c r="M4" s="403"/>
      <c r="N4" s="404"/>
      <c r="O4" s="404"/>
      <c r="P4" s="278"/>
      <c r="Q4" s="741"/>
      <c r="R4" s="741"/>
      <c r="S4" s="741"/>
      <c r="T4" s="741"/>
      <c r="U4" s="741"/>
      <c r="V4" s="741"/>
      <c r="W4" s="740"/>
      <c r="X4" s="274"/>
      <c r="Y4" s="417"/>
    </row>
    <row r="5" spans="1:25" s="46" customFormat="1" ht="18.95" customHeight="1" thickBot="1">
      <c r="A5" s="327"/>
      <c r="B5" s="1003" t="s">
        <v>1459</v>
      </c>
      <c r="C5" s="1003"/>
      <c r="D5" s="1003"/>
      <c r="E5" s="1003"/>
      <c r="F5" s="1003"/>
      <c r="G5" s="428"/>
      <c r="H5" s="428"/>
      <c r="I5" s="428" t="s">
        <v>160</v>
      </c>
      <c r="J5" s="428"/>
      <c r="K5" s="330"/>
      <c r="L5" s="428"/>
      <c r="M5" s="403"/>
      <c r="N5" s="403"/>
      <c r="O5" s="404"/>
      <c r="P5" s="278"/>
      <c r="Q5" s="278"/>
      <c r="R5" s="741"/>
      <c r="S5" s="741"/>
      <c r="T5" s="741"/>
      <c r="U5" s="741"/>
      <c r="V5" s="741"/>
      <c r="W5" s="741"/>
      <c r="X5" s="740"/>
      <c r="Y5" s="274"/>
    </row>
    <row r="6" spans="1:25" s="46" customFormat="1" ht="22.7" customHeight="1" thickBot="1">
      <c r="A6" s="327"/>
      <c r="B6" s="1003"/>
      <c r="C6" s="1003"/>
      <c r="D6" s="1003"/>
      <c r="E6" s="1003"/>
      <c r="F6" s="1003"/>
      <c r="G6" s="780">
        <f>附表!E11</f>
        <v>0</v>
      </c>
      <c r="H6" s="750" t="s">
        <v>1460</v>
      </c>
      <c r="I6" s="781">
        <v>0.6</v>
      </c>
      <c r="J6" s="750" t="s">
        <v>1461</v>
      </c>
      <c r="K6" s="331">
        <f>ROUND(G6*I6,0)</f>
        <v>0</v>
      </c>
      <c r="L6" s="423" t="s">
        <v>1462</v>
      </c>
      <c r="M6" s="403" t="s">
        <v>1460</v>
      </c>
      <c r="N6" s="403"/>
      <c r="O6" s="404"/>
      <c r="P6" s="278"/>
      <c r="Q6" s="278"/>
      <c r="R6" s="741"/>
      <c r="S6" s="741"/>
      <c r="T6" s="741"/>
      <c r="U6" s="741"/>
      <c r="V6" s="741"/>
      <c r="W6" s="741"/>
      <c r="X6" s="740"/>
      <c r="Y6" s="274"/>
    </row>
    <row r="7" spans="1:25" s="46" customFormat="1" ht="11.25" customHeight="1">
      <c r="A7" s="327"/>
      <c r="B7" s="328"/>
      <c r="C7" s="417"/>
      <c r="D7" s="417"/>
      <c r="E7" s="417"/>
      <c r="F7" s="324"/>
      <c r="G7" s="332"/>
      <c r="H7" s="417"/>
      <c r="I7" s="325"/>
      <c r="J7" s="417"/>
      <c r="K7" s="333" t="s">
        <v>159</v>
      </c>
      <c r="L7" s="417"/>
      <c r="M7" s="403"/>
      <c r="N7" s="404"/>
      <c r="O7" s="404"/>
      <c r="P7" s="278"/>
      <c r="Q7" s="741"/>
      <c r="R7" s="741"/>
      <c r="S7" s="741"/>
      <c r="T7" s="741"/>
      <c r="U7" s="741"/>
      <c r="V7" s="741"/>
      <c r="W7" s="740"/>
      <c r="X7" s="274"/>
      <c r="Y7" s="417"/>
    </row>
    <row r="8" spans="1:25" s="46" customFormat="1" ht="18.95" customHeight="1" thickBot="1">
      <c r="A8" s="327"/>
      <c r="B8" s="1003" t="s">
        <v>1463</v>
      </c>
      <c r="C8" s="1003"/>
      <c r="D8" s="1003"/>
      <c r="E8" s="1003"/>
      <c r="F8" s="1003"/>
      <c r="G8" s="330"/>
      <c r="H8" s="428"/>
      <c r="I8" s="428" t="s">
        <v>160</v>
      </c>
      <c r="J8" s="428"/>
      <c r="K8" s="330"/>
      <c r="L8" s="428"/>
      <c r="M8" s="403"/>
      <c r="N8" s="403"/>
      <c r="O8" s="404"/>
      <c r="P8" s="278"/>
      <c r="Q8" s="278"/>
      <c r="R8" s="741"/>
      <c r="S8" s="741"/>
      <c r="T8" s="741"/>
      <c r="U8" s="741"/>
      <c r="V8" s="741"/>
      <c r="W8" s="741"/>
      <c r="X8" s="740"/>
      <c r="Y8" s="274"/>
    </row>
    <row r="9" spans="1:25" s="46" customFormat="1" ht="23.25" customHeight="1" thickBot="1">
      <c r="A9" s="327"/>
      <c r="B9" s="1003"/>
      <c r="C9" s="1003"/>
      <c r="D9" s="1003"/>
      <c r="E9" s="1003"/>
      <c r="F9" s="1003"/>
      <c r="G9" s="780">
        <f>附表!E20</f>
        <v>0</v>
      </c>
      <c r="H9" s="750" t="s">
        <v>1460</v>
      </c>
      <c r="I9" s="781">
        <v>0.45</v>
      </c>
      <c r="J9" s="750" t="s">
        <v>1461</v>
      </c>
      <c r="K9" s="331">
        <f>ROUND(G9*I9,0)</f>
        <v>0</v>
      </c>
      <c r="L9" s="423" t="s">
        <v>1464</v>
      </c>
      <c r="M9" s="403" t="s">
        <v>1460</v>
      </c>
      <c r="N9" s="403"/>
      <c r="O9" s="404"/>
      <c r="P9" s="278"/>
      <c r="Q9" s="278"/>
      <c r="R9" s="741"/>
      <c r="S9" s="741"/>
      <c r="T9" s="741"/>
      <c r="U9" s="741"/>
      <c r="V9" s="741"/>
      <c r="W9" s="741"/>
      <c r="X9" s="740"/>
      <c r="Y9" s="274"/>
    </row>
    <row r="10" spans="1:25" s="46" customFormat="1" ht="11.25" customHeight="1">
      <c r="A10" s="417"/>
      <c r="B10" s="418"/>
      <c r="C10" s="417"/>
      <c r="D10" s="417"/>
      <c r="E10" s="417"/>
      <c r="F10" s="324"/>
      <c r="G10" s="334"/>
      <c r="H10" s="739"/>
      <c r="I10" s="335"/>
      <c r="J10" s="739"/>
      <c r="K10" s="333" t="s">
        <v>159</v>
      </c>
      <c r="L10" s="417"/>
      <c r="M10" s="403"/>
      <c r="N10" s="405"/>
      <c r="O10" s="406"/>
      <c r="P10" s="277"/>
      <c r="Q10" s="740"/>
      <c r="R10" s="740"/>
      <c r="S10" s="276"/>
      <c r="T10" s="1004"/>
      <c r="U10" s="1004"/>
      <c r="V10" s="275"/>
      <c r="W10" s="741"/>
      <c r="X10" s="274"/>
      <c r="Y10" s="417"/>
    </row>
    <row r="11" spans="1:25" s="46" customFormat="1" ht="18.95" customHeight="1">
      <c r="A11" s="417"/>
      <c r="B11" s="418"/>
      <c r="C11" s="417"/>
      <c r="D11" s="417"/>
      <c r="E11" s="417"/>
      <c r="F11" s="324"/>
      <c r="G11" s="334"/>
      <c r="H11" s="739"/>
      <c r="I11" s="335"/>
      <c r="J11" s="739"/>
      <c r="K11" s="333"/>
      <c r="L11" s="417"/>
      <c r="M11" s="403"/>
      <c r="N11" s="405"/>
      <c r="O11" s="406"/>
      <c r="P11" s="277"/>
      <c r="Q11" s="740"/>
      <c r="R11" s="740"/>
      <c r="S11" s="276"/>
      <c r="T11" s="740"/>
      <c r="U11" s="740"/>
      <c r="V11" s="275"/>
      <c r="W11" s="741"/>
      <c r="X11" s="274"/>
      <c r="Y11" s="417"/>
    </row>
    <row r="12" spans="1:25" s="46" customFormat="1" ht="6.75" customHeight="1">
      <c r="A12" s="417"/>
      <c r="B12" s="418"/>
      <c r="C12" s="417"/>
      <c r="D12" s="417"/>
      <c r="E12" s="417"/>
      <c r="F12" s="324"/>
      <c r="G12" s="334"/>
      <c r="H12" s="739"/>
      <c r="I12" s="335"/>
      <c r="J12" s="739"/>
      <c r="K12" s="333"/>
      <c r="L12" s="417"/>
      <c r="M12" s="403"/>
      <c r="N12" s="405"/>
      <c r="O12" s="406"/>
      <c r="P12" s="277"/>
      <c r="Q12" s="740"/>
      <c r="R12" s="740"/>
      <c r="S12" s="276"/>
      <c r="T12" s="740"/>
      <c r="U12" s="740"/>
      <c r="V12" s="275"/>
      <c r="W12" s="741"/>
      <c r="X12" s="274"/>
      <c r="Y12" s="417"/>
    </row>
    <row r="13" spans="1:25" s="46" customFormat="1" ht="14.25">
      <c r="A13" s="327" t="s">
        <v>1465</v>
      </c>
      <c r="B13" s="328" t="s">
        <v>205</v>
      </c>
      <c r="C13" s="417"/>
      <c r="D13" s="417"/>
      <c r="E13" s="417"/>
      <c r="F13" s="324"/>
      <c r="G13" s="334"/>
      <c r="H13" s="739"/>
      <c r="I13" s="335"/>
      <c r="J13" s="739"/>
      <c r="K13" s="334"/>
      <c r="L13" s="417"/>
      <c r="M13" s="403"/>
      <c r="N13" s="405"/>
      <c r="O13" s="406"/>
      <c r="P13" s="277"/>
      <c r="Q13" s="740"/>
      <c r="R13" s="740"/>
      <c r="S13" s="276"/>
      <c r="T13" s="740"/>
      <c r="U13" s="740"/>
      <c r="V13" s="275"/>
      <c r="W13" s="741"/>
      <c r="X13" s="274"/>
      <c r="Y13" s="417"/>
    </row>
    <row r="14" spans="1:25" s="46" customFormat="1" ht="14.25">
      <c r="A14" s="327"/>
      <c r="B14" s="328"/>
      <c r="C14" s="417"/>
      <c r="D14" s="417"/>
      <c r="E14" s="417"/>
      <c r="F14" s="324"/>
      <c r="G14" s="334"/>
      <c r="H14" s="739"/>
      <c r="I14" s="335"/>
      <c r="J14" s="739"/>
      <c r="K14" s="334"/>
      <c r="L14" s="417"/>
      <c r="M14" s="403"/>
      <c r="N14" s="405"/>
      <c r="O14" s="406"/>
      <c r="P14" s="277"/>
      <c r="Q14" s="740"/>
      <c r="R14" s="740"/>
      <c r="S14" s="276"/>
      <c r="T14" s="740"/>
      <c r="U14" s="740"/>
      <c r="V14" s="275"/>
      <c r="W14" s="741"/>
      <c r="X14" s="274"/>
      <c r="Y14" s="417"/>
    </row>
    <row r="15" spans="1:25" s="46" customFormat="1" ht="14.25" customHeight="1">
      <c r="A15" s="417"/>
      <c r="B15" s="1005" t="s">
        <v>112</v>
      </c>
      <c r="C15" s="1005"/>
      <c r="D15" s="1006" t="s">
        <v>198</v>
      </c>
      <c r="E15" s="1006"/>
      <c r="F15" s="1006"/>
      <c r="G15" s="782" t="s">
        <v>197</v>
      </c>
      <c r="H15" s="783"/>
      <c r="I15" s="784" t="s">
        <v>109</v>
      </c>
      <c r="J15" s="716"/>
      <c r="K15" s="725" t="s">
        <v>3</v>
      </c>
      <c r="L15" s="417"/>
      <c r="M15" s="403"/>
      <c r="N15" s="405"/>
      <c r="O15" s="406"/>
      <c r="P15" s="277"/>
      <c r="Q15" s="740"/>
      <c r="R15" s="740"/>
      <c r="S15" s="276"/>
      <c r="T15" s="1004"/>
      <c r="U15" s="1004"/>
      <c r="V15" s="275"/>
      <c r="W15" s="741"/>
      <c r="X15" s="274"/>
      <c r="Y15" s="417"/>
    </row>
    <row r="16" spans="1:25" s="46" customFormat="1" ht="14.25" customHeight="1">
      <c r="A16" s="417"/>
      <c r="B16" s="426"/>
      <c r="C16" s="744"/>
      <c r="D16" s="742"/>
      <c r="E16" s="339"/>
      <c r="F16" s="340"/>
      <c r="G16" s="341"/>
      <c r="H16" s="342"/>
      <c r="I16" s="343"/>
      <c r="J16" s="746"/>
      <c r="K16" s="344" t="s">
        <v>1466</v>
      </c>
      <c r="L16" s="417"/>
      <c r="M16" s="403"/>
      <c r="N16" s="405" t="s">
        <v>1467</v>
      </c>
      <c r="O16" s="406" t="s">
        <v>1468</v>
      </c>
      <c r="P16" s="277"/>
      <c r="Q16" s="740"/>
      <c r="R16" s="740"/>
      <c r="S16" s="276"/>
      <c r="T16" s="740"/>
      <c r="U16" s="740"/>
      <c r="V16" s="275"/>
      <c r="W16" s="741"/>
      <c r="X16" s="274"/>
      <c r="Y16" s="417"/>
    </row>
    <row r="17" spans="2:24" s="46" customFormat="1" ht="14.25" customHeight="1">
      <c r="B17" s="1007">
        <v>1</v>
      </c>
      <c r="C17" s="1008" t="s">
        <v>107</v>
      </c>
      <c r="D17" s="1009" t="s">
        <v>176</v>
      </c>
      <c r="E17" s="1010" t="s">
        <v>203</v>
      </c>
      <c r="F17" s="785" t="s">
        <v>200</v>
      </c>
      <c r="G17" s="786"/>
      <c r="H17" s="787" t="s">
        <v>1469</v>
      </c>
      <c r="I17" s="788">
        <v>0.25800000000000001</v>
      </c>
      <c r="J17" s="716" t="s">
        <v>1470</v>
      </c>
      <c r="K17" s="789">
        <f t="shared" ref="K17:K69" si="0">ROUND(G17*I17,0)</f>
        <v>0</v>
      </c>
      <c r="L17" s="407" t="str">
        <f>$N$16&amp;N17&amp;O17&amp;$O$16</f>
        <v>(ｱ)</v>
      </c>
      <c r="M17" s="403"/>
      <c r="N17" s="405" t="s">
        <v>1471</v>
      </c>
      <c r="O17" s="406"/>
      <c r="P17" s="277"/>
      <c r="Q17" s="1002"/>
      <c r="R17" s="1002"/>
      <c r="S17" s="276"/>
      <c r="T17" s="1004"/>
      <c r="U17" s="1004"/>
      <c r="V17" s="279"/>
      <c r="W17" s="740"/>
      <c r="X17" s="274"/>
    </row>
    <row r="18" spans="2:24" s="46" customFormat="1" ht="14.25" customHeight="1">
      <c r="B18" s="1007"/>
      <c r="C18" s="1008"/>
      <c r="D18" s="1009"/>
      <c r="E18" s="1010"/>
      <c r="F18" s="785" t="s">
        <v>199</v>
      </c>
      <c r="G18" s="786"/>
      <c r="H18" s="787" t="s">
        <v>1469</v>
      </c>
      <c r="I18" s="788">
        <v>0.129</v>
      </c>
      <c r="J18" s="787" t="s">
        <v>1470</v>
      </c>
      <c r="K18" s="789">
        <f t="shared" si="0"/>
        <v>0</v>
      </c>
      <c r="L18" s="407" t="str">
        <f t="shared" ref="L18:L59" si="1">$N$16&amp;N18&amp;O18&amp;$O$16</f>
        <v>(ｲ)</v>
      </c>
      <c r="M18" s="403"/>
      <c r="N18" s="405" t="s">
        <v>1472</v>
      </c>
      <c r="O18" s="406"/>
      <c r="P18" s="277"/>
      <c r="Q18" s="741"/>
      <c r="R18" s="741"/>
      <c r="S18" s="276"/>
      <c r="T18" s="740"/>
      <c r="U18" s="740"/>
      <c r="V18" s="279"/>
      <c r="W18" s="740"/>
      <c r="X18" s="274"/>
    </row>
    <row r="19" spans="2:24" s="46" customFormat="1" ht="14.25" customHeight="1">
      <c r="B19" s="1007"/>
      <c r="C19" s="1008"/>
      <c r="D19" s="1009"/>
      <c r="E19" s="1010" t="s">
        <v>202</v>
      </c>
      <c r="F19" s="785" t="s">
        <v>200</v>
      </c>
      <c r="G19" s="786"/>
      <c r="H19" s="787" t="s">
        <v>1473</v>
      </c>
      <c r="I19" s="788">
        <v>0.193</v>
      </c>
      <c r="J19" s="716" t="s">
        <v>1474</v>
      </c>
      <c r="K19" s="789">
        <f t="shared" si="0"/>
        <v>0</v>
      </c>
      <c r="L19" s="407" t="str">
        <f t="shared" si="1"/>
        <v>(ｳ)</v>
      </c>
      <c r="M19" s="403"/>
      <c r="N19" s="405" t="s">
        <v>1475</v>
      </c>
      <c r="O19" s="406"/>
      <c r="P19" s="277"/>
      <c r="Q19" s="740"/>
      <c r="R19" s="740"/>
      <c r="S19" s="276"/>
      <c r="T19" s="1004"/>
      <c r="U19" s="1004"/>
      <c r="V19" s="275"/>
      <c r="W19" s="741"/>
      <c r="X19" s="274"/>
    </row>
    <row r="20" spans="2:24" s="46" customFormat="1" ht="14.25" customHeight="1">
      <c r="B20" s="1007"/>
      <c r="C20" s="1008"/>
      <c r="D20" s="1009"/>
      <c r="E20" s="1010"/>
      <c r="F20" s="785" t="s">
        <v>199</v>
      </c>
      <c r="G20" s="786"/>
      <c r="H20" s="787" t="s">
        <v>1473</v>
      </c>
      <c r="I20" s="788">
        <v>9.7000000000000003E-2</v>
      </c>
      <c r="J20" s="787" t="s">
        <v>1474</v>
      </c>
      <c r="K20" s="789">
        <f t="shared" si="0"/>
        <v>0</v>
      </c>
      <c r="L20" s="407" t="str">
        <f t="shared" si="1"/>
        <v>(ｴ)</v>
      </c>
      <c r="M20" s="403"/>
      <c r="N20" s="405" t="s">
        <v>1476</v>
      </c>
      <c r="O20" s="406"/>
      <c r="P20" s="277"/>
      <c r="Q20" s="740"/>
      <c r="R20" s="740"/>
      <c r="S20" s="276"/>
      <c r="T20" s="740"/>
      <c r="U20" s="740"/>
      <c r="V20" s="275"/>
      <c r="W20" s="741"/>
      <c r="X20" s="274"/>
    </row>
    <row r="21" spans="2:24" s="46" customFormat="1" ht="14.25" customHeight="1">
      <c r="B21" s="1007"/>
      <c r="C21" s="1008"/>
      <c r="D21" s="1009"/>
      <c r="E21" s="1010" t="s">
        <v>201</v>
      </c>
      <c r="F21" s="785" t="s">
        <v>200</v>
      </c>
      <c r="G21" s="786"/>
      <c r="H21" s="787" t="s">
        <v>1473</v>
      </c>
      <c r="I21" s="788">
        <v>0.14499999999999999</v>
      </c>
      <c r="J21" s="716" t="s">
        <v>1474</v>
      </c>
      <c r="K21" s="789">
        <f t="shared" si="0"/>
        <v>0</v>
      </c>
      <c r="L21" s="407" t="str">
        <f t="shared" si="1"/>
        <v>(ｵ)</v>
      </c>
      <c r="M21" s="403"/>
      <c r="N21" s="405" t="s">
        <v>1477</v>
      </c>
      <c r="O21" s="406"/>
      <c r="P21" s="277"/>
      <c r="Q21" s="740"/>
      <c r="R21" s="740"/>
      <c r="S21" s="276"/>
      <c r="T21" s="1004"/>
      <c r="U21" s="1004"/>
      <c r="V21" s="275"/>
      <c r="W21" s="741"/>
      <c r="X21" s="274"/>
    </row>
    <row r="22" spans="2:24" s="46" customFormat="1" ht="14.25" customHeight="1">
      <c r="B22" s="1007"/>
      <c r="C22" s="1008"/>
      <c r="D22" s="1009"/>
      <c r="E22" s="1010"/>
      <c r="F22" s="785" t="s">
        <v>199</v>
      </c>
      <c r="G22" s="786"/>
      <c r="H22" s="787" t="s">
        <v>1473</v>
      </c>
      <c r="I22" s="788">
        <v>0.14499999999999999</v>
      </c>
      <c r="J22" s="787" t="s">
        <v>1474</v>
      </c>
      <c r="K22" s="789">
        <f t="shared" si="0"/>
        <v>0</v>
      </c>
      <c r="L22" s="407" t="str">
        <f t="shared" si="1"/>
        <v>(ｶ)</v>
      </c>
      <c r="M22" s="403"/>
      <c r="N22" s="405" t="s">
        <v>1478</v>
      </c>
      <c r="O22" s="406"/>
      <c r="P22" s="277"/>
      <c r="Q22" s="740"/>
      <c r="R22" s="740"/>
      <c r="S22" s="276"/>
      <c r="T22" s="740"/>
      <c r="U22" s="740"/>
      <c r="V22" s="275"/>
      <c r="W22" s="741"/>
      <c r="X22" s="274"/>
    </row>
    <row r="23" spans="2:24" s="46" customFormat="1" ht="14.25" customHeight="1">
      <c r="B23" s="1007">
        <v>2</v>
      </c>
      <c r="C23" s="1008" t="s">
        <v>105</v>
      </c>
      <c r="D23" s="1009" t="s">
        <v>176</v>
      </c>
      <c r="E23" s="1010" t="s">
        <v>203</v>
      </c>
      <c r="F23" s="785" t="s">
        <v>200</v>
      </c>
      <c r="G23" s="786"/>
      <c r="H23" s="787" t="s">
        <v>1473</v>
      </c>
      <c r="I23" s="788">
        <v>0.26</v>
      </c>
      <c r="J23" s="716" t="s">
        <v>1474</v>
      </c>
      <c r="K23" s="789">
        <f t="shared" si="0"/>
        <v>0</v>
      </c>
      <c r="L23" s="407" t="str">
        <f t="shared" si="1"/>
        <v>(ｷ)</v>
      </c>
      <c r="M23" s="403"/>
      <c r="N23" s="405" t="s">
        <v>1479</v>
      </c>
      <c r="O23" s="406"/>
      <c r="P23" s="277"/>
      <c r="Q23" s="1002"/>
      <c r="R23" s="1002"/>
      <c r="S23" s="276"/>
      <c r="T23" s="1004"/>
      <c r="U23" s="1004"/>
      <c r="V23" s="279"/>
      <c r="W23" s="740"/>
      <c r="X23" s="274"/>
    </row>
    <row r="24" spans="2:24" s="46" customFormat="1" ht="14.25" customHeight="1">
      <c r="B24" s="1007"/>
      <c r="C24" s="1008"/>
      <c r="D24" s="1009"/>
      <c r="E24" s="1010"/>
      <c r="F24" s="785" t="s">
        <v>199</v>
      </c>
      <c r="G24" s="786"/>
      <c r="H24" s="787" t="s">
        <v>1473</v>
      </c>
      <c r="I24" s="788">
        <v>0.13</v>
      </c>
      <c r="J24" s="787" t="s">
        <v>1474</v>
      </c>
      <c r="K24" s="789">
        <f t="shared" si="0"/>
        <v>0</v>
      </c>
      <c r="L24" s="407" t="str">
        <f t="shared" si="1"/>
        <v>(ｸ)</v>
      </c>
      <c r="M24" s="403"/>
      <c r="N24" s="405" t="s">
        <v>1480</v>
      </c>
      <c r="O24" s="406"/>
      <c r="P24" s="277"/>
      <c r="Q24" s="741"/>
      <c r="R24" s="741"/>
      <c r="S24" s="276"/>
      <c r="T24" s="740"/>
      <c r="U24" s="740"/>
      <c r="V24" s="279"/>
      <c r="W24" s="740"/>
      <c r="X24" s="274"/>
    </row>
    <row r="25" spans="2:24" s="46" customFormat="1" ht="14.25" customHeight="1">
      <c r="B25" s="1007"/>
      <c r="C25" s="1008"/>
      <c r="D25" s="1009"/>
      <c r="E25" s="1010" t="s">
        <v>202</v>
      </c>
      <c r="F25" s="785" t="s">
        <v>200</v>
      </c>
      <c r="G25" s="786"/>
      <c r="H25" s="787" t="s">
        <v>1473</v>
      </c>
      <c r="I25" s="788">
        <v>0.19500000000000001</v>
      </c>
      <c r="J25" s="716" t="s">
        <v>1474</v>
      </c>
      <c r="K25" s="789">
        <f t="shared" si="0"/>
        <v>0</v>
      </c>
      <c r="L25" s="407" t="str">
        <f t="shared" si="1"/>
        <v>(ｹ)</v>
      </c>
      <c r="M25" s="403"/>
      <c r="N25" s="405" t="s">
        <v>1481</v>
      </c>
      <c r="O25" s="406"/>
      <c r="P25" s="277"/>
      <c r="Q25" s="740"/>
      <c r="R25" s="740"/>
      <c r="S25" s="276"/>
      <c r="T25" s="1004"/>
      <c r="U25" s="1004"/>
      <c r="V25" s="275"/>
      <c r="W25" s="741"/>
      <c r="X25" s="274"/>
    </row>
    <row r="26" spans="2:24" s="46" customFormat="1" ht="14.25" customHeight="1">
      <c r="B26" s="1007"/>
      <c r="C26" s="1008"/>
      <c r="D26" s="1009"/>
      <c r="E26" s="1010"/>
      <c r="F26" s="785" t="s">
        <v>199</v>
      </c>
      <c r="G26" s="786"/>
      <c r="H26" s="787" t="s">
        <v>1473</v>
      </c>
      <c r="I26" s="788">
        <v>9.8000000000000004E-2</v>
      </c>
      <c r="J26" s="787" t="s">
        <v>1474</v>
      </c>
      <c r="K26" s="789">
        <f t="shared" si="0"/>
        <v>0</v>
      </c>
      <c r="L26" s="407" t="str">
        <f t="shared" si="1"/>
        <v>(ｺ)</v>
      </c>
      <c r="M26" s="403"/>
      <c r="N26" s="405" t="s">
        <v>1482</v>
      </c>
      <c r="O26" s="406"/>
      <c r="P26" s="277"/>
      <c r="Q26" s="740"/>
      <c r="R26" s="740"/>
      <c r="S26" s="276"/>
      <c r="T26" s="740"/>
      <c r="U26" s="740"/>
      <c r="V26" s="275"/>
      <c r="W26" s="741"/>
      <c r="X26" s="274"/>
    </row>
    <row r="27" spans="2:24" s="46" customFormat="1" ht="14.25" customHeight="1">
      <c r="B27" s="1007"/>
      <c r="C27" s="1008"/>
      <c r="D27" s="1009"/>
      <c r="E27" s="1010" t="s">
        <v>201</v>
      </c>
      <c r="F27" s="785" t="s">
        <v>200</v>
      </c>
      <c r="G27" s="786"/>
      <c r="H27" s="787" t="s">
        <v>1473</v>
      </c>
      <c r="I27" s="788">
        <v>0.14599999999999999</v>
      </c>
      <c r="J27" s="716" t="s">
        <v>1474</v>
      </c>
      <c r="K27" s="789">
        <f t="shared" si="0"/>
        <v>0</v>
      </c>
      <c r="L27" s="407" t="str">
        <f t="shared" si="1"/>
        <v>(ｻ)</v>
      </c>
      <c r="M27" s="403"/>
      <c r="N27" s="405" t="s">
        <v>1483</v>
      </c>
      <c r="O27" s="406"/>
      <c r="P27" s="277"/>
      <c r="Q27" s="740"/>
      <c r="R27" s="740"/>
      <c r="S27" s="276"/>
      <c r="T27" s="1004"/>
      <c r="U27" s="1004"/>
      <c r="V27" s="275"/>
      <c r="W27" s="741"/>
      <c r="X27" s="274"/>
    </row>
    <row r="28" spans="2:24" s="46" customFormat="1" ht="14.25" customHeight="1">
      <c r="B28" s="1007"/>
      <c r="C28" s="1008"/>
      <c r="D28" s="1009"/>
      <c r="E28" s="1010"/>
      <c r="F28" s="785" t="s">
        <v>199</v>
      </c>
      <c r="G28" s="786"/>
      <c r="H28" s="787" t="s">
        <v>1473</v>
      </c>
      <c r="I28" s="788">
        <v>0.14599999999999999</v>
      </c>
      <c r="J28" s="787" t="s">
        <v>1474</v>
      </c>
      <c r="K28" s="789">
        <f t="shared" si="0"/>
        <v>0</v>
      </c>
      <c r="L28" s="407" t="str">
        <f t="shared" si="1"/>
        <v>(ｼ)</v>
      </c>
      <c r="M28" s="403"/>
      <c r="N28" s="405" t="s">
        <v>1484</v>
      </c>
      <c r="O28" s="406"/>
      <c r="P28" s="277"/>
      <c r="Q28" s="740"/>
      <c r="R28" s="740"/>
      <c r="S28" s="276"/>
      <c r="T28" s="740"/>
      <c r="U28" s="740"/>
      <c r="V28" s="275"/>
      <c r="W28" s="741"/>
      <c r="X28" s="274"/>
    </row>
    <row r="29" spans="2:24" s="46" customFormat="1" ht="14.25" customHeight="1">
      <c r="B29" s="1011">
        <v>3</v>
      </c>
      <c r="C29" s="1013" t="s">
        <v>103</v>
      </c>
      <c r="D29" s="1005" t="s">
        <v>176</v>
      </c>
      <c r="E29" s="1017" t="s">
        <v>203</v>
      </c>
      <c r="F29" s="785" t="s">
        <v>200</v>
      </c>
      <c r="G29" s="786"/>
      <c r="H29" s="787" t="s">
        <v>1473</v>
      </c>
      <c r="I29" s="788">
        <v>0.28299999999999997</v>
      </c>
      <c r="J29" s="716" t="s">
        <v>1474</v>
      </c>
      <c r="K29" s="789">
        <f t="shared" si="0"/>
        <v>0</v>
      </c>
      <c r="L29" s="407" t="str">
        <f t="shared" si="1"/>
        <v>(ｽ)</v>
      </c>
      <c r="M29" s="403"/>
      <c r="N29" s="405" t="s">
        <v>1485</v>
      </c>
      <c r="O29" s="406"/>
      <c r="P29" s="277"/>
      <c r="Q29" s="1002"/>
      <c r="R29" s="1002"/>
      <c r="S29" s="276"/>
      <c r="T29" s="1004"/>
      <c r="U29" s="1004"/>
      <c r="V29" s="279"/>
      <c r="W29" s="740"/>
      <c r="X29" s="274"/>
    </row>
    <row r="30" spans="2:24" s="46" customFormat="1" ht="14.25" customHeight="1">
      <c r="B30" s="1012"/>
      <c r="C30" s="1014"/>
      <c r="D30" s="1015"/>
      <c r="E30" s="1018"/>
      <c r="F30" s="785" t="s">
        <v>199</v>
      </c>
      <c r="G30" s="786"/>
      <c r="H30" s="787" t="s">
        <v>1469</v>
      </c>
      <c r="I30" s="788">
        <v>0.14099999999999999</v>
      </c>
      <c r="J30" s="787" t="s">
        <v>1470</v>
      </c>
      <c r="K30" s="789">
        <f t="shared" si="0"/>
        <v>0</v>
      </c>
      <c r="L30" s="407" t="str">
        <f t="shared" si="1"/>
        <v>(ｾ)</v>
      </c>
      <c r="M30" s="403"/>
      <c r="N30" s="405" t="s">
        <v>1486</v>
      </c>
      <c r="O30" s="406"/>
      <c r="P30" s="277"/>
      <c r="Q30" s="741"/>
      <c r="R30" s="741"/>
      <c r="S30" s="276"/>
      <c r="T30" s="740"/>
      <c r="U30" s="740"/>
      <c r="V30" s="279"/>
      <c r="W30" s="740"/>
      <c r="X30" s="274"/>
    </row>
    <row r="31" spans="2:24" s="46" customFormat="1" ht="14.25" customHeight="1">
      <c r="B31" s="1012"/>
      <c r="C31" s="1014"/>
      <c r="D31" s="1015"/>
      <c r="E31" s="1017" t="s">
        <v>202</v>
      </c>
      <c r="F31" s="785" t="s">
        <v>200</v>
      </c>
      <c r="G31" s="786"/>
      <c r="H31" s="787" t="s">
        <v>1473</v>
      </c>
      <c r="I31" s="788">
        <v>0.21199999999999999</v>
      </c>
      <c r="J31" s="716" t="s">
        <v>1474</v>
      </c>
      <c r="K31" s="789">
        <f t="shared" si="0"/>
        <v>0</v>
      </c>
      <c r="L31" s="407" t="str">
        <f t="shared" si="1"/>
        <v>(ｿ)</v>
      </c>
      <c r="M31" s="403"/>
      <c r="N31" s="405" t="s">
        <v>1487</v>
      </c>
      <c r="O31" s="406"/>
      <c r="P31" s="277"/>
      <c r="Q31" s="740"/>
      <c r="R31" s="740"/>
      <c r="S31" s="276"/>
      <c r="T31" s="1004"/>
      <c r="U31" s="1004"/>
      <c r="V31" s="275"/>
      <c r="W31" s="741"/>
      <c r="X31" s="274"/>
    </row>
    <row r="32" spans="2:24" s="46" customFormat="1" ht="14.25" customHeight="1">
      <c r="B32" s="1012"/>
      <c r="C32" s="1014"/>
      <c r="D32" s="1015"/>
      <c r="E32" s="1018"/>
      <c r="F32" s="785" t="s">
        <v>199</v>
      </c>
      <c r="G32" s="786"/>
      <c r="H32" s="787" t="s">
        <v>1473</v>
      </c>
      <c r="I32" s="788">
        <v>0.106</v>
      </c>
      <c r="J32" s="787" t="s">
        <v>1474</v>
      </c>
      <c r="K32" s="789">
        <f t="shared" si="0"/>
        <v>0</v>
      </c>
      <c r="L32" s="407" t="str">
        <f t="shared" si="1"/>
        <v>(ﾀ)</v>
      </c>
      <c r="M32" s="403"/>
      <c r="N32" s="405" t="s">
        <v>1488</v>
      </c>
      <c r="O32" s="406"/>
      <c r="P32" s="277"/>
      <c r="Q32" s="740"/>
      <c r="R32" s="740"/>
      <c r="S32" s="276"/>
      <c r="T32" s="740"/>
      <c r="U32" s="740"/>
      <c r="V32" s="275"/>
      <c r="W32" s="741"/>
      <c r="X32" s="274"/>
    </row>
    <row r="33" spans="2:24" s="46" customFormat="1" ht="14.25" customHeight="1">
      <c r="B33" s="1012"/>
      <c r="C33" s="1014"/>
      <c r="D33" s="1015"/>
      <c r="E33" s="1017" t="s">
        <v>201</v>
      </c>
      <c r="F33" s="785" t="s">
        <v>200</v>
      </c>
      <c r="G33" s="786"/>
      <c r="H33" s="787" t="s">
        <v>1473</v>
      </c>
      <c r="I33" s="788">
        <v>0.159</v>
      </c>
      <c r="J33" s="716" t="s">
        <v>1474</v>
      </c>
      <c r="K33" s="789">
        <f t="shared" si="0"/>
        <v>0</v>
      </c>
      <c r="L33" s="407" t="str">
        <f t="shared" si="1"/>
        <v>(ﾁ)</v>
      </c>
      <c r="M33" s="403"/>
      <c r="N33" s="405" t="s">
        <v>1489</v>
      </c>
      <c r="O33" s="406"/>
      <c r="P33" s="277"/>
      <c r="Q33" s="740"/>
      <c r="R33" s="740"/>
      <c r="S33" s="276"/>
      <c r="T33" s="1004"/>
      <c r="U33" s="1004"/>
      <c r="V33" s="275"/>
      <c r="W33" s="741"/>
      <c r="X33" s="274"/>
    </row>
    <row r="34" spans="2:24" s="46" customFormat="1" ht="14.25" customHeight="1">
      <c r="B34" s="1012"/>
      <c r="C34" s="1014"/>
      <c r="D34" s="1016"/>
      <c r="E34" s="1018"/>
      <c r="F34" s="785" t="s">
        <v>199</v>
      </c>
      <c r="G34" s="786"/>
      <c r="H34" s="787" t="s">
        <v>1473</v>
      </c>
      <c r="I34" s="788">
        <v>0.159</v>
      </c>
      <c r="J34" s="787" t="s">
        <v>1474</v>
      </c>
      <c r="K34" s="789">
        <f t="shared" si="0"/>
        <v>0</v>
      </c>
      <c r="L34" s="407" t="str">
        <f t="shared" si="1"/>
        <v>(ﾂ)</v>
      </c>
      <c r="M34" s="403"/>
      <c r="N34" s="405" t="s">
        <v>1490</v>
      </c>
      <c r="O34" s="406"/>
      <c r="P34" s="277"/>
      <c r="Q34" s="740"/>
      <c r="R34" s="740"/>
      <c r="S34" s="276"/>
      <c r="T34" s="740"/>
      <c r="U34" s="740"/>
      <c r="V34" s="275"/>
      <c r="W34" s="741"/>
      <c r="X34" s="274"/>
    </row>
    <row r="35" spans="2:24" s="46" customFormat="1" ht="14.25" customHeight="1">
      <c r="B35" s="1011">
        <v>4</v>
      </c>
      <c r="C35" s="1013" t="s">
        <v>101</v>
      </c>
      <c r="D35" s="1005" t="s">
        <v>176</v>
      </c>
      <c r="E35" s="1017" t="s">
        <v>203</v>
      </c>
      <c r="F35" s="785" t="s">
        <v>200</v>
      </c>
      <c r="G35" s="786"/>
      <c r="H35" s="787" t="s">
        <v>1473</v>
      </c>
      <c r="I35" s="788">
        <v>0.27500000000000002</v>
      </c>
      <c r="J35" s="716" t="s">
        <v>1474</v>
      </c>
      <c r="K35" s="789">
        <f t="shared" si="0"/>
        <v>0</v>
      </c>
      <c r="L35" s="407" t="str">
        <f t="shared" si="1"/>
        <v>(ﾃ)</v>
      </c>
      <c r="M35" s="403"/>
      <c r="N35" s="405" t="s">
        <v>1491</v>
      </c>
      <c r="O35" s="406"/>
      <c r="P35" s="277"/>
      <c r="Q35" s="1002"/>
      <c r="R35" s="1002"/>
      <c r="S35" s="276"/>
      <c r="T35" s="1004"/>
      <c r="U35" s="1004"/>
      <c r="V35" s="279"/>
      <c r="W35" s="740"/>
      <c r="X35" s="274"/>
    </row>
    <row r="36" spans="2:24" s="46" customFormat="1" ht="14.25" customHeight="1">
      <c r="B36" s="1012"/>
      <c r="C36" s="1014"/>
      <c r="D36" s="1015"/>
      <c r="E36" s="1018"/>
      <c r="F36" s="785" t="s">
        <v>199</v>
      </c>
      <c r="G36" s="786"/>
      <c r="H36" s="787" t="s">
        <v>1473</v>
      </c>
      <c r="I36" s="788">
        <v>0.13800000000000001</v>
      </c>
      <c r="J36" s="787" t="s">
        <v>1474</v>
      </c>
      <c r="K36" s="789">
        <f t="shared" si="0"/>
        <v>0</v>
      </c>
      <c r="L36" s="407" t="str">
        <f t="shared" si="1"/>
        <v>(ﾄ)</v>
      </c>
      <c r="M36" s="403"/>
      <c r="N36" s="405" t="s">
        <v>1492</v>
      </c>
      <c r="O36" s="406"/>
      <c r="P36" s="277"/>
      <c r="Q36" s="741"/>
      <c r="R36" s="741"/>
      <c r="S36" s="276"/>
      <c r="T36" s="740"/>
      <c r="U36" s="740"/>
      <c r="V36" s="279"/>
      <c r="W36" s="740"/>
      <c r="X36" s="274"/>
    </row>
    <row r="37" spans="2:24" s="46" customFormat="1" ht="14.25" customHeight="1">
      <c r="B37" s="1012"/>
      <c r="C37" s="1014"/>
      <c r="D37" s="1015"/>
      <c r="E37" s="1017" t="s">
        <v>202</v>
      </c>
      <c r="F37" s="785" t="s">
        <v>200</v>
      </c>
      <c r="G37" s="786"/>
      <c r="H37" s="787" t="s">
        <v>1473</v>
      </c>
      <c r="I37" s="788">
        <v>0.20699999999999999</v>
      </c>
      <c r="J37" s="716" t="s">
        <v>1474</v>
      </c>
      <c r="K37" s="789">
        <f t="shared" si="0"/>
        <v>0</v>
      </c>
      <c r="L37" s="407" t="str">
        <f t="shared" si="1"/>
        <v>(ﾅ)</v>
      </c>
      <c r="M37" s="403"/>
      <c r="N37" s="405" t="s">
        <v>1493</v>
      </c>
      <c r="O37" s="406"/>
      <c r="P37" s="277"/>
      <c r="Q37" s="740"/>
      <c r="R37" s="740"/>
      <c r="S37" s="276"/>
      <c r="T37" s="1004"/>
      <c r="U37" s="1004"/>
      <c r="V37" s="275"/>
      <c r="W37" s="741"/>
      <c r="X37" s="274"/>
    </row>
    <row r="38" spans="2:24" s="46" customFormat="1" ht="14.25" customHeight="1">
      <c r="B38" s="1012"/>
      <c r="C38" s="1014"/>
      <c r="D38" s="1015"/>
      <c r="E38" s="1018"/>
      <c r="F38" s="785" t="s">
        <v>199</v>
      </c>
      <c r="G38" s="786"/>
      <c r="H38" s="787" t="s">
        <v>1473</v>
      </c>
      <c r="I38" s="788">
        <v>0.10299999999999999</v>
      </c>
      <c r="J38" s="787" t="s">
        <v>1474</v>
      </c>
      <c r="K38" s="789">
        <f t="shared" si="0"/>
        <v>0</v>
      </c>
      <c r="L38" s="407" t="str">
        <f t="shared" si="1"/>
        <v>(ﾆ)</v>
      </c>
      <c r="M38" s="403"/>
      <c r="N38" s="405" t="s">
        <v>1494</v>
      </c>
      <c r="O38" s="406"/>
      <c r="P38" s="277"/>
      <c r="Q38" s="740"/>
      <c r="R38" s="740"/>
      <c r="S38" s="276"/>
      <c r="T38" s="740"/>
      <c r="U38" s="740"/>
      <c r="V38" s="275"/>
      <c r="W38" s="741"/>
      <c r="X38" s="274"/>
    </row>
    <row r="39" spans="2:24" s="46" customFormat="1" ht="14.25" customHeight="1">
      <c r="B39" s="1012"/>
      <c r="C39" s="1014"/>
      <c r="D39" s="1015"/>
      <c r="E39" s="1017" t="s">
        <v>201</v>
      </c>
      <c r="F39" s="785" t="s">
        <v>200</v>
      </c>
      <c r="G39" s="786"/>
      <c r="H39" s="787" t="s">
        <v>1473</v>
      </c>
      <c r="I39" s="788">
        <v>0.155</v>
      </c>
      <c r="J39" s="716" t="s">
        <v>1474</v>
      </c>
      <c r="K39" s="789">
        <f t="shared" si="0"/>
        <v>0</v>
      </c>
      <c r="L39" s="407" t="str">
        <f t="shared" si="1"/>
        <v>(ﾇ)</v>
      </c>
      <c r="M39" s="403"/>
      <c r="N39" s="405" t="s">
        <v>1495</v>
      </c>
      <c r="O39" s="406"/>
      <c r="P39" s="277"/>
      <c r="Q39" s="740"/>
      <c r="R39" s="740"/>
      <c r="S39" s="276"/>
      <c r="T39" s="1004"/>
      <c r="U39" s="1004"/>
      <c r="V39" s="275"/>
      <c r="W39" s="741"/>
      <c r="X39" s="274"/>
    </row>
    <row r="40" spans="2:24" s="46" customFormat="1" ht="14.25" customHeight="1">
      <c r="B40" s="1012"/>
      <c r="C40" s="1014"/>
      <c r="D40" s="1016"/>
      <c r="E40" s="1018"/>
      <c r="F40" s="785" t="s">
        <v>199</v>
      </c>
      <c r="G40" s="786"/>
      <c r="H40" s="787" t="s">
        <v>1473</v>
      </c>
      <c r="I40" s="788">
        <v>0.155</v>
      </c>
      <c r="J40" s="787" t="s">
        <v>1474</v>
      </c>
      <c r="K40" s="789">
        <f t="shared" si="0"/>
        <v>0</v>
      </c>
      <c r="L40" s="407" t="str">
        <f t="shared" si="1"/>
        <v>(ﾈ)</v>
      </c>
      <c r="M40" s="403"/>
      <c r="N40" s="405" t="s">
        <v>1496</v>
      </c>
      <c r="O40" s="406"/>
      <c r="P40" s="277"/>
      <c r="Q40" s="740"/>
      <c r="R40" s="740"/>
      <c r="S40" s="276"/>
      <c r="T40" s="740"/>
      <c r="U40" s="740"/>
      <c r="V40" s="275"/>
      <c r="W40" s="741"/>
      <c r="X40" s="274"/>
    </row>
    <row r="41" spans="2:24" s="46" customFormat="1" ht="14.25" customHeight="1">
      <c r="B41" s="1011">
        <v>5</v>
      </c>
      <c r="C41" s="1013" t="s">
        <v>99</v>
      </c>
      <c r="D41" s="1015" t="s">
        <v>176</v>
      </c>
      <c r="E41" s="1019" t="s">
        <v>203</v>
      </c>
      <c r="F41" s="345" t="s">
        <v>200</v>
      </c>
      <c r="G41" s="346"/>
      <c r="H41" s="746" t="s">
        <v>1473</v>
      </c>
      <c r="I41" s="347">
        <v>0.31</v>
      </c>
      <c r="J41" s="745" t="s">
        <v>1474</v>
      </c>
      <c r="K41" s="790">
        <f t="shared" si="0"/>
        <v>0</v>
      </c>
      <c r="L41" s="407" t="str">
        <f t="shared" si="1"/>
        <v>(ﾉ)</v>
      </c>
      <c r="M41" s="403"/>
      <c r="N41" s="405" t="s">
        <v>1497</v>
      </c>
      <c r="O41" s="406"/>
      <c r="P41" s="277"/>
      <c r="Q41" s="1002"/>
      <c r="R41" s="1002"/>
      <c r="S41" s="276"/>
      <c r="T41" s="1004"/>
      <c r="U41" s="1004"/>
      <c r="V41" s="279"/>
      <c r="W41" s="740"/>
      <c r="X41" s="274"/>
    </row>
    <row r="42" spans="2:24" s="46" customFormat="1" ht="14.25" customHeight="1">
      <c r="B42" s="1012"/>
      <c r="C42" s="1014"/>
      <c r="D42" s="1015"/>
      <c r="E42" s="1018"/>
      <c r="F42" s="785" t="s">
        <v>199</v>
      </c>
      <c r="G42" s="786"/>
      <c r="H42" s="787" t="s">
        <v>1473</v>
      </c>
      <c r="I42" s="788">
        <v>0.155</v>
      </c>
      <c r="J42" s="787" t="s">
        <v>1474</v>
      </c>
      <c r="K42" s="789">
        <f t="shared" si="0"/>
        <v>0</v>
      </c>
      <c r="L42" s="407" t="str">
        <f t="shared" si="1"/>
        <v>(ﾊ)</v>
      </c>
      <c r="M42" s="403"/>
      <c r="N42" s="405" t="s">
        <v>1498</v>
      </c>
      <c r="O42" s="406"/>
      <c r="P42" s="277"/>
      <c r="Q42" s="741"/>
      <c r="R42" s="741"/>
      <c r="S42" s="276"/>
      <c r="T42" s="740"/>
      <c r="U42" s="740"/>
      <c r="V42" s="279"/>
      <c r="W42" s="740"/>
      <c r="X42" s="274"/>
    </row>
    <row r="43" spans="2:24" s="46" customFormat="1" ht="14.25" customHeight="1">
      <c r="B43" s="1012"/>
      <c r="C43" s="1014"/>
      <c r="D43" s="1015"/>
      <c r="E43" s="1017" t="s">
        <v>202</v>
      </c>
      <c r="F43" s="785" t="s">
        <v>200</v>
      </c>
      <c r="G43" s="786"/>
      <c r="H43" s="787" t="s">
        <v>1473</v>
      </c>
      <c r="I43" s="788">
        <v>0.23200000000000001</v>
      </c>
      <c r="J43" s="716" t="s">
        <v>1474</v>
      </c>
      <c r="K43" s="789">
        <f t="shared" si="0"/>
        <v>0</v>
      </c>
      <c r="L43" s="407" t="str">
        <f t="shared" si="1"/>
        <v>(ﾋ)</v>
      </c>
      <c r="M43" s="403"/>
      <c r="N43" s="405" t="s">
        <v>1499</v>
      </c>
      <c r="O43" s="406"/>
      <c r="P43" s="277"/>
      <c r="Q43" s="740"/>
      <c r="R43" s="740"/>
      <c r="S43" s="276"/>
      <c r="T43" s="1004"/>
      <c r="U43" s="1004"/>
      <c r="V43" s="275"/>
      <c r="W43" s="741"/>
      <c r="X43" s="274"/>
    </row>
    <row r="44" spans="2:24" s="46" customFormat="1" ht="14.25" customHeight="1">
      <c r="B44" s="1012"/>
      <c r="C44" s="1014"/>
      <c r="D44" s="1015"/>
      <c r="E44" s="1018"/>
      <c r="F44" s="785" t="s">
        <v>199</v>
      </c>
      <c r="G44" s="786"/>
      <c r="H44" s="787" t="s">
        <v>1473</v>
      </c>
      <c r="I44" s="788">
        <v>0.11600000000000001</v>
      </c>
      <c r="J44" s="787" t="s">
        <v>1474</v>
      </c>
      <c r="K44" s="789">
        <f t="shared" si="0"/>
        <v>0</v>
      </c>
      <c r="L44" s="407" t="str">
        <f t="shared" si="1"/>
        <v>(ﾌ)</v>
      </c>
      <c r="M44" s="403"/>
      <c r="N44" s="405" t="s">
        <v>1500</v>
      </c>
      <c r="O44" s="406"/>
      <c r="P44" s="277"/>
      <c r="Q44" s="740"/>
      <c r="R44" s="740"/>
      <c r="S44" s="276"/>
      <c r="T44" s="740"/>
      <c r="U44" s="740"/>
      <c r="V44" s="275"/>
      <c r="W44" s="741"/>
      <c r="X44" s="274"/>
    </row>
    <row r="45" spans="2:24" s="46" customFormat="1" ht="14.25" customHeight="1">
      <c r="B45" s="1012"/>
      <c r="C45" s="1014"/>
      <c r="D45" s="1015"/>
      <c r="E45" s="1017" t="s">
        <v>201</v>
      </c>
      <c r="F45" s="785" t="s">
        <v>200</v>
      </c>
      <c r="G45" s="786"/>
      <c r="H45" s="787" t="s">
        <v>1473</v>
      </c>
      <c r="I45" s="788">
        <v>0.17399999999999999</v>
      </c>
      <c r="J45" s="716" t="s">
        <v>1474</v>
      </c>
      <c r="K45" s="789">
        <f t="shared" si="0"/>
        <v>0</v>
      </c>
      <c r="L45" s="407" t="str">
        <f t="shared" si="1"/>
        <v>(ﾍ)</v>
      </c>
      <c r="M45" s="403"/>
      <c r="N45" s="405" t="s">
        <v>1501</v>
      </c>
      <c r="O45" s="406"/>
      <c r="P45" s="277"/>
      <c r="Q45" s="740"/>
      <c r="R45" s="740"/>
      <c r="S45" s="276"/>
      <c r="T45" s="1004"/>
      <c r="U45" s="1004"/>
      <c r="V45" s="275"/>
      <c r="W45" s="741"/>
      <c r="X45" s="274"/>
    </row>
    <row r="46" spans="2:24" s="46" customFormat="1" ht="14.25" customHeight="1">
      <c r="B46" s="1012"/>
      <c r="C46" s="1014"/>
      <c r="D46" s="1016"/>
      <c r="E46" s="1018"/>
      <c r="F46" s="785" t="s">
        <v>199</v>
      </c>
      <c r="G46" s="786"/>
      <c r="H46" s="787" t="s">
        <v>1473</v>
      </c>
      <c r="I46" s="788">
        <v>0.17399999999999999</v>
      </c>
      <c r="J46" s="787" t="s">
        <v>1474</v>
      </c>
      <c r="K46" s="790">
        <f t="shared" si="0"/>
        <v>0</v>
      </c>
      <c r="L46" s="407" t="str">
        <f t="shared" si="1"/>
        <v>(ﾎ)</v>
      </c>
      <c r="M46" s="403"/>
      <c r="N46" s="405" t="s">
        <v>1502</v>
      </c>
      <c r="O46" s="406"/>
      <c r="P46" s="277"/>
      <c r="Q46" s="740"/>
      <c r="R46" s="740"/>
      <c r="S46" s="276"/>
      <c r="T46" s="740"/>
      <c r="U46" s="740"/>
      <c r="V46" s="275"/>
      <c r="W46" s="741"/>
      <c r="X46" s="274"/>
    </row>
    <row r="47" spans="2:24" s="46" customFormat="1" ht="14.25" customHeight="1">
      <c r="B47" s="1011">
        <v>6</v>
      </c>
      <c r="C47" s="1013" t="s">
        <v>97</v>
      </c>
      <c r="D47" s="1015" t="s">
        <v>176</v>
      </c>
      <c r="E47" s="1019" t="s">
        <v>203</v>
      </c>
      <c r="F47" s="345" t="s">
        <v>200</v>
      </c>
      <c r="G47" s="346"/>
      <c r="H47" s="746" t="s">
        <v>1473</v>
      </c>
      <c r="I47" s="347">
        <v>0.32300000000000001</v>
      </c>
      <c r="J47" s="745" t="s">
        <v>1474</v>
      </c>
      <c r="K47" s="358">
        <f t="shared" si="0"/>
        <v>0</v>
      </c>
      <c r="L47" s="407" t="str">
        <f t="shared" si="1"/>
        <v>(ﾏ)</v>
      </c>
      <c r="M47" s="408"/>
      <c r="N47" s="405" t="s">
        <v>1503</v>
      </c>
      <c r="O47" s="406"/>
      <c r="P47" s="277"/>
      <c r="Q47" s="1002"/>
      <c r="R47" s="1002"/>
      <c r="S47" s="276"/>
      <c r="T47" s="1004"/>
      <c r="U47" s="1004"/>
      <c r="V47" s="279"/>
      <c r="W47" s="740"/>
      <c r="X47" s="274"/>
    </row>
    <row r="48" spans="2:24" s="46" customFormat="1" ht="14.25" customHeight="1">
      <c r="B48" s="1012"/>
      <c r="C48" s="1014"/>
      <c r="D48" s="1015"/>
      <c r="E48" s="1018"/>
      <c r="F48" s="785" t="s">
        <v>199</v>
      </c>
      <c r="G48" s="786"/>
      <c r="H48" s="787" t="s">
        <v>1473</v>
      </c>
      <c r="I48" s="788">
        <v>0.16200000000000001</v>
      </c>
      <c r="J48" s="787" t="s">
        <v>1474</v>
      </c>
      <c r="K48" s="789">
        <f t="shared" si="0"/>
        <v>0</v>
      </c>
      <c r="L48" s="407" t="str">
        <f t="shared" si="1"/>
        <v>(ﾐ)</v>
      </c>
      <c r="M48" s="409"/>
      <c r="N48" s="405" t="s">
        <v>1504</v>
      </c>
      <c r="O48" s="406"/>
      <c r="P48" s="277"/>
      <c r="Q48" s="741"/>
      <c r="R48" s="741"/>
      <c r="S48" s="276"/>
      <c r="T48" s="740"/>
      <c r="U48" s="740"/>
      <c r="V48" s="279"/>
      <c r="W48" s="740"/>
      <c r="X48" s="274"/>
    </row>
    <row r="49" spans="1:24" s="46" customFormat="1" ht="14.25" customHeight="1">
      <c r="A49" s="417"/>
      <c r="B49" s="1012"/>
      <c r="C49" s="1014"/>
      <c r="D49" s="1015"/>
      <c r="E49" s="1017" t="s">
        <v>202</v>
      </c>
      <c r="F49" s="785" t="s">
        <v>200</v>
      </c>
      <c r="G49" s="786"/>
      <c r="H49" s="787" t="s">
        <v>1473</v>
      </c>
      <c r="I49" s="788">
        <v>0.24199999999999999</v>
      </c>
      <c r="J49" s="716" t="s">
        <v>1474</v>
      </c>
      <c r="K49" s="789">
        <f t="shared" si="0"/>
        <v>0</v>
      </c>
      <c r="L49" s="407" t="str">
        <f t="shared" si="1"/>
        <v>(ﾑ)</v>
      </c>
      <c r="M49" s="408"/>
      <c r="N49" s="405" t="s">
        <v>1505</v>
      </c>
      <c r="O49" s="406"/>
      <c r="P49" s="277"/>
      <c r="Q49" s="740"/>
      <c r="R49" s="740"/>
      <c r="S49" s="276"/>
      <c r="T49" s="1004"/>
      <c r="U49" s="1004"/>
      <c r="V49" s="275"/>
      <c r="W49" s="741"/>
      <c r="X49" s="274"/>
    </row>
    <row r="50" spans="1:24" s="46" customFormat="1" ht="14.25" customHeight="1">
      <c r="A50" s="417"/>
      <c r="B50" s="1012"/>
      <c r="C50" s="1014"/>
      <c r="D50" s="1015"/>
      <c r="E50" s="1018"/>
      <c r="F50" s="785" t="s">
        <v>199</v>
      </c>
      <c r="G50" s="786"/>
      <c r="H50" s="787" t="s">
        <v>1469</v>
      </c>
      <c r="I50" s="788">
        <v>0.121</v>
      </c>
      <c r="J50" s="787" t="s">
        <v>1470</v>
      </c>
      <c r="K50" s="789">
        <f t="shared" si="0"/>
        <v>0</v>
      </c>
      <c r="L50" s="407" t="str">
        <f t="shared" si="1"/>
        <v>(ﾒ)</v>
      </c>
      <c r="M50" s="409"/>
      <c r="N50" s="405" t="s">
        <v>1506</v>
      </c>
      <c r="O50" s="406"/>
      <c r="P50" s="277"/>
      <c r="Q50" s="740"/>
      <c r="R50" s="740"/>
      <c r="S50" s="276"/>
      <c r="T50" s="740"/>
      <c r="U50" s="740"/>
      <c r="V50" s="275"/>
      <c r="W50" s="741"/>
      <c r="X50" s="274"/>
    </row>
    <row r="51" spans="1:24" s="46" customFormat="1" ht="14.25" customHeight="1">
      <c r="A51" s="417"/>
      <c r="B51" s="1012"/>
      <c r="C51" s="1014"/>
      <c r="D51" s="1015"/>
      <c r="E51" s="1017" t="s">
        <v>201</v>
      </c>
      <c r="F51" s="785" t="s">
        <v>200</v>
      </c>
      <c r="G51" s="786"/>
      <c r="H51" s="787" t="s">
        <v>1469</v>
      </c>
      <c r="I51" s="788">
        <v>0.182</v>
      </c>
      <c r="J51" s="716" t="s">
        <v>1470</v>
      </c>
      <c r="K51" s="789">
        <f t="shared" si="0"/>
        <v>0</v>
      </c>
      <c r="L51" s="407" t="str">
        <f t="shared" si="1"/>
        <v>(ﾓ)</v>
      </c>
      <c r="M51" s="409"/>
      <c r="N51" s="405" t="s">
        <v>925</v>
      </c>
      <c r="O51" s="406"/>
      <c r="P51" s="277"/>
      <c r="Q51" s="740"/>
      <c r="R51" s="740"/>
      <c r="S51" s="276"/>
      <c r="T51" s="1004"/>
      <c r="U51" s="1004"/>
      <c r="V51" s="275"/>
      <c r="W51" s="741"/>
      <c r="X51" s="274"/>
    </row>
    <row r="52" spans="1:24" s="46" customFormat="1" ht="14.25" customHeight="1">
      <c r="A52" s="417"/>
      <c r="B52" s="1012"/>
      <c r="C52" s="1014"/>
      <c r="D52" s="1016"/>
      <c r="E52" s="1018"/>
      <c r="F52" s="785" t="s">
        <v>199</v>
      </c>
      <c r="G52" s="786"/>
      <c r="H52" s="787" t="s">
        <v>93</v>
      </c>
      <c r="I52" s="788">
        <v>0.182</v>
      </c>
      <c r="J52" s="787" t="s">
        <v>96</v>
      </c>
      <c r="K52" s="789">
        <f t="shared" si="0"/>
        <v>0</v>
      </c>
      <c r="L52" s="407" t="str">
        <f t="shared" si="1"/>
        <v>(ﾔ)</v>
      </c>
      <c r="M52" s="408"/>
      <c r="N52" s="405" t="s">
        <v>926</v>
      </c>
      <c r="O52" s="406"/>
      <c r="P52" s="277"/>
      <c r="Q52" s="740"/>
      <c r="R52" s="740"/>
      <c r="S52" s="276"/>
      <c r="T52" s="740"/>
      <c r="U52" s="740"/>
      <c r="V52" s="275"/>
      <c r="W52" s="741"/>
      <c r="X52" s="274"/>
    </row>
    <row r="53" spans="1:24" s="46" customFormat="1" ht="14.25" customHeight="1">
      <c r="A53" s="417"/>
      <c r="B53" s="1011">
        <v>7</v>
      </c>
      <c r="C53" s="1013" t="s">
        <v>478</v>
      </c>
      <c r="D53" s="1015" t="s">
        <v>176</v>
      </c>
      <c r="E53" s="1019" t="s">
        <v>203</v>
      </c>
      <c r="F53" s="345" t="s">
        <v>200</v>
      </c>
      <c r="G53" s="346"/>
      <c r="H53" s="746" t="s">
        <v>93</v>
      </c>
      <c r="I53" s="347">
        <v>0.34300000000000003</v>
      </c>
      <c r="J53" s="745" t="s">
        <v>96</v>
      </c>
      <c r="K53" s="790">
        <f t="shared" si="0"/>
        <v>0</v>
      </c>
      <c r="L53" s="407" t="str">
        <f t="shared" si="1"/>
        <v>(ﾕ)</v>
      </c>
      <c r="M53" s="403"/>
      <c r="N53" s="405" t="s">
        <v>1507</v>
      </c>
      <c r="O53" s="406"/>
      <c r="P53" s="277"/>
      <c r="Q53" s="1002"/>
      <c r="R53" s="1002"/>
      <c r="S53" s="276"/>
      <c r="T53" s="1004"/>
      <c r="U53" s="1004"/>
      <c r="V53" s="279"/>
      <c r="W53" s="740"/>
      <c r="X53" s="274"/>
    </row>
    <row r="54" spans="1:24" s="46" customFormat="1" ht="14.25" customHeight="1">
      <c r="A54" s="417"/>
      <c r="B54" s="1012"/>
      <c r="C54" s="1014"/>
      <c r="D54" s="1015"/>
      <c r="E54" s="1018"/>
      <c r="F54" s="785" t="s">
        <v>199</v>
      </c>
      <c r="G54" s="786"/>
      <c r="H54" s="787" t="s">
        <v>1473</v>
      </c>
      <c r="I54" s="788">
        <v>0.17199999999999999</v>
      </c>
      <c r="J54" s="787" t="s">
        <v>1474</v>
      </c>
      <c r="K54" s="789">
        <f t="shared" si="0"/>
        <v>0</v>
      </c>
      <c r="L54" s="407" t="str">
        <f t="shared" si="1"/>
        <v>(ﾖ)</v>
      </c>
      <c r="M54" s="403"/>
      <c r="N54" s="405" t="s">
        <v>1508</v>
      </c>
      <c r="O54" s="406"/>
      <c r="P54" s="277"/>
      <c r="Q54" s="741"/>
      <c r="R54" s="741"/>
      <c r="S54" s="276"/>
      <c r="T54" s="740"/>
      <c r="U54" s="740"/>
      <c r="V54" s="279"/>
      <c r="W54" s="740"/>
      <c r="X54" s="274"/>
    </row>
    <row r="55" spans="1:24" s="46" customFormat="1" ht="14.25" customHeight="1">
      <c r="A55" s="417"/>
      <c r="B55" s="1012"/>
      <c r="C55" s="1014"/>
      <c r="D55" s="1015"/>
      <c r="E55" s="1017" t="s">
        <v>202</v>
      </c>
      <c r="F55" s="785" t="s">
        <v>200</v>
      </c>
      <c r="G55" s="786"/>
      <c r="H55" s="787" t="s">
        <v>1473</v>
      </c>
      <c r="I55" s="788">
        <v>0.25700000000000001</v>
      </c>
      <c r="J55" s="716" t="s">
        <v>1474</v>
      </c>
      <c r="K55" s="789">
        <f t="shared" si="0"/>
        <v>0</v>
      </c>
      <c r="L55" s="407" t="str">
        <f t="shared" si="1"/>
        <v>(ﾗ)</v>
      </c>
      <c r="M55" s="403"/>
      <c r="N55" s="405" t="s">
        <v>1509</v>
      </c>
      <c r="O55" s="406"/>
      <c r="P55" s="277"/>
      <c r="Q55" s="740"/>
      <c r="R55" s="740"/>
      <c r="S55" s="276"/>
      <c r="T55" s="1004"/>
      <c r="U55" s="1004"/>
      <c r="V55" s="275"/>
      <c r="W55" s="741"/>
      <c r="X55" s="274"/>
    </row>
    <row r="56" spans="1:24" s="46" customFormat="1" ht="14.25" customHeight="1">
      <c r="A56" s="417"/>
      <c r="B56" s="1012"/>
      <c r="C56" s="1014"/>
      <c r="D56" s="1015"/>
      <c r="E56" s="1018"/>
      <c r="F56" s="785" t="s">
        <v>199</v>
      </c>
      <c r="G56" s="786"/>
      <c r="H56" s="787" t="s">
        <v>1473</v>
      </c>
      <c r="I56" s="788">
        <v>0.129</v>
      </c>
      <c r="J56" s="787" t="s">
        <v>1474</v>
      </c>
      <c r="K56" s="789">
        <f t="shared" si="0"/>
        <v>0</v>
      </c>
      <c r="L56" s="407" t="str">
        <f t="shared" si="1"/>
        <v>(ﾘ)</v>
      </c>
      <c r="M56" s="403"/>
      <c r="N56" s="405" t="s">
        <v>1510</v>
      </c>
      <c r="O56" s="406"/>
      <c r="P56" s="277"/>
      <c r="Q56" s="740"/>
      <c r="R56" s="740"/>
      <c r="S56" s="276"/>
      <c r="T56" s="740"/>
      <c r="U56" s="740"/>
      <c r="V56" s="275"/>
      <c r="W56" s="741"/>
      <c r="X56" s="274"/>
    </row>
    <row r="57" spans="1:24" s="46" customFormat="1" ht="14.25" customHeight="1">
      <c r="A57" s="417"/>
      <c r="B57" s="1012"/>
      <c r="C57" s="1014"/>
      <c r="D57" s="1015"/>
      <c r="E57" s="1017" t="s">
        <v>201</v>
      </c>
      <c r="F57" s="785" t="s">
        <v>200</v>
      </c>
      <c r="G57" s="786"/>
      <c r="H57" s="787" t="s">
        <v>93</v>
      </c>
      <c r="I57" s="788">
        <v>0.193</v>
      </c>
      <c r="J57" s="716" t="s">
        <v>96</v>
      </c>
      <c r="K57" s="789">
        <f t="shared" si="0"/>
        <v>0</v>
      </c>
      <c r="L57" s="407" t="str">
        <f t="shared" si="1"/>
        <v>(ﾙ)</v>
      </c>
      <c r="M57" s="403"/>
      <c r="N57" s="405" t="s">
        <v>1511</v>
      </c>
      <c r="O57" s="406"/>
      <c r="P57" s="277"/>
      <c r="Q57" s="740"/>
      <c r="R57" s="740"/>
      <c r="S57" s="276"/>
      <c r="T57" s="1004"/>
      <c r="U57" s="1004"/>
      <c r="V57" s="275"/>
      <c r="W57" s="741"/>
      <c r="X57" s="274"/>
    </row>
    <row r="58" spans="1:24" s="46" customFormat="1" ht="14.25" customHeight="1">
      <c r="A58" s="417"/>
      <c r="B58" s="1012"/>
      <c r="C58" s="1014"/>
      <c r="D58" s="1015"/>
      <c r="E58" s="1019"/>
      <c r="F58" s="791" t="s">
        <v>513</v>
      </c>
      <c r="G58" s="786"/>
      <c r="H58" s="787" t="s">
        <v>1473</v>
      </c>
      <c r="I58" s="788">
        <v>0.193</v>
      </c>
      <c r="J58" s="716" t="s">
        <v>1474</v>
      </c>
      <c r="K58" s="789">
        <f t="shared" si="0"/>
        <v>0</v>
      </c>
      <c r="L58" s="407" t="str">
        <f t="shared" si="1"/>
        <v>(ﾚ)</v>
      </c>
      <c r="M58" s="403"/>
      <c r="N58" s="405" t="s">
        <v>1512</v>
      </c>
      <c r="O58" s="406"/>
      <c r="P58" s="277"/>
      <c r="Q58" s="740"/>
      <c r="R58" s="740"/>
      <c r="S58" s="276"/>
      <c r="T58" s="740"/>
      <c r="U58" s="740"/>
      <c r="V58" s="275"/>
      <c r="W58" s="741"/>
      <c r="X58" s="274"/>
    </row>
    <row r="59" spans="1:24" s="46" customFormat="1" ht="14.25" customHeight="1">
      <c r="A59" s="417"/>
      <c r="B59" s="1012"/>
      <c r="C59" s="1014"/>
      <c r="D59" s="1016"/>
      <c r="E59" s="1018"/>
      <c r="F59" s="791" t="s">
        <v>514</v>
      </c>
      <c r="G59" s="786"/>
      <c r="H59" s="787" t="s">
        <v>1473</v>
      </c>
      <c r="I59" s="788">
        <v>0.23599999999999999</v>
      </c>
      <c r="J59" s="787" t="s">
        <v>1474</v>
      </c>
      <c r="K59" s="789">
        <f t="shared" si="0"/>
        <v>0</v>
      </c>
      <c r="L59" s="407" t="str">
        <f t="shared" si="1"/>
        <v>(ﾛ)</v>
      </c>
      <c r="M59" s="403"/>
      <c r="N59" s="405" t="s">
        <v>1513</v>
      </c>
      <c r="O59" s="406"/>
      <c r="P59" s="277"/>
      <c r="Q59" s="740"/>
      <c r="R59" s="740"/>
      <c r="S59" s="276"/>
      <c r="T59" s="740"/>
      <c r="U59" s="740"/>
      <c r="V59" s="275"/>
      <c r="W59" s="741"/>
      <c r="X59" s="274"/>
    </row>
    <row r="60" spans="1:24" s="46" customFormat="1" ht="14.25" customHeight="1">
      <c r="A60" s="417"/>
      <c r="B60" s="348"/>
      <c r="C60" s="433"/>
      <c r="D60" s="433"/>
      <c r="E60" s="349"/>
      <c r="F60" s="350"/>
      <c r="G60" s="351"/>
      <c r="H60" s="739"/>
      <c r="I60" s="335"/>
      <c r="J60" s="739"/>
      <c r="K60" s="334"/>
      <c r="L60" s="434"/>
      <c r="M60" s="403"/>
      <c r="N60" s="405"/>
      <c r="O60" s="405"/>
      <c r="P60" s="277"/>
      <c r="Q60" s="740"/>
      <c r="R60" s="740"/>
      <c r="S60" s="276"/>
      <c r="T60" s="740"/>
      <c r="U60" s="740"/>
      <c r="V60" s="275"/>
      <c r="W60" s="741"/>
      <c r="X60" s="274"/>
    </row>
    <row r="61" spans="1:24" s="46" customFormat="1" ht="14.25" customHeight="1">
      <c r="A61" s="327" t="s">
        <v>1514</v>
      </c>
      <c r="B61" s="328" t="s">
        <v>204</v>
      </c>
      <c r="C61" s="352"/>
      <c r="D61" s="352"/>
      <c r="E61" s="353"/>
      <c r="F61" s="354"/>
      <c r="G61" s="355"/>
      <c r="H61" s="356"/>
      <c r="I61" s="347"/>
      <c r="J61" s="356"/>
      <c r="K61" s="357"/>
      <c r="L61" s="434"/>
      <c r="M61" s="403"/>
      <c r="N61" s="405"/>
      <c r="O61" s="405"/>
      <c r="P61" s="277"/>
      <c r="Q61" s="740"/>
      <c r="R61" s="740"/>
      <c r="S61" s="276"/>
      <c r="T61" s="740"/>
      <c r="U61" s="740"/>
      <c r="V61" s="275"/>
      <c r="W61" s="741"/>
      <c r="X61" s="274"/>
    </row>
    <row r="62" spans="1:24" s="46" customFormat="1" ht="14.25" customHeight="1">
      <c r="A62" s="417"/>
      <c r="B62" s="1011">
        <v>8</v>
      </c>
      <c r="C62" s="1013" t="s">
        <v>498</v>
      </c>
      <c r="D62" s="1015" t="s">
        <v>176</v>
      </c>
      <c r="E62" s="1019" t="s">
        <v>203</v>
      </c>
      <c r="F62" s="345" t="s">
        <v>200</v>
      </c>
      <c r="G62" s="346"/>
      <c r="H62" s="746" t="s">
        <v>1473</v>
      </c>
      <c r="I62" s="347">
        <v>0.35799999999999998</v>
      </c>
      <c r="J62" s="745" t="s">
        <v>1474</v>
      </c>
      <c r="K62" s="790">
        <f t="shared" si="0"/>
        <v>0</v>
      </c>
      <c r="L62" s="407" t="str">
        <f t="shared" ref="L62:L124" si="2">$N$16&amp;N62&amp;O62&amp;$O$16</f>
        <v>(ﾜ)</v>
      </c>
      <c r="M62" s="403"/>
      <c r="N62" s="405" t="s">
        <v>739</v>
      </c>
      <c r="O62" s="405"/>
      <c r="P62" s="277"/>
      <c r="Q62" s="1002"/>
      <c r="R62" s="1002"/>
      <c r="S62" s="276"/>
      <c r="T62" s="1004"/>
      <c r="U62" s="1004"/>
      <c r="V62" s="279"/>
      <c r="W62" s="740"/>
      <c r="X62" s="274"/>
    </row>
    <row r="63" spans="1:24" s="46" customFormat="1" ht="14.25" customHeight="1">
      <c r="A63" s="417"/>
      <c r="B63" s="1012"/>
      <c r="C63" s="1014"/>
      <c r="D63" s="1015"/>
      <c r="E63" s="1018"/>
      <c r="F63" s="785" t="s">
        <v>199</v>
      </c>
      <c r="G63" s="786"/>
      <c r="H63" s="787" t="s">
        <v>1473</v>
      </c>
      <c r="I63" s="788">
        <v>0.17899999999999999</v>
      </c>
      <c r="J63" s="787" t="s">
        <v>1474</v>
      </c>
      <c r="K63" s="789">
        <f t="shared" si="0"/>
        <v>0</v>
      </c>
      <c r="L63" s="407" t="str">
        <f t="shared" si="2"/>
        <v>(ｦ)</v>
      </c>
      <c r="M63" s="403"/>
      <c r="N63" s="405" t="s">
        <v>740</v>
      </c>
      <c r="O63" s="405"/>
      <c r="P63" s="277"/>
      <c r="Q63" s="741"/>
      <c r="R63" s="741"/>
      <c r="S63" s="276"/>
      <c r="T63" s="740"/>
      <c r="U63" s="740"/>
      <c r="V63" s="279"/>
      <c r="W63" s="740"/>
      <c r="X63" s="274"/>
    </row>
    <row r="64" spans="1:24" s="46" customFormat="1" ht="14.25" customHeight="1">
      <c r="A64" s="417"/>
      <c r="B64" s="1012"/>
      <c r="C64" s="1014"/>
      <c r="D64" s="1015"/>
      <c r="E64" s="1017" t="s">
        <v>202</v>
      </c>
      <c r="F64" s="785" t="s">
        <v>200</v>
      </c>
      <c r="G64" s="786"/>
      <c r="H64" s="787" t="s">
        <v>1473</v>
      </c>
      <c r="I64" s="788">
        <v>0.26800000000000002</v>
      </c>
      <c r="J64" s="716" t="s">
        <v>1474</v>
      </c>
      <c r="K64" s="789">
        <f t="shared" si="0"/>
        <v>0</v>
      </c>
      <c r="L64" s="407" t="str">
        <f t="shared" si="2"/>
        <v>(ﾝ)</v>
      </c>
      <c r="M64" s="403"/>
      <c r="N64" s="405" t="s">
        <v>741</v>
      </c>
      <c r="O64" s="405"/>
      <c r="P64" s="277"/>
      <c r="Q64" s="740"/>
      <c r="R64" s="740"/>
      <c r="S64" s="276"/>
      <c r="T64" s="1004"/>
      <c r="U64" s="1004"/>
      <c r="V64" s="275"/>
      <c r="W64" s="741"/>
      <c r="X64" s="274"/>
    </row>
    <row r="65" spans="1:69" ht="14.25">
      <c r="A65" s="46"/>
      <c r="B65" s="1012"/>
      <c r="C65" s="1014"/>
      <c r="D65" s="1015"/>
      <c r="E65" s="1018"/>
      <c r="F65" s="785" t="s">
        <v>199</v>
      </c>
      <c r="G65" s="786"/>
      <c r="H65" s="787" t="s">
        <v>1473</v>
      </c>
      <c r="I65" s="788">
        <v>0.13400000000000001</v>
      </c>
      <c r="J65" s="787" t="s">
        <v>1474</v>
      </c>
      <c r="K65" s="789">
        <f t="shared" si="0"/>
        <v>0</v>
      </c>
      <c r="L65" s="407" t="str">
        <f t="shared" si="2"/>
        <v>(ｱｱ)</v>
      </c>
      <c r="N65" s="405" t="s">
        <v>742</v>
      </c>
      <c r="O65" s="405" t="s">
        <v>742</v>
      </c>
      <c r="P65" s="277"/>
      <c r="Q65" s="740"/>
      <c r="R65" s="740"/>
      <c r="S65" s="276"/>
      <c r="T65" s="740"/>
      <c r="U65" s="740"/>
      <c r="V65" s="275"/>
      <c r="W65" s="741"/>
      <c r="X65" s="274"/>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row>
    <row r="66" spans="1:69" ht="14.45" customHeight="1">
      <c r="A66" s="46"/>
      <c r="B66" s="1012"/>
      <c r="C66" s="1014"/>
      <c r="D66" s="1015"/>
      <c r="E66" s="1017" t="s">
        <v>201</v>
      </c>
      <c r="F66" s="785" t="s">
        <v>200</v>
      </c>
      <c r="G66" s="786"/>
      <c r="H66" s="787" t="s">
        <v>1473</v>
      </c>
      <c r="I66" s="788">
        <v>0.20100000000000001</v>
      </c>
      <c r="J66" s="716" t="s">
        <v>1474</v>
      </c>
      <c r="K66" s="789">
        <f t="shared" si="0"/>
        <v>0</v>
      </c>
      <c r="L66" s="407" t="str">
        <f t="shared" si="2"/>
        <v>(ｱｲ)</v>
      </c>
      <c r="N66" s="405" t="s">
        <v>742</v>
      </c>
      <c r="O66" s="405" t="s">
        <v>743</v>
      </c>
      <c r="P66" s="277"/>
      <c r="Q66" s="740"/>
      <c r="R66" s="740"/>
      <c r="S66" s="276"/>
      <c r="T66" s="1004"/>
      <c r="U66" s="1004"/>
      <c r="V66" s="275"/>
      <c r="W66" s="741"/>
      <c r="X66" s="274"/>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row>
    <row r="67" spans="1:69" ht="14.25" customHeight="1">
      <c r="A67" s="46"/>
      <c r="B67" s="1012"/>
      <c r="C67" s="1014"/>
      <c r="D67" s="1015"/>
      <c r="E67" s="1019"/>
      <c r="F67" s="791" t="s">
        <v>513</v>
      </c>
      <c r="G67" s="786"/>
      <c r="H67" s="787" t="s">
        <v>1473</v>
      </c>
      <c r="I67" s="788">
        <v>0.20100000000000001</v>
      </c>
      <c r="J67" s="716" t="s">
        <v>1474</v>
      </c>
      <c r="K67" s="789">
        <f t="shared" si="0"/>
        <v>0</v>
      </c>
      <c r="L67" s="407" t="str">
        <f t="shared" si="2"/>
        <v>(ｱｳ)</v>
      </c>
      <c r="N67" s="405" t="s">
        <v>742</v>
      </c>
      <c r="O67" s="405" t="s">
        <v>744</v>
      </c>
      <c r="P67" s="277"/>
      <c r="Q67" s="740"/>
      <c r="R67" s="740"/>
      <c r="S67" s="276"/>
      <c r="T67" s="740"/>
      <c r="U67" s="740"/>
      <c r="V67" s="275"/>
      <c r="W67" s="741"/>
      <c r="X67" s="274"/>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row>
    <row r="68" spans="1:69" ht="14.25" customHeight="1">
      <c r="A68" s="46"/>
      <c r="B68" s="1012"/>
      <c r="C68" s="1020"/>
      <c r="D68" s="1016"/>
      <c r="E68" s="1018"/>
      <c r="F68" s="791" t="s">
        <v>514</v>
      </c>
      <c r="G68" s="786"/>
      <c r="H68" s="787" t="s">
        <v>1473</v>
      </c>
      <c r="I68" s="788">
        <v>0.246</v>
      </c>
      <c r="J68" s="787" t="s">
        <v>1474</v>
      </c>
      <c r="K68" s="789">
        <f t="shared" si="0"/>
        <v>0</v>
      </c>
      <c r="L68" s="407" t="str">
        <f t="shared" si="2"/>
        <v>(ｱｴ)</v>
      </c>
      <c r="N68" s="405" t="s">
        <v>742</v>
      </c>
      <c r="O68" s="405" t="s">
        <v>745</v>
      </c>
      <c r="P68" s="277"/>
      <c r="Q68" s="740"/>
      <c r="R68" s="740"/>
      <c r="S68" s="276"/>
      <c r="T68" s="740"/>
      <c r="U68" s="740"/>
      <c r="V68" s="275"/>
      <c r="W68" s="741"/>
      <c r="X68" s="274"/>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row>
    <row r="69" spans="1:69" ht="14.25" customHeight="1">
      <c r="A69" s="46"/>
      <c r="B69" s="1011">
        <v>9</v>
      </c>
      <c r="C69" s="1013" t="s">
        <v>541</v>
      </c>
      <c r="D69" s="1015" t="s">
        <v>176</v>
      </c>
      <c r="E69" s="1017" t="s">
        <v>203</v>
      </c>
      <c r="F69" s="345" t="s">
        <v>200</v>
      </c>
      <c r="G69" s="346"/>
      <c r="H69" s="746" t="s">
        <v>1473</v>
      </c>
      <c r="I69" s="347">
        <v>0.373</v>
      </c>
      <c r="J69" s="745" t="s">
        <v>1474</v>
      </c>
      <c r="K69" s="790">
        <f t="shared" si="0"/>
        <v>0</v>
      </c>
      <c r="L69" s="407" t="str">
        <f t="shared" si="2"/>
        <v>(ｱｵ)</v>
      </c>
      <c r="N69" s="405" t="s">
        <v>742</v>
      </c>
      <c r="O69" s="405" t="s">
        <v>810</v>
      </c>
      <c r="P69" s="277"/>
      <c r="Q69" s="1002"/>
      <c r="R69" s="1002"/>
      <c r="S69" s="276"/>
      <c r="T69" s="1004"/>
      <c r="U69" s="1004"/>
      <c r="V69" s="279"/>
      <c r="W69" s="740"/>
      <c r="X69" s="274"/>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row>
    <row r="70" spans="1:69" ht="14.25" customHeight="1">
      <c r="A70" s="46"/>
      <c r="B70" s="1012"/>
      <c r="C70" s="1014"/>
      <c r="D70" s="1015"/>
      <c r="E70" s="1018"/>
      <c r="F70" s="785" t="s">
        <v>199</v>
      </c>
      <c r="G70" s="786"/>
      <c r="H70" s="787" t="s">
        <v>93</v>
      </c>
      <c r="I70" s="788">
        <v>0.186</v>
      </c>
      <c r="J70" s="787" t="s">
        <v>96</v>
      </c>
      <c r="K70" s="789">
        <f>ROUND(G70*I70,0)</f>
        <v>0</v>
      </c>
      <c r="L70" s="407" t="str">
        <f t="shared" si="2"/>
        <v>(ｱｶ)</v>
      </c>
      <c r="N70" s="405" t="s">
        <v>742</v>
      </c>
      <c r="O70" s="405" t="s">
        <v>811</v>
      </c>
      <c r="P70" s="277"/>
      <c r="Q70" s="741"/>
      <c r="R70" s="741"/>
      <c r="S70" s="276"/>
      <c r="T70" s="740"/>
      <c r="U70" s="740"/>
      <c r="V70" s="279"/>
      <c r="W70" s="740"/>
      <c r="X70" s="274"/>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row>
    <row r="71" spans="1:69" ht="14.25" customHeight="1">
      <c r="A71" s="46"/>
      <c r="B71" s="1012"/>
      <c r="C71" s="1014"/>
      <c r="D71" s="1015"/>
      <c r="E71" s="1017" t="s">
        <v>202</v>
      </c>
      <c r="F71" s="785" t="s">
        <v>200</v>
      </c>
      <c r="G71" s="786"/>
      <c r="H71" s="787" t="s">
        <v>93</v>
      </c>
      <c r="I71" s="788">
        <v>0.28000000000000003</v>
      </c>
      <c r="J71" s="716" t="s">
        <v>96</v>
      </c>
      <c r="K71" s="789">
        <f t="shared" ref="K71:K76" si="3">ROUND(G71*I71,0)</f>
        <v>0</v>
      </c>
      <c r="L71" s="407" t="str">
        <f t="shared" si="2"/>
        <v>(ｱｷ)</v>
      </c>
      <c r="N71" s="405" t="s">
        <v>742</v>
      </c>
      <c r="O71" s="405" t="s">
        <v>812</v>
      </c>
      <c r="P71" s="277"/>
      <c r="Q71" s="740"/>
      <c r="R71" s="740"/>
      <c r="S71" s="276"/>
      <c r="T71" s="1004"/>
      <c r="U71" s="1004"/>
      <c r="V71" s="275"/>
      <c r="W71" s="741"/>
      <c r="X71" s="274"/>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row>
    <row r="72" spans="1:69" ht="14.25" customHeight="1">
      <c r="A72" s="46"/>
      <c r="B72" s="1012"/>
      <c r="C72" s="1014"/>
      <c r="D72" s="1015"/>
      <c r="E72" s="1018"/>
      <c r="F72" s="785" t="s">
        <v>199</v>
      </c>
      <c r="G72" s="786"/>
      <c r="H72" s="787" t="s">
        <v>93</v>
      </c>
      <c r="I72" s="788">
        <v>0.14000000000000001</v>
      </c>
      <c r="J72" s="787" t="s">
        <v>96</v>
      </c>
      <c r="K72" s="789">
        <f t="shared" si="3"/>
        <v>0</v>
      </c>
      <c r="L72" s="407" t="str">
        <f t="shared" si="2"/>
        <v>(ｱｸ)</v>
      </c>
      <c r="N72" s="405" t="s">
        <v>742</v>
      </c>
      <c r="O72" s="405" t="s">
        <v>1515</v>
      </c>
      <c r="P72" s="277"/>
      <c r="Q72" s="740"/>
      <c r="R72" s="740"/>
      <c r="S72" s="276"/>
      <c r="T72" s="740"/>
      <c r="U72" s="740"/>
      <c r="V72" s="275"/>
      <c r="W72" s="741"/>
      <c r="X72" s="274"/>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row>
    <row r="73" spans="1:69" ht="14.25" customHeight="1">
      <c r="A73" s="46"/>
      <c r="B73" s="1012"/>
      <c r="C73" s="1014"/>
      <c r="D73" s="1015"/>
      <c r="E73" s="1017" t="s">
        <v>201</v>
      </c>
      <c r="F73" s="785" t="s">
        <v>200</v>
      </c>
      <c r="G73" s="786"/>
      <c r="H73" s="787" t="s">
        <v>1469</v>
      </c>
      <c r="I73" s="788">
        <v>0.21</v>
      </c>
      <c r="J73" s="716" t="s">
        <v>1470</v>
      </c>
      <c r="K73" s="789">
        <f t="shared" si="3"/>
        <v>0</v>
      </c>
      <c r="L73" s="407" t="str">
        <f t="shared" si="2"/>
        <v>(ｱｹ)</v>
      </c>
      <c r="N73" s="405" t="s">
        <v>742</v>
      </c>
      <c r="O73" s="405" t="s">
        <v>1516</v>
      </c>
      <c r="P73" s="277"/>
      <c r="Q73" s="740"/>
      <c r="R73" s="740"/>
      <c r="S73" s="276"/>
      <c r="T73" s="1004"/>
      <c r="U73" s="1004"/>
      <c r="V73" s="275"/>
      <c r="W73" s="741"/>
      <c r="X73" s="274"/>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row>
    <row r="74" spans="1:69" ht="14.25" customHeight="1">
      <c r="A74" s="46"/>
      <c r="B74" s="1012"/>
      <c r="C74" s="1014"/>
      <c r="D74" s="1015"/>
      <c r="E74" s="1019"/>
      <c r="F74" s="791" t="s">
        <v>513</v>
      </c>
      <c r="G74" s="786"/>
      <c r="H74" s="787" t="s">
        <v>1469</v>
      </c>
      <c r="I74" s="792">
        <v>0.21</v>
      </c>
      <c r="J74" s="716" t="s">
        <v>1470</v>
      </c>
      <c r="K74" s="789">
        <f t="shared" si="3"/>
        <v>0</v>
      </c>
      <c r="L74" s="407" t="str">
        <f t="shared" si="2"/>
        <v>(ｱｺ)</v>
      </c>
      <c r="N74" s="405" t="s">
        <v>742</v>
      </c>
      <c r="O74" s="405" t="s">
        <v>1517</v>
      </c>
      <c r="P74" s="277"/>
      <c r="Q74" s="740"/>
      <c r="R74" s="740"/>
      <c r="S74" s="276"/>
      <c r="T74" s="740"/>
      <c r="U74" s="740"/>
      <c r="V74" s="275"/>
      <c r="W74" s="741"/>
      <c r="X74" s="274"/>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row>
    <row r="75" spans="1:69" ht="14.25" customHeight="1">
      <c r="A75" s="46"/>
      <c r="B75" s="1012"/>
      <c r="C75" s="1020"/>
      <c r="D75" s="1016"/>
      <c r="E75" s="1018"/>
      <c r="F75" s="791" t="s">
        <v>514</v>
      </c>
      <c r="G75" s="786"/>
      <c r="H75" s="787" t="s">
        <v>1518</v>
      </c>
      <c r="I75" s="792">
        <v>0.25600000000000001</v>
      </c>
      <c r="J75" s="787" t="s">
        <v>1519</v>
      </c>
      <c r="K75" s="789">
        <f t="shared" si="3"/>
        <v>0</v>
      </c>
      <c r="L75" s="407" t="str">
        <f t="shared" si="2"/>
        <v>(ｱｻ)</v>
      </c>
      <c r="N75" s="405" t="s">
        <v>742</v>
      </c>
      <c r="O75" s="405" t="s">
        <v>1520</v>
      </c>
      <c r="P75" s="277"/>
      <c r="Q75" s="740"/>
      <c r="R75" s="740"/>
      <c r="S75" s="276"/>
      <c r="T75" s="740"/>
      <c r="U75" s="740"/>
      <c r="V75" s="275"/>
      <c r="W75" s="741"/>
      <c r="X75" s="274"/>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row>
    <row r="76" spans="1:69" ht="14.25" customHeight="1">
      <c r="A76" s="46"/>
      <c r="B76" s="1011">
        <v>10</v>
      </c>
      <c r="C76" s="1013" t="s">
        <v>595</v>
      </c>
      <c r="D76" s="1015" t="s">
        <v>176</v>
      </c>
      <c r="E76" s="1017" t="s">
        <v>203</v>
      </c>
      <c r="F76" s="345" t="s">
        <v>200</v>
      </c>
      <c r="G76" s="346"/>
      <c r="H76" s="746" t="s">
        <v>1518</v>
      </c>
      <c r="I76" s="793">
        <v>0.38700000000000001</v>
      </c>
      <c r="J76" s="745" t="s">
        <v>1519</v>
      </c>
      <c r="K76" s="790">
        <f t="shared" si="3"/>
        <v>0</v>
      </c>
      <c r="L76" s="407" t="str">
        <f t="shared" si="2"/>
        <v>(ｱｼ)</v>
      </c>
      <c r="N76" s="405" t="s">
        <v>742</v>
      </c>
      <c r="O76" s="405" t="s">
        <v>1521</v>
      </c>
      <c r="P76" s="277"/>
      <c r="Q76" s="1002"/>
      <c r="R76" s="1002"/>
      <c r="S76" s="276"/>
      <c r="T76" s="1004"/>
      <c r="U76" s="1004"/>
      <c r="V76" s="279"/>
      <c r="W76" s="740"/>
      <c r="X76" s="274"/>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row>
    <row r="77" spans="1:69" ht="14.25" customHeight="1">
      <c r="A77" s="46"/>
      <c r="B77" s="1012"/>
      <c r="C77" s="1014"/>
      <c r="D77" s="1015"/>
      <c r="E77" s="1018"/>
      <c r="F77" s="785" t="s">
        <v>199</v>
      </c>
      <c r="G77" s="786"/>
      <c r="H77" s="787" t="s">
        <v>1518</v>
      </c>
      <c r="I77" s="792">
        <v>0.19400000000000001</v>
      </c>
      <c r="J77" s="787" t="s">
        <v>1519</v>
      </c>
      <c r="K77" s="789">
        <f>ROUND(G77*I77,0)</f>
        <v>0</v>
      </c>
      <c r="L77" s="407" t="str">
        <f t="shared" si="2"/>
        <v>(ｱｽ)</v>
      </c>
      <c r="N77" s="405" t="s">
        <v>742</v>
      </c>
      <c r="O77" s="405" t="s">
        <v>1522</v>
      </c>
      <c r="P77" s="277"/>
      <c r="Q77" s="741"/>
      <c r="R77" s="741"/>
      <c r="S77" s="276"/>
      <c r="T77" s="740"/>
      <c r="U77" s="740"/>
      <c r="V77" s="279"/>
      <c r="W77" s="740"/>
      <c r="X77" s="274"/>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row>
    <row r="78" spans="1:69" ht="14.25" customHeight="1">
      <c r="A78" s="46"/>
      <c r="B78" s="1012"/>
      <c r="C78" s="1014"/>
      <c r="D78" s="1015"/>
      <c r="E78" s="1017" t="s">
        <v>202</v>
      </c>
      <c r="F78" s="785" t="s">
        <v>200</v>
      </c>
      <c r="G78" s="786"/>
      <c r="H78" s="787" t="s">
        <v>1518</v>
      </c>
      <c r="I78" s="792">
        <v>0.28999999999999998</v>
      </c>
      <c r="J78" s="716" t="s">
        <v>1519</v>
      </c>
      <c r="K78" s="789">
        <f t="shared" ref="K78:K86" si="4">ROUND(G78*I78,0)</f>
        <v>0</v>
      </c>
      <c r="L78" s="407" t="str">
        <f t="shared" si="2"/>
        <v>(ｱｾ)</v>
      </c>
      <c r="N78" s="405" t="s">
        <v>742</v>
      </c>
      <c r="O78" s="405" t="s">
        <v>1523</v>
      </c>
      <c r="P78" s="277"/>
      <c r="Q78" s="740"/>
      <c r="R78" s="740"/>
      <c r="S78" s="276"/>
      <c r="T78" s="1004"/>
      <c r="U78" s="1004"/>
      <c r="V78" s="275"/>
      <c r="W78" s="741"/>
      <c r="X78" s="274"/>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row>
    <row r="79" spans="1:69" ht="14.25" customHeight="1">
      <c r="A79" s="46"/>
      <c r="B79" s="1012"/>
      <c r="C79" s="1014"/>
      <c r="D79" s="1015"/>
      <c r="E79" s="1018"/>
      <c r="F79" s="785" t="s">
        <v>199</v>
      </c>
      <c r="G79" s="786"/>
      <c r="H79" s="787" t="s">
        <v>1518</v>
      </c>
      <c r="I79" s="792">
        <v>0.14499999999999999</v>
      </c>
      <c r="J79" s="787" t="s">
        <v>1519</v>
      </c>
      <c r="K79" s="789">
        <f t="shared" si="4"/>
        <v>0</v>
      </c>
      <c r="L79" s="407" t="str">
        <f t="shared" si="2"/>
        <v>(ｱｿ)</v>
      </c>
      <c r="N79" s="405" t="s">
        <v>742</v>
      </c>
      <c r="O79" s="405" t="s">
        <v>1524</v>
      </c>
      <c r="P79" s="277"/>
      <c r="Q79" s="740"/>
      <c r="R79" s="740"/>
      <c r="S79" s="276"/>
      <c r="T79" s="740"/>
      <c r="U79" s="740"/>
      <c r="V79" s="275"/>
      <c r="W79" s="741"/>
      <c r="X79" s="274"/>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row>
    <row r="80" spans="1:69" ht="14.25" customHeight="1">
      <c r="A80" s="46"/>
      <c r="B80" s="1012"/>
      <c r="C80" s="1014"/>
      <c r="D80" s="1015"/>
      <c r="E80" s="1017" t="s">
        <v>201</v>
      </c>
      <c r="F80" s="785" t="s">
        <v>200</v>
      </c>
      <c r="G80" s="786"/>
      <c r="H80" s="787" t="s">
        <v>1518</v>
      </c>
      <c r="I80" s="792">
        <v>0.218</v>
      </c>
      <c r="J80" s="716" t="s">
        <v>1519</v>
      </c>
      <c r="K80" s="789">
        <f t="shared" si="4"/>
        <v>0</v>
      </c>
      <c r="L80" s="407" t="str">
        <f t="shared" si="2"/>
        <v>(ｱﾀ)</v>
      </c>
      <c r="N80" s="405" t="s">
        <v>742</v>
      </c>
      <c r="O80" s="405" t="s">
        <v>1525</v>
      </c>
      <c r="P80" s="277"/>
      <c r="Q80" s="740"/>
      <c r="R80" s="740"/>
      <c r="S80" s="276"/>
      <c r="T80" s="1004"/>
      <c r="U80" s="1004"/>
      <c r="V80" s="275"/>
      <c r="W80" s="741"/>
      <c r="X80" s="274"/>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row>
    <row r="81" spans="1:69" ht="14.25" customHeight="1">
      <c r="A81" s="46"/>
      <c r="B81" s="1012"/>
      <c r="C81" s="1014"/>
      <c r="D81" s="1015"/>
      <c r="E81" s="1019"/>
      <c r="F81" s="791" t="s">
        <v>513</v>
      </c>
      <c r="G81" s="786"/>
      <c r="H81" s="787" t="s">
        <v>1518</v>
      </c>
      <c r="I81" s="792">
        <v>0.218</v>
      </c>
      <c r="J81" s="716" t="s">
        <v>1519</v>
      </c>
      <c r="K81" s="789">
        <f t="shared" si="4"/>
        <v>0</v>
      </c>
      <c r="L81" s="407" t="str">
        <f t="shared" si="2"/>
        <v>(ｱﾁ)</v>
      </c>
      <c r="N81" s="405" t="s">
        <v>742</v>
      </c>
      <c r="O81" s="405" t="s">
        <v>1526</v>
      </c>
      <c r="P81" s="277"/>
      <c r="Q81" s="740"/>
      <c r="R81" s="740"/>
      <c r="S81" s="276"/>
      <c r="T81" s="740"/>
      <c r="U81" s="740"/>
      <c r="V81" s="275"/>
      <c r="W81" s="741"/>
      <c r="X81" s="274"/>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row>
    <row r="82" spans="1:69" ht="14.25" customHeight="1">
      <c r="A82" s="46"/>
      <c r="B82" s="1021"/>
      <c r="C82" s="1020"/>
      <c r="D82" s="1016"/>
      <c r="E82" s="1018"/>
      <c r="F82" s="791" t="s">
        <v>514</v>
      </c>
      <c r="G82" s="786"/>
      <c r="H82" s="787" t="s">
        <v>1518</v>
      </c>
      <c r="I82" s="792">
        <v>0.26600000000000001</v>
      </c>
      <c r="J82" s="787" t="s">
        <v>1519</v>
      </c>
      <c r="K82" s="789">
        <f t="shared" si="4"/>
        <v>0</v>
      </c>
      <c r="L82" s="407" t="str">
        <f t="shared" si="2"/>
        <v>(ｱﾂ)</v>
      </c>
      <c r="N82" s="405" t="s">
        <v>742</v>
      </c>
      <c r="O82" s="405" t="s">
        <v>1527</v>
      </c>
      <c r="P82" s="277"/>
      <c r="Q82" s="740"/>
      <c r="R82" s="740"/>
      <c r="S82" s="276"/>
      <c r="T82" s="740"/>
      <c r="U82" s="740"/>
      <c r="V82" s="275"/>
      <c r="W82" s="741"/>
      <c r="X82" s="274"/>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row>
    <row r="83" spans="1:69" ht="14.25" customHeight="1">
      <c r="A83" s="46"/>
      <c r="B83" s="1012">
        <v>11</v>
      </c>
      <c r="C83" s="1014" t="s">
        <v>813</v>
      </c>
      <c r="D83" s="1015" t="s">
        <v>814</v>
      </c>
      <c r="E83" s="1017" t="s">
        <v>201</v>
      </c>
      <c r="F83" s="785" t="s">
        <v>200</v>
      </c>
      <c r="G83" s="786"/>
      <c r="H83" s="787" t="s">
        <v>1473</v>
      </c>
      <c r="I83" s="792">
        <v>0.221</v>
      </c>
      <c r="J83" s="716" t="s">
        <v>1474</v>
      </c>
      <c r="K83" s="789">
        <f t="shared" si="4"/>
        <v>0</v>
      </c>
      <c r="L83" s="407" t="str">
        <f t="shared" si="2"/>
        <v>(ｱﾃ)</v>
      </c>
      <c r="N83" s="405" t="s">
        <v>742</v>
      </c>
      <c r="O83" s="405" t="s">
        <v>1528</v>
      </c>
      <c r="P83" s="277"/>
      <c r="Q83" s="740"/>
      <c r="R83" s="740"/>
      <c r="S83" s="276"/>
      <c r="T83" s="1004"/>
      <c r="U83" s="1004"/>
      <c r="V83" s="275"/>
      <c r="W83" s="741"/>
      <c r="X83" s="274"/>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row>
    <row r="84" spans="1:69" ht="14.25" customHeight="1">
      <c r="A84" s="46"/>
      <c r="B84" s="1012"/>
      <c r="C84" s="1014"/>
      <c r="D84" s="1015"/>
      <c r="E84" s="1019"/>
      <c r="F84" s="791" t="s">
        <v>513</v>
      </c>
      <c r="G84" s="786"/>
      <c r="H84" s="787" t="s">
        <v>1473</v>
      </c>
      <c r="I84" s="792">
        <v>0.221</v>
      </c>
      <c r="J84" s="716" t="s">
        <v>1474</v>
      </c>
      <c r="K84" s="789">
        <f t="shared" si="4"/>
        <v>0</v>
      </c>
      <c r="L84" s="407" t="str">
        <f t="shared" si="2"/>
        <v>(ｱﾄ)</v>
      </c>
      <c r="N84" s="405" t="s">
        <v>742</v>
      </c>
      <c r="O84" s="405" t="s">
        <v>1529</v>
      </c>
      <c r="P84" s="277"/>
      <c r="Q84" s="740"/>
      <c r="R84" s="740"/>
      <c r="S84" s="276"/>
      <c r="T84" s="740"/>
      <c r="U84" s="740"/>
      <c r="V84" s="275"/>
      <c r="W84" s="741"/>
      <c r="X84" s="274"/>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row>
    <row r="85" spans="1:69" ht="14.25" customHeight="1">
      <c r="A85" s="46"/>
      <c r="B85" s="1012"/>
      <c r="C85" s="1014"/>
      <c r="D85" s="1016"/>
      <c r="E85" s="1018"/>
      <c r="F85" s="791" t="s">
        <v>514</v>
      </c>
      <c r="G85" s="786"/>
      <c r="H85" s="787" t="s">
        <v>1473</v>
      </c>
      <c r="I85" s="792">
        <v>0.27100000000000002</v>
      </c>
      <c r="J85" s="787" t="s">
        <v>1474</v>
      </c>
      <c r="K85" s="789">
        <f t="shared" si="4"/>
        <v>0</v>
      </c>
      <c r="L85" s="407" t="str">
        <f t="shared" si="2"/>
        <v>(ｱﾅ)</v>
      </c>
      <c r="N85" s="405" t="s">
        <v>742</v>
      </c>
      <c r="O85" s="405" t="s">
        <v>1530</v>
      </c>
      <c r="P85" s="277"/>
      <c r="Q85" s="740"/>
      <c r="R85" s="740"/>
      <c r="S85" s="276"/>
      <c r="T85" s="740"/>
      <c r="U85" s="740"/>
      <c r="V85" s="275"/>
      <c r="W85" s="741"/>
      <c r="X85" s="274"/>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row>
    <row r="86" spans="1:69" ht="14.25" customHeight="1">
      <c r="A86" s="46"/>
      <c r="B86" s="1012"/>
      <c r="C86" s="1014"/>
      <c r="D86" s="1015" t="s">
        <v>815</v>
      </c>
      <c r="E86" s="1017" t="s">
        <v>201</v>
      </c>
      <c r="F86" s="785" t="s">
        <v>200</v>
      </c>
      <c r="G86" s="786"/>
      <c r="H86" s="787" t="s">
        <v>1473</v>
      </c>
      <c r="I86" s="792">
        <v>5.6000000000000001E-2</v>
      </c>
      <c r="J86" s="716" t="s">
        <v>1474</v>
      </c>
      <c r="K86" s="789">
        <f t="shared" si="4"/>
        <v>0</v>
      </c>
      <c r="L86" s="407" t="str">
        <f t="shared" si="2"/>
        <v>(ｱﾆ)</v>
      </c>
      <c r="N86" s="405" t="s">
        <v>742</v>
      </c>
      <c r="O86" s="405" t="s">
        <v>753</v>
      </c>
      <c r="P86" s="277"/>
      <c r="Q86" s="740"/>
      <c r="R86" s="740"/>
      <c r="S86" s="276"/>
      <c r="T86" s="740"/>
      <c r="U86" s="740"/>
      <c r="V86" s="275"/>
      <c r="W86" s="741"/>
      <c r="X86" s="274"/>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row>
    <row r="87" spans="1:69" ht="14.25" customHeight="1">
      <c r="A87" s="46"/>
      <c r="B87" s="1012"/>
      <c r="C87" s="1014"/>
      <c r="D87" s="1015"/>
      <c r="E87" s="1019"/>
      <c r="F87" s="791" t="s">
        <v>513</v>
      </c>
      <c r="G87" s="786"/>
      <c r="H87" s="787" t="s">
        <v>1473</v>
      </c>
      <c r="I87" s="792">
        <v>5.6000000000000001E-2</v>
      </c>
      <c r="J87" s="716" t="s">
        <v>1474</v>
      </c>
      <c r="K87" s="789">
        <f>ROUND(G87*I87,0)</f>
        <v>0</v>
      </c>
      <c r="L87" s="407" t="str">
        <f t="shared" si="2"/>
        <v>(ｱﾇ)</v>
      </c>
      <c r="N87" s="405" t="s">
        <v>742</v>
      </c>
      <c r="O87" s="405" t="s">
        <v>754</v>
      </c>
      <c r="P87" s="277"/>
      <c r="Q87" s="740"/>
      <c r="R87" s="740"/>
      <c r="S87" s="276"/>
      <c r="T87" s="740"/>
      <c r="U87" s="740"/>
      <c r="V87" s="275"/>
      <c r="W87" s="741"/>
      <c r="X87" s="274"/>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row>
    <row r="88" spans="1:69" ht="14.25" customHeight="1">
      <c r="A88" s="46"/>
      <c r="B88" s="1021"/>
      <c r="C88" s="1020"/>
      <c r="D88" s="1016"/>
      <c r="E88" s="1018"/>
      <c r="F88" s="791" t="s">
        <v>514</v>
      </c>
      <c r="G88" s="786"/>
      <c r="H88" s="787" t="s">
        <v>1473</v>
      </c>
      <c r="I88" s="792">
        <v>6.9000000000000006E-2</v>
      </c>
      <c r="J88" s="787" t="s">
        <v>1474</v>
      </c>
      <c r="K88" s="789">
        <f>ROUND(G88*I88,0)</f>
        <v>0</v>
      </c>
      <c r="L88" s="407" t="str">
        <f t="shared" si="2"/>
        <v>(ｱﾈ)</v>
      </c>
      <c r="N88" s="405" t="s">
        <v>742</v>
      </c>
      <c r="O88" s="405" t="s">
        <v>755</v>
      </c>
      <c r="P88" s="277"/>
      <c r="Q88" s="740"/>
      <c r="R88" s="740"/>
      <c r="S88" s="276"/>
      <c r="T88" s="740"/>
      <c r="U88" s="740"/>
      <c r="V88" s="275"/>
      <c r="W88" s="741"/>
      <c r="X88" s="274"/>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row>
    <row r="89" spans="1:69" ht="14.25" customHeight="1">
      <c r="A89" s="46"/>
      <c r="B89" s="1012">
        <v>12</v>
      </c>
      <c r="C89" s="1014" t="s">
        <v>816</v>
      </c>
      <c r="D89" s="1015" t="s">
        <v>814</v>
      </c>
      <c r="E89" s="1017" t="s">
        <v>201</v>
      </c>
      <c r="F89" s="785" t="s">
        <v>200</v>
      </c>
      <c r="G89" s="786"/>
      <c r="H89" s="787" t="s">
        <v>1473</v>
      </c>
      <c r="I89" s="792">
        <v>0.22500000000000001</v>
      </c>
      <c r="J89" s="716" t="s">
        <v>1474</v>
      </c>
      <c r="K89" s="789">
        <f t="shared" ref="K89:K92" si="5">ROUND(G89*I89,0)</f>
        <v>0</v>
      </c>
      <c r="L89" s="407" t="str">
        <f t="shared" si="2"/>
        <v>(ｱﾉ)</v>
      </c>
      <c r="N89" s="405" t="s">
        <v>742</v>
      </c>
      <c r="O89" s="405" t="s">
        <v>756</v>
      </c>
      <c r="P89" s="277"/>
      <c r="Q89" s="740"/>
      <c r="R89" s="740"/>
      <c r="S89" s="276"/>
      <c r="T89" s="1004"/>
      <c r="U89" s="1004"/>
      <c r="V89" s="275"/>
      <c r="W89" s="741"/>
      <c r="X89" s="274"/>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row>
    <row r="90" spans="1:69" ht="14.25" customHeight="1">
      <c r="A90" s="46"/>
      <c r="B90" s="1012"/>
      <c r="C90" s="1014"/>
      <c r="D90" s="1015"/>
      <c r="E90" s="1019"/>
      <c r="F90" s="791" t="s">
        <v>513</v>
      </c>
      <c r="G90" s="786"/>
      <c r="H90" s="787" t="s">
        <v>1473</v>
      </c>
      <c r="I90" s="792">
        <v>0.22500000000000001</v>
      </c>
      <c r="J90" s="716" t="s">
        <v>1474</v>
      </c>
      <c r="K90" s="789">
        <f t="shared" si="5"/>
        <v>0</v>
      </c>
      <c r="L90" s="407" t="str">
        <f t="shared" si="2"/>
        <v>(ｱﾊ)</v>
      </c>
      <c r="N90" s="405" t="s">
        <v>742</v>
      </c>
      <c r="O90" s="405" t="s">
        <v>757</v>
      </c>
      <c r="P90" s="277"/>
      <c r="Q90" s="740"/>
      <c r="R90" s="740"/>
      <c r="S90" s="276"/>
      <c r="T90" s="740"/>
      <c r="U90" s="740"/>
      <c r="V90" s="275"/>
      <c r="W90" s="741"/>
      <c r="X90" s="274"/>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row>
    <row r="91" spans="1:69" ht="14.25" customHeight="1">
      <c r="A91" s="46"/>
      <c r="B91" s="1012"/>
      <c r="C91" s="1014"/>
      <c r="D91" s="1016"/>
      <c r="E91" s="1018"/>
      <c r="F91" s="791" t="s">
        <v>514</v>
      </c>
      <c r="G91" s="786"/>
      <c r="H91" s="787" t="s">
        <v>1518</v>
      </c>
      <c r="I91" s="792">
        <v>0.27500000000000002</v>
      </c>
      <c r="J91" s="787" t="s">
        <v>1519</v>
      </c>
      <c r="K91" s="789">
        <f t="shared" si="5"/>
        <v>0</v>
      </c>
      <c r="L91" s="407" t="str">
        <f t="shared" si="2"/>
        <v>(ｱﾋ)</v>
      </c>
      <c r="N91" s="405" t="s">
        <v>742</v>
      </c>
      <c r="O91" s="405" t="s">
        <v>758</v>
      </c>
      <c r="P91" s="277"/>
      <c r="Q91" s="740"/>
      <c r="R91" s="740"/>
      <c r="S91" s="276"/>
      <c r="T91" s="740"/>
      <c r="U91" s="740"/>
      <c r="V91" s="275"/>
      <c r="W91" s="741"/>
      <c r="X91" s="274"/>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row>
    <row r="92" spans="1:69" ht="14.25" customHeight="1">
      <c r="A92" s="46"/>
      <c r="B92" s="1012"/>
      <c r="C92" s="1014"/>
      <c r="D92" s="1015" t="s">
        <v>815</v>
      </c>
      <c r="E92" s="1017" t="s">
        <v>201</v>
      </c>
      <c r="F92" s="785" t="s">
        <v>200</v>
      </c>
      <c r="G92" s="786"/>
      <c r="H92" s="787" t="s">
        <v>1518</v>
      </c>
      <c r="I92" s="792">
        <v>0.113</v>
      </c>
      <c r="J92" s="716" t="s">
        <v>1519</v>
      </c>
      <c r="K92" s="789">
        <f t="shared" si="5"/>
        <v>0</v>
      </c>
      <c r="L92" s="407" t="str">
        <f t="shared" si="2"/>
        <v>(ｱﾌ)</v>
      </c>
      <c r="N92" s="405" t="s">
        <v>742</v>
      </c>
      <c r="O92" s="405" t="s">
        <v>1531</v>
      </c>
      <c r="P92" s="277"/>
      <c r="Q92" s="740"/>
      <c r="R92" s="740"/>
      <c r="S92" s="276"/>
      <c r="T92" s="740"/>
      <c r="U92" s="740"/>
      <c r="V92" s="275"/>
      <c r="W92" s="741"/>
      <c r="X92" s="274"/>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row>
    <row r="93" spans="1:69" ht="14.25" customHeight="1">
      <c r="A93" s="46"/>
      <c r="B93" s="1012"/>
      <c r="C93" s="1014"/>
      <c r="D93" s="1015"/>
      <c r="E93" s="1019"/>
      <c r="F93" s="791" t="s">
        <v>513</v>
      </c>
      <c r="G93" s="786"/>
      <c r="H93" s="787" t="s">
        <v>1518</v>
      </c>
      <c r="I93" s="792">
        <v>0.113</v>
      </c>
      <c r="J93" s="716" t="s">
        <v>1519</v>
      </c>
      <c r="K93" s="789">
        <f>ROUND(G93*I93,0)</f>
        <v>0</v>
      </c>
      <c r="L93" s="407" t="str">
        <f t="shared" si="2"/>
        <v>(ｱﾍ)</v>
      </c>
      <c r="N93" s="405" t="s">
        <v>742</v>
      </c>
      <c r="O93" s="405" t="s">
        <v>1532</v>
      </c>
      <c r="P93" s="277"/>
      <c r="Q93" s="740"/>
      <c r="R93" s="740"/>
      <c r="S93" s="276"/>
      <c r="T93" s="740"/>
      <c r="U93" s="740"/>
      <c r="V93" s="275"/>
      <c r="W93" s="741"/>
      <c r="X93" s="274"/>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row>
    <row r="94" spans="1:69" ht="14.25" customHeight="1">
      <c r="A94" s="46"/>
      <c r="B94" s="1021"/>
      <c r="C94" s="1020"/>
      <c r="D94" s="1016"/>
      <c r="E94" s="1018"/>
      <c r="F94" s="791" t="s">
        <v>514</v>
      </c>
      <c r="G94" s="786"/>
      <c r="H94" s="787" t="s">
        <v>1518</v>
      </c>
      <c r="I94" s="792">
        <v>0.13800000000000001</v>
      </c>
      <c r="J94" s="787" t="s">
        <v>1519</v>
      </c>
      <c r="K94" s="789">
        <f>ROUND(G94*I94,0)</f>
        <v>0</v>
      </c>
      <c r="L94" s="407" t="str">
        <f t="shared" si="2"/>
        <v>(ｱﾎ)</v>
      </c>
      <c r="N94" s="405" t="s">
        <v>742</v>
      </c>
      <c r="O94" s="405" t="s">
        <v>1533</v>
      </c>
      <c r="P94" s="277"/>
      <c r="Q94" s="740"/>
      <c r="R94" s="740"/>
      <c r="S94" s="276"/>
      <c r="T94" s="740"/>
      <c r="U94" s="740"/>
      <c r="V94" s="275"/>
      <c r="W94" s="741"/>
      <c r="X94" s="274"/>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row>
    <row r="95" spans="1:69" ht="14.25" customHeight="1">
      <c r="A95" s="46"/>
      <c r="B95" s="1011">
        <v>13</v>
      </c>
      <c r="C95" s="997" t="s">
        <v>817</v>
      </c>
      <c r="D95" s="997" t="s">
        <v>814</v>
      </c>
      <c r="E95" s="1017" t="s">
        <v>201</v>
      </c>
      <c r="F95" s="785" t="s">
        <v>200</v>
      </c>
      <c r="G95" s="786"/>
      <c r="H95" s="787" t="s">
        <v>1518</v>
      </c>
      <c r="I95" s="788">
        <v>0.25</v>
      </c>
      <c r="J95" s="716" t="s">
        <v>1519</v>
      </c>
      <c r="K95" s="789">
        <f t="shared" ref="K95:K100" si="6">ROUND(G95*I95,0)</f>
        <v>0</v>
      </c>
      <c r="L95" s="407" t="str">
        <f t="shared" si="2"/>
        <v>(ｱﾏ)</v>
      </c>
      <c r="N95" s="405" t="s">
        <v>742</v>
      </c>
      <c r="O95" s="405" t="s">
        <v>759</v>
      </c>
      <c r="P95" s="277"/>
      <c r="Q95" s="740"/>
      <c r="R95" s="740"/>
      <c r="S95" s="276"/>
      <c r="T95" s="1004"/>
      <c r="U95" s="1004"/>
      <c r="V95" s="275"/>
      <c r="W95" s="741"/>
      <c r="X95" s="274"/>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row>
    <row r="96" spans="1:69" ht="14.25" customHeight="1">
      <c r="A96" s="46"/>
      <c r="B96" s="1012"/>
      <c r="C96" s="1014"/>
      <c r="D96" s="1014"/>
      <c r="E96" s="1019"/>
      <c r="F96" s="791" t="s">
        <v>513</v>
      </c>
      <c r="G96" s="786"/>
      <c r="H96" s="787" t="s">
        <v>1518</v>
      </c>
      <c r="I96" s="788">
        <v>0.22500000000000001</v>
      </c>
      <c r="J96" s="716" t="s">
        <v>1519</v>
      </c>
      <c r="K96" s="789">
        <f t="shared" si="6"/>
        <v>0</v>
      </c>
      <c r="L96" s="407" t="str">
        <f t="shared" si="2"/>
        <v>(ｱﾐ)</v>
      </c>
      <c r="N96" s="405" t="s">
        <v>742</v>
      </c>
      <c r="O96" s="405" t="s">
        <v>760</v>
      </c>
      <c r="P96" s="277"/>
      <c r="Q96" s="740"/>
      <c r="R96" s="740"/>
      <c r="S96" s="276"/>
      <c r="T96" s="740"/>
      <c r="U96" s="740"/>
      <c r="V96" s="275"/>
      <c r="W96" s="741"/>
      <c r="X96" s="274"/>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row>
    <row r="97" spans="1:69" ht="14.25" customHeight="1">
      <c r="A97" s="46"/>
      <c r="B97" s="1012"/>
      <c r="C97" s="1014"/>
      <c r="D97" s="1014"/>
      <c r="E97" s="1018"/>
      <c r="F97" s="791" t="s">
        <v>514</v>
      </c>
      <c r="G97" s="786"/>
      <c r="H97" s="787" t="s">
        <v>1518</v>
      </c>
      <c r="I97" s="788">
        <v>0.25</v>
      </c>
      <c r="J97" s="787" t="s">
        <v>1519</v>
      </c>
      <c r="K97" s="789">
        <f t="shared" si="6"/>
        <v>0</v>
      </c>
      <c r="L97" s="407" t="str">
        <f t="shared" si="2"/>
        <v>(ｱﾑ)</v>
      </c>
      <c r="N97" s="405" t="s">
        <v>742</v>
      </c>
      <c r="O97" s="405" t="s">
        <v>761</v>
      </c>
      <c r="P97" s="277"/>
      <c r="Q97" s="740"/>
      <c r="R97" s="740"/>
      <c r="S97" s="276"/>
      <c r="T97" s="740"/>
      <c r="U97" s="740"/>
      <c r="V97" s="275"/>
      <c r="W97" s="741"/>
      <c r="X97" s="274"/>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row>
    <row r="98" spans="1:69" ht="14.25" customHeight="1">
      <c r="A98" s="46"/>
      <c r="B98" s="1012"/>
      <c r="C98" s="1014"/>
      <c r="D98" s="1014"/>
      <c r="E98" s="1017" t="s">
        <v>818</v>
      </c>
      <c r="F98" s="785" t="s">
        <v>200</v>
      </c>
      <c r="G98" s="786"/>
      <c r="H98" s="787" t="s">
        <v>1518</v>
      </c>
      <c r="I98" s="788">
        <v>0.4</v>
      </c>
      <c r="J98" s="716" t="s">
        <v>1519</v>
      </c>
      <c r="K98" s="789">
        <f t="shared" si="6"/>
        <v>0</v>
      </c>
      <c r="L98" s="407" t="str">
        <f t="shared" si="2"/>
        <v>(ｱﾒ)</v>
      </c>
      <c r="N98" s="405" t="s">
        <v>742</v>
      </c>
      <c r="O98" s="405" t="s">
        <v>762</v>
      </c>
      <c r="P98" s="277"/>
      <c r="Q98" s="740"/>
      <c r="R98" s="740"/>
      <c r="S98" s="276"/>
      <c r="T98" s="740"/>
      <c r="U98" s="740"/>
      <c r="V98" s="275"/>
      <c r="W98" s="741"/>
      <c r="X98" s="274"/>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row>
    <row r="99" spans="1:69" ht="14.25" customHeight="1">
      <c r="B99" s="1012"/>
      <c r="C99" s="1014"/>
      <c r="D99" s="1020"/>
      <c r="E99" s="1018"/>
      <c r="F99" s="791" t="s">
        <v>514</v>
      </c>
      <c r="G99" s="786"/>
      <c r="H99" s="787" t="s">
        <v>1518</v>
      </c>
      <c r="I99" s="788">
        <v>0.1</v>
      </c>
      <c r="J99" s="787" t="s">
        <v>1519</v>
      </c>
      <c r="K99" s="789">
        <f t="shared" si="6"/>
        <v>0</v>
      </c>
      <c r="L99" s="407" t="str">
        <f t="shared" si="2"/>
        <v>(ｱﾓ)</v>
      </c>
      <c r="N99" s="405" t="s">
        <v>742</v>
      </c>
      <c r="O99" s="405" t="s">
        <v>763</v>
      </c>
      <c r="P99" s="277"/>
      <c r="Q99" s="740"/>
      <c r="R99" s="740"/>
      <c r="S99" s="276"/>
      <c r="T99" s="740"/>
      <c r="U99" s="740"/>
      <c r="V99" s="275"/>
      <c r="W99" s="741"/>
      <c r="X99" s="274"/>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row>
    <row r="100" spans="1:69" ht="14.25" customHeight="1">
      <c r="B100" s="1012"/>
      <c r="C100" s="1014"/>
      <c r="D100" s="1005" t="s">
        <v>815</v>
      </c>
      <c r="E100" s="1017" t="s">
        <v>201</v>
      </c>
      <c r="F100" s="785" t="s">
        <v>200</v>
      </c>
      <c r="G100" s="786"/>
      <c r="H100" s="787" t="s">
        <v>1518</v>
      </c>
      <c r="I100" s="792">
        <v>0.222</v>
      </c>
      <c r="J100" s="716" t="s">
        <v>1519</v>
      </c>
      <c r="K100" s="789">
        <f t="shared" si="6"/>
        <v>0</v>
      </c>
      <c r="L100" s="407" t="str">
        <f t="shared" si="2"/>
        <v>(ｱﾔ)</v>
      </c>
      <c r="N100" s="405" t="s">
        <v>742</v>
      </c>
      <c r="O100" s="405" t="s">
        <v>764</v>
      </c>
      <c r="P100" s="277"/>
      <c r="Q100" s="740"/>
      <c r="R100" s="740"/>
      <c r="S100" s="276"/>
      <c r="T100" s="740"/>
      <c r="U100" s="740"/>
      <c r="V100" s="275"/>
      <c r="W100" s="741"/>
      <c r="X100" s="274"/>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row>
    <row r="101" spans="1:69" ht="14.25" customHeight="1">
      <c r="B101" s="1012"/>
      <c r="C101" s="1014"/>
      <c r="D101" s="1015"/>
      <c r="E101" s="1019"/>
      <c r="F101" s="791" t="s">
        <v>513</v>
      </c>
      <c r="G101" s="786"/>
      <c r="H101" s="787" t="s">
        <v>1518</v>
      </c>
      <c r="I101" s="792">
        <v>0.2</v>
      </c>
      <c r="J101" s="716" t="s">
        <v>1519</v>
      </c>
      <c r="K101" s="789">
        <f>ROUND(G101*I101,0)</f>
        <v>0</v>
      </c>
      <c r="L101" s="407" t="str">
        <f t="shared" si="2"/>
        <v>(ｱﾕ)</v>
      </c>
      <c r="N101" s="405" t="s">
        <v>742</v>
      </c>
      <c r="O101" s="405" t="s">
        <v>765</v>
      </c>
      <c r="P101" s="277"/>
      <c r="Q101" s="740"/>
      <c r="R101" s="740"/>
      <c r="S101" s="276"/>
      <c r="T101" s="740"/>
      <c r="U101" s="740"/>
      <c r="V101" s="275"/>
      <c r="W101" s="741"/>
      <c r="X101" s="274"/>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row>
    <row r="102" spans="1:69" ht="14.25" customHeight="1">
      <c r="B102" s="1012"/>
      <c r="C102" s="1014"/>
      <c r="D102" s="1015"/>
      <c r="E102" s="1018"/>
      <c r="F102" s="791" t="s">
        <v>514</v>
      </c>
      <c r="G102" s="786"/>
      <c r="H102" s="787" t="s">
        <v>1518</v>
      </c>
      <c r="I102" s="792">
        <v>0.222</v>
      </c>
      <c r="J102" s="787" t="s">
        <v>1519</v>
      </c>
      <c r="K102" s="789">
        <f>ROUND(G102*I102,0)</f>
        <v>0</v>
      </c>
      <c r="L102" s="407" t="str">
        <f t="shared" si="2"/>
        <v>(ｱﾖ)</v>
      </c>
      <c r="N102" s="405" t="s">
        <v>742</v>
      </c>
      <c r="O102" s="405" t="s">
        <v>766</v>
      </c>
      <c r="P102" s="277"/>
      <c r="Q102" s="740"/>
      <c r="R102" s="740"/>
      <c r="S102" s="276"/>
      <c r="T102" s="740"/>
      <c r="U102" s="740"/>
      <c r="V102" s="275"/>
      <c r="W102" s="741"/>
      <c r="X102" s="274"/>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row>
    <row r="103" spans="1:69" ht="14.25" customHeight="1">
      <c r="B103" s="1012"/>
      <c r="C103" s="1014"/>
      <c r="D103" s="1015"/>
      <c r="E103" s="1017" t="s">
        <v>818</v>
      </c>
      <c r="F103" s="785" t="s">
        <v>200</v>
      </c>
      <c r="G103" s="786"/>
      <c r="H103" s="787" t="s">
        <v>1518</v>
      </c>
      <c r="I103" s="792">
        <v>0.35599999999999998</v>
      </c>
      <c r="J103" s="716" t="s">
        <v>1519</v>
      </c>
      <c r="K103" s="789">
        <f t="shared" ref="K103:K110" si="7">ROUND(G103*I103,0)</f>
        <v>0</v>
      </c>
      <c r="L103" s="407" t="str">
        <f t="shared" si="2"/>
        <v>(ｱﾗ)</v>
      </c>
      <c r="N103" s="405" t="s">
        <v>742</v>
      </c>
      <c r="O103" s="405" t="s">
        <v>767</v>
      </c>
      <c r="P103" s="277"/>
      <c r="Q103" s="740"/>
      <c r="R103" s="740"/>
      <c r="S103" s="276"/>
      <c r="T103" s="740"/>
      <c r="U103" s="740"/>
      <c r="V103" s="275"/>
      <c r="W103" s="741"/>
      <c r="X103" s="274"/>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row>
    <row r="104" spans="1:69" ht="14.25" customHeight="1">
      <c r="B104" s="1021"/>
      <c r="C104" s="1020"/>
      <c r="D104" s="1016"/>
      <c r="E104" s="1018"/>
      <c r="F104" s="791" t="s">
        <v>514</v>
      </c>
      <c r="G104" s="786"/>
      <c r="H104" s="787" t="s">
        <v>1518</v>
      </c>
      <c r="I104" s="792">
        <v>8.8999999999999996E-2</v>
      </c>
      <c r="J104" s="787" t="s">
        <v>1519</v>
      </c>
      <c r="K104" s="789">
        <f t="shared" si="7"/>
        <v>0</v>
      </c>
      <c r="L104" s="407" t="str">
        <f t="shared" si="2"/>
        <v>(ｱﾘ)</v>
      </c>
      <c r="N104" s="405" t="s">
        <v>742</v>
      </c>
      <c r="O104" s="405" t="s">
        <v>768</v>
      </c>
      <c r="P104" s="277"/>
      <c r="Q104" s="740"/>
      <c r="R104" s="740"/>
      <c r="S104" s="276"/>
      <c r="T104" s="740"/>
      <c r="U104" s="740"/>
      <c r="V104" s="275"/>
      <c r="W104" s="741"/>
      <c r="X104" s="274"/>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row>
    <row r="105" spans="1:69" ht="14.25" customHeight="1">
      <c r="A105" s="46"/>
      <c r="B105" s="1011">
        <v>14</v>
      </c>
      <c r="C105" s="997" t="s">
        <v>927</v>
      </c>
      <c r="D105" s="997" t="s">
        <v>814</v>
      </c>
      <c r="E105" s="1017" t="s">
        <v>201</v>
      </c>
      <c r="F105" s="785" t="s">
        <v>200</v>
      </c>
      <c r="G105" s="786"/>
      <c r="H105" s="787" t="s">
        <v>1518</v>
      </c>
      <c r="I105" s="788">
        <v>0.25</v>
      </c>
      <c r="J105" s="716" t="s">
        <v>1519</v>
      </c>
      <c r="K105" s="789">
        <f t="shared" si="7"/>
        <v>0</v>
      </c>
      <c r="L105" s="407" t="str">
        <f t="shared" si="2"/>
        <v>(ｱﾙ)</v>
      </c>
      <c r="N105" s="405" t="s">
        <v>742</v>
      </c>
      <c r="O105" s="405" t="s">
        <v>1534</v>
      </c>
      <c r="P105" s="277"/>
      <c r="Q105" s="740"/>
      <c r="R105" s="740"/>
      <c r="S105" s="276"/>
      <c r="T105" s="1004"/>
      <c r="U105" s="1004"/>
      <c r="V105" s="275"/>
      <c r="W105" s="741"/>
      <c r="X105" s="274"/>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row>
    <row r="106" spans="1:69" ht="14.25" customHeight="1">
      <c r="A106" s="46"/>
      <c r="B106" s="1012"/>
      <c r="C106" s="1014"/>
      <c r="D106" s="1014"/>
      <c r="E106" s="1019"/>
      <c r="F106" s="791" t="s">
        <v>513</v>
      </c>
      <c r="G106" s="786"/>
      <c r="H106" s="787" t="s">
        <v>1518</v>
      </c>
      <c r="I106" s="788">
        <v>0.22500000000000001</v>
      </c>
      <c r="J106" s="716" t="s">
        <v>1519</v>
      </c>
      <c r="K106" s="789">
        <f t="shared" si="7"/>
        <v>0</v>
      </c>
      <c r="L106" s="407" t="str">
        <f t="shared" si="2"/>
        <v>(ｱﾚ)</v>
      </c>
      <c r="N106" s="405" t="s">
        <v>742</v>
      </c>
      <c r="O106" s="405" t="s">
        <v>1535</v>
      </c>
      <c r="P106" s="277"/>
      <c r="Q106" s="740"/>
      <c r="R106" s="740"/>
      <c r="S106" s="276"/>
      <c r="T106" s="740"/>
      <c r="U106" s="740"/>
      <c r="V106" s="275"/>
      <c r="W106" s="741"/>
      <c r="X106" s="274"/>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row>
    <row r="107" spans="1:69" ht="14.25" customHeight="1">
      <c r="A107" s="46"/>
      <c r="B107" s="1012"/>
      <c r="C107" s="1014"/>
      <c r="D107" s="1014"/>
      <c r="E107" s="1018"/>
      <c r="F107" s="791" t="s">
        <v>514</v>
      </c>
      <c r="G107" s="786"/>
      <c r="H107" s="787" t="s">
        <v>1518</v>
      </c>
      <c r="I107" s="788">
        <v>0.25</v>
      </c>
      <c r="J107" s="787" t="s">
        <v>1519</v>
      </c>
      <c r="K107" s="789">
        <f t="shared" si="7"/>
        <v>0</v>
      </c>
      <c r="L107" s="407" t="str">
        <f t="shared" si="2"/>
        <v>(ｱﾛ)</v>
      </c>
      <c r="N107" s="405" t="s">
        <v>742</v>
      </c>
      <c r="O107" s="405" t="s">
        <v>1536</v>
      </c>
      <c r="P107" s="277"/>
      <c r="Q107" s="740"/>
      <c r="R107" s="740"/>
      <c r="S107" s="276"/>
      <c r="T107" s="740"/>
      <c r="U107" s="740"/>
      <c r="V107" s="275"/>
      <c r="W107" s="741"/>
      <c r="X107" s="274"/>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row>
    <row r="108" spans="1:69" ht="14.25" customHeight="1">
      <c r="A108" s="46"/>
      <c r="B108" s="1012"/>
      <c r="C108" s="1014"/>
      <c r="D108" s="1014"/>
      <c r="E108" s="1017" t="s">
        <v>818</v>
      </c>
      <c r="F108" s="785" t="s">
        <v>200</v>
      </c>
      <c r="G108" s="786"/>
      <c r="H108" s="787" t="s">
        <v>1518</v>
      </c>
      <c r="I108" s="792">
        <v>0.4</v>
      </c>
      <c r="J108" s="716" t="s">
        <v>1519</v>
      </c>
      <c r="K108" s="789">
        <f t="shared" si="7"/>
        <v>0</v>
      </c>
      <c r="L108" s="407" t="str">
        <f t="shared" si="2"/>
        <v>(ｱﾜ)</v>
      </c>
      <c r="N108" s="405" t="s">
        <v>742</v>
      </c>
      <c r="O108" s="405" t="s">
        <v>739</v>
      </c>
      <c r="P108" s="277"/>
      <c r="Q108" s="740"/>
      <c r="R108" s="740"/>
      <c r="S108" s="276"/>
      <c r="T108" s="740"/>
      <c r="U108" s="740"/>
      <c r="V108" s="275"/>
      <c r="W108" s="741"/>
      <c r="X108" s="274"/>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row>
    <row r="109" spans="1:69" ht="14.25" customHeight="1">
      <c r="B109" s="1012"/>
      <c r="C109" s="1014"/>
      <c r="D109" s="1020"/>
      <c r="E109" s="1018"/>
      <c r="F109" s="791" t="s">
        <v>514</v>
      </c>
      <c r="G109" s="786"/>
      <c r="H109" s="787" t="s">
        <v>1518</v>
      </c>
      <c r="I109" s="792">
        <v>0.1</v>
      </c>
      <c r="J109" s="787" t="s">
        <v>1519</v>
      </c>
      <c r="K109" s="789">
        <f t="shared" si="7"/>
        <v>0</v>
      </c>
      <c r="L109" s="407" t="str">
        <f t="shared" si="2"/>
        <v>(ｱｦ)</v>
      </c>
      <c r="N109" s="405" t="s">
        <v>742</v>
      </c>
      <c r="O109" s="405" t="s">
        <v>740</v>
      </c>
      <c r="P109" s="277"/>
      <c r="Q109" s="740"/>
      <c r="R109" s="740"/>
      <c r="S109" s="276"/>
      <c r="T109" s="740"/>
      <c r="U109" s="740"/>
      <c r="V109" s="275"/>
      <c r="W109" s="741"/>
      <c r="X109" s="274"/>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row>
    <row r="110" spans="1:69" ht="14.25" customHeight="1">
      <c r="B110" s="1012"/>
      <c r="C110" s="1014"/>
      <c r="D110" s="1005" t="s">
        <v>815</v>
      </c>
      <c r="E110" s="1017" t="s">
        <v>201</v>
      </c>
      <c r="F110" s="785" t="s">
        <v>200</v>
      </c>
      <c r="G110" s="786"/>
      <c r="H110" s="787" t="s">
        <v>1518</v>
      </c>
      <c r="I110" s="792">
        <v>0.25</v>
      </c>
      <c r="J110" s="716" t="s">
        <v>1519</v>
      </c>
      <c r="K110" s="789">
        <f t="shared" si="7"/>
        <v>0</v>
      </c>
      <c r="L110" s="407" t="str">
        <f t="shared" si="2"/>
        <v>(ｱﾝ)</v>
      </c>
      <c r="N110" s="405" t="s">
        <v>742</v>
      </c>
      <c r="O110" s="405" t="s">
        <v>741</v>
      </c>
      <c r="P110" s="277"/>
      <c r="Q110" s="740"/>
      <c r="R110" s="740"/>
      <c r="S110" s="276"/>
      <c r="T110" s="740"/>
      <c r="U110" s="740"/>
      <c r="V110" s="275"/>
      <c r="W110" s="741"/>
      <c r="X110" s="274"/>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row>
    <row r="111" spans="1:69" ht="14.25" customHeight="1">
      <c r="B111" s="1012"/>
      <c r="C111" s="1014"/>
      <c r="D111" s="1015"/>
      <c r="E111" s="1019"/>
      <c r="F111" s="791" t="s">
        <v>513</v>
      </c>
      <c r="G111" s="786"/>
      <c r="H111" s="787" t="s">
        <v>1518</v>
      </c>
      <c r="I111" s="792">
        <v>0.22500000000000001</v>
      </c>
      <c r="J111" s="716" t="s">
        <v>1519</v>
      </c>
      <c r="K111" s="789">
        <f>ROUND(G111*I111,0)</f>
        <v>0</v>
      </c>
      <c r="L111" s="407" t="str">
        <f t="shared" si="2"/>
        <v>(ｲｱ)</v>
      </c>
      <c r="N111" s="405" t="s">
        <v>743</v>
      </c>
      <c r="O111" s="405" t="s">
        <v>742</v>
      </c>
      <c r="P111" s="277"/>
      <c r="Q111" s="740"/>
      <c r="R111" s="740"/>
      <c r="S111" s="276"/>
      <c r="T111" s="740"/>
      <c r="U111" s="740"/>
      <c r="V111" s="275"/>
      <c r="W111" s="741"/>
      <c r="X111" s="274"/>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row>
    <row r="112" spans="1:69" ht="14.25" customHeight="1">
      <c r="B112" s="1012"/>
      <c r="C112" s="1014"/>
      <c r="D112" s="1015"/>
      <c r="E112" s="1018"/>
      <c r="F112" s="791" t="s">
        <v>514</v>
      </c>
      <c r="G112" s="786"/>
      <c r="H112" s="787" t="s">
        <v>1518</v>
      </c>
      <c r="I112" s="792">
        <v>0.25</v>
      </c>
      <c r="J112" s="787" t="s">
        <v>1519</v>
      </c>
      <c r="K112" s="789">
        <f>ROUND(G112*I112,0)</f>
        <v>0</v>
      </c>
      <c r="L112" s="407" t="str">
        <f t="shared" si="2"/>
        <v>(ｲｲ)</v>
      </c>
      <c r="N112" s="405" t="s">
        <v>743</v>
      </c>
      <c r="O112" s="405" t="s">
        <v>743</v>
      </c>
      <c r="P112" s="277"/>
      <c r="Q112" s="740"/>
      <c r="R112" s="740"/>
      <c r="S112" s="276"/>
      <c r="T112" s="740"/>
      <c r="U112" s="740"/>
      <c r="V112" s="275"/>
      <c r="W112" s="741"/>
      <c r="X112" s="274"/>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row>
    <row r="113" spans="1:69" ht="14.25" customHeight="1">
      <c r="B113" s="1012"/>
      <c r="C113" s="1014"/>
      <c r="D113" s="1015"/>
      <c r="E113" s="1017" t="s">
        <v>818</v>
      </c>
      <c r="F113" s="785" t="s">
        <v>200</v>
      </c>
      <c r="G113" s="786"/>
      <c r="H113" s="787" t="s">
        <v>1518</v>
      </c>
      <c r="I113" s="792">
        <v>0.4</v>
      </c>
      <c r="J113" s="716" t="s">
        <v>1519</v>
      </c>
      <c r="K113" s="789">
        <f t="shared" ref="K113:K120" si="8">ROUND(G113*I113,0)</f>
        <v>0</v>
      </c>
      <c r="L113" s="407" t="str">
        <f t="shared" si="2"/>
        <v>(ｲｳ)</v>
      </c>
      <c r="N113" s="405" t="s">
        <v>743</v>
      </c>
      <c r="O113" s="405" t="s">
        <v>744</v>
      </c>
      <c r="P113" s="277"/>
      <c r="Q113" s="740"/>
      <c r="R113" s="740"/>
      <c r="S113" s="276"/>
      <c r="T113" s="740"/>
      <c r="U113" s="740"/>
      <c r="V113" s="275"/>
      <c r="W113" s="741"/>
      <c r="X113" s="274"/>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row>
    <row r="114" spans="1:69" ht="14.25" customHeight="1">
      <c r="B114" s="1021"/>
      <c r="C114" s="1020"/>
      <c r="D114" s="1016"/>
      <c r="E114" s="1018"/>
      <c r="F114" s="791" t="s">
        <v>514</v>
      </c>
      <c r="G114" s="786"/>
      <c r="H114" s="787" t="s">
        <v>1518</v>
      </c>
      <c r="I114" s="792">
        <v>0.1</v>
      </c>
      <c r="J114" s="787" t="s">
        <v>1519</v>
      </c>
      <c r="K114" s="789">
        <f t="shared" si="8"/>
        <v>0</v>
      </c>
      <c r="L114" s="407" t="str">
        <f t="shared" si="2"/>
        <v>(ｲｴ)</v>
      </c>
      <c r="N114" s="405" t="s">
        <v>743</v>
      </c>
      <c r="O114" s="405" t="s">
        <v>745</v>
      </c>
      <c r="P114" s="277"/>
      <c r="Q114" s="740"/>
      <c r="R114" s="740"/>
      <c r="S114" s="276"/>
      <c r="T114" s="740"/>
      <c r="U114" s="740"/>
      <c r="V114" s="275"/>
      <c r="W114" s="741"/>
      <c r="X114" s="274"/>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row>
    <row r="115" spans="1:69" ht="14.25" customHeight="1">
      <c r="A115" s="46"/>
      <c r="B115" s="1011">
        <v>15</v>
      </c>
      <c r="C115" s="997" t="s">
        <v>1537</v>
      </c>
      <c r="D115" s="997" t="s">
        <v>814</v>
      </c>
      <c r="E115" s="1017" t="s">
        <v>201</v>
      </c>
      <c r="F115" s="785" t="s">
        <v>200</v>
      </c>
      <c r="G115" s="786"/>
      <c r="H115" s="787" t="s">
        <v>1518</v>
      </c>
      <c r="I115" s="792">
        <v>0.25</v>
      </c>
      <c r="J115" s="716" t="s">
        <v>1519</v>
      </c>
      <c r="K115" s="789">
        <f t="shared" si="8"/>
        <v>0</v>
      </c>
      <c r="L115" s="407" t="str">
        <f t="shared" si="2"/>
        <v>(ｲｵ)</v>
      </c>
      <c r="N115" s="405" t="s">
        <v>743</v>
      </c>
      <c r="O115" s="405" t="s">
        <v>1538</v>
      </c>
      <c r="P115" s="277"/>
      <c r="Q115" s="740"/>
      <c r="R115" s="740"/>
      <c r="S115" s="276"/>
      <c r="T115" s="1004"/>
      <c r="U115" s="1004"/>
      <c r="V115" s="275"/>
      <c r="W115" s="741"/>
      <c r="X115" s="274"/>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row>
    <row r="116" spans="1:69" ht="14.25" customHeight="1">
      <c r="A116" s="46"/>
      <c r="B116" s="1012"/>
      <c r="C116" s="1014"/>
      <c r="D116" s="1014"/>
      <c r="E116" s="1019"/>
      <c r="F116" s="791" t="s">
        <v>513</v>
      </c>
      <c r="G116" s="786"/>
      <c r="H116" s="787" t="s">
        <v>1518</v>
      </c>
      <c r="I116" s="792">
        <v>0.22500000000000001</v>
      </c>
      <c r="J116" s="716" t="s">
        <v>1519</v>
      </c>
      <c r="K116" s="789">
        <f t="shared" si="8"/>
        <v>0</v>
      </c>
      <c r="L116" s="407" t="str">
        <f t="shared" si="2"/>
        <v>(ｲｶ)</v>
      </c>
      <c r="N116" s="405" t="s">
        <v>743</v>
      </c>
      <c r="O116" s="405" t="s">
        <v>746</v>
      </c>
      <c r="P116" s="277"/>
      <c r="Q116" s="740"/>
      <c r="R116" s="740"/>
      <c r="S116" s="276"/>
      <c r="T116" s="740"/>
      <c r="U116" s="740"/>
      <c r="V116" s="275"/>
      <c r="W116" s="741"/>
      <c r="X116" s="274"/>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row>
    <row r="117" spans="1:69" ht="14.25" customHeight="1">
      <c r="A117" s="46"/>
      <c r="B117" s="1012"/>
      <c r="C117" s="1014"/>
      <c r="D117" s="1014"/>
      <c r="E117" s="1018"/>
      <c r="F117" s="791" t="s">
        <v>514</v>
      </c>
      <c r="G117" s="786"/>
      <c r="H117" s="787" t="s">
        <v>1518</v>
      </c>
      <c r="I117" s="792">
        <v>0.25</v>
      </c>
      <c r="J117" s="787" t="s">
        <v>1519</v>
      </c>
      <c r="K117" s="789">
        <f t="shared" si="8"/>
        <v>0</v>
      </c>
      <c r="L117" s="407" t="str">
        <f t="shared" si="2"/>
        <v>(ｲｷ)</v>
      </c>
      <c r="N117" s="405" t="s">
        <v>743</v>
      </c>
      <c r="O117" s="405" t="s">
        <v>747</v>
      </c>
      <c r="P117" s="277"/>
      <c r="Q117" s="740"/>
      <c r="R117" s="740"/>
      <c r="S117" s="276"/>
      <c r="T117" s="740"/>
      <c r="U117" s="740"/>
      <c r="V117" s="275"/>
      <c r="W117" s="741"/>
      <c r="X117" s="274"/>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row>
    <row r="118" spans="1:69" ht="14.25" customHeight="1">
      <c r="A118" s="46"/>
      <c r="B118" s="1012"/>
      <c r="C118" s="1014"/>
      <c r="D118" s="1014"/>
      <c r="E118" s="1017" t="s">
        <v>818</v>
      </c>
      <c r="F118" s="785" t="s">
        <v>200</v>
      </c>
      <c r="G118" s="786"/>
      <c r="H118" s="787" t="s">
        <v>1518</v>
      </c>
      <c r="I118" s="792">
        <v>0.4</v>
      </c>
      <c r="J118" s="716" t="s">
        <v>1519</v>
      </c>
      <c r="K118" s="789">
        <f t="shared" si="8"/>
        <v>0</v>
      </c>
      <c r="L118" s="407" t="str">
        <f t="shared" si="2"/>
        <v>(ｲｸ)</v>
      </c>
      <c r="N118" s="405" t="s">
        <v>743</v>
      </c>
      <c r="O118" s="405" t="s">
        <v>748</v>
      </c>
      <c r="P118" s="277"/>
      <c r="Q118" s="740"/>
      <c r="R118" s="740"/>
      <c r="S118" s="276"/>
      <c r="T118" s="740"/>
      <c r="U118" s="740"/>
      <c r="V118" s="275"/>
      <c r="W118" s="741"/>
      <c r="X118" s="274"/>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row>
    <row r="119" spans="1:69" ht="14.25" customHeight="1">
      <c r="B119" s="1012"/>
      <c r="C119" s="1014"/>
      <c r="D119" s="1020"/>
      <c r="E119" s="1018"/>
      <c r="F119" s="791" t="s">
        <v>514</v>
      </c>
      <c r="G119" s="786"/>
      <c r="H119" s="787" t="s">
        <v>1518</v>
      </c>
      <c r="I119" s="792">
        <v>0.1</v>
      </c>
      <c r="J119" s="787" t="s">
        <v>1519</v>
      </c>
      <c r="K119" s="789">
        <f t="shared" si="8"/>
        <v>0</v>
      </c>
      <c r="L119" s="407" t="str">
        <f t="shared" si="2"/>
        <v>(ｲｹ)</v>
      </c>
      <c r="N119" s="405" t="s">
        <v>743</v>
      </c>
      <c r="O119" s="405" t="s">
        <v>749</v>
      </c>
      <c r="P119" s="277"/>
      <c r="Q119" s="740"/>
      <c r="R119" s="740"/>
      <c r="S119" s="276"/>
      <c r="T119" s="740"/>
      <c r="U119" s="740"/>
      <c r="V119" s="275"/>
      <c r="W119" s="741"/>
      <c r="X119" s="274"/>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row>
    <row r="120" spans="1:69" ht="14.25" customHeight="1">
      <c r="B120" s="1012"/>
      <c r="C120" s="1014"/>
      <c r="D120" s="1005" t="s">
        <v>815</v>
      </c>
      <c r="E120" s="1017" t="s">
        <v>201</v>
      </c>
      <c r="F120" s="785" t="s">
        <v>200</v>
      </c>
      <c r="G120" s="786"/>
      <c r="H120" s="787" t="s">
        <v>1518</v>
      </c>
      <c r="I120" s="792">
        <v>0.25</v>
      </c>
      <c r="J120" s="716" t="s">
        <v>1519</v>
      </c>
      <c r="K120" s="789">
        <f t="shared" si="8"/>
        <v>0</v>
      </c>
      <c r="L120" s="407" t="str">
        <f t="shared" si="2"/>
        <v>(ｲｺ)</v>
      </c>
      <c r="N120" s="405" t="s">
        <v>743</v>
      </c>
      <c r="O120" s="405" t="s">
        <v>750</v>
      </c>
      <c r="P120" s="277"/>
      <c r="Q120" s="740"/>
      <c r="R120" s="740"/>
      <c r="S120" s="276"/>
      <c r="T120" s="740"/>
      <c r="U120" s="740"/>
      <c r="V120" s="275"/>
      <c r="W120" s="741"/>
      <c r="X120" s="274"/>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row>
    <row r="121" spans="1:69" ht="14.25" customHeight="1">
      <c r="B121" s="1012"/>
      <c r="C121" s="1014"/>
      <c r="D121" s="1015"/>
      <c r="E121" s="1019"/>
      <c r="F121" s="791" t="s">
        <v>513</v>
      </c>
      <c r="G121" s="786"/>
      <c r="H121" s="787" t="s">
        <v>1518</v>
      </c>
      <c r="I121" s="792">
        <v>0.22500000000000001</v>
      </c>
      <c r="J121" s="716" t="s">
        <v>1519</v>
      </c>
      <c r="K121" s="789">
        <f>ROUND(G121*I121,0)</f>
        <v>0</v>
      </c>
      <c r="L121" s="407" t="str">
        <f t="shared" si="2"/>
        <v>(ｲｻ)</v>
      </c>
      <c r="N121" s="405" t="s">
        <v>743</v>
      </c>
      <c r="O121" s="405" t="s">
        <v>751</v>
      </c>
      <c r="P121" s="277"/>
      <c r="Q121" s="740"/>
      <c r="R121" s="740"/>
      <c r="S121" s="276"/>
      <c r="T121" s="740"/>
      <c r="U121" s="740"/>
      <c r="V121" s="275"/>
      <c r="W121" s="741"/>
      <c r="X121" s="274"/>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row>
    <row r="122" spans="1:69" ht="14.25" customHeight="1">
      <c r="B122" s="1012"/>
      <c r="C122" s="1014"/>
      <c r="D122" s="1015"/>
      <c r="E122" s="1018"/>
      <c r="F122" s="791" t="s">
        <v>514</v>
      </c>
      <c r="G122" s="786"/>
      <c r="H122" s="787" t="s">
        <v>1518</v>
      </c>
      <c r="I122" s="792">
        <v>0.25</v>
      </c>
      <c r="J122" s="787" t="s">
        <v>1519</v>
      </c>
      <c r="K122" s="789">
        <f>ROUND(G122*I122,0)</f>
        <v>0</v>
      </c>
      <c r="L122" s="407" t="str">
        <f t="shared" si="2"/>
        <v>(ｲｼ)</v>
      </c>
      <c r="N122" s="405" t="s">
        <v>743</v>
      </c>
      <c r="O122" s="405" t="s">
        <v>752</v>
      </c>
      <c r="P122" s="277"/>
      <c r="Q122" s="740"/>
      <c r="R122" s="740"/>
      <c r="S122" s="276"/>
      <c r="T122" s="740"/>
      <c r="U122" s="740"/>
      <c r="V122" s="275"/>
      <c r="W122" s="741"/>
      <c r="X122" s="274"/>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row>
    <row r="123" spans="1:69" ht="14.25" customHeight="1">
      <c r="B123" s="1012"/>
      <c r="C123" s="1014"/>
      <c r="D123" s="1015"/>
      <c r="E123" s="1017" t="s">
        <v>818</v>
      </c>
      <c r="F123" s="785" t="s">
        <v>200</v>
      </c>
      <c r="G123" s="786"/>
      <c r="H123" s="787" t="s">
        <v>1518</v>
      </c>
      <c r="I123" s="792">
        <v>0.4</v>
      </c>
      <c r="J123" s="716" t="s">
        <v>1519</v>
      </c>
      <c r="K123" s="789">
        <f t="shared" ref="K123:K124" si="9">ROUND(G123*I123,0)</f>
        <v>0</v>
      </c>
      <c r="L123" s="407" t="str">
        <f t="shared" si="2"/>
        <v>(ｲｽ)</v>
      </c>
      <c r="N123" s="405" t="s">
        <v>743</v>
      </c>
      <c r="O123" s="405" t="s">
        <v>1539</v>
      </c>
      <c r="P123" s="277"/>
      <c r="Q123" s="740"/>
      <c r="R123" s="740"/>
      <c r="S123" s="276"/>
      <c r="T123" s="740"/>
      <c r="U123" s="740"/>
      <c r="V123" s="275"/>
      <c r="W123" s="741"/>
      <c r="X123" s="274"/>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row>
    <row r="124" spans="1:69" ht="14.25" customHeight="1" thickBot="1">
      <c r="B124" s="1021"/>
      <c r="C124" s="1020"/>
      <c r="D124" s="1016"/>
      <c r="E124" s="1018"/>
      <c r="F124" s="791" t="s">
        <v>514</v>
      </c>
      <c r="G124" s="786"/>
      <c r="H124" s="787" t="s">
        <v>1518</v>
      </c>
      <c r="I124" s="792">
        <v>0.1</v>
      </c>
      <c r="J124" s="787" t="s">
        <v>1519</v>
      </c>
      <c r="K124" s="789">
        <f t="shared" si="9"/>
        <v>0</v>
      </c>
      <c r="L124" s="407" t="str">
        <f t="shared" si="2"/>
        <v>(ｲｾ)</v>
      </c>
      <c r="N124" s="405" t="s">
        <v>743</v>
      </c>
      <c r="O124" s="405" t="s">
        <v>1540</v>
      </c>
      <c r="P124" s="277"/>
      <c r="Q124" s="740"/>
      <c r="R124" s="740"/>
      <c r="S124" s="276"/>
      <c r="T124" s="740"/>
      <c r="U124" s="740"/>
      <c r="V124" s="275"/>
      <c r="W124" s="741"/>
      <c r="X124" s="274"/>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row>
    <row r="125" spans="1:69" ht="14.25" customHeight="1">
      <c r="B125" s="348"/>
      <c r="C125" s="434"/>
      <c r="D125" s="433"/>
      <c r="E125" s="349"/>
      <c r="F125" s="281"/>
      <c r="G125" s="334"/>
      <c r="H125" s="433"/>
      <c r="I125" s="991" t="s">
        <v>1541</v>
      </c>
      <c r="J125" s="992"/>
      <c r="K125" s="436"/>
      <c r="N125" s="405" t="s">
        <v>743</v>
      </c>
      <c r="O125" s="405" t="s">
        <v>1542</v>
      </c>
      <c r="P125" s="277"/>
      <c r="Q125" s="740"/>
      <c r="R125" s="740"/>
      <c r="S125" s="276"/>
      <c r="T125" s="740"/>
      <c r="U125" s="740"/>
      <c r="V125" s="275"/>
      <c r="W125" s="741"/>
      <c r="X125" s="274"/>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row>
    <row r="126" spans="1:69" ht="14.25" customHeight="1" thickBot="1">
      <c r="G126" s="332"/>
      <c r="I126" s="993" t="s">
        <v>94</v>
      </c>
      <c r="J126" s="994"/>
      <c r="K126" s="438">
        <f>SUM(K17:K59,K62:K124)</f>
        <v>0</v>
      </c>
      <c r="L126" s="423" t="s">
        <v>1543</v>
      </c>
      <c r="M126" s="403" t="s">
        <v>1544</v>
      </c>
      <c r="N126" s="405" t="s">
        <v>743</v>
      </c>
      <c r="O126" s="405" t="s">
        <v>1545</v>
      </c>
      <c r="P126" s="277"/>
      <c r="Q126" s="1002"/>
      <c r="R126" s="1002"/>
      <c r="S126" s="276"/>
      <c r="T126" s="1004"/>
      <c r="U126" s="1004"/>
      <c r="V126" s="279"/>
      <c r="W126" s="740"/>
      <c r="X126" s="274"/>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row>
    <row r="127" spans="1:69" ht="14.25" customHeight="1">
      <c r="G127" s="332"/>
      <c r="I127" s="359"/>
      <c r="J127" s="739"/>
      <c r="K127" s="334"/>
      <c r="N127" s="405" t="s">
        <v>743</v>
      </c>
      <c r="O127" s="405" t="s">
        <v>1546</v>
      </c>
      <c r="P127" s="277"/>
      <c r="Q127" s="741"/>
      <c r="R127" s="741"/>
      <c r="S127" s="276"/>
      <c r="T127" s="740"/>
      <c r="U127" s="740"/>
      <c r="V127" s="279"/>
      <c r="W127" s="740"/>
      <c r="X127" s="274"/>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row>
    <row r="128" spans="1:69" ht="14.25" customHeight="1">
      <c r="A128" s="421" t="s">
        <v>1547</v>
      </c>
      <c r="B128" s="328" t="s">
        <v>515</v>
      </c>
      <c r="G128" s="332"/>
      <c r="N128" s="405" t="s">
        <v>743</v>
      </c>
      <c r="O128" s="405" t="s">
        <v>1548</v>
      </c>
      <c r="P128" s="277"/>
      <c r="Q128" s="740"/>
      <c r="R128" s="740"/>
      <c r="S128" s="276"/>
      <c r="T128" s="1004"/>
      <c r="U128" s="1004"/>
      <c r="V128" s="275"/>
      <c r="W128" s="741"/>
      <c r="X128" s="274"/>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row>
    <row r="129" spans="1:69" ht="14.25">
      <c r="A129" s="327"/>
      <c r="B129" s="328"/>
      <c r="G129" s="332"/>
      <c r="K129" s="326"/>
      <c r="N129" s="404" t="s">
        <v>743</v>
      </c>
      <c r="O129" s="405" t="s">
        <v>1528</v>
      </c>
      <c r="P129" s="278"/>
      <c r="Q129" s="741"/>
      <c r="R129" s="741"/>
      <c r="S129" s="741"/>
      <c r="T129" s="741"/>
      <c r="U129" s="741"/>
      <c r="V129" s="741"/>
      <c r="W129" s="740"/>
      <c r="X129" s="274"/>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row>
    <row r="130" spans="1:69" ht="15" thickBot="1">
      <c r="A130" s="327"/>
      <c r="B130" s="1003" t="s">
        <v>928</v>
      </c>
      <c r="C130" s="1003"/>
      <c r="D130" s="1003"/>
      <c r="E130" s="1003"/>
      <c r="F130" s="1003"/>
      <c r="G130" s="330"/>
      <c r="H130" s="428"/>
      <c r="I130" s="428" t="s">
        <v>160</v>
      </c>
      <c r="J130" s="428"/>
      <c r="K130" s="330"/>
      <c r="L130" s="428"/>
      <c r="N130" s="403" t="s">
        <v>743</v>
      </c>
      <c r="O130" s="405" t="s">
        <v>1529</v>
      </c>
      <c r="P130" s="278"/>
      <c r="Q130" s="278"/>
      <c r="R130" s="741"/>
      <c r="S130" s="741"/>
      <c r="T130" s="741"/>
      <c r="U130" s="741"/>
      <c r="V130" s="741"/>
      <c r="W130" s="741"/>
      <c r="X130" s="740"/>
      <c r="Y130" s="274"/>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row>
    <row r="131" spans="1:69" ht="18.95" customHeight="1" thickBot="1">
      <c r="A131" s="327"/>
      <c r="B131" s="1003"/>
      <c r="C131" s="1003"/>
      <c r="D131" s="1003"/>
      <c r="E131" s="1003"/>
      <c r="F131" s="1003"/>
      <c r="G131" s="794"/>
      <c r="H131" s="750" t="s">
        <v>1544</v>
      </c>
      <c r="I131" s="781">
        <v>0.4</v>
      </c>
      <c r="J131" s="750" t="s">
        <v>1549</v>
      </c>
      <c r="K131" s="331">
        <f>ROUND(G131*I131,0)</f>
        <v>0</v>
      </c>
      <c r="L131" s="423" t="s">
        <v>1550</v>
      </c>
      <c r="M131" s="403" t="s">
        <v>1544</v>
      </c>
      <c r="N131" s="403" t="s">
        <v>743</v>
      </c>
      <c r="O131" s="405" t="s">
        <v>1530</v>
      </c>
      <c r="P131" s="278"/>
      <c r="Q131" s="278"/>
      <c r="R131" s="741"/>
      <c r="S131" s="741"/>
      <c r="T131" s="741"/>
      <c r="U131" s="741"/>
      <c r="V131" s="741"/>
      <c r="W131" s="741"/>
      <c r="X131" s="740"/>
      <c r="Y131" s="274"/>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row>
    <row r="132" spans="1:69" ht="18.95" customHeight="1">
      <c r="G132" s="334"/>
      <c r="H132" s="739"/>
      <c r="I132" s="335"/>
      <c r="J132" s="739"/>
      <c r="K132" s="333" t="s">
        <v>159</v>
      </c>
      <c r="N132" s="405"/>
      <c r="O132" s="405"/>
      <c r="P132" s="277"/>
      <c r="Q132" s="740"/>
      <c r="R132" s="740"/>
      <c r="S132" s="276"/>
      <c r="T132" s="1004"/>
      <c r="U132" s="1004"/>
      <c r="V132" s="275"/>
      <c r="W132" s="741"/>
      <c r="X132" s="274"/>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row>
    <row r="133" spans="1:69" ht="15" customHeight="1">
      <c r="G133" s="334"/>
      <c r="H133" s="739"/>
      <c r="I133" s="335"/>
      <c r="J133" s="739"/>
      <c r="K133" s="334"/>
      <c r="N133" s="405"/>
      <c r="O133" s="405"/>
      <c r="P133" s="277"/>
      <c r="Q133" s="740"/>
      <c r="R133" s="740"/>
      <c r="S133" s="276"/>
      <c r="T133" s="1004"/>
      <c r="U133" s="1004"/>
      <c r="V133" s="275"/>
      <c r="W133" s="741"/>
      <c r="X133" s="274"/>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row>
    <row r="134" spans="1:69" ht="15" customHeight="1">
      <c r="A134" s="421" t="s">
        <v>1551</v>
      </c>
      <c r="B134" s="328" t="s">
        <v>515</v>
      </c>
      <c r="G134" s="334"/>
      <c r="H134" s="739"/>
      <c r="I134" s="335"/>
      <c r="J134" s="739"/>
      <c r="K134" s="334"/>
      <c r="N134" s="405"/>
      <c r="O134" s="405"/>
      <c r="P134" s="277"/>
      <c r="Q134" s="740"/>
      <c r="R134" s="740"/>
      <c r="S134" s="276"/>
      <c r="T134" s="740"/>
      <c r="U134" s="740"/>
      <c r="V134" s="275"/>
      <c r="W134" s="741"/>
      <c r="X134" s="274"/>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row>
    <row r="135" spans="1:69" ht="15" customHeight="1">
      <c r="A135" s="420"/>
      <c r="G135" s="332"/>
      <c r="N135" s="405"/>
      <c r="O135" s="405"/>
      <c r="P135" s="277"/>
      <c r="Q135" s="1002"/>
      <c r="R135" s="1002"/>
      <c r="S135" s="276"/>
      <c r="T135" s="1022"/>
      <c r="U135" s="1022"/>
      <c r="V135" s="279"/>
      <c r="W135" s="280"/>
      <c r="X135" s="274"/>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row>
    <row r="136" spans="1:69" ht="15" customHeight="1">
      <c r="B136" s="1005" t="s">
        <v>112</v>
      </c>
      <c r="C136" s="1005"/>
      <c r="D136" s="1006" t="s">
        <v>198</v>
      </c>
      <c r="E136" s="1006"/>
      <c r="F136" s="1006"/>
      <c r="G136" s="782" t="s">
        <v>197</v>
      </c>
      <c r="H136" s="783"/>
      <c r="I136" s="784" t="s">
        <v>109</v>
      </c>
      <c r="J136" s="716"/>
      <c r="K136" s="725" t="s">
        <v>3</v>
      </c>
      <c r="N136" s="405"/>
      <c r="O136" s="405"/>
      <c r="P136" s="277"/>
      <c r="Q136" s="740"/>
      <c r="R136" s="740"/>
      <c r="S136" s="276"/>
      <c r="T136" s="1004"/>
      <c r="U136" s="1004"/>
      <c r="V136" s="275"/>
      <c r="W136" s="741"/>
      <c r="X136" s="274"/>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row>
    <row r="137" spans="1:69" ht="15" customHeight="1">
      <c r="B137" s="426"/>
      <c r="C137" s="744"/>
      <c r="D137" s="742"/>
      <c r="E137" s="339"/>
      <c r="F137" s="340"/>
      <c r="G137" s="341"/>
      <c r="H137" s="342"/>
      <c r="I137" s="343"/>
      <c r="J137" s="746"/>
      <c r="K137" s="344" t="s">
        <v>1466</v>
      </c>
      <c r="N137" s="405"/>
      <c r="O137" s="405"/>
      <c r="P137" s="277"/>
      <c r="Q137" s="740"/>
      <c r="R137" s="740"/>
      <c r="S137" s="276"/>
      <c r="T137" s="740"/>
      <c r="U137" s="740"/>
      <c r="V137" s="275"/>
      <c r="W137" s="741"/>
      <c r="X137" s="274"/>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row>
    <row r="138" spans="1:69" ht="15" customHeight="1">
      <c r="B138" s="1007">
        <v>1</v>
      </c>
      <c r="C138" s="1008" t="s">
        <v>107</v>
      </c>
      <c r="D138" s="1009" t="s">
        <v>176</v>
      </c>
      <c r="E138" s="1023" t="s">
        <v>174</v>
      </c>
      <c r="F138" s="1024"/>
      <c r="G138" s="786"/>
      <c r="H138" s="787" t="s">
        <v>1469</v>
      </c>
      <c r="I138" s="788">
        <v>0.25800000000000001</v>
      </c>
      <c r="J138" s="716" t="s">
        <v>1470</v>
      </c>
      <c r="K138" s="789">
        <f t="shared" ref="K138:K177" si="10">ROUND(G138*I138,0)</f>
        <v>0</v>
      </c>
      <c r="L138" s="407" t="str">
        <f t="shared" ref="L138:L177" si="11">$N$16&amp;N138&amp;O138&amp;$O$16</f>
        <v>(ｱ)</v>
      </c>
      <c r="N138" s="405" t="s">
        <v>1471</v>
      </c>
      <c r="O138" s="405"/>
      <c r="P138" s="277"/>
      <c r="Q138" s="1002"/>
      <c r="R138" s="1002"/>
      <c r="S138" s="276"/>
      <c r="T138" s="1004"/>
      <c r="U138" s="1004"/>
      <c r="V138" s="279"/>
      <c r="W138" s="740"/>
      <c r="X138" s="274"/>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row>
    <row r="139" spans="1:69" ht="15" customHeight="1">
      <c r="B139" s="1007"/>
      <c r="C139" s="1008"/>
      <c r="D139" s="1009"/>
      <c r="E139" s="1023" t="s">
        <v>173</v>
      </c>
      <c r="F139" s="1024"/>
      <c r="G139" s="786"/>
      <c r="H139" s="787" t="s">
        <v>1469</v>
      </c>
      <c r="I139" s="788">
        <v>0.193</v>
      </c>
      <c r="J139" s="716" t="s">
        <v>1470</v>
      </c>
      <c r="K139" s="789">
        <f t="shared" si="10"/>
        <v>0</v>
      </c>
      <c r="L139" s="407" t="str">
        <f t="shared" si="11"/>
        <v>(ｲ)</v>
      </c>
      <c r="N139" s="405" t="s">
        <v>1552</v>
      </c>
      <c r="O139" s="405"/>
      <c r="P139" s="277"/>
      <c r="Q139" s="740"/>
      <c r="R139" s="740"/>
      <c r="S139" s="276"/>
      <c r="T139" s="1004"/>
      <c r="U139" s="1004"/>
      <c r="V139" s="275"/>
      <c r="W139" s="741"/>
      <c r="X139" s="274"/>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row>
    <row r="140" spans="1:69" ht="15" customHeight="1">
      <c r="B140" s="1007"/>
      <c r="C140" s="1008"/>
      <c r="D140" s="1009"/>
      <c r="E140" s="1023" t="s">
        <v>172</v>
      </c>
      <c r="F140" s="1024"/>
      <c r="G140" s="786"/>
      <c r="H140" s="787" t="s">
        <v>1469</v>
      </c>
      <c r="I140" s="788">
        <v>0.14499999999999999</v>
      </c>
      <c r="J140" s="716" t="s">
        <v>1470</v>
      </c>
      <c r="K140" s="789">
        <f t="shared" si="10"/>
        <v>0</v>
      </c>
      <c r="L140" s="407" t="str">
        <f t="shared" si="11"/>
        <v>(ｳ)</v>
      </c>
      <c r="N140" s="405" t="s">
        <v>1553</v>
      </c>
      <c r="O140" s="405"/>
      <c r="P140" s="277"/>
      <c r="Q140" s="740"/>
      <c r="R140" s="740"/>
      <c r="S140" s="276"/>
      <c r="T140" s="1004"/>
      <c r="U140" s="1004"/>
      <c r="V140" s="275"/>
      <c r="W140" s="741"/>
      <c r="X140" s="274"/>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row>
    <row r="141" spans="1:69" ht="15" customHeight="1">
      <c r="B141" s="1007">
        <v>2</v>
      </c>
      <c r="C141" s="1008" t="s">
        <v>105</v>
      </c>
      <c r="D141" s="1009" t="s">
        <v>176</v>
      </c>
      <c r="E141" s="1023" t="s">
        <v>174</v>
      </c>
      <c r="F141" s="1024"/>
      <c r="G141" s="786"/>
      <c r="H141" s="787" t="s">
        <v>1469</v>
      </c>
      <c r="I141" s="788">
        <v>0.26</v>
      </c>
      <c r="J141" s="716" t="s">
        <v>1470</v>
      </c>
      <c r="K141" s="789">
        <f t="shared" si="10"/>
        <v>0</v>
      </c>
      <c r="L141" s="407" t="str">
        <f t="shared" si="11"/>
        <v>(ｴ)</v>
      </c>
      <c r="N141" s="405" t="s">
        <v>1554</v>
      </c>
      <c r="O141" s="405"/>
      <c r="P141" s="277"/>
      <c r="Q141" s="1002"/>
      <c r="R141" s="1002"/>
      <c r="S141" s="276"/>
      <c r="T141" s="1004"/>
      <c r="U141" s="1004"/>
      <c r="V141" s="279"/>
      <c r="W141" s="740"/>
      <c r="X141" s="274"/>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row>
    <row r="142" spans="1:69" ht="15" customHeight="1">
      <c r="B142" s="1007"/>
      <c r="C142" s="1008"/>
      <c r="D142" s="1009"/>
      <c r="E142" s="1023" t="s">
        <v>173</v>
      </c>
      <c r="F142" s="1024"/>
      <c r="G142" s="786"/>
      <c r="H142" s="787" t="s">
        <v>1469</v>
      </c>
      <c r="I142" s="788">
        <v>0.19500000000000001</v>
      </c>
      <c r="J142" s="716" t="s">
        <v>1470</v>
      </c>
      <c r="K142" s="789">
        <f t="shared" si="10"/>
        <v>0</v>
      </c>
      <c r="L142" s="407" t="str">
        <f t="shared" si="11"/>
        <v>(ｵ)</v>
      </c>
      <c r="N142" s="405" t="s">
        <v>1555</v>
      </c>
      <c r="O142" s="405"/>
      <c r="P142" s="277"/>
      <c r="Q142" s="740"/>
      <c r="R142" s="740"/>
      <c r="S142" s="276"/>
      <c r="T142" s="1004"/>
      <c r="U142" s="1004"/>
      <c r="V142" s="275"/>
      <c r="W142" s="741"/>
      <c r="X142" s="274"/>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row>
    <row r="143" spans="1:69" ht="15" customHeight="1">
      <c r="B143" s="1007"/>
      <c r="C143" s="1008"/>
      <c r="D143" s="1009"/>
      <c r="E143" s="1023" t="s">
        <v>172</v>
      </c>
      <c r="F143" s="1024"/>
      <c r="G143" s="786"/>
      <c r="H143" s="787" t="s">
        <v>1469</v>
      </c>
      <c r="I143" s="788">
        <v>0.14599999999999999</v>
      </c>
      <c r="J143" s="716" t="s">
        <v>1470</v>
      </c>
      <c r="K143" s="789">
        <f t="shared" si="10"/>
        <v>0</v>
      </c>
      <c r="L143" s="407" t="str">
        <f t="shared" si="11"/>
        <v>(ｶ)</v>
      </c>
      <c r="N143" s="405" t="s">
        <v>1556</v>
      </c>
      <c r="O143" s="405"/>
      <c r="P143" s="277"/>
      <c r="Q143" s="740"/>
      <c r="R143" s="740"/>
      <c r="S143" s="276"/>
      <c r="T143" s="1004"/>
      <c r="U143" s="1004"/>
      <c r="V143" s="275"/>
      <c r="W143" s="741"/>
      <c r="X143" s="274"/>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row>
    <row r="144" spans="1:69" ht="15" customHeight="1">
      <c r="B144" s="1007">
        <v>3</v>
      </c>
      <c r="C144" s="1025" t="s">
        <v>103</v>
      </c>
      <c r="D144" s="1009" t="s">
        <v>176</v>
      </c>
      <c r="E144" s="1023" t="s">
        <v>174</v>
      </c>
      <c r="F144" s="1024"/>
      <c r="G144" s="786"/>
      <c r="H144" s="787" t="s">
        <v>1469</v>
      </c>
      <c r="I144" s="788">
        <v>0.28299999999999997</v>
      </c>
      <c r="J144" s="716" t="s">
        <v>1470</v>
      </c>
      <c r="K144" s="789">
        <f t="shared" si="10"/>
        <v>0</v>
      </c>
      <c r="L144" s="407" t="str">
        <f t="shared" si="11"/>
        <v>(ｷ)</v>
      </c>
      <c r="N144" s="405" t="s">
        <v>1557</v>
      </c>
      <c r="O144" s="405"/>
      <c r="P144" s="277"/>
      <c r="Q144" s="1002"/>
      <c r="R144" s="1002"/>
      <c r="S144" s="276"/>
      <c r="T144" s="1004"/>
      <c r="U144" s="1004"/>
      <c r="V144" s="279"/>
      <c r="W144" s="740"/>
      <c r="X144" s="274"/>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row>
    <row r="145" spans="1:69" ht="15" customHeight="1">
      <c r="B145" s="1007"/>
      <c r="C145" s="1008"/>
      <c r="D145" s="1009"/>
      <c r="E145" s="1023" t="s">
        <v>173</v>
      </c>
      <c r="F145" s="1024"/>
      <c r="G145" s="786"/>
      <c r="H145" s="787" t="s">
        <v>1469</v>
      </c>
      <c r="I145" s="788">
        <v>0.21199999999999999</v>
      </c>
      <c r="J145" s="716" t="s">
        <v>1470</v>
      </c>
      <c r="K145" s="789">
        <f t="shared" si="10"/>
        <v>0</v>
      </c>
      <c r="L145" s="407" t="str">
        <f t="shared" si="11"/>
        <v>(ｸ)</v>
      </c>
      <c r="N145" s="405" t="s">
        <v>1515</v>
      </c>
      <c r="O145" s="405"/>
      <c r="P145" s="277"/>
      <c r="Q145" s="740"/>
      <c r="R145" s="740"/>
      <c r="S145" s="276"/>
      <c r="T145" s="1004"/>
      <c r="U145" s="1004"/>
      <c r="V145" s="275"/>
      <c r="W145" s="741"/>
      <c r="X145" s="274"/>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row>
    <row r="146" spans="1:69" ht="15" customHeight="1">
      <c r="B146" s="1007"/>
      <c r="C146" s="1008"/>
      <c r="D146" s="1009"/>
      <c r="E146" s="1023" t="s">
        <v>172</v>
      </c>
      <c r="F146" s="1024"/>
      <c r="G146" s="786"/>
      <c r="H146" s="787" t="s">
        <v>1469</v>
      </c>
      <c r="I146" s="788">
        <v>0.159</v>
      </c>
      <c r="J146" s="716" t="s">
        <v>1470</v>
      </c>
      <c r="K146" s="789">
        <f t="shared" si="10"/>
        <v>0</v>
      </c>
      <c r="L146" s="407" t="str">
        <f t="shared" si="11"/>
        <v>(ｹ)</v>
      </c>
      <c r="N146" s="405" t="s">
        <v>1516</v>
      </c>
      <c r="O146" s="405"/>
      <c r="P146" s="277"/>
      <c r="Q146" s="740"/>
      <c r="R146" s="740"/>
      <c r="S146" s="276"/>
      <c r="T146" s="1004"/>
      <c r="U146" s="1004"/>
      <c r="V146" s="275"/>
      <c r="W146" s="741"/>
      <c r="X146" s="274"/>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row>
    <row r="147" spans="1:69" ht="15" customHeight="1">
      <c r="B147" s="1007">
        <v>4</v>
      </c>
      <c r="C147" s="1025" t="s">
        <v>101</v>
      </c>
      <c r="D147" s="1009" t="s">
        <v>176</v>
      </c>
      <c r="E147" s="1023" t="s">
        <v>174</v>
      </c>
      <c r="F147" s="1024"/>
      <c r="G147" s="786"/>
      <c r="H147" s="787" t="s">
        <v>1469</v>
      </c>
      <c r="I147" s="788">
        <v>0.27500000000000002</v>
      </c>
      <c r="J147" s="716" t="s">
        <v>1470</v>
      </c>
      <c r="K147" s="789">
        <f t="shared" si="10"/>
        <v>0</v>
      </c>
      <c r="L147" s="407" t="str">
        <f t="shared" si="11"/>
        <v>(ｺ)</v>
      </c>
      <c r="N147" s="405" t="s">
        <v>1558</v>
      </c>
      <c r="O147" s="405"/>
      <c r="P147" s="277"/>
      <c r="Q147" s="1002"/>
      <c r="R147" s="1002"/>
      <c r="S147" s="276"/>
      <c r="T147" s="1004"/>
      <c r="U147" s="1004"/>
      <c r="V147" s="279"/>
      <c r="W147" s="740"/>
      <c r="X147" s="274"/>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row>
    <row r="148" spans="1:69" ht="15" customHeight="1">
      <c r="B148" s="1007"/>
      <c r="C148" s="1008"/>
      <c r="D148" s="1009"/>
      <c r="E148" s="1023" t="s">
        <v>173</v>
      </c>
      <c r="F148" s="1024"/>
      <c r="G148" s="786"/>
      <c r="H148" s="787" t="s">
        <v>1469</v>
      </c>
      <c r="I148" s="788">
        <v>0.20699999999999999</v>
      </c>
      <c r="J148" s="716" t="s">
        <v>1470</v>
      </c>
      <c r="K148" s="789">
        <f t="shared" si="10"/>
        <v>0</v>
      </c>
      <c r="L148" s="407" t="str">
        <f t="shared" si="11"/>
        <v>(ｻ)</v>
      </c>
      <c r="N148" s="405" t="s">
        <v>1559</v>
      </c>
      <c r="O148" s="405"/>
      <c r="P148" s="277"/>
      <c r="Q148" s="740"/>
      <c r="R148" s="740"/>
      <c r="S148" s="276"/>
      <c r="T148" s="1004"/>
      <c r="U148" s="1004"/>
      <c r="V148" s="275"/>
      <c r="W148" s="741"/>
      <c r="X148" s="274"/>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row>
    <row r="149" spans="1:69" ht="15" customHeight="1">
      <c r="B149" s="1007"/>
      <c r="C149" s="1008"/>
      <c r="D149" s="1009"/>
      <c r="E149" s="1023" t="s">
        <v>172</v>
      </c>
      <c r="F149" s="1024"/>
      <c r="G149" s="786"/>
      <c r="H149" s="787" t="s">
        <v>1469</v>
      </c>
      <c r="I149" s="788">
        <v>0.155</v>
      </c>
      <c r="J149" s="716" t="s">
        <v>1470</v>
      </c>
      <c r="K149" s="789">
        <f t="shared" si="10"/>
        <v>0</v>
      </c>
      <c r="L149" s="407" t="str">
        <f t="shared" si="11"/>
        <v>(ｼ)</v>
      </c>
      <c r="N149" s="405" t="s">
        <v>1560</v>
      </c>
      <c r="O149" s="405"/>
      <c r="P149" s="277"/>
      <c r="Q149" s="740"/>
      <c r="R149" s="740"/>
      <c r="S149" s="276"/>
      <c r="T149" s="1004"/>
      <c r="U149" s="1004"/>
      <c r="V149" s="275"/>
      <c r="W149" s="741"/>
      <c r="X149" s="274"/>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row>
    <row r="150" spans="1:69" ht="15" customHeight="1">
      <c r="B150" s="1007">
        <v>5</v>
      </c>
      <c r="C150" s="1025" t="s">
        <v>99</v>
      </c>
      <c r="D150" s="1009" t="s">
        <v>176</v>
      </c>
      <c r="E150" s="1023" t="s">
        <v>174</v>
      </c>
      <c r="F150" s="1024"/>
      <c r="G150" s="786"/>
      <c r="H150" s="787" t="s">
        <v>1469</v>
      </c>
      <c r="I150" s="788">
        <v>0.31</v>
      </c>
      <c r="J150" s="716" t="s">
        <v>1470</v>
      </c>
      <c r="K150" s="789">
        <f t="shared" si="10"/>
        <v>0</v>
      </c>
      <c r="L150" s="407" t="str">
        <f t="shared" si="11"/>
        <v>(ｽ)</v>
      </c>
      <c r="N150" s="405" t="s">
        <v>1485</v>
      </c>
      <c r="O150" s="405"/>
      <c r="P150" s="277"/>
      <c r="Q150" s="1002"/>
      <c r="R150" s="1002"/>
      <c r="S150" s="276"/>
      <c r="T150" s="1004"/>
      <c r="U150" s="1004"/>
      <c r="V150" s="279"/>
      <c r="W150" s="740"/>
      <c r="X150" s="274"/>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row>
    <row r="151" spans="1:69" ht="15" customHeight="1">
      <c r="A151" s="46"/>
      <c r="B151" s="1007"/>
      <c r="C151" s="1008"/>
      <c r="D151" s="1009"/>
      <c r="E151" s="1023" t="s">
        <v>173</v>
      </c>
      <c r="F151" s="1024"/>
      <c r="G151" s="786"/>
      <c r="H151" s="787" t="s">
        <v>1469</v>
      </c>
      <c r="I151" s="788">
        <v>0.23200000000000001</v>
      </c>
      <c r="J151" s="716" t="s">
        <v>1470</v>
      </c>
      <c r="K151" s="789">
        <f t="shared" si="10"/>
        <v>0</v>
      </c>
      <c r="L151" s="407" t="str">
        <f t="shared" si="11"/>
        <v>(ｾ)</v>
      </c>
      <c r="N151" s="405" t="s">
        <v>1561</v>
      </c>
      <c r="O151" s="405"/>
      <c r="P151" s="277"/>
      <c r="Q151" s="740"/>
      <c r="R151" s="740"/>
      <c r="S151" s="276"/>
      <c r="T151" s="1004"/>
      <c r="U151" s="1004"/>
      <c r="V151" s="275"/>
      <c r="W151" s="741"/>
      <c r="X151" s="274"/>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row>
    <row r="152" spans="1:69" ht="15" customHeight="1">
      <c r="A152" s="46"/>
      <c r="B152" s="1007"/>
      <c r="C152" s="1008"/>
      <c r="D152" s="1009"/>
      <c r="E152" s="1023" t="s">
        <v>172</v>
      </c>
      <c r="F152" s="1024"/>
      <c r="G152" s="786"/>
      <c r="H152" s="787" t="s">
        <v>1469</v>
      </c>
      <c r="I152" s="788">
        <v>0.17399999999999999</v>
      </c>
      <c r="J152" s="716" t="s">
        <v>1470</v>
      </c>
      <c r="K152" s="789">
        <f t="shared" si="10"/>
        <v>0</v>
      </c>
      <c r="L152" s="407" t="str">
        <f t="shared" si="11"/>
        <v>(ｿ)</v>
      </c>
      <c r="N152" s="405" t="s">
        <v>1562</v>
      </c>
      <c r="O152" s="405"/>
      <c r="P152" s="277"/>
      <c r="Q152" s="740"/>
      <c r="R152" s="740"/>
      <c r="S152" s="276"/>
      <c r="T152" s="1004"/>
      <c r="U152" s="1004"/>
      <c r="V152" s="275"/>
      <c r="W152" s="741"/>
      <c r="X152" s="274"/>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row>
    <row r="153" spans="1:69" s="417" customFormat="1" ht="15" customHeight="1">
      <c r="B153" s="1007">
        <v>6</v>
      </c>
      <c r="C153" s="1025" t="s">
        <v>97</v>
      </c>
      <c r="D153" s="1009" t="s">
        <v>176</v>
      </c>
      <c r="E153" s="1023" t="s">
        <v>174</v>
      </c>
      <c r="F153" s="1024"/>
      <c r="G153" s="786"/>
      <c r="H153" s="787" t="s">
        <v>1469</v>
      </c>
      <c r="I153" s="788">
        <v>0.32300000000000001</v>
      </c>
      <c r="J153" s="716" t="s">
        <v>1470</v>
      </c>
      <c r="K153" s="789">
        <f t="shared" si="10"/>
        <v>0</v>
      </c>
      <c r="L153" s="407" t="str">
        <f t="shared" si="11"/>
        <v>(ﾀ)</v>
      </c>
      <c r="M153" s="403"/>
      <c r="N153" s="405" t="s">
        <v>1563</v>
      </c>
      <c r="O153" s="405"/>
      <c r="P153" s="277"/>
      <c r="Q153" s="1002"/>
      <c r="R153" s="1002"/>
      <c r="S153" s="276"/>
      <c r="T153" s="1004"/>
      <c r="U153" s="1004"/>
      <c r="V153" s="279"/>
      <c r="W153" s="740"/>
      <c r="X153" s="274"/>
    </row>
    <row r="154" spans="1:69" s="417" customFormat="1" ht="15" customHeight="1">
      <c r="B154" s="1007"/>
      <c r="C154" s="1008"/>
      <c r="D154" s="1009"/>
      <c r="E154" s="1023" t="s">
        <v>173</v>
      </c>
      <c r="F154" s="1024"/>
      <c r="G154" s="786"/>
      <c r="H154" s="787" t="s">
        <v>1469</v>
      </c>
      <c r="I154" s="788">
        <v>0.24199999999999999</v>
      </c>
      <c r="J154" s="716" t="s">
        <v>1470</v>
      </c>
      <c r="K154" s="789">
        <f t="shared" si="10"/>
        <v>0</v>
      </c>
      <c r="L154" s="407" t="str">
        <f t="shared" si="11"/>
        <v>(ﾁ)</v>
      </c>
      <c r="M154" s="403"/>
      <c r="N154" s="405" t="s">
        <v>1564</v>
      </c>
      <c r="O154" s="405"/>
      <c r="P154" s="277"/>
      <c r="Q154" s="740"/>
      <c r="R154" s="740"/>
      <c r="S154" s="276"/>
      <c r="T154" s="1004"/>
      <c r="U154" s="1004"/>
      <c r="V154" s="275"/>
      <c r="W154" s="741"/>
      <c r="X154" s="274"/>
    </row>
    <row r="155" spans="1:69" s="417" customFormat="1" ht="15" customHeight="1">
      <c r="B155" s="1007"/>
      <c r="C155" s="1008"/>
      <c r="D155" s="1009"/>
      <c r="E155" s="1023" t="s">
        <v>172</v>
      </c>
      <c r="F155" s="1024"/>
      <c r="G155" s="786"/>
      <c r="H155" s="787" t="s">
        <v>1469</v>
      </c>
      <c r="I155" s="788">
        <v>0.182</v>
      </c>
      <c r="J155" s="716" t="s">
        <v>1470</v>
      </c>
      <c r="K155" s="789">
        <f t="shared" si="10"/>
        <v>0</v>
      </c>
      <c r="L155" s="407" t="str">
        <f t="shared" si="11"/>
        <v>(ﾂ)</v>
      </c>
      <c r="M155" s="403"/>
      <c r="N155" s="405" t="s">
        <v>1565</v>
      </c>
      <c r="O155" s="405"/>
      <c r="P155" s="277"/>
      <c r="Q155" s="740"/>
      <c r="R155" s="740"/>
      <c r="S155" s="276"/>
      <c r="T155" s="1004"/>
      <c r="U155" s="1004"/>
      <c r="V155" s="275"/>
      <c r="W155" s="741"/>
      <c r="X155" s="274"/>
    </row>
    <row r="156" spans="1:69" s="417" customFormat="1" ht="15" customHeight="1">
      <c r="B156" s="1007">
        <v>7</v>
      </c>
      <c r="C156" s="1025" t="s">
        <v>478</v>
      </c>
      <c r="D156" s="1009" t="s">
        <v>176</v>
      </c>
      <c r="E156" s="1023" t="s">
        <v>174</v>
      </c>
      <c r="F156" s="1024"/>
      <c r="G156" s="786"/>
      <c r="H156" s="787" t="s">
        <v>1469</v>
      </c>
      <c r="I156" s="788">
        <v>0.34300000000000003</v>
      </c>
      <c r="J156" s="716" t="s">
        <v>1470</v>
      </c>
      <c r="K156" s="789">
        <f t="shared" si="10"/>
        <v>0</v>
      </c>
      <c r="L156" s="407" t="str">
        <f t="shared" si="11"/>
        <v>(ﾃ)</v>
      </c>
      <c r="M156" s="403"/>
      <c r="N156" s="405" t="s">
        <v>1566</v>
      </c>
      <c r="O156" s="406"/>
      <c r="P156" s="277"/>
      <c r="Q156" s="1002"/>
      <c r="R156" s="1002"/>
      <c r="S156" s="276"/>
      <c r="T156" s="1004"/>
      <c r="U156" s="1004"/>
      <c r="V156" s="279"/>
      <c r="W156" s="740"/>
      <c r="X156" s="274"/>
    </row>
    <row r="157" spans="1:69" s="417" customFormat="1" ht="15" customHeight="1">
      <c r="B157" s="1007"/>
      <c r="C157" s="1008"/>
      <c r="D157" s="1009"/>
      <c r="E157" s="1023" t="s">
        <v>173</v>
      </c>
      <c r="F157" s="1024"/>
      <c r="G157" s="786"/>
      <c r="H157" s="787" t="s">
        <v>1469</v>
      </c>
      <c r="I157" s="788">
        <v>0.25700000000000001</v>
      </c>
      <c r="J157" s="716" t="s">
        <v>1470</v>
      </c>
      <c r="K157" s="789">
        <f t="shared" si="10"/>
        <v>0</v>
      </c>
      <c r="L157" s="407" t="str">
        <f t="shared" si="11"/>
        <v>(ﾄ)</v>
      </c>
      <c r="M157" s="403"/>
      <c r="N157" s="405" t="s">
        <v>1567</v>
      </c>
      <c r="O157" s="406"/>
      <c r="P157" s="277"/>
      <c r="Q157" s="740"/>
      <c r="R157" s="740"/>
      <c r="S157" s="276"/>
      <c r="T157" s="1004"/>
      <c r="U157" s="1004"/>
      <c r="V157" s="275"/>
      <c r="W157" s="741"/>
      <c r="X157" s="274"/>
    </row>
    <row r="158" spans="1:69" s="417" customFormat="1" ht="15" customHeight="1">
      <c r="B158" s="1007"/>
      <c r="C158" s="1008"/>
      <c r="D158" s="1009"/>
      <c r="E158" s="1023" t="s">
        <v>172</v>
      </c>
      <c r="F158" s="1024"/>
      <c r="G158" s="786"/>
      <c r="H158" s="787" t="s">
        <v>1469</v>
      </c>
      <c r="I158" s="788">
        <v>0.193</v>
      </c>
      <c r="J158" s="716" t="s">
        <v>1470</v>
      </c>
      <c r="K158" s="789">
        <f t="shared" si="10"/>
        <v>0</v>
      </c>
      <c r="L158" s="407" t="str">
        <f t="shared" si="11"/>
        <v>(ﾅ)</v>
      </c>
      <c r="M158" s="403"/>
      <c r="N158" s="405" t="s">
        <v>1568</v>
      </c>
      <c r="O158" s="406"/>
      <c r="P158" s="277"/>
      <c r="Q158" s="740"/>
      <c r="R158" s="740"/>
      <c r="S158" s="276"/>
      <c r="T158" s="1004"/>
      <c r="U158" s="1004"/>
      <c r="V158" s="275"/>
      <c r="W158" s="741"/>
      <c r="X158" s="274"/>
    </row>
    <row r="159" spans="1:69" s="417" customFormat="1" ht="15" customHeight="1">
      <c r="B159" s="1007">
        <v>8</v>
      </c>
      <c r="C159" s="1025" t="s">
        <v>498</v>
      </c>
      <c r="D159" s="1009" t="s">
        <v>176</v>
      </c>
      <c r="E159" s="1023" t="s">
        <v>174</v>
      </c>
      <c r="F159" s="1024"/>
      <c r="G159" s="786"/>
      <c r="H159" s="787" t="s">
        <v>1469</v>
      </c>
      <c r="I159" s="788">
        <v>0.35799999999999998</v>
      </c>
      <c r="J159" s="716" t="s">
        <v>1470</v>
      </c>
      <c r="K159" s="789">
        <f t="shared" si="10"/>
        <v>0</v>
      </c>
      <c r="L159" s="407" t="str">
        <f t="shared" si="11"/>
        <v>(ﾆ)</v>
      </c>
      <c r="M159" s="403"/>
      <c r="N159" s="405" t="s">
        <v>753</v>
      </c>
      <c r="O159" s="406"/>
      <c r="P159" s="277"/>
      <c r="Q159" s="1002"/>
      <c r="R159" s="1002"/>
      <c r="S159" s="276"/>
      <c r="T159" s="1004"/>
      <c r="U159" s="1004"/>
      <c r="V159" s="279"/>
      <c r="W159" s="740"/>
      <c r="X159" s="274"/>
    </row>
    <row r="160" spans="1:69" s="417" customFormat="1" ht="15" customHeight="1">
      <c r="B160" s="1007"/>
      <c r="C160" s="1008"/>
      <c r="D160" s="1009"/>
      <c r="E160" s="1023" t="s">
        <v>173</v>
      </c>
      <c r="F160" s="1024"/>
      <c r="G160" s="786"/>
      <c r="H160" s="787" t="s">
        <v>1469</v>
      </c>
      <c r="I160" s="788">
        <v>0.26800000000000002</v>
      </c>
      <c r="J160" s="716" t="s">
        <v>1470</v>
      </c>
      <c r="K160" s="789">
        <f t="shared" si="10"/>
        <v>0</v>
      </c>
      <c r="L160" s="407" t="str">
        <f t="shared" si="11"/>
        <v>(ﾇ)</v>
      </c>
      <c r="M160" s="403"/>
      <c r="N160" s="405" t="s">
        <v>754</v>
      </c>
      <c r="O160" s="406"/>
      <c r="P160" s="277"/>
      <c r="Q160" s="740"/>
      <c r="R160" s="740"/>
      <c r="S160" s="276"/>
      <c r="T160" s="1004"/>
      <c r="U160" s="1004"/>
      <c r="V160" s="275"/>
      <c r="W160" s="741"/>
      <c r="X160" s="274"/>
    </row>
    <row r="161" spans="2:24" s="417" customFormat="1" ht="15" customHeight="1">
      <c r="B161" s="1007"/>
      <c r="C161" s="1008"/>
      <c r="D161" s="1009"/>
      <c r="E161" s="1023" t="s">
        <v>172</v>
      </c>
      <c r="F161" s="1024"/>
      <c r="G161" s="786"/>
      <c r="H161" s="787" t="s">
        <v>1469</v>
      </c>
      <c r="I161" s="788">
        <v>0.20100000000000001</v>
      </c>
      <c r="J161" s="716" t="s">
        <v>1470</v>
      </c>
      <c r="K161" s="789">
        <f t="shared" si="10"/>
        <v>0</v>
      </c>
      <c r="L161" s="407" t="str">
        <f t="shared" si="11"/>
        <v>(ﾈ)</v>
      </c>
      <c r="M161" s="403"/>
      <c r="N161" s="405" t="s">
        <v>755</v>
      </c>
      <c r="O161" s="406"/>
      <c r="P161" s="277"/>
      <c r="Q161" s="740"/>
      <c r="R161" s="740"/>
      <c r="S161" s="276"/>
      <c r="T161" s="1004"/>
      <c r="U161" s="1004"/>
      <c r="V161" s="275"/>
      <c r="W161" s="741"/>
      <c r="X161" s="274"/>
    </row>
    <row r="162" spans="2:24" s="417" customFormat="1" ht="15" customHeight="1">
      <c r="B162" s="1007">
        <v>9</v>
      </c>
      <c r="C162" s="1025" t="s">
        <v>541</v>
      </c>
      <c r="D162" s="1009" t="s">
        <v>176</v>
      </c>
      <c r="E162" s="1023" t="s">
        <v>174</v>
      </c>
      <c r="F162" s="1024"/>
      <c r="G162" s="786"/>
      <c r="H162" s="787" t="s">
        <v>1469</v>
      </c>
      <c r="I162" s="788">
        <v>0.373</v>
      </c>
      <c r="J162" s="716" t="s">
        <v>1470</v>
      </c>
      <c r="K162" s="789">
        <f t="shared" si="10"/>
        <v>0</v>
      </c>
      <c r="L162" s="407" t="str">
        <f t="shared" si="11"/>
        <v>(ﾉ)</v>
      </c>
      <c r="M162" s="403"/>
      <c r="N162" s="405" t="s">
        <v>756</v>
      </c>
      <c r="O162" s="406"/>
      <c r="P162" s="277"/>
      <c r="Q162" s="1002"/>
      <c r="R162" s="1002"/>
      <c r="S162" s="276"/>
      <c r="T162" s="1004"/>
      <c r="U162" s="1004"/>
      <c r="V162" s="279"/>
      <c r="W162" s="740"/>
      <c r="X162" s="274"/>
    </row>
    <row r="163" spans="2:24" s="417" customFormat="1" ht="15" customHeight="1">
      <c r="B163" s="1007"/>
      <c r="C163" s="1008"/>
      <c r="D163" s="1009"/>
      <c r="E163" s="1023" t="s">
        <v>173</v>
      </c>
      <c r="F163" s="1024"/>
      <c r="G163" s="786"/>
      <c r="H163" s="787" t="s">
        <v>1469</v>
      </c>
      <c r="I163" s="788">
        <v>0.28000000000000003</v>
      </c>
      <c r="J163" s="716" t="s">
        <v>1470</v>
      </c>
      <c r="K163" s="789">
        <f t="shared" si="10"/>
        <v>0</v>
      </c>
      <c r="L163" s="407" t="str">
        <f t="shared" si="11"/>
        <v>(ﾊ)</v>
      </c>
      <c r="M163" s="403"/>
      <c r="N163" s="405" t="s">
        <v>757</v>
      </c>
      <c r="O163" s="406"/>
      <c r="P163" s="277"/>
      <c r="Q163" s="740"/>
      <c r="R163" s="740"/>
      <c r="S163" s="276"/>
      <c r="T163" s="1004"/>
      <c r="U163" s="1004"/>
      <c r="V163" s="275"/>
      <c r="W163" s="741"/>
      <c r="X163" s="274"/>
    </row>
    <row r="164" spans="2:24" s="417" customFormat="1" ht="15" customHeight="1">
      <c r="B164" s="1007"/>
      <c r="C164" s="1008"/>
      <c r="D164" s="1009"/>
      <c r="E164" s="1023" t="s">
        <v>172</v>
      </c>
      <c r="F164" s="1024"/>
      <c r="G164" s="786"/>
      <c r="H164" s="787" t="s">
        <v>1469</v>
      </c>
      <c r="I164" s="788">
        <v>0.21</v>
      </c>
      <c r="J164" s="716" t="s">
        <v>1470</v>
      </c>
      <c r="K164" s="789">
        <f t="shared" si="10"/>
        <v>0</v>
      </c>
      <c r="L164" s="407" t="str">
        <f t="shared" si="11"/>
        <v>(ﾋ)</v>
      </c>
      <c r="M164" s="403"/>
      <c r="N164" s="405" t="s">
        <v>758</v>
      </c>
      <c r="O164" s="406"/>
      <c r="P164" s="277"/>
      <c r="Q164" s="740"/>
      <c r="R164" s="740"/>
      <c r="S164" s="276"/>
      <c r="T164" s="1004"/>
      <c r="U164" s="1004"/>
      <c r="V164" s="275"/>
      <c r="W164" s="741"/>
      <c r="X164" s="274"/>
    </row>
    <row r="165" spans="2:24" s="417" customFormat="1" ht="15" customHeight="1">
      <c r="B165" s="1007">
        <v>10</v>
      </c>
      <c r="C165" s="1025" t="s">
        <v>595</v>
      </c>
      <c r="D165" s="1009" t="s">
        <v>176</v>
      </c>
      <c r="E165" s="1023" t="s">
        <v>174</v>
      </c>
      <c r="F165" s="1024"/>
      <c r="G165" s="786"/>
      <c r="H165" s="787" t="s">
        <v>1469</v>
      </c>
      <c r="I165" s="788">
        <v>0.38700000000000001</v>
      </c>
      <c r="J165" s="716" t="s">
        <v>1470</v>
      </c>
      <c r="K165" s="789">
        <f t="shared" si="10"/>
        <v>0</v>
      </c>
      <c r="L165" s="407" t="str">
        <f t="shared" si="11"/>
        <v>(ﾌ)</v>
      </c>
      <c r="M165" s="403"/>
      <c r="N165" s="405" t="s">
        <v>1569</v>
      </c>
      <c r="O165" s="406"/>
      <c r="P165" s="277"/>
      <c r="Q165" s="1002"/>
      <c r="R165" s="1002"/>
      <c r="S165" s="276"/>
      <c r="T165" s="1004"/>
      <c r="U165" s="1004"/>
      <c r="V165" s="279"/>
      <c r="W165" s="740"/>
      <c r="X165" s="274"/>
    </row>
    <row r="166" spans="2:24" s="417" customFormat="1" ht="15" customHeight="1">
      <c r="B166" s="1007"/>
      <c r="C166" s="1008"/>
      <c r="D166" s="1009"/>
      <c r="E166" s="1023" t="s">
        <v>173</v>
      </c>
      <c r="F166" s="1024"/>
      <c r="G166" s="786"/>
      <c r="H166" s="787" t="s">
        <v>1469</v>
      </c>
      <c r="I166" s="788">
        <v>0.28999999999999998</v>
      </c>
      <c r="J166" s="716" t="s">
        <v>1470</v>
      </c>
      <c r="K166" s="789">
        <f t="shared" si="10"/>
        <v>0</v>
      </c>
      <c r="L166" s="407" t="str">
        <f t="shared" si="11"/>
        <v>(ﾍ)</v>
      </c>
      <c r="M166" s="403"/>
      <c r="N166" s="405" t="s">
        <v>1570</v>
      </c>
      <c r="O166" s="406"/>
      <c r="P166" s="277"/>
      <c r="Q166" s="740"/>
      <c r="R166" s="740"/>
      <c r="S166" s="276"/>
      <c r="T166" s="1004"/>
      <c r="U166" s="1004"/>
      <c r="V166" s="275"/>
      <c r="W166" s="741"/>
      <c r="X166" s="274"/>
    </row>
    <row r="167" spans="2:24" s="417" customFormat="1" ht="15" customHeight="1">
      <c r="B167" s="1007"/>
      <c r="C167" s="1008"/>
      <c r="D167" s="1009"/>
      <c r="E167" s="1023" t="s">
        <v>172</v>
      </c>
      <c r="F167" s="1024"/>
      <c r="G167" s="786"/>
      <c r="H167" s="787" t="s">
        <v>1469</v>
      </c>
      <c r="I167" s="788">
        <v>0.218</v>
      </c>
      <c r="J167" s="716" t="s">
        <v>1470</v>
      </c>
      <c r="K167" s="789">
        <f t="shared" si="10"/>
        <v>0</v>
      </c>
      <c r="L167" s="407" t="str">
        <f t="shared" si="11"/>
        <v>(ﾎ)</v>
      </c>
      <c r="M167" s="403"/>
      <c r="N167" s="405" t="s">
        <v>1571</v>
      </c>
      <c r="O167" s="406"/>
      <c r="P167" s="277"/>
      <c r="Q167" s="740"/>
      <c r="R167" s="740"/>
      <c r="S167" s="276"/>
      <c r="T167" s="1004"/>
      <c r="U167" s="1004"/>
      <c r="V167" s="275"/>
      <c r="W167" s="741"/>
      <c r="X167" s="274"/>
    </row>
    <row r="168" spans="2:24" s="417" customFormat="1" ht="15" customHeight="1">
      <c r="B168" s="1007">
        <v>11</v>
      </c>
      <c r="C168" s="1008" t="s">
        <v>813</v>
      </c>
      <c r="D168" s="787" t="s">
        <v>814</v>
      </c>
      <c r="E168" s="1023" t="s">
        <v>172</v>
      </c>
      <c r="F168" s="1024"/>
      <c r="G168" s="786"/>
      <c r="H168" s="787" t="s">
        <v>1469</v>
      </c>
      <c r="I168" s="788">
        <v>0.221</v>
      </c>
      <c r="J168" s="716" t="s">
        <v>1470</v>
      </c>
      <c r="K168" s="789">
        <f t="shared" si="10"/>
        <v>0</v>
      </c>
      <c r="L168" s="407" t="str">
        <f t="shared" si="11"/>
        <v>(ﾏ)</v>
      </c>
      <c r="M168" s="403"/>
      <c r="N168" s="405" t="s">
        <v>1572</v>
      </c>
      <c r="O168" s="406"/>
      <c r="P168" s="277"/>
      <c r="Q168" s="740"/>
      <c r="R168" s="740"/>
      <c r="S168" s="276"/>
      <c r="T168" s="1004"/>
      <c r="U168" s="1004"/>
      <c r="V168" s="275"/>
      <c r="W168" s="741"/>
      <c r="X168" s="274"/>
    </row>
    <row r="169" spans="2:24" s="417" customFormat="1" ht="15" customHeight="1">
      <c r="B169" s="1007"/>
      <c r="C169" s="1008"/>
      <c r="D169" s="787" t="s">
        <v>815</v>
      </c>
      <c r="E169" s="1023" t="s">
        <v>172</v>
      </c>
      <c r="F169" s="1024"/>
      <c r="G169" s="786"/>
      <c r="H169" s="787" t="s">
        <v>1469</v>
      </c>
      <c r="I169" s="792">
        <v>5.6000000000000001E-2</v>
      </c>
      <c r="J169" s="787" t="s">
        <v>1470</v>
      </c>
      <c r="K169" s="790">
        <f t="shared" si="10"/>
        <v>0</v>
      </c>
      <c r="L169" s="407" t="str">
        <f t="shared" si="11"/>
        <v>(ﾐ)</v>
      </c>
      <c r="M169" s="403"/>
      <c r="N169" s="405" t="s">
        <v>1573</v>
      </c>
      <c r="O169" s="405"/>
      <c r="P169" s="277"/>
      <c r="Q169" s="740"/>
      <c r="R169" s="740"/>
      <c r="S169" s="276"/>
      <c r="T169" s="740"/>
      <c r="U169" s="740"/>
      <c r="V169" s="275"/>
      <c r="W169" s="741"/>
      <c r="X169" s="274"/>
    </row>
    <row r="170" spans="2:24" s="417" customFormat="1" ht="15" customHeight="1">
      <c r="B170" s="1007">
        <v>12</v>
      </c>
      <c r="C170" s="1008" t="s">
        <v>816</v>
      </c>
      <c r="D170" s="787" t="s">
        <v>814</v>
      </c>
      <c r="E170" s="1023" t="s">
        <v>172</v>
      </c>
      <c r="F170" s="1024"/>
      <c r="G170" s="786"/>
      <c r="H170" s="787" t="s">
        <v>1469</v>
      </c>
      <c r="I170" s="788">
        <v>0.22500000000000001</v>
      </c>
      <c r="J170" s="716" t="s">
        <v>1470</v>
      </c>
      <c r="K170" s="789">
        <f t="shared" si="10"/>
        <v>0</v>
      </c>
      <c r="L170" s="407" t="str">
        <f t="shared" si="11"/>
        <v>(ﾑ)</v>
      </c>
      <c r="M170" s="403"/>
      <c r="N170" s="405" t="s">
        <v>1574</v>
      </c>
      <c r="O170" s="406"/>
      <c r="P170" s="277"/>
      <c r="Q170" s="740"/>
      <c r="R170" s="740"/>
      <c r="S170" s="276"/>
      <c r="T170" s="1004"/>
      <c r="U170" s="1004"/>
      <c r="V170" s="275"/>
      <c r="W170" s="741"/>
      <c r="X170" s="274"/>
    </row>
    <row r="171" spans="2:24" s="417" customFormat="1" ht="15" customHeight="1">
      <c r="B171" s="1007"/>
      <c r="C171" s="1008"/>
      <c r="D171" s="787" t="s">
        <v>815</v>
      </c>
      <c r="E171" s="1023" t="s">
        <v>172</v>
      </c>
      <c r="F171" s="1024"/>
      <c r="G171" s="786"/>
      <c r="H171" s="787" t="s">
        <v>1469</v>
      </c>
      <c r="I171" s="792">
        <v>0.113</v>
      </c>
      <c r="J171" s="787" t="s">
        <v>1470</v>
      </c>
      <c r="K171" s="790">
        <f t="shared" si="10"/>
        <v>0</v>
      </c>
      <c r="L171" s="407" t="str">
        <f t="shared" si="11"/>
        <v>(ﾒ)</v>
      </c>
      <c r="M171" s="403"/>
      <c r="N171" s="405" t="s">
        <v>1506</v>
      </c>
      <c r="O171" s="405"/>
      <c r="P171" s="277"/>
      <c r="Q171" s="740"/>
      <c r="R171" s="740"/>
      <c r="S171" s="276"/>
      <c r="T171" s="740"/>
      <c r="U171" s="740"/>
      <c r="V171" s="275"/>
      <c r="W171" s="741"/>
      <c r="X171" s="274"/>
    </row>
    <row r="172" spans="2:24" s="417" customFormat="1" ht="15" customHeight="1">
      <c r="B172" s="1007">
        <v>13</v>
      </c>
      <c r="C172" s="1008" t="s">
        <v>817</v>
      </c>
      <c r="D172" s="787" t="s">
        <v>814</v>
      </c>
      <c r="E172" s="1023" t="s">
        <v>172</v>
      </c>
      <c r="F172" s="1024"/>
      <c r="G172" s="786"/>
      <c r="H172" s="787" t="s">
        <v>1469</v>
      </c>
      <c r="I172" s="788">
        <v>0.22500000000000001</v>
      </c>
      <c r="J172" s="716" t="s">
        <v>1470</v>
      </c>
      <c r="K172" s="789">
        <f t="shared" si="10"/>
        <v>0</v>
      </c>
      <c r="L172" s="407" t="str">
        <f t="shared" si="11"/>
        <v>(ﾓ)</v>
      </c>
      <c r="M172" s="403"/>
      <c r="N172" s="405" t="s">
        <v>1575</v>
      </c>
      <c r="O172" s="405"/>
      <c r="P172" s="277"/>
      <c r="Q172" s="740"/>
      <c r="R172" s="740"/>
      <c r="S172" s="276"/>
      <c r="T172" s="740"/>
      <c r="U172" s="740"/>
      <c r="V172" s="275"/>
      <c r="W172" s="741"/>
      <c r="X172" s="274"/>
    </row>
    <row r="173" spans="2:24" s="417" customFormat="1" ht="15" customHeight="1">
      <c r="B173" s="1007"/>
      <c r="C173" s="1008"/>
      <c r="D173" s="787" t="s">
        <v>815</v>
      </c>
      <c r="E173" s="1023" t="s">
        <v>172</v>
      </c>
      <c r="F173" s="1024"/>
      <c r="G173" s="786"/>
      <c r="H173" s="787" t="s">
        <v>1469</v>
      </c>
      <c r="I173" s="792">
        <v>0.2</v>
      </c>
      <c r="J173" s="787" t="s">
        <v>1470</v>
      </c>
      <c r="K173" s="790">
        <f t="shared" si="10"/>
        <v>0</v>
      </c>
      <c r="L173" s="407" t="str">
        <f t="shared" si="11"/>
        <v>(ﾔ)</v>
      </c>
      <c r="M173" s="403"/>
      <c r="N173" s="405" t="s">
        <v>1576</v>
      </c>
      <c r="O173" s="405"/>
      <c r="P173" s="277"/>
      <c r="Q173" s="740"/>
      <c r="R173" s="740"/>
      <c r="S173" s="276"/>
      <c r="T173" s="740"/>
      <c r="U173" s="740"/>
      <c r="V173" s="275"/>
      <c r="W173" s="741"/>
      <c r="X173" s="274"/>
    </row>
    <row r="174" spans="2:24" s="417" customFormat="1" ht="15" customHeight="1">
      <c r="B174" s="1007">
        <v>14</v>
      </c>
      <c r="C174" s="1008" t="s">
        <v>927</v>
      </c>
      <c r="D174" s="787" t="s">
        <v>814</v>
      </c>
      <c r="E174" s="1023" t="s">
        <v>172</v>
      </c>
      <c r="F174" s="1024"/>
      <c r="G174" s="786"/>
      <c r="H174" s="787" t="s">
        <v>1469</v>
      </c>
      <c r="I174" s="788">
        <v>0.22500000000000001</v>
      </c>
      <c r="J174" s="716" t="s">
        <v>1470</v>
      </c>
      <c r="K174" s="789">
        <f t="shared" si="10"/>
        <v>0</v>
      </c>
      <c r="L174" s="407" t="str">
        <f t="shared" si="11"/>
        <v>(ﾕ)</v>
      </c>
      <c r="M174" s="403"/>
      <c r="N174" s="405" t="s">
        <v>1577</v>
      </c>
      <c r="O174" s="405"/>
      <c r="P174" s="277"/>
      <c r="Q174" s="740"/>
      <c r="R174" s="740"/>
      <c r="S174" s="276"/>
      <c r="T174" s="740"/>
      <c r="U174" s="740"/>
      <c r="V174" s="275"/>
      <c r="W174" s="741"/>
      <c r="X174" s="274"/>
    </row>
    <row r="175" spans="2:24" s="417" customFormat="1" ht="15" customHeight="1">
      <c r="B175" s="1007"/>
      <c r="C175" s="1008"/>
      <c r="D175" s="787" t="s">
        <v>815</v>
      </c>
      <c r="E175" s="1023" t="s">
        <v>172</v>
      </c>
      <c r="F175" s="1024"/>
      <c r="G175" s="786"/>
      <c r="H175" s="787" t="s">
        <v>1469</v>
      </c>
      <c r="I175" s="792">
        <v>0.22500000000000001</v>
      </c>
      <c r="J175" s="787" t="s">
        <v>1470</v>
      </c>
      <c r="K175" s="790">
        <f t="shared" si="10"/>
        <v>0</v>
      </c>
      <c r="L175" s="407" t="str">
        <f t="shared" si="11"/>
        <v>(ﾖ)</v>
      </c>
      <c r="M175" s="403"/>
      <c r="N175" s="405" t="s">
        <v>1578</v>
      </c>
      <c r="O175" s="405"/>
      <c r="P175" s="277"/>
      <c r="Q175" s="740"/>
      <c r="R175" s="740"/>
      <c r="S175" s="276"/>
      <c r="T175" s="740"/>
      <c r="U175" s="740"/>
      <c r="V175" s="275"/>
      <c r="W175" s="741"/>
      <c r="X175" s="274"/>
    </row>
    <row r="176" spans="2:24" s="417" customFormat="1" ht="15" customHeight="1">
      <c r="B176" s="1007">
        <v>15</v>
      </c>
      <c r="C176" s="1008" t="s">
        <v>1537</v>
      </c>
      <c r="D176" s="787" t="s">
        <v>814</v>
      </c>
      <c r="E176" s="1023" t="s">
        <v>172</v>
      </c>
      <c r="F176" s="1024"/>
      <c r="G176" s="786"/>
      <c r="H176" s="787" t="s">
        <v>1469</v>
      </c>
      <c r="I176" s="788">
        <v>0.22500000000000001</v>
      </c>
      <c r="J176" s="716" t="s">
        <v>1470</v>
      </c>
      <c r="K176" s="789">
        <f t="shared" si="10"/>
        <v>0</v>
      </c>
      <c r="L176" s="407" t="str">
        <f t="shared" si="11"/>
        <v>(ﾗ)</v>
      </c>
      <c r="M176" s="403"/>
      <c r="N176" s="405" t="s">
        <v>1579</v>
      </c>
      <c r="O176" s="405"/>
      <c r="P176" s="277"/>
      <c r="Q176" s="740"/>
      <c r="R176" s="740"/>
      <c r="S176" s="276"/>
      <c r="T176" s="740"/>
      <c r="U176" s="740"/>
      <c r="V176" s="275"/>
      <c r="W176" s="741"/>
      <c r="X176" s="274"/>
    </row>
    <row r="177" spans="1:69" s="417" customFormat="1" ht="15" customHeight="1" thickBot="1">
      <c r="B177" s="1007"/>
      <c r="C177" s="1008"/>
      <c r="D177" s="787" t="s">
        <v>815</v>
      </c>
      <c r="E177" s="1023" t="s">
        <v>172</v>
      </c>
      <c r="F177" s="1024"/>
      <c r="G177" s="786"/>
      <c r="H177" s="787" t="s">
        <v>1469</v>
      </c>
      <c r="I177" s="792">
        <v>0.22500000000000001</v>
      </c>
      <c r="J177" s="787" t="s">
        <v>1470</v>
      </c>
      <c r="K177" s="790">
        <f t="shared" si="10"/>
        <v>0</v>
      </c>
      <c r="L177" s="407" t="str">
        <f t="shared" si="11"/>
        <v>(ﾘ)</v>
      </c>
      <c r="M177" s="403"/>
      <c r="N177" s="405" t="s">
        <v>1580</v>
      </c>
      <c r="O177" s="405"/>
      <c r="P177" s="277"/>
      <c r="Q177" s="740"/>
      <c r="R177" s="740"/>
      <c r="S177" s="276"/>
      <c r="T177" s="740"/>
      <c r="U177" s="740"/>
      <c r="V177" s="275"/>
      <c r="W177" s="741"/>
      <c r="X177" s="274"/>
    </row>
    <row r="178" spans="1:69" s="417" customFormat="1" ht="15" customHeight="1">
      <c r="B178" s="348"/>
      <c r="C178" s="433"/>
      <c r="D178" s="433"/>
      <c r="E178" s="349"/>
      <c r="F178" s="361"/>
      <c r="G178" s="435"/>
      <c r="H178" s="739"/>
      <c r="I178" s="991" t="s">
        <v>1581</v>
      </c>
      <c r="J178" s="992"/>
      <c r="K178" s="436"/>
      <c r="L178" s="423"/>
      <c r="M178" s="403"/>
      <c r="N178" s="405"/>
      <c r="O178" s="405"/>
      <c r="Q178" s="740"/>
      <c r="R178" s="740"/>
      <c r="S178" s="276"/>
      <c r="T178" s="740"/>
      <c r="U178" s="740"/>
      <c r="V178" s="275"/>
      <c r="W178" s="741"/>
      <c r="X178" s="274"/>
    </row>
    <row r="179" spans="1:69" s="417" customFormat="1" ht="15" customHeight="1" thickBot="1">
      <c r="B179" s="348"/>
      <c r="C179" s="433"/>
      <c r="D179" s="433"/>
      <c r="E179" s="349"/>
      <c r="F179" s="361"/>
      <c r="G179" s="435"/>
      <c r="H179" s="739"/>
      <c r="I179" s="993" t="s">
        <v>94</v>
      </c>
      <c r="J179" s="994"/>
      <c r="K179" s="438">
        <f>SUM(K138:K177)</f>
        <v>0</v>
      </c>
      <c r="L179" s="423" t="s">
        <v>1582</v>
      </c>
      <c r="M179" s="403" t="s">
        <v>1544</v>
      </c>
      <c r="N179" s="405"/>
      <c r="O179" s="405"/>
      <c r="P179" s="428"/>
      <c r="Q179" s="740"/>
      <c r="R179" s="740"/>
      <c r="S179" s="276"/>
      <c r="T179" s="740"/>
      <c r="U179" s="740"/>
      <c r="V179" s="275"/>
      <c r="W179" s="741"/>
      <c r="X179" s="274"/>
    </row>
    <row r="180" spans="1:69" s="417" customFormat="1" ht="15" customHeight="1">
      <c r="B180" s="348"/>
      <c r="C180" s="433"/>
      <c r="D180" s="433"/>
      <c r="E180" s="349"/>
      <c r="F180" s="361"/>
      <c r="G180" s="435"/>
      <c r="H180" s="739"/>
      <c r="I180" s="739"/>
      <c r="J180" s="739"/>
      <c r="K180" s="334"/>
      <c r="L180" s="423"/>
      <c r="M180" s="403"/>
      <c r="N180" s="405"/>
      <c r="O180" s="405"/>
      <c r="P180" s="428"/>
      <c r="Q180" s="740"/>
      <c r="R180" s="740"/>
      <c r="S180" s="276"/>
      <c r="T180" s="740"/>
      <c r="U180" s="740"/>
      <c r="V180" s="275"/>
      <c r="W180" s="741"/>
      <c r="X180" s="274"/>
    </row>
    <row r="181" spans="1:69" s="417" customFormat="1" ht="15" customHeight="1">
      <c r="A181" s="421" t="s">
        <v>1583</v>
      </c>
      <c r="B181" s="328" t="s">
        <v>516</v>
      </c>
      <c r="F181" s="324"/>
      <c r="G181" s="334"/>
      <c r="H181" s="739"/>
      <c r="I181" s="335"/>
      <c r="J181" s="739"/>
      <c r="K181" s="334"/>
      <c r="M181" s="403"/>
      <c r="N181" s="405"/>
      <c r="O181" s="406"/>
      <c r="P181" s="277"/>
      <c r="Q181" s="740"/>
      <c r="R181" s="740"/>
      <c r="S181" s="276"/>
      <c r="T181" s="740"/>
      <c r="U181" s="740"/>
      <c r="V181" s="275"/>
      <c r="W181" s="741"/>
      <c r="X181" s="274"/>
    </row>
    <row r="182" spans="1:69" s="417" customFormat="1" ht="15" customHeight="1">
      <c r="A182" s="420"/>
      <c r="B182" s="418"/>
      <c r="F182" s="324"/>
      <c r="G182" s="332"/>
      <c r="I182" s="325"/>
      <c r="K182" s="332"/>
      <c r="M182" s="403"/>
      <c r="N182" s="405"/>
      <c r="O182" s="406"/>
      <c r="P182" s="277"/>
      <c r="Q182" s="1002"/>
      <c r="R182" s="1002"/>
      <c r="S182" s="276"/>
      <c r="T182" s="1022"/>
      <c r="U182" s="1022"/>
      <c r="V182" s="279"/>
      <c r="W182" s="280"/>
      <c r="X182" s="274"/>
    </row>
    <row r="183" spans="1:69" ht="15" customHeight="1">
      <c r="B183" s="723">
        <v>1</v>
      </c>
      <c r="C183" s="795" t="s">
        <v>491</v>
      </c>
      <c r="D183" s="1026" t="s">
        <v>176</v>
      </c>
      <c r="E183" s="1026"/>
      <c r="F183" s="1026"/>
      <c r="G183" s="786"/>
      <c r="H183" s="787" t="s">
        <v>1544</v>
      </c>
      <c r="I183" s="788">
        <v>0.40400000000000003</v>
      </c>
      <c r="J183" s="716" t="s">
        <v>1549</v>
      </c>
      <c r="K183" s="789">
        <f t="shared" ref="K183:K197" si="12">ROUND(G183*I183,0)</f>
        <v>0</v>
      </c>
      <c r="L183" s="407" t="str">
        <f t="shared" ref="L183:L197" si="13">$N$16&amp;N183&amp;O183&amp;$O$16</f>
        <v>(ｱ)</v>
      </c>
      <c r="N183" s="405" t="s">
        <v>742</v>
      </c>
      <c r="O183" s="406"/>
      <c r="P183" s="277"/>
      <c r="Q183" s="1002"/>
      <c r="R183" s="1002"/>
      <c r="S183" s="276"/>
      <c r="T183" s="1004"/>
      <c r="U183" s="1004"/>
      <c r="V183" s="279"/>
      <c r="W183" s="740"/>
      <c r="X183" s="274"/>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row>
    <row r="184" spans="1:69" ht="15" customHeight="1">
      <c r="B184" s="723">
        <v>2</v>
      </c>
      <c r="C184" s="795" t="s">
        <v>517</v>
      </c>
      <c r="D184" s="1026" t="s">
        <v>176</v>
      </c>
      <c r="E184" s="1026"/>
      <c r="F184" s="1026"/>
      <c r="G184" s="786"/>
      <c r="H184" s="787" t="s">
        <v>1544</v>
      </c>
      <c r="I184" s="788">
        <v>0.42899999999999999</v>
      </c>
      <c r="J184" s="716" t="s">
        <v>1549</v>
      </c>
      <c r="K184" s="789">
        <f t="shared" si="12"/>
        <v>0</v>
      </c>
      <c r="L184" s="407" t="str">
        <f t="shared" si="13"/>
        <v>(ｲ)</v>
      </c>
      <c r="N184" s="405" t="s">
        <v>743</v>
      </c>
      <c r="O184" s="406"/>
      <c r="P184" s="277"/>
      <c r="Q184" s="1002"/>
      <c r="R184" s="1002"/>
      <c r="S184" s="276"/>
      <c r="T184" s="1004"/>
      <c r="U184" s="1004"/>
      <c r="V184" s="279"/>
      <c r="W184" s="740"/>
      <c r="X184" s="274"/>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row>
    <row r="185" spans="1:69" ht="15" customHeight="1">
      <c r="B185" s="723">
        <v>3</v>
      </c>
      <c r="C185" s="795" t="s">
        <v>542</v>
      </c>
      <c r="D185" s="1026" t="s">
        <v>176</v>
      </c>
      <c r="E185" s="1026"/>
      <c r="F185" s="1026"/>
      <c r="G185" s="786"/>
      <c r="H185" s="787" t="s">
        <v>1544</v>
      </c>
      <c r="I185" s="788">
        <v>0.44700000000000001</v>
      </c>
      <c r="J185" s="716" t="s">
        <v>1549</v>
      </c>
      <c r="K185" s="789">
        <f t="shared" si="12"/>
        <v>0</v>
      </c>
      <c r="L185" s="407" t="str">
        <f t="shared" si="13"/>
        <v>(ｳ)</v>
      </c>
      <c r="N185" s="405" t="s">
        <v>744</v>
      </c>
      <c r="O185" s="406"/>
      <c r="P185" s="277"/>
      <c r="Q185" s="1002"/>
      <c r="R185" s="1002"/>
      <c r="S185" s="276"/>
      <c r="T185" s="1004"/>
      <c r="U185" s="1004"/>
      <c r="V185" s="279"/>
      <c r="W185" s="740"/>
      <c r="X185" s="274"/>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row>
    <row r="186" spans="1:69" ht="15" customHeight="1">
      <c r="B186" s="723">
        <v>4</v>
      </c>
      <c r="C186" s="795" t="s">
        <v>567</v>
      </c>
      <c r="D186" s="1026" t="s">
        <v>176</v>
      </c>
      <c r="E186" s="1026"/>
      <c r="F186" s="1026"/>
      <c r="G186" s="786"/>
      <c r="H186" s="787" t="s">
        <v>1544</v>
      </c>
      <c r="I186" s="788">
        <v>0.46600000000000003</v>
      </c>
      <c r="J186" s="716" t="s">
        <v>1549</v>
      </c>
      <c r="K186" s="789">
        <f t="shared" si="12"/>
        <v>0</v>
      </c>
      <c r="L186" s="407" t="str">
        <f t="shared" si="13"/>
        <v>(ｴ)</v>
      </c>
      <c r="N186" s="405" t="s">
        <v>745</v>
      </c>
      <c r="O186" s="406"/>
      <c r="P186" s="277"/>
      <c r="Q186" s="1002"/>
      <c r="R186" s="1002"/>
      <c r="S186" s="276"/>
      <c r="T186" s="1004"/>
      <c r="U186" s="1004"/>
      <c r="V186" s="279"/>
      <c r="W186" s="740"/>
      <c r="X186" s="274"/>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row>
    <row r="187" spans="1:69" ht="15" customHeight="1">
      <c r="B187" s="723">
        <v>5</v>
      </c>
      <c r="C187" s="795" t="s">
        <v>612</v>
      </c>
      <c r="D187" s="1026" t="s">
        <v>176</v>
      </c>
      <c r="E187" s="1026"/>
      <c r="F187" s="1026"/>
      <c r="G187" s="786"/>
      <c r="H187" s="787" t="s">
        <v>1544</v>
      </c>
      <c r="I187" s="788">
        <v>0.48399999999999999</v>
      </c>
      <c r="J187" s="716" t="s">
        <v>1549</v>
      </c>
      <c r="K187" s="789">
        <f t="shared" si="12"/>
        <v>0</v>
      </c>
      <c r="L187" s="407" t="str">
        <f t="shared" si="13"/>
        <v>(ｵ)</v>
      </c>
      <c r="N187" s="405" t="s">
        <v>1584</v>
      </c>
      <c r="O187" s="406"/>
      <c r="P187" s="277"/>
      <c r="Q187" s="1002"/>
      <c r="R187" s="1002"/>
      <c r="S187" s="276"/>
      <c r="T187" s="1004"/>
      <c r="U187" s="1004"/>
      <c r="V187" s="279"/>
      <c r="W187" s="740"/>
      <c r="X187" s="274"/>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row>
    <row r="188" spans="1:69" ht="15" customHeight="1">
      <c r="B188" s="1007">
        <v>6</v>
      </c>
      <c r="C188" s="1008" t="s">
        <v>670</v>
      </c>
      <c r="D188" s="1026" t="s">
        <v>176</v>
      </c>
      <c r="E188" s="1026"/>
      <c r="F188" s="1026"/>
      <c r="G188" s="786"/>
      <c r="H188" s="787" t="s">
        <v>1544</v>
      </c>
      <c r="I188" s="788">
        <v>0.49199999999999999</v>
      </c>
      <c r="J188" s="716" t="s">
        <v>1549</v>
      </c>
      <c r="K188" s="789">
        <f t="shared" si="12"/>
        <v>0</v>
      </c>
      <c r="L188" s="407" t="str">
        <f t="shared" si="13"/>
        <v>(ｶ)</v>
      </c>
      <c r="N188" s="405" t="s">
        <v>746</v>
      </c>
      <c r="O188" s="406"/>
      <c r="P188" s="277"/>
      <c r="Q188" s="1002"/>
      <c r="R188" s="1002"/>
      <c r="S188" s="276"/>
      <c r="T188" s="1004"/>
      <c r="U188" s="1004"/>
      <c r="V188" s="279"/>
      <c r="W188" s="740"/>
      <c r="X188" s="274"/>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row>
    <row r="189" spans="1:69" ht="15" customHeight="1">
      <c r="B189" s="1007"/>
      <c r="C189" s="1008"/>
      <c r="D189" s="1026" t="s">
        <v>175</v>
      </c>
      <c r="E189" s="1026"/>
      <c r="F189" s="1026"/>
      <c r="G189" s="786"/>
      <c r="H189" s="787" t="s">
        <v>1544</v>
      </c>
      <c r="I189" s="792">
        <v>0.125</v>
      </c>
      <c r="J189" s="716" t="s">
        <v>1549</v>
      </c>
      <c r="K189" s="789">
        <f t="shared" si="12"/>
        <v>0</v>
      </c>
      <c r="L189" s="407" t="str">
        <f t="shared" si="13"/>
        <v>(ｷ)</v>
      </c>
      <c r="N189" s="405" t="s">
        <v>747</v>
      </c>
      <c r="O189" s="406"/>
      <c r="P189" s="277"/>
      <c r="Q189" s="740"/>
      <c r="R189" s="740"/>
      <c r="S189" s="276"/>
      <c r="T189" s="1004"/>
      <c r="U189" s="1004"/>
      <c r="V189" s="275"/>
      <c r="W189" s="741"/>
      <c r="X189" s="274"/>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row>
    <row r="190" spans="1:69" ht="15" customHeight="1">
      <c r="B190" s="1007">
        <v>7</v>
      </c>
      <c r="C190" s="1008" t="s">
        <v>728</v>
      </c>
      <c r="D190" s="1026" t="s">
        <v>176</v>
      </c>
      <c r="E190" s="1026"/>
      <c r="F190" s="1026"/>
      <c r="G190" s="786"/>
      <c r="H190" s="787" t="s">
        <v>1544</v>
      </c>
      <c r="I190" s="792">
        <v>0.5</v>
      </c>
      <c r="J190" s="716" t="s">
        <v>1549</v>
      </c>
      <c r="K190" s="789">
        <f t="shared" si="12"/>
        <v>0</v>
      </c>
      <c r="L190" s="407" t="str">
        <f t="shared" si="13"/>
        <v>(ｸ)</v>
      </c>
      <c r="N190" s="405" t="s">
        <v>748</v>
      </c>
      <c r="O190" s="406"/>
      <c r="P190" s="277"/>
      <c r="Q190" s="1002"/>
      <c r="R190" s="1002"/>
      <c r="S190" s="276"/>
      <c r="T190" s="1004"/>
      <c r="U190" s="1004"/>
      <c r="V190" s="279"/>
      <c r="W190" s="740"/>
      <c r="X190" s="274"/>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row>
    <row r="191" spans="1:69" ht="15" customHeight="1">
      <c r="B191" s="1007"/>
      <c r="C191" s="1008"/>
      <c r="D191" s="1026" t="s">
        <v>175</v>
      </c>
      <c r="E191" s="1026"/>
      <c r="F191" s="1026"/>
      <c r="G191" s="786"/>
      <c r="H191" s="787" t="s">
        <v>1544</v>
      </c>
      <c r="I191" s="792">
        <v>0.25</v>
      </c>
      <c r="J191" s="716" t="s">
        <v>1549</v>
      </c>
      <c r="K191" s="789">
        <f t="shared" si="12"/>
        <v>0</v>
      </c>
      <c r="L191" s="407" t="str">
        <f t="shared" si="13"/>
        <v>(ｹ)</v>
      </c>
      <c r="N191" s="405" t="s">
        <v>749</v>
      </c>
      <c r="O191" s="406"/>
      <c r="P191" s="277"/>
      <c r="Q191" s="740"/>
      <c r="R191" s="740"/>
      <c r="S191" s="276"/>
      <c r="T191" s="1004"/>
      <c r="U191" s="1004"/>
      <c r="V191" s="275"/>
      <c r="W191" s="741"/>
      <c r="X191" s="274"/>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row>
    <row r="192" spans="1:69" ht="15" customHeight="1">
      <c r="B192" s="1007">
        <v>8</v>
      </c>
      <c r="C192" s="1008" t="s">
        <v>805</v>
      </c>
      <c r="D192" s="1026" t="s">
        <v>176</v>
      </c>
      <c r="E192" s="1026"/>
      <c r="F192" s="1026"/>
      <c r="G192" s="786"/>
      <c r="H192" s="787" t="s">
        <v>1544</v>
      </c>
      <c r="I192" s="792">
        <v>0.5</v>
      </c>
      <c r="J192" s="716" t="s">
        <v>1549</v>
      </c>
      <c r="K192" s="789">
        <f t="shared" si="12"/>
        <v>0</v>
      </c>
      <c r="L192" s="407" t="str">
        <f t="shared" si="13"/>
        <v>(ｺ)</v>
      </c>
      <c r="N192" s="405" t="s">
        <v>750</v>
      </c>
      <c r="O192" s="406"/>
      <c r="P192" s="277"/>
      <c r="Q192" s="1002"/>
      <c r="R192" s="1002"/>
      <c r="S192" s="276"/>
      <c r="T192" s="1004"/>
      <c r="U192" s="1004"/>
      <c r="V192" s="279"/>
      <c r="W192" s="740"/>
      <c r="X192" s="274"/>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row>
    <row r="193" spans="1:69" ht="15" customHeight="1">
      <c r="B193" s="1007"/>
      <c r="C193" s="1008"/>
      <c r="D193" s="1026" t="s">
        <v>175</v>
      </c>
      <c r="E193" s="1026"/>
      <c r="F193" s="1026"/>
      <c r="G193" s="786"/>
      <c r="H193" s="787" t="s">
        <v>1544</v>
      </c>
      <c r="I193" s="792">
        <v>0.44500000000000001</v>
      </c>
      <c r="J193" s="716" t="s">
        <v>1549</v>
      </c>
      <c r="K193" s="789">
        <f t="shared" si="12"/>
        <v>0</v>
      </c>
      <c r="L193" s="407" t="str">
        <f t="shared" si="13"/>
        <v>(ｻ)</v>
      </c>
      <c r="N193" s="405" t="s">
        <v>751</v>
      </c>
      <c r="O193" s="406"/>
      <c r="P193" s="277"/>
      <c r="Q193" s="740"/>
      <c r="R193" s="740"/>
      <c r="S193" s="276"/>
      <c r="T193" s="1004"/>
      <c r="U193" s="1004"/>
      <c r="V193" s="275"/>
      <c r="W193" s="741"/>
      <c r="X193" s="274"/>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row>
    <row r="194" spans="1:69" ht="15" customHeight="1">
      <c r="B194" s="1007">
        <v>9</v>
      </c>
      <c r="C194" s="1008" t="s">
        <v>842</v>
      </c>
      <c r="D194" s="1026" t="s">
        <v>176</v>
      </c>
      <c r="E194" s="1026"/>
      <c r="F194" s="1026"/>
      <c r="G194" s="786"/>
      <c r="H194" s="787" t="s">
        <v>1544</v>
      </c>
      <c r="I194" s="792">
        <v>0.5</v>
      </c>
      <c r="J194" s="716" t="s">
        <v>1549</v>
      </c>
      <c r="K194" s="789">
        <f t="shared" si="12"/>
        <v>0</v>
      </c>
      <c r="L194" s="407" t="str">
        <f t="shared" si="13"/>
        <v>(ｼ)</v>
      </c>
      <c r="N194" s="405" t="s">
        <v>752</v>
      </c>
      <c r="O194" s="406"/>
      <c r="P194" s="277"/>
      <c r="Q194" s="1002"/>
      <c r="R194" s="1002"/>
      <c r="S194" s="276"/>
      <c r="T194" s="1004"/>
      <c r="U194" s="1004"/>
      <c r="V194" s="279"/>
      <c r="W194" s="740"/>
      <c r="X194" s="274"/>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row>
    <row r="195" spans="1:69" ht="15" customHeight="1">
      <c r="B195" s="1007"/>
      <c r="C195" s="1008"/>
      <c r="D195" s="1026" t="s">
        <v>175</v>
      </c>
      <c r="E195" s="1026"/>
      <c r="F195" s="1026"/>
      <c r="G195" s="786"/>
      <c r="H195" s="787" t="s">
        <v>1544</v>
      </c>
      <c r="I195" s="792">
        <v>0.5</v>
      </c>
      <c r="J195" s="716" t="s">
        <v>1549</v>
      </c>
      <c r="K195" s="789">
        <f t="shared" si="12"/>
        <v>0</v>
      </c>
      <c r="L195" s="407" t="str">
        <f t="shared" si="13"/>
        <v>(ｽ)</v>
      </c>
      <c r="N195" s="405" t="s">
        <v>1585</v>
      </c>
      <c r="O195" s="406"/>
      <c r="P195" s="277"/>
      <c r="Q195" s="740"/>
      <c r="R195" s="740"/>
      <c r="S195" s="276"/>
      <c r="T195" s="1004"/>
      <c r="U195" s="1004"/>
      <c r="V195" s="275"/>
      <c r="W195" s="741"/>
      <c r="X195" s="274"/>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row>
    <row r="196" spans="1:69" ht="15" customHeight="1">
      <c r="B196" s="1007">
        <v>10</v>
      </c>
      <c r="C196" s="1008" t="s">
        <v>1586</v>
      </c>
      <c r="D196" s="1026" t="s">
        <v>176</v>
      </c>
      <c r="E196" s="1026"/>
      <c r="F196" s="1026"/>
      <c r="G196" s="786"/>
      <c r="H196" s="787" t="s">
        <v>1544</v>
      </c>
      <c r="I196" s="792">
        <v>0.5</v>
      </c>
      <c r="J196" s="716" t="s">
        <v>1549</v>
      </c>
      <c r="K196" s="789">
        <f t="shared" si="12"/>
        <v>0</v>
      </c>
      <c r="L196" s="407" t="str">
        <f t="shared" si="13"/>
        <v>(ｾ)</v>
      </c>
      <c r="N196" s="405" t="s">
        <v>1587</v>
      </c>
      <c r="O196" s="406"/>
      <c r="P196" s="277"/>
      <c r="Q196" s="1002"/>
      <c r="R196" s="1002"/>
      <c r="S196" s="276"/>
      <c r="T196" s="1004"/>
      <c r="U196" s="1004"/>
      <c r="V196" s="279"/>
      <c r="W196" s="740"/>
      <c r="X196" s="274"/>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row>
    <row r="197" spans="1:69" ht="15" customHeight="1" thickBot="1">
      <c r="B197" s="1007"/>
      <c r="C197" s="1008"/>
      <c r="D197" s="1026" t="s">
        <v>175</v>
      </c>
      <c r="E197" s="1026"/>
      <c r="F197" s="1026"/>
      <c r="G197" s="786"/>
      <c r="H197" s="787" t="s">
        <v>1544</v>
      </c>
      <c r="I197" s="792">
        <v>0.5</v>
      </c>
      <c r="J197" s="716" t="s">
        <v>1549</v>
      </c>
      <c r="K197" s="789">
        <f t="shared" si="12"/>
        <v>0</v>
      </c>
      <c r="L197" s="407" t="str">
        <f t="shared" si="13"/>
        <v>(ｿ)</v>
      </c>
      <c r="N197" s="405" t="s">
        <v>1588</v>
      </c>
      <c r="O197" s="406"/>
      <c r="P197" s="277"/>
      <c r="Q197" s="740"/>
      <c r="R197" s="740"/>
      <c r="S197" s="276"/>
      <c r="T197" s="1004"/>
      <c r="U197" s="1004"/>
      <c r="V197" s="275"/>
      <c r="W197" s="741"/>
      <c r="X197" s="274"/>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row>
    <row r="198" spans="1:69" ht="15" customHeight="1">
      <c r="B198" s="348"/>
      <c r="C198" s="433"/>
      <c r="D198" s="349"/>
      <c r="E198" s="349"/>
      <c r="F198" s="349"/>
      <c r="G198" s="351"/>
      <c r="H198" s="433"/>
      <c r="I198" s="991" t="s">
        <v>1589</v>
      </c>
      <c r="J198" s="992"/>
      <c r="K198" s="436"/>
      <c r="L198" s="423"/>
      <c r="N198" s="405"/>
      <c r="O198" s="406"/>
      <c r="P198" s="277"/>
      <c r="Q198" s="740"/>
      <c r="R198" s="740"/>
      <c r="S198" s="276"/>
      <c r="T198" s="740"/>
      <c r="U198" s="740"/>
      <c r="V198" s="275"/>
      <c r="W198" s="741"/>
      <c r="X198" s="274"/>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row>
    <row r="199" spans="1:69" ht="15" customHeight="1" thickBot="1">
      <c r="B199" s="348"/>
      <c r="C199" s="433"/>
      <c r="D199" s="349"/>
      <c r="E199" s="349"/>
      <c r="F199" s="349"/>
      <c r="G199" s="351"/>
      <c r="H199" s="433"/>
      <c r="I199" s="993" t="s">
        <v>94</v>
      </c>
      <c r="J199" s="994"/>
      <c r="K199" s="438">
        <f>SUM(K183:K197)</f>
        <v>0</v>
      </c>
      <c r="L199" s="423" t="s">
        <v>1590</v>
      </c>
      <c r="M199" s="403" t="s">
        <v>1544</v>
      </c>
      <c r="N199" s="405"/>
      <c r="O199" s="406"/>
      <c r="P199" s="277"/>
      <c r="Q199" s="740"/>
      <c r="R199" s="740"/>
      <c r="S199" s="276"/>
      <c r="T199" s="740"/>
      <c r="U199" s="740"/>
      <c r="V199" s="275"/>
      <c r="W199" s="741"/>
      <c r="X199" s="274"/>
    </row>
    <row r="200" spans="1:69" ht="15" customHeight="1">
      <c r="B200" s="348"/>
      <c r="C200" s="433"/>
      <c r="D200" s="349"/>
      <c r="E200" s="349"/>
      <c r="F200" s="349"/>
      <c r="G200" s="351"/>
      <c r="H200" s="433"/>
      <c r="I200" s="739"/>
      <c r="J200" s="739"/>
      <c r="K200" s="334"/>
      <c r="L200" s="423"/>
      <c r="N200" s="405"/>
      <c r="O200" s="406"/>
      <c r="P200" s="277"/>
      <c r="Q200" s="740"/>
      <c r="R200" s="740"/>
      <c r="S200" s="276"/>
      <c r="T200" s="740"/>
      <c r="U200" s="740"/>
      <c r="V200" s="275"/>
      <c r="W200" s="741"/>
      <c r="X200" s="274"/>
    </row>
    <row r="201" spans="1:69" s="1" customFormat="1" ht="18" customHeight="1">
      <c r="A201" s="421" t="s">
        <v>1591</v>
      </c>
      <c r="B201" s="418" t="s">
        <v>518</v>
      </c>
      <c r="C201" s="417"/>
      <c r="D201" s="417"/>
      <c r="E201" s="417"/>
      <c r="F201" s="324"/>
      <c r="G201" s="417"/>
      <c r="H201" s="417"/>
      <c r="I201" s="325"/>
      <c r="J201" s="417"/>
      <c r="K201" s="332"/>
      <c r="L201" s="423"/>
      <c r="M201" s="410"/>
      <c r="N201" s="405"/>
      <c r="O201" s="410"/>
      <c r="P201" s="428"/>
      <c r="Q201" s="428"/>
      <c r="R201" s="428"/>
      <c r="S201" s="428"/>
      <c r="T201" s="428"/>
      <c r="U201" s="428"/>
      <c r="V201" s="428"/>
      <c r="W201" s="428"/>
      <c r="X201" s="428"/>
      <c r="Y201" s="428"/>
      <c r="Z201" s="428"/>
      <c r="AA201" s="428"/>
      <c r="AB201" s="428"/>
      <c r="AC201" s="428"/>
      <c r="AD201" s="428"/>
      <c r="AE201" s="428"/>
      <c r="AF201" s="428"/>
      <c r="AG201" s="428"/>
      <c r="AH201" s="428"/>
      <c r="AI201" s="428"/>
      <c r="AJ201" s="428"/>
      <c r="AK201" s="428"/>
      <c r="AL201" s="428"/>
      <c r="AM201" s="428"/>
      <c r="AN201" s="428"/>
      <c r="AO201" s="428"/>
      <c r="AP201" s="428"/>
      <c r="AQ201" s="428"/>
      <c r="AR201" s="428"/>
      <c r="AS201" s="428"/>
      <c r="AT201" s="428"/>
      <c r="AU201" s="428"/>
      <c r="AV201" s="428"/>
      <c r="AW201" s="428"/>
      <c r="AX201" s="428"/>
      <c r="AY201" s="428"/>
      <c r="AZ201" s="428"/>
      <c r="BA201" s="428"/>
      <c r="BB201" s="428"/>
      <c r="BC201" s="428"/>
      <c r="BD201" s="428"/>
      <c r="BE201" s="428"/>
      <c r="BF201" s="428"/>
      <c r="BG201" s="428"/>
      <c r="BH201" s="428"/>
      <c r="BI201" s="428"/>
      <c r="BJ201" s="428"/>
      <c r="BK201" s="428"/>
      <c r="BL201" s="428"/>
      <c r="BM201" s="428"/>
      <c r="BN201" s="428"/>
      <c r="BO201" s="428"/>
      <c r="BP201" s="428"/>
      <c r="BQ201" s="428"/>
    </row>
    <row r="202" spans="1:69" s="1" customFormat="1" ht="17.25" customHeight="1">
      <c r="A202" s="420"/>
      <c r="B202" s="1028" t="s">
        <v>1592</v>
      </c>
      <c r="C202" s="1028"/>
      <c r="D202" s="1028"/>
      <c r="E202" s="1028"/>
      <c r="F202" s="1028"/>
      <c r="G202" s="1028"/>
      <c r="H202" s="1028"/>
      <c r="I202" s="1028"/>
      <c r="J202" s="1028"/>
      <c r="K202" s="1028"/>
      <c r="L202" s="417"/>
      <c r="M202" s="410"/>
      <c r="N202" s="405"/>
      <c r="O202" s="410"/>
      <c r="P202" s="428"/>
      <c r="Q202" s="428"/>
      <c r="R202" s="428"/>
      <c r="S202" s="428"/>
      <c r="T202" s="428"/>
      <c r="U202" s="428"/>
      <c r="V202" s="428"/>
      <c r="W202" s="428"/>
      <c r="X202" s="428"/>
      <c r="Y202" s="428"/>
      <c r="Z202" s="428"/>
      <c r="AA202" s="428"/>
      <c r="AB202" s="428"/>
      <c r="AC202" s="428"/>
      <c r="AD202" s="428"/>
      <c r="AE202" s="428"/>
      <c r="AF202" s="428"/>
      <c r="AG202" s="428"/>
      <c r="AH202" s="428"/>
      <c r="AI202" s="428"/>
      <c r="AJ202" s="428"/>
      <c r="AK202" s="428"/>
      <c r="AL202" s="428"/>
      <c r="AM202" s="428"/>
      <c r="AN202" s="428"/>
      <c r="AO202" s="428"/>
      <c r="AP202" s="428"/>
      <c r="AQ202" s="428"/>
      <c r="AR202" s="428"/>
      <c r="AS202" s="428"/>
      <c r="AT202" s="428"/>
      <c r="AU202" s="428"/>
      <c r="AV202" s="428"/>
      <c r="AW202" s="428"/>
      <c r="AX202" s="428"/>
      <c r="AY202" s="428"/>
      <c r="AZ202" s="428"/>
      <c r="BA202" s="428"/>
      <c r="BB202" s="428"/>
      <c r="BC202" s="428"/>
      <c r="BD202" s="428"/>
      <c r="BE202" s="428"/>
      <c r="BF202" s="428"/>
      <c r="BG202" s="428"/>
      <c r="BH202" s="428"/>
      <c r="BI202" s="428"/>
      <c r="BJ202" s="428"/>
      <c r="BK202" s="428"/>
      <c r="BL202" s="428"/>
      <c r="BM202" s="428"/>
      <c r="BN202" s="428"/>
      <c r="BO202" s="428"/>
      <c r="BP202" s="428"/>
      <c r="BQ202" s="428"/>
    </row>
    <row r="203" spans="1:69" s="1" customFormat="1" ht="11.25" customHeight="1">
      <c r="A203" s="420"/>
      <c r="B203" s="418"/>
      <c r="C203" s="362"/>
      <c r="D203" s="362"/>
      <c r="E203" s="362"/>
      <c r="F203" s="362"/>
      <c r="G203" s="362"/>
      <c r="H203" s="362"/>
      <c r="I203" s="362"/>
      <c r="J203" s="362"/>
      <c r="K203" s="363"/>
      <c r="L203" s="417"/>
      <c r="M203" s="410"/>
      <c r="N203" s="410"/>
      <c r="O203" s="410"/>
      <c r="P203" s="428"/>
      <c r="Q203" s="428"/>
      <c r="R203" s="428"/>
      <c r="S203" s="428"/>
      <c r="T203" s="428"/>
      <c r="U203" s="428"/>
      <c r="V203" s="428"/>
      <c r="W203" s="428"/>
      <c r="X203" s="428"/>
      <c r="Y203" s="428"/>
      <c r="Z203" s="428"/>
      <c r="AA203" s="428"/>
      <c r="AB203" s="428"/>
      <c r="AC203" s="428"/>
      <c r="AD203" s="428"/>
      <c r="AE203" s="428"/>
      <c r="AF203" s="428"/>
      <c r="AG203" s="428"/>
      <c r="AH203" s="428"/>
      <c r="AI203" s="428"/>
      <c r="AJ203" s="428"/>
      <c r="AK203" s="428"/>
      <c r="AL203" s="428"/>
      <c r="AM203" s="428"/>
      <c r="AN203" s="428"/>
      <c r="AO203" s="428"/>
      <c r="AP203" s="428"/>
      <c r="AQ203" s="428"/>
      <c r="AR203" s="428"/>
      <c r="AS203" s="428"/>
      <c r="AT203" s="428"/>
      <c r="AU203" s="428"/>
      <c r="AV203" s="428"/>
      <c r="AW203" s="428"/>
      <c r="AX203" s="428"/>
      <c r="AY203" s="428"/>
      <c r="AZ203" s="428"/>
      <c r="BA203" s="428"/>
      <c r="BB203" s="428"/>
      <c r="BC203" s="428"/>
      <c r="BD203" s="428"/>
      <c r="BE203" s="428"/>
      <c r="BF203" s="428"/>
      <c r="BG203" s="428"/>
      <c r="BH203" s="428"/>
      <c r="BI203" s="428"/>
      <c r="BJ203" s="428"/>
      <c r="BK203" s="428"/>
      <c r="BL203" s="428"/>
      <c r="BM203" s="428"/>
      <c r="BN203" s="428"/>
      <c r="BO203" s="428"/>
      <c r="BP203" s="428"/>
      <c r="BQ203" s="428"/>
    </row>
    <row r="204" spans="1:69" s="1" customFormat="1" ht="15" customHeight="1">
      <c r="A204" s="420"/>
      <c r="B204" s="996" t="s">
        <v>112</v>
      </c>
      <c r="C204" s="997"/>
      <c r="D204" s="996" t="s">
        <v>111</v>
      </c>
      <c r="E204" s="1033"/>
      <c r="F204" s="997"/>
      <c r="G204" s="716" t="s">
        <v>110</v>
      </c>
      <c r="H204" s="716"/>
      <c r="I204" s="784" t="s">
        <v>109</v>
      </c>
      <c r="J204" s="716"/>
      <c r="K204" s="725" t="s">
        <v>3</v>
      </c>
      <c r="L204" s="417"/>
      <c r="M204" s="410"/>
      <c r="N204" s="410"/>
      <c r="O204" s="410"/>
      <c r="P204" s="428"/>
      <c r="Q204" s="428"/>
      <c r="R204" s="428"/>
      <c r="S204" s="428"/>
      <c r="T204" s="428"/>
      <c r="U204" s="428"/>
      <c r="V204" s="428"/>
      <c r="W204" s="428"/>
      <c r="X204" s="428"/>
      <c r="Y204" s="428"/>
      <c r="Z204" s="428"/>
      <c r="AA204" s="428"/>
      <c r="AB204" s="428"/>
      <c r="AC204" s="428"/>
      <c r="AD204" s="428"/>
      <c r="AE204" s="428"/>
      <c r="AF204" s="428"/>
      <c r="AG204" s="428"/>
      <c r="AH204" s="428"/>
      <c r="AI204" s="428"/>
      <c r="AJ204" s="428"/>
      <c r="AK204" s="428"/>
      <c r="AL204" s="428"/>
      <c r="AM204" s="428"/>
      <c r="AN204" s="428"/>
      <c r="AO204" s="428"/>
      <c r="AP204" s="428"/>
      <c r="AQ204" s="428"/>
      <c r="AR204" s="428"/>
      <c r="AS204" s="428"/>
      <c r="AT204" s="428"/>
      <c r="AU204" s="428"/>
      <c r="AV204" s="428"/>
      <c r="AW204" s="428"/>
      <c r="AX204" s="428"/>
      <c r="AY204" s="428"/>
      <c r="AZ204" s="428"/>
      <c r="BA204" s="428"/>
      <c r="BB204" s="428"/>
      <c r="BC204" s="428"/>
      <c r="BD204" s="428"/>
      <c r="BE204" s="428"/>
      <c r="BF204" s="428"/>
      <c r="BG204" s="428"/>
      <c r="BH204" s="428"/>
      <c r="BI204" s="428"/>
      <c r="BJ204" s="428"/>
      <c r="BK204" s="428"/>
      <c r="BL204" s="428"/>
      <c r="BM204" s="428"/>
      <c r="BN204" s="428"/>
      <c r="BO204" s="428"/>
      <c r="BP204" s="428"/>
      <c r="BQ204" s="428"/>
    </row>
    <row r="205" spans="1:69" s="1" customFormat="1" ht="15" customHeight="1">
      <c r="A205" s="420"/>
      <c r="B205" s="425"/>
      <c r="C205" s="743"/>
      <c r="D205" s="433"/>
      <c r="E205" s="352"/>
      <c r="F205" s="365"/>
      <c r="G205" s="746"/>
      <c r="H205" s="746"/>
      <c r="I205" s="343"/>
      <c r="J205" s="746"/>
      <c r="K205" s="344" t="s">
        <v>1593</v>
      </c>
      <c r="L205" s="423"/>
      <c r="M205" s="410"/>
      <c r="N205" s="410"/>
      <c r="O205" s="410"/>
      <c r="P205" s="428"/>
      <c r="Q205" s="428"/>
      <c r="R205" s="428"/>
      <c r="S205" s="428"/>
      <c r="T205" s="428"/>
      <c r="U205" s="428"/>
      <c r="V205" s="428"/>
      <c r="W205" s="428"/>
      <c r="X205" s="428"/>
      <c r="Y205" s="428"/>
      <c r="Z205" s="428"/>
      <c r="AA205" s="428"/>
      <c r="AB205" s="428"/>
      <c r="AC205" s="428"/>
      <c r="AD205" s="428"/>
      <c r="AE205" s="428"/>
      <c r="AF205" s="428"/>
      <c r="AG205" s="428"/>
      <c r="AH205" s="428"/>
      <c r="AI205" s="428"/>
      <c r="AJ205" s="428"/>
      <c r="AK205" s="428"/>
      <c r="AL205" s="428"/>
      <c r="AM205" s="428"/>
      <c r="AN205" s="428"/>
      <c r="AO205" s="428"/>
      <c r="AP205" s="428"/>
      <c r="AQ205" s="428"/>
      <c r="AR205" s="428"/>
      <c r="AS205" s="428"/>
      <c r="AT205" s="428"/>
      <c r="AU205" s="428"/>
      <c r="AV205" s="428"/>
      <c r="AW205" s="428"/>
      <c r="AX205" s="428"/>
      <c r="AY205" s="428"/>
      <c r="AZ205" s="428"/>
      <c r="BA205" s="428"/>
      <c r="BB205" s="428"/>
      <c r="BC205" s="428"/>
      <c r="BD205" s="428"/>
      <c r="BE205" s="428"/>
      <c r="BF205" s="428"/>
      <c r="BG205" s="428"/>
      <c r="BH205" s="428"/>
      <c r="BI205" s="428"/>
      <c r="BJ205" s="428"/>
      <c r="BK205" s="428"/>
      <c r="BL205" s="428"/>
      <c r="BM205" s="428"/>
      <c r="BN205" s="428"/>
      <c r="BO205" s="428"/>
      <c r="BP205" s="428"/>
      <c r="BQ205" s="428"/>
    </row>
    <row r="206" spans="1:69" s="1" customFormat="1" ht="15" customHeight="1">
      <c r="A206" s="428"/>
      <c r="B206" s="717">
        <v>1</v>
      </c>
      <c r="C206" s="718" t="s">
        <v>129</v>
      </c>
      <c r="D206" s="986"/>
      <c r="E206" s="1027"/>
      <c r="F206" s="987"/>
      <c r="G206" s="796"/>
      <c r="H206" s="787" t="s">
        <v>1544</v>
      </c>
      <c r="I206" s="797">
        <v>0.246</v>
      </c>
      <c r="J206" s="787" t="s">
        <v>1549</v>
      </c>
      <c r="K206" s="790">
        <f t="shared" ref="K206:K224" si="14">ROUND(G206*I206,0)</f>
        <v>0</v>
      </c>
      <c r="L206" s="423" t="s">
        <v>1594</v>
      </c>
      <c r="M206" s="410"/>
      <c r="N206" s="410"/>
      <c r="O206" s="410"/>
      <c r="P206" s="428"/>
      <c r="Q206" s="428"/>
      <c r="R206" s="428"/>
      <c r="S206" s="428"/>
      <c r="T206" s="428"/>
      <c r="U206" s="428"/>
      <c r="V206" s="428"/>
      <c r="W206" s="428"/>
      <c r="X206" s="428"/>
      <c r="Y206" s="428"/>
      <c r="Z206" s="428"/>
      <c r="AA206" s="428"/>
      <c r="AB206" s="428"/>
      <c r="AC206" s="428"/>
      <c r="AD206" s="428"/>
      <c r="AE206" s="428"/>
      <c r="AF206" s="428"/>
      <c r="AG206" s="428"/>
      <c r="AH206" s="428"/>
      <c r="AI206" s="428"/>
      <c r="AJ206" s="428"/>
      <c r="AK206" s="428"/>
      <c r="AL206" s="428"/>
      <c r="AM206" s="428"/>
      <c r="AN206" s="428"/>
      <c r="AO206" s="428"/>
      <c r="AP206" s="428"/>
      <c r="AQ206" s="428"/>
      <c r="AR206" s="428"/>
      <c r="AS206" s="428"/>
      <c r="AT206" s="428"/>
      <c r="AU206" s="428"/>
      <c r="AV206" s="428"/>
      <c r="AW206" s="428"/>
      <c r="AX206" s="428"/>
      <c r="AY206" s="428"/>
      <c r="AZ206" s="428"/>
      <c r="BA206" s="428"/>
      <c r="BB206" s="428"/>
      <c r="BC206" s="428"/>
      <c r="BD206" s="428"/>
      <c r="BE206" s="428"/>
      <c r="BF206" s="428"/>
      <c r="BG206" s="428"/>
      <c r="BH206" s="428"/>
      <c r="BI206" s="428"/>
      <c r="BJ206" s="428"/>
      <c r="BK206" s="428"/>
      <c r="BL206" s="428"/>
      <c r="BM206" s="428"/>
      <c r="BN206" s="428"/>
      <c r="BO206" s="428"/>
      <c r="BP206" s="428"/>
      <c r="BQ206" s="428"/>
    </row>
    <row r="207" spans="1:69" s="1" customFormat="1" ht="15" customHeight="1">
      <c r="A207" s="428"/>
      <c r="B207" s="717">
        <v>2</v>
      </c>
      <c r="C207" s="718" t="s">
        <v>119</v>
      </c>
      <c r="D207" s="986"/>
      <c r="E207" s="1027"/>
      <c r="F207" s="987"/>
      <c r="G207" s="796"/>
      <c r="H207" s="787" t="s">
        <v>1544</v>
      </c>
      <c r="I207" s="798">
        <v>0.26200000000000001</v>
      </c>
      <c r="J207" s="787" t="s">
        <v>1549</v>
      </c>
      <c r="K207" s="790">
        <f t="shared" si="14"/>
        <v>0</v>
      </c>
      <c r="L207" s="423" t="s">
        <v>1595</v>
      </c>
      <c r="M207" s="410"/>
      <c r="N207" s="410"/>
      <c r="O207" s="410"/>
      <c r="P207" s="428"/>
      <c r="Q207" s="428"/>
      <c r="R207" s="428"/>
      <c r="S207" s="428"/>
      <c r="T207" s="428"/>
      <c r="U207" s="428"/>
      <c r="V207" s="428"/>
      <c r="W207" s="428"/>
      <c r="X207" s="428"/>
      <c r="Y207" s="428"/>
      <c r="Z207" s="428"/>
      <c r="AA207" s="428"/>
      <c r="AB207" s="428"/>
      <c r="AC207" s="428"/>
      <c r="AD207" s="428"/>
      <c r="AE207" s="428"/>
      <c r="AF207" s="428"/>
      <c r="AG207" s="428"/>
      <c r="AH207" s="428"/>
      <c r="AI207" s="428"/>
      <c r="AJ207" s="428"/>
      <c r="AK207" s="428"/>
      <c r="AL207" s="428"/>
      <c r="AM207" s="428"/>
      <c r="AN207" s="428"/>
      <c r="AO207" s="428"/>
      <c r="AP207" s="428"/>
      <c r="AQ207" s="428"/>
      <c r="AR207" s="428"/>
      <c r="AS207" s="428"/>
      <c r="AT207" s="428"/>
      <c r="AU207" s="428"/>
      <c r="AV207" s="428"/>
      <c r="AW207" s="428"/>
      <c r="AX207" s="428"/>
      <c r="AY207" s="428"/>
      <c r="AZ207" s="428"/>
      <c r="BA207" s="428"/>
      <c r="BB207" s="428"/>
      <c r="BC207" s="428"/>
      <c r="BD207" s="428"/>
      <c r="BE207" s="428"/>
      <c r="BF207" s="428"/>
      <c r="BG207" s="428"/>
      <c r="BH207" s="428"/>
      <c r="BI207" s="428"/>
      <c r="BJ207" s="428"/>
      <c r="BK207" s="428"/>
      <c r="BL207" s="428"/>
      <c r="BM207" s="428"/>
      <c r="BN207" s="428"/>
      <c r="BO207" s="428"/>
      <c r="BP207" s="428"/>
      <c r="BQ207" s="428"/>
    </row>
    <row r="208" spans="1:69" s="1" customFormat="1" ht="15" customHeight="1">
      <c r="A208" s="428"/>
      <c r="B208" s="717">
        <v>3</v>
      </c>
      <c r="C208" s="718" t="s">
        <v>118</v>
      </c>
      <c r="D208" s="986"/>
      <c r="E208" s="1027"/>
      <c r="F208" s="987"/>
      <c r="G208" s="796"/>
      <c r="H208" s="787" t="s">
        <v>1544</v>
      </c>
      <c r="I208" s="798">
        <v>0.28899999999999998</v>
      </c>
      <c r="J208" s="787" t="s">
        <v>1549</v>
      </c>
      <c r="K208" s="790">
        <f t="shared" si="14"/>
        <v>0</v>
      </c>
      <c r="L208" s="423" t="s">
        <v>1596</v>
      </c>
      <c r="M208" s="410"/>
      <c r="N208" s="410"/>
      <c r="O208" s="410"/>
      <c r="P208" s="428"/>
      <c r="Q208" s="428"/>
      <c r="R208" s="428"/>
      <c r="S208" s="428"/>
      <c r="T208" s="428"/>
      <c r="U208" s="428"/>
      <c r="V208" s="428"/>
      <c r="W208" s="428"/>
      <c r="X208" s="428"/>
      <c r="Y208" s="428"/>
      <c r="Z208" s="428"/>
      <c r="AA208" s="428"/>
      <c r="AB208" s="428"/>
      <c r="AC208" s="428"/>
      <c r="AD208" s="428"/>
      <c r="AE208" s="428"/>
      <c r="AF208" s="428"/>
      <c r="AG208" s="428"/>
      <c r="AH208" s="428"/>
      <c r="AI208" s="428"/>
      <c r="AJ208" s="428"/>
      <c r="AK208" s="428"/>
      <c r="AL208" s="428"/>
      <c r="AM208" s="428"/>
      <c r="AN208" s="428"/>
      <c r="AO208" s="428"/>
      <c r="AP208" s="428"/>
      <c r="AQ208" s="428"/>
      <c r="AR208" s="428"/>
      <c r="AS208" s="428"/>
      <c r="AT208" s="428"/>
      <c r="AU208" s="428"/>
      <c r="AV208" s="428"/>
      <c r="AW208" s="428"/>
      <c r="AX208" s="428"/>
      <c r="AY208" s="428"/>
      <c r="AZ208" s="428"/>
      <c r="BA208" s="428"/>
      <c r="BB208" s="428"/>
      <c r="BC208" s="428"/>
      <c r="BD208" s="428"/>
      <c r="BE208" s="428"/>
      <c r="BF208" s="428"/>
      <c r="BG208" s="428"/>
      <c r="BH208" s="428"/>
      <c r="BI208" s="428"/>
      <c r="BJ208" s="428"/>
      <c r="BK208" s="428"/>
      <c r="BL208" s="428"/>
      <c r="BM208" s="428"/>
      <c r="BN208" s="428"/>
      <c r="BO208" s="428"/>
      <c r="BP208" s="428"/>
      <c r="BQ208" s="428"/>
    </row>
    <row r="209" spans="1:69" s="1" customFormat="1" ht="15" customHeight="1">
      <c r="A209" s="428"/>
      <c r="B209" s="717">
        <v>4</v>
      </c>
      <c r="C209" s="718" t="s">
        <v>117</v>
      </c>
      <c r="D209" s="986"/>
      <c r="E209" s="1027"/>
      <c r="F209" s="987"/>
      <c r="G209" s="796"/>
      <c r="H209" s="787" t="s">
        <v>1544</v>
      </c>
      <c r="I209" s="798">
        <v>0.29699999999999999</v>
      </c>
      <c r="J209" s="787" t="s">
        <v>1549</v>
      </c>
      <c r="K209" s="790">
        <f t="shared" si="14"/>
        <v>0</v>
      </c>
      <c r="L209" s="423" t="s">
        <v>1597</v>
      </c>
      <c r="M209" s="410"/>
      <c r="N209" s="410"/>
      <c r="O209" s="410"/>
      <c r="P209" s="428"/>
      <c r="Q209" s="428"/>
      <c r="R209" s="428"/>
      <c r="S209" s="428"/>
      <c r="T209" s="428"/>
      <c r="U209" s="428"/>
      <c r="V209" s="428"/>
      <c r="W209" s="428"/>
      <c r="X209" s="428"/>
      <c r="Y209" s="428"/>
      <c r="Z209" s="428"/>
      <c r="AA209" s="428"/>
      <c r="AB209" s="428"/>
      <c r="AC209" s="428"/>
      <c r="AD209" s="428"/>
      <c r="AE209" s="428"/>
      <c r="AF209" s="428"/>
      <c r="AG209" s="428"/>
      <c r="AH209" s="428"/>
      <c r="AI209" s="428"/>
      <c r="AJ209" s="428"/>
      <c r="AK209" s="428"/>
      <c r="AL209" s="428"/>
      <c r="AM209" s="428"/>
      <c r="AN209" s="428"/>
      <c r="AO209" s="428"/>
      <c r="AP209" s="428"/>
      <c r="AQ209" s="428"/>
      <c r="AR209" s="428"/>
      <c r="AS209" s="428"/>
      <c r="AT209" s="428"/>
      <c r="AU209" s="428"/>
      <c r="AV209" s="428"/>
      <c r="AW209" s="428"/>
      <c r="AX209" s="428"/>
      <c r="AY209" s="428"/>
      <c r="AZ209" s="428"/>
      <c r="BA209" s="428"/>
      <c r="BB209" s="428"/>
      <c r="BC209" s="428"/>
      <c r="BD209" s="428"/>
      <c r="BE209" s="428"/>
      <c r="BF209" s="428"/>
      <c r="BG209" s="428"/>
      <c r="BH209" s="428"/>
      <c r="BI209" s="428"/>
      <c r="BJ209" s="428"/>
      <c r="BK209" s="428"/>
      <c r="BL209" s="428"/>
      <c r="BM209" s="428"/>
      <c r="BN209" s="428"/>
      <c r="BO209" s="428"/>
      <c r="BP209" s="428"/>
      <c r="BQ209" s="428"/>
    </row>
    <row r="210" spans="1:69" s="1" customFormat="1" ht="15" customHeight="1">
      <c r="A210" s="428"/>
      <c r="B210" s="717">
        <v>5</v>
      </c>
      <c r="C210" s="718" t="s">
        <v>107</v>
      </c>
      <c r="D210" s="986"/>
      <c r="E210" s="1027"/>
      <c r="F210" s="987"/>
      <c r="G210" s="796"/>
      <c r="H210" s="787" t="s">
        <v>1544</v>
      </c>
      <c r="I210" s="798">
        <v>0.28999999999999998</v>
      </c>
      <c r="J210" s="787" t="s">
        <v>1549</v>
      </c>
      <c r="K210" s="790">
        <f t="shared" si="14"/>
        <v>0</v>
      </c>
      <c r="L210" s="423" t="s">
        <v>1598</v>
      </c>
      <c r="M210" s="410"/>
      <c r="N210" s="410"/>
      <c r="O210" s="410"/>
      <c r="P210" s="428"/>
      <c r="Q210" s="428"/>
      <c r="R210" s="428"/>
      <c r="S210" s="428"/>
      <c r="T210" s="428"/>
      <c r="U210" s="428"/>
      <c r="V210" s="428"/>
      <c r="W210" s="428"/>
      <c r="X210" s="428"/>
      <c r="Y210" s="428"/>
      <c r="Z210" s="428"/>
      <c r="AA210" s="428"/>
      <c r="AB210" s="428"/>
      <c r="AC210" s="428"/>
      <c r="AD210" s="428"/>
      <c r="AE210" s="428"/>
      <c r="AF210" s="428"/>
      <c r="AG210" s="428"/>
      <c r="AH210" s="428"/>
      <c r="AI210" s="428"/>
      <c r="AJ210" s="428"/>
      <c r="AK210" s="428"/>
      <c r="AL210" s="428"/>
      <c r="AM210" s="428"/>
      <c r="AN210" s="428"/>
      <c r="AO210" s="428"/>
      <c r="AP210" s="428"/>
      <c r="AQ210" s="428"/>
      <c r="AR210" s="428"/>
      <c r="AS210" s="428"/>
      <c r="AT210" s="428"/>
      <c r="AU210" s="428"/>
      <c r="AV210" s="428"/>
      <c r="AW210" s="428"/>
      <c r="AX210" s="428"/>
      <c r="AY210" s="428"/>
      <c r="AZ210" s="428"/>
      <c r="BA210" s="428"/>
      <c r="BB210" s="428"/>
      <c r="BC210" s="428"/>
      <c r="BD210" s="428"/>
      <c r="BE210" s="428"/>
      <c r="BF210" s="428"/>
      <c r="BG210" s="428"/>
      <c r="BH210" s="428"/>
      <c r="BI210" s="428"/>
      <c r="BJ210" s="428"/>
      <c r="BK210" s="428"/>
      <c r="BL210" s="428"/>
      <c r="BM210" s="428"/>
      <c r="BN210" s="428"/>
      <c r="BO210" s="428"/>
      <c r="BP210" s="428"/>
      <c r="BQ210" s="428"/>
    </row>
    <row r="211" spans="1:69" s="1" customFormat="1" ht="15" customHeight="1">
      <c r="A211" s="428"/>
      <c r="B211" s="717">
        <v>6</v>
      </c>
      <c r="C211" s="718" t="s">
        <v>105</v>
      </c>
      <c r="D211" s="986"/>
      <c r="E211" s="1027"/>
      <c r="F211" s="987"/>
      <c r="G211" s="796"/>
      <c r="H211" s="787" t="s">
        <v>1544</v>
      </c>
      <c r="I211" s="798">
        <v>0.29299999999999998</v>
      </c>
      <c r="J211" s="787" t="s">
        <v>1549</v>
      </c>
      <c r="K211" s="790">
        <f t="shared" si="14"/>
        <v>0</v>
      </c>
      <c r="L211" s="423" t="s">
        <v>1599</v>
      </c>
      <c r="M211" s="410"/>
      <c r="N211" s="410"/>
      <c r="O211" s="410"/>
      <c r="P211" s="428"/>
      <c r="Q211" s="428"/>
      <c r="R211" s="428"/>
      <c r="S211" s="428"/>
      <c r="T211" s="428"/>
      <c r="U211" s="428"/>
      <c r="V211" s="428"/>
      <c r="W211" s="428"/>
      <c r="X211" s="428"/>
      <c r="Y211" s="428"/>
      <c r="Z211" s="428"/>
      <c r="AA211" s="428"/>
      <c r="AB211" s="428"/>
      <c r="AC211" s="428"/>
      <c r="AD211" s="428"/>
      <c r="AE211" s="428"/>
      <c r="AF211" s="428"/>
      <c r="AG211" s="428"/>
      <c r="AH211" s="428"/>
      <c r="AI211" s="428"/>
      <c r="AJ211" s="428"/>
      <c r="AK211" s="428"/>
      <c r="AL211" s="428"/>
      <c r="AM211" s="428"/>
      <c r="AN211" s="428"/>
      <c r="AO211" s="428"/>
      <c r="AP211" s="428"/>
      <c r="AQ211" s="428"/>
      <c r="AR211" s="428"/>
      <c r="AS211" s="428"/>
      <c r="AT211" s="428"/>
      <c r="AU211" s="428"/>
      <c r="AV211" s="428"/>
      <c r="AW211" s="428"/>
      <c r="AX211" s="428"/>
      <c r="AY211" s="428"/>
      <c r="AZ211" s="428"/>
      <c r="BA211" s="428"/>
      <c r="BB211" s="428"/>
      <c r="BC211" s="428"/>
      <c r="BD211" s="428"/>
      <c r="BE211" s="428"/>
      <c r="BF211" s="428"/>
      <c r="BG211" s="428"/>
      <c r="BH211" s="428"/>
      <c r="BI211" s="428"/>
      <c r="BJ211" s="428"/>
      <c r="BK211" s="428"/>
      <c r="BL211" s="428"/>
      <c r="BM211" s="428"/>
      <c r="BN211" s="428"/>
      <c r="BO211" s="428"/>
      <c r="BP211" s="428"/>
      <c r="BQ211" s="428"/>
    </row>
    <row r="212" spans="1:69" s="1" customFormat="1" ht="15" customHeight="1">
      <c r="A212" s="428"/>
      <c r="B212" s="717">
        <v>7</v>
      </c>
      <c r="C212" s="718" t="s">
        <v>103</v>
      </c>
      <c r="D212" s="986"/>
      <c r="E212" s="1027"/>
      <c r="F212" s="987"/>
      <c r="G212" s="796"/>
      <c r="H212" s="787" t="s">
        <v>1544</v>
      </c>
      <c r="I212" s="798">
        <v>0.318</v>
      </c>
      <c r="J212" s="787" t="s">
        <v>1549</v>
      </c>
      <c r="K212" s="790">
        <f t="shared" si="14"/>
        <v>0</v>
      </c>
      <c r="L212" s="423" t="s">
        <v>1600</v>
      </c>
      <c r="M212" s="410"/>
      <c r="N212" s="410"/>
      <c r="O212" s="410"/>
      <c r="P212" s="428"/>
      <c r="Q212" s="428"/>
      <c r="R212" s="428"/>
      <c r="S212" s="428"/>
      <c r="T212" s="428"/>
      <c r="U212" s="428"/>
      <c r="V212" s="428"/>
      <c r="W212" s="428"/>
      <c r="X212" s="428"/>
      <c r="Y212" s="428"/>
      <c r="Z212" s="428"/>
      <c r="AA212" s="428"/>
      <c r="AB212" s="428"/>
      <c r="AC212" s="428"/>
      <c r="AD212" s="428"/>
      <c r="AE212" s="428"/>
      <c r="AF212" s="428"/>
      <c r="AG212" s="428"/>
      <c r="AH212" s="428"/>
      <c r="AI212" s="428"/>
      <c r="AJ212" s="428"/>
      <c r="AK212" s="428"/>
      <c r="AL212" s="428"/>
      <c r="AM212" s="428"/>
      <c r="AN212" s="428"/>
      <c r="AO212" s="428"/>
      <c r="AP212" s="428"/>
      <c r="AQ212" s="428"/>
      <c r="AR212" s="428"/>
      <c r="AS212" s="428"/>
      <c r="AT212" s="428"/>
      <c r="AU212" s="428"/>
      <c r="AV212" s="428"/>
      <c r="AW212" s="428"/>
      <c r="AX212" s="428"/>
      <c r="AY212" s="428"/>
      <c r="AZ212" s="428"/>
      <c r="BA212" s="428"/>
      <c r="BB212" s="428"/>
      <c r="BC212" s="428"/>
      <c r="BD212" s="428"/>
      <c r="BE212" s="428"/>
      <c r="BF212" s="428"/>
      <c r="BG212" s="428"/>
      <c r="BH212" s="428"/>
      <c r="BI212" s="428"/>
      <c r="BJ212" s="428"/>
      <c r="BK212" s="428"/>
      <c r="BL212" s="428"/>
      <c r="BM212" s="428"/>
      <c r="BN212" s="428"/>
      <c r="BO212" s="428"/>
      <c r="BP212" s="428"/>
      <c r="BQ212" s="428"/>
    </row>
    <row r="213" spans="1:69" s="1" customFormat="1" ht="15" customHeight="1">
      <c r="A213" s="428"/>
      <c r="B213" s="717">
        <v>8</v>
      </c>
      <c r="C213" s="718" t="s">
        <v>101</v>
      </c>
      <c r="D213" s="986"/>
      <c r="E213" s="1027"/>
      <c r="F213" s="987"/>
      <c r="G213" s="796"/>
      <c r="H213" s="787" t="s">
        <v>1544</v>
      </c>
      <c r="I213" s="798">
        <v>0.31</v>
      </c>
      <c r="J213" s="787" t="s">
        <v>1549</v>
      </c>
      <c r="K213" s="789">
        <f t="shared" si="14"/>
        <v>0</v>
      </c>
      <c r="L213" s="423" t="s">
        <v>1601</v>
      </c>
      <c r="M213" s="410"/>
      <c r="N213" s="410"/>
      <c r="O213" s="411"/>
      <c r="P213" s="428"/>
      <c r="Q213" s="428"/>
      <c r="R213" s="428"/>
      <c r="S213" s="428"/>
      <c r="T213" s="428"/>
      <c r="U213" s="428"/>
      <c r="V213" s="428"/>
      <c r="W213" s="428"/>
      <c r="X213" s="428"/>
      <c r="Y213" s="428"/>
      <c r="Z213" s="428"/>
      <c r="AA213" s="428"/>
      <c r="AB213" s="428"/>
      <c r="AC213" s="428"/>
      <c r="AD213" s="428"/>
      <c r="AE213" s="428"/>
      <c r="AF213" s="428"/>
      <c r="AG213" s="428"/>
      <c r="AH213" s="428"/>
      <c r="AI213" s="428"/>
      <c r="AJ213" s="428"/>
      <c r="AK213" s="428"/>
      <c r="AL213" s="428"/>
      <c r="AM213" s="428"/>
      <c r="AN213" s="428"/>
      <c r="AO213" s="428"/>
      <c r="AP213" s="428"/>
      <c r="AQ213" s="428"/>
      <c r="AR213" s="428"/>
      <c r="AS213" s="428"/>
      <c r="AT213" s="428"/>
      <c r="AU213" s="428"/>
      <c r="AV213" s="428"/>
      <c r="AW213" s="428"/>
      <c r="AX213" s="428"/>
      <c r="AY213" s="428"/>
      <c r="AZ213" s="428"/>
      <c r="BA213" s="428"/>
      <c r="BB213" s="428"/>
      <c r="BC213" s="428"/>
      <c r="BD213" s="428"/>
      <c r="BE213" s="428"/>
      <c r="BF213" s="428"/>
      <c r="BG213" s="428"/>
      <c r="BH213" s="428"/>
      <c r="BI213" s="428"/>
      <c r="BJ213" s="428"/>
      <c r="BK213" s="428"/>
      <c r="BL213" s="428"/>
      <c r="BM213" s="428"/>
      <c r="BN213" s="428"/>
      <c r="BO213" s="428"/>
      <c r="BP213" s="428"/>
      <c r="BQ213" s="428"/>
    </row>
    <row r="214" spans="1:69" s="1" customFormat="1" ht="15" customHeight="1">
      <c r="A214" s="428"/>
      <c r="B214" s="717">
        <v>9</v>
      </c>
      <c r="C214" s="718" t="s">
        <v>99</v>
      </c>
      <c r="D214" s="986"/>
      <c r="E214" s="1029"/>
      <c r="F214" s="1030"/>
      <c r="G214" s="799"/>
      <c r="H214" s="787" t="s">
        <v>1544</v>
      </c>
      <c r="I214" s="798">
        <v>0.34799999999999998</v>
      </c>
      <c r="J214" s="787" t="s">
        <v>1549</v>
      </c>
      <c r="K214" s="789">
        <f t="shared" si="14"/>
        <v>0</v>
      </c>
      <c r="L214" s="423" t="s">
        <v>1602</v>
      </c>
      <c r="M214" s="410"/>
      <c r="N214" s="410"/>
      <c r="O214" s="411"/>
      <c r="P214" s="428"/>
      <c r="Q214" s="428"/>
      <c r="R214" s="428"/>
      <c r="S214" s="428"/>
      <c r="T214" s="428"/>
      <c r="U214" s="428"/>
      <c r="V214" s="428"/>
      <c r="W214" s="428"/>
      <c r="X214" s="428"/>
      <c r="Y214" s="428"/>
      <c r="Z214" s="428"/>
      <c r="AA214" s="428"/>
      <c r="AB214" s="428"/>
      <c r="AC214" s="428"/>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8"/>
      <c r="AY214" s="428"/>
      <c r="AZ214" s="428"/>
      <c r="BA214" s="428"/>
      <c r="BB214" s="428"/>
      <c r="BC214" s="428"/>
      <c r="BD214" s="428"/>
      <c r="BE214" s="428"/>
      <c r="BF214" s="428"/>
      <c r="BG214" s="428"/>
      <c r="BH214" s="428"/>
      <c r="BI214" s="428"/>
      <c r="BJ214" s="428"/>
      <c r="BK214" s="428"/>
      <c r="BL214" s="428"/>
      <c r="BM214" s="428"/>
      <c r="BN214" s="428"/>
      <c r="BO214" s="428"/>
      <c r="BP214" s="428"/>
      <c r="BQ214" s="428"/>
    </row>
    <row r="215" spans="1:69" s="1" customFormat="1" ht="15" customHeight="1">
      <c r="A215" s="428"/>
      <c r="B215" s="717">
        <v>10</v>
      </c>
      <c r="C215" s="718" t="s">
        <v>97</v>
      </c>
      <c r="D215" s="986"/>
      <c r="E215" s="1029"/>
      <c r="F215" s="1030"/>
      <c r="G215" s="799"/>
      <c r="H215" s="787" t="s">
        <v>1544</v>
      </c>
      <c r="I215" s="798">
        <v>0.36399999999999999</v>
      </c>
      <c r="J215" s="787" t="s">
        <v>1549</v>
      </c>
      <c r="K215" s="789">
        <f t="shared" si="14"/>
        <v>0</v>
      </c>
      <c r="L215" s="423" t="s">
        <v>1603</v>
      </c>
      <c r="M215" s="410"/>
      <c r="N215" s="410"/>
      <c r="O215" s="411"/>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8"/>
      <c r="AY215" s="428"/>
      <c r="AZ215" s="428"/>
      <c r="BA215" s="428"/>
      <c r="BB215" s="428"/>
      <c r="BC215" s="428"/>
      <c r="BD215" s="428"/>
      <c r="BE215" s="428"/>
      <c r="BF215" s="428"/>
      <c r="BG215" s="428"/>
      <c r="BH215" s="428"/>
      <c r="BI215" s="428"/>
      <c r="BJ215" s="428"/>
      <c r="BK215" s="428"/>
      <c r="BL215" s="428"/>
      <c r="BM215" s="428"/>
      <c r="BN215" s="428"/>
      <c r="BO215" s="428"/>
      <c r="BP215" s="428"/>
      <c r="BQ215" s="428"/>
    </row>
    <row r="216" spans="1:69" s="1" customFormat="1" ht="15" customHeight="1">
      <c r="A216" s="428"/>
      <c r="B216" s="717">
        <v>11</v>
      </c>
      <c r="C216" s="718" t="s">
        <v>478</v>
      </c>
      <c r="D216" s="986"/>
      <c r="E216" s="1029"/>
      <c r="F216" s="1030"/>
      <c r="G216" s="799"/>
      <c r="H216" s="787" t="s">
        <v>1544</v>
      </c>
      <c r="I216" s="798">
        <v>0.38600000000000001</v>
      </c>
      <c r="J216" s="787" t="s">
        <v>1549</v>
      </c>
      <c r="K216" s="789">
        <f t="shared" si="14"/>
        <v>0</v>
      </c>
      <c r="L216" s="423" t="s">
        <v>1604</v>
      </c>
      <c r="M216" s="410"/>
      <c r="N216" s="410"/>
      <c r="O216" s="411"/>
      <c r="P216" s="428"/>
      <c r="Q216" s="428"/>
      <c r="R216" s="428"/>
      <c r="S216" s="428"/>
      <c r="T216" s="428"/>
      <c r="U216" s="428"/>
      <c r="V216" s="428"/>
      <c r="W216" s="428"/>
      <c r="X216" s="428"/>
      <c r="Y216" s="428"/>
      <c r="Z216" s="428"/>
      <c r="AA216" s="428"/>
      <c r="AB216" s="428"/>
      <c r="AC216" s="428"/>
      <c r="AD216" s="428"/>
      <c r="AE216" s="428"/>
      <c r="AF216" s="428"/>
      <c r="AG216" s="428"/>
      <c r="AH216" s="428"/>
      <c r="AI216" s="428"/>
      <c r="AJ216" s="428"/>
      <c r="AK216" s="428"/>
      <c r="AL216" s="428"/>
      <c r="AM216" s="428"/>
      <c r="AN216" s="428"/>
      <c r="AO216" s="428"/>
      <c r="AP216" s="428"/>
      <c r="AQ216" s="428"/>
      <c r="AR216" s="428"/>
      <c r="AS216" s="428"/>
      <c r="AT216" s="428"/>
      <c r="AU216" s="428"/>
      <c r="AV216" s="428"/>
      <c r="AW216" s="428"/>
      <c r="AX216" s="428"/>
      <c r="AY216" s="428"/>
      <c r="AZ216" s="428"/>
      <c r="BA216" s="428"/>
      <c r="BB216" s="428"/>
      <c r="BC216" s="428"/>
      <c r="BD216" s="428"/>
      <c r="BE216" s="428"/>
      <c r="BF216" s="428"/>
      <c r="BG216" s="428"/>
      <c r="BH216" s="428"/>
      <c r="BI216" s="428"/>
      <c r="BJ216" s="428"/>
      <c r="BK216" s="428"/>
      <c r="BL216" s="428"/>
      <c r="BM216" s="428"/>
      <c r="BN216" s="428"/>
      <c r="BO216" s="428"/>
      <c r="BP216" s="428"/>
      <c r="BQ216" s="428"/>
    </row>
    <row r="217" spans="1:69" s="1" customFormat="1" ht="15" customHeight="1">
      <c r="A217" s="428"/>
      <c r="B217" s="717">
        <v>12</v>
      </c>
      <c r="C217" s="718" t="s">
        <v>498</v>
      </c>
      <c r="D217" s="986"/>
      <c r="E217" s="1029"/>
      <c r="F217" s="1030"/>
      <c r="G217" s="799"/>
      <c r="H217" s="787" t="s">
        <v>1544</v>
      </c>
      <c r="I217" s="798">
        <v>0.40200000000000002</v>
      </c>
      <c r="J217" s="787" t="s">
        <v>1549</v>
      </c>
      <c r="K217" s="789">
        <f t="shared" si="14"/>
        <v>0</v>
      </c>
      <c r="L217" s="423" t="s">
        <v>1605</v>
      </c>
      <c r="M217" s="410"/>
      <c r="N217" s="410"/>
      <c r="O217" s="411"/>
      <c r="P217" s="428"/>
      <c r="Q217" s="428"/>
      <c r="R217" s="428"/>
      <c r="S217" s="428"/>
      <c r="T217" s="428"/>
      <c r="U217" s="428"/>
      <c r="V217" s="428"/>
      <c r="W217" s="428"/>
      <c r="X217" s="428"/>
      <c r="Y217" s="428"/>
      <c r="Z217" s="428"/>
      <c r="AA217" s="428"/>
      <c r="AB217" s="428"/>
      <c r="AC217" s="428"/>
      <c r="AD217" s="428"/>
      <c r="AE217" s="428"/>
      <c r="AF217" s="428"/>
      <c r="AG217" s="428"/>
      <c r="AH217" s="428"/>
      <c r="AI217" s="428"/>
      <c r="AJ217" s="428"/>
      <c r="AK217" s="428"/>
      <c r="AL217" s="428"/>
      <c r="AM217" s="428"/>
      <c r="AN217" s="428"/>
      <c r="AO217" s="428"/>
      <c r="AP217" s="428"/>
      <c r="AQ217" s="428"/>
      <c r="AR217" s="428"/>
      <c r="AS217" s="428"/>
      <c r="AT217" s="428"/>
      <c r="AU217" s="428"/>
      <c r="AV217" s="428"/>
      <c r="AW217" s="428"/>
      <c r="AX217" s="428"/>
      <c r="AY217" s="428"/>
      <c r="AZ217" s="428"/>
      <c r="BA217" s="428"/>
      <c r="BB217" s="428"/>
      <c r="BC217" s="428"/>
      <c r="BD217" s="428"/>
      <c r="BE217" s="428"/>
      <c r="BF217" s="428"/>
      <c r="BG217" s="428"/>
      <c r="BH217" s="428"/>
      <c r="BI217" s="428"/>
      <c r="BJ217" s="428"/>
      <c r="BK217" s="428"/>
      <c r="BL217" s="428"/>
      <c r="BM217" s="428"/>
      <c r="BN217" s="428"/>
      <c r="BO217" s="428"/>
      <c r="BP217" s="428"/>
      <c r="BQ217" s="428"/>
    </row>
    <row r="218" spans="1:69" s="1" customFormat="1" ht="15" customHeight="1">
      <c r="A218" s="428"/>
      <c r="B218" s="717">
        <v>13</v>
      </c>
      <c r="C218" s="718" t="s">
        <v>541</v>
      </c>
      <c r="D218" s="986"/>
      <c r="E218" s="1029"/>
      <c r="F218" s="1030"/>
      <c r="G218" s="799"/>
      <c r="H218" s="787" t="s">
        <v>1544</v>
      </c>
      <c r="I218" s="798">
        <v>0.41899999999999998</v>
      </c>
      <c r="J218" s="787" t="s">
        <v>1549</v>
      </c>
      <c r="K218" s="789">
        <f t="shared" si="14"/>
        <v>0</v>
      </c>
      <c r="L218" s="423" t="s">
        <v>1606</v>
      </c>
      <c r="M218" s="410"/>
      <c r="N218" s="410"/>
      <c r="O218" s="411"/>
      <c r="P218" s="428"/>
      <c r="Q218" s="428"/>
      <c r="R218" s="428"/>
      <c r="S218" s="428"/>
      <c r="T218" s="428"/>
      <c r="U218" s="428"/>
      <c r="V218" s="428"/>
      <c r="W218" s="428"/>
      <c r="X218" s="428"/>
      <c r="Y218" s="428"/>
      <c r="Z218" s="428"/>
      <c r="AA218" s="428"/>
      <c r="AB218" s="428"/>
      <c r="AC218" s="428"/>
      <c r="AD218" s="428"/>
      <c r="AE218" s="428"/>
      <c r="AF218" s="428"/>
      <c r="AG218" s="428"/>
      <c r="AH218" s="428"/>
      <c r="AI218" s="428"/>
      <c r="AJ218" s="428"/>
      <c r="AK218" s="428"/>
      <c r="AL218" s="428"/>
      <c r="AM218" s="428"/>
      <c r="AN218" s="428"/>
      <c r="AO218" s="428"/>
      <c r="AP218" s="428"/>
      <c r="AQ218" s="428"/>
      <c r="AR218" s="428"/>
      <c r="AS218" s="428"/>
      <c r="AT218" s="428"/>
      <c r="AU218" s="428"/>
      <c r="AV218" s="428"/>
      <c r="AW218" s="428"/>
      <c r="AX218" s="428"/>
      <c r="AY218" s="428"/>
      <c r="AZ218" s="428"/>
      <c r="BA218" s="428"/>
      <c r="BB218" s="428"/>
      <c r="BC218" s="428"/>
      <c r="BD218" s="428"/>
      <c r="BE218" s="428"/>
      <c r="BF218" s="428"/>
      <c r="BG218" s="428"/>
      <c r="BH218" s="428"/>
      <c r="BI218" s="428"/>
      <c r="BJ218" s="428"/>
      <c r="BK218" s="428"/>
      <c r="BL218" s="428"/>
      <c r="BM218" s="428"/>
      <c r="BN218" s="428"/>
      <c r="BO218" s="428"/>
      <c r="BP218" s="428"/>
      <c r="BQ218" s="428"/>
    </row>
    <row r="219" spans="1:69" s="1" customFormat="1" ht="15" customHeight="1">
      <c r="A219" s="428"/>
      <c r="B219" s="717">
        <v>14</v>
      </c>
      <c r="C219" s="718" t="s">
        <v>595</v>
      </c>
      <c r="D219" s="986"/>
      <c r="E219" s="1029"/>
      <c r="F219" s="1030"/>
      <c r="G219" s="799"/>
      <c r="H219" s="787" t="s">
        <v>1544</v>
      </c>
      <c r="I219" s="798">
        <v>0.435</v>
      </c>
      <c r="J219" s="787" t="s">
        <v>1549</v>
      </c>
      <c r="K219" s="789">
        <f t="shared" si="14"/>
        <v>0</v>
      </c>
      <c r="L219" s="423" t="s">
        <v>1607</v>
      </c>
      <c r="M219" s="410"/>
      <c r="N219" s="410"/>
      <c r="O219" s="411"/>
      <c r="P219" s="428"/>
      <c r="Q219" s="428"/>
      <c r="R219" s="428"/>
      <c r="S219" s="428"/>
      <c r="T219" s="428"/>
      <c r="U219" s="428"/>
      <c r="V219" s="428"/>
      <c r="W219" s="428"/>
      <c r="X219" s="428"/>
      <c r="Y219" s="428"/>
      <c r="Z219" s="428"/>
      <c r="AA219" s="428"/>
      <c r="AB219" s="428"/>
      <c r="AC219" s="428"/>
      <c r="AD219" s="428"/>
      <c r="AE219" s="428"/>
      <c r="AF219" s="428"/>
      <c r="AG219" s="428"/>
      <c r="AH219" s="428"/>
      <c r="AI219" s="428"/>
      <c r="AJ219" s="428"/>
      <c r="AK219" s="428"/>
      <c r="AL219" s="428"/>
      <c r="AM219" s="428"/>
      <c r="AN219" s="428"/>
      <c r="AO219" s="428"/>
      <c r="AP219" s="428"/>
      <c r="AQ219" s="428"/>
      <c r="AR219" s="428"/>
      <c r="AS219" s="428"/>
      <c r="AT219" s="428"/>
      <c r="AU219" s="428"/>
      <c r="AV219" s="428"/>
      <c r="AW219" s="428"/>
      <c r="AX219" s="428"/>
      <c r="AY219" s="428"/>
      <c r="AZ219" s="428"/>
      <c r="BA219" s="428"/>
      <c r="BB219" s="428"/>
      <c r="BC219" s="428"/>
      <c r="BD219" s="428"/>
      <c r="BE219" s="428"/>
      <c r="BF219" s="428"/>
      <c r="BG219" s="428"/>
      <c r="BH219" s="428"/>
      <c r="BI219" s="428"/>
      <c r="BJ219" s="428"/>
      <c r="BK219" s="428"/>
      <c r="BL219" s="428"/>
      <c r="BM219" s="428"/>
      <c r="BN219" s="428"/>
      <c r="BO219" s="428"/>
      <c r="BP219" s="428"/>
      <c r="BQ219" s="428"/>
    </row>
    <row r="220" spans="1:69" s="1" customFormat="1" ht="15" customHeight="1">
      <c r="A220" s="428"/>
      <c r="B220" s="717">
        <v>15</v>
      </c>
      <c r="C220" s="718" t="s">
        <v>652</v>
      </c>
      <c r="D220" s="986"/>
      <c r="E220" s="1029"/>
      <c r="F220" s="1030"/>
      <c r="G220" s="799"/>
      <c r="H220" s="787" t="s">
        <v>1544</v>
      </c>
      <c r="I220" s="798">
        <v>0.443</v>
      </c>
      <c r="J220" s="787" t="s">
        <v>1549</v>
      </c>
      <c r="K220" s="789">
        <f t="shared" si="14"/>
        <v>0</v>
      </c>
      <c r="L220" s="423" t="s">
        <v>1608</v>
      </c>
      <c r="M220" s="410"/>
      <c r="N220" s="410"/>
      <c r="O220" s="411"/>
      <c r="P220" s="428"/>
      <c r="Q220" s="428"/>
      <c r="R220" s="428"/>
      <c r="S220" s="428"/>
      <c r="T220" s="428"/>
      <c r="U220" s="428"/>
      <c r="V220" s="428"/>
      <c r="W220" s="428"/>
      <c r="X220" s="428"/>
      <c r="Y220" s="428"/>
      <c r="Z220" s="428"/>
      <c r="AA220" s="428"/>
      <c r="AB220" s="428"/>
      <c r="AC220" s="428"/>
      <c r="AD220" s="428"/>
      <c r="AE220" s="428"/>
      <c r="AF220" s="428"/>
      <c r="AG220" s="428"/>
      <c r="AH220" s="428"/>
      <c r="AI220" s="428"/>
      <c r="AJ220" s="428"/>
      <c r="AK220" s="428"/>
      <c r="AL220" s="428"/>
      <c r="AM220" s="428"/>
      <c r="AN220" s="428"/>
      <c r="AO220" s="428"/>
      <c r="AP220" s="428"/>
      <c r="AQ220" s="428"/>
      <c r="AR220" s="428"/>
      <c r="AS220" s="428"/>
      <c r="AT220" s="428"/>
      <c r="AU220" s="428"/>
      <c r="AV220" s="428"/>
      <c r="AW220" s="428"/>
      <c r="AX220" s="428"/>
      <c r="AY220" s="428"/>
      <c r="AZ220" s="428"/>
      <c r="BA220" s="428"/>
      <c r="BB220" s="428"/>
      <c r="BC220" s="428"/>
      <c r="BD220" s="428"/>
      <c r="BE220" s="428"/>
      <c r="BF220" s="428"/>
      <c r="BG220" s="428"/>
      <c r="BH220" s="428"/>
      <c r="BI220" s="428"/>
      <c r="BJ220" s="428"/>
      <c r="BK220" s="428"/>
      <c r="BL220" s="428"/>
      <c r="BM220" s="428"/>
      <c r="BN220" s="428"/>
      <c r="BO220" s="428"/>
      <c r="BP220" s="428"/>
      <c r="BQ220" s="428"/>
    </row>
    <row r="221" spans="1:69" s="1" customFormat="1" ht="15" customHeight="1">
      <c r="A221" s="428"/>
      <c r="B221" s="717">
        <v>16</v>
      </c>
      <c r="C221" s="718" t="s">
        <v>726</v>
      </c>
      <c r="D221" s="986"/>
      <c r="E221" s="1029"/>
      <c r="F221" s="1030"/>
      <c r="G221" s="799"/>
      <c r="H221" s="787" t="s">
        <v>1544</v>
      </c>
      <c r="I221" s="798">
        <v>0.45</v>
      </c>
      <c r="J221" s="787" t="s">
        <v>1549</v>
      </c>
      <c r="K221" s="789">
        <f t="shared" si="14"/>
        <v>0</v>
      </c>
      <c r="L221" s="423" t="s">
        <v>1609</v>
      </c>
      <c r="M221" s="410"/>
      <c r="N221" s="410"/>
      <c r="O221" s="411"/>
      <c r="P221" s="428"/>
      <c r="Q221" s="428"/>
      <c r="R221" s="428"/>
      <c r="S221" s="428"/>
      <c r="T221" s="428"/>
      <c r="U221" s="428"/>
      <c r="V221" s="428"/>
      <c r="W221" s="428"/>
      <c r="X221" s="428"/>
      <c r="Y221" s="428"/>
      <c r="Z221" s="428"/>
      <c r="AA221" s="428"/>
      <c r="AB221" s="428"/>
      <c r="AC221" s="428"/>
      <c r="AD221" s="428"/>
      <c r="AE221" s="428"/>
      <c r="AF221" s="428"/>
      <c r="AG221" s="428"/>
      <c r="AH221" s="428"/>
      <c r="AI221" s="428"/>
      <c r="AJ221" s="428"/>
      <c r="AK221" s="428"/>
      <c r="AL221" s="428"/>
      <c r="AM221" s="428"/>
      <c r="AN221" s="428"/>
      <c r="AO221" s="428"/>
      <c r="AP221" s="428"/>
      <c r="AQ221" s="428"/>
      <c r="AR221" s="428"/>
      <c r="AS221" s="428"/>
      <c r="AT221" s="428"/>
      <c r="AU221" s="428"/>
      <c r="AV221" s="428"/>
      <c r="AW221" s="428"/>
      <c r="AX221" s="428"/>
      <c r="AY221" s="428"/>
      <c r="AZ221" s="428"/>
      <c r="BA221" s="428"/>
      <c r="BB221" s="428"/>
      <c r="BC221" s="428"/>
      <c r="BD221" s="428"/>
      <c r="BE221" s="428"/>
      <c r="BF221" s="428"/>
      <c r="BG221" s="428"/>
      <c r="BH221" s="428"/>
      <c r="BI221" s="428"/>
      <c r="BJ221" s="428"/>
      <c r="BK221" s="428"/>
      <c r="BL221" s="428"/>
      <c r="BM221" s="428"/>
      <c r="BN221" s="428"/>
      <c r="BO221" s="428"/>
      <c r="BP221" s="428"/>
      <c r="BQ221" s="428"/>
    </row>
    <row r="222" spans="1:69" s="1" customFormat="1" ht="15" customHeight="1">
      <c r="A222" s="428"/>
      <c r="B222" s="717">
        <v>17</v>
      </c>
      <c r="C222" s="718" t="s">
        <v>769</v>
      </c>
      <c r="D222" s="986"/>
      <c r="E222" s="1029"/>
      <c r="F222" s="1030"/>
      <c r="G222" s="799"/>
      <c r="H222" s="787" t="s">
        <v>1544</v>
      </c>
      <c r="I222" s="798">
        <v>0.45</v>
      </c>
      <c r="J222" s="787" t="s">
        <v>1549</v>
      </c>
      <c r="K222" s="789">
        <f t="shared" si="14"/>
        <v>0</v>
      </c>
      <c r="L222" s="423" t="s">
        <v>1610</v>
      </c>
      <c r="M222" s="410"/>
      <c r="N222" s="410"/>
      <c r="O222" s="411"/>
      <c r="P222" s="428"/>
      <c r="Q222" s="428"/>
      <c r="R222" s="428"/>
      <c r="S222" s="428"/>
      <c r="T222" s="428"/>
      <c r="U222" s="428"/>
      <c r="V222" s="428"/>
      <c r="W222" s="428"/>
      <c r="X222" s="428"/>
      <c r="Y222" s="428"/>
      <c r="Z222" s="428"/>
      <c r="AA222" s="428"/>
      <c r="AB222" s="428"/>
      <c r="AC222" s="428"/>
      <c r="AD222" s="428"/>
      <c r="AE222" s="428"/>
      <c r="AF222" s="428"/>
      <c r="AG222" s="428"/>
      <c r="AH222" s="428"/>
      <c r="AI222" s="428"/>
      <c r="AJ222" s="428"/>
      <c r="AK222" s="428"/>
      <c r="AL222" s="428"/>
      <c r="AM222" s="428"/>
      <c r="AN222" s="428"/>
      <c r="AO222" s="428"/>
      <c r="AP222" s="428"/>
      <c r="AQ222" s="428"/>
      <c r="AR222" s="428"/>
      <c r="AS222" s="428"/>
      <c r="AT222" s="428"/>
      <c r="AU222" s="428"/>
      <c r="AV222" s="428"/>
      <c r="AW222" s="428"/>
      <c r="AX222" s="428"/>
      <c r="AY222" s="428"/>
      <c r="AZ222" s="428"/>
      <c r="BA222" s="428"/>
      <c r="BB222" s="428"/>
      <c r="BC222" s="428"/>
      <c r="BD222" s="428"/>
      <c r="BE222" s="428"/>
      <c r="BF222" s="428"/>
      <c r="BG222" s="428"/>
      <c r="BH222" s="428"/>
      <c r="BI222" s="428"/>
      <c r="BJ222" s="428"/>
      <c r="BK222" s="428"/>
      <c r="BL222" s="428"/>
      <c r="BM222" s="428"/>
      <c r="BN222" s="428"/>
      <c r="BO222" s="428"/>
      <c r="BP222" s="428"/>
      <c r="BQ222" s="428"/>
    </row>
    <row r="223" spans="1:69" s="1" customFormat="1" ht="15" customHeight="1">
      <c r="A223" s="428"/>
      <c r="B223" s="717">
        <v>18</v>
      </c>
      <c r="C223" s="718" t="s">
        <v>836</v>
      </c>
      <c r="D223" s="986"/>
      <c r="E223" s="1029"/>
      <c r="F223" s="1030"/>
      <c r="G223" s="799"/>
      <c r="H223" s="787" t="s">
        <v>1544</v>
      </c>
      <c r="I223" s="798">
        <v>0.45</v>
      </c>
      <c r="J223" s="787" t="s">
        <v>1549</v>
      </c>
      <c r="K223" s="789">
        <f t="shared" si="14"/>
        <v>0</v>
      </c>
      <c r="L223" s="423" t="s">
        <v>1611</v>
      </c>
      <c r="M223" s="410"/>
      <c r="N223" s="410"/>
      <c r="O223" s="411"/>
      <c r="P223" s="428"/>
      <c r="Q223" s="428"/>
      <c r="R223" s="428"/>
      <c r="S223" s="428"/>
      <c r="T223" s="428"/>
      <c r="U223" s="428"/>
      <c r="V223" s="428"/>
      <c r="W223" s="428"/>
      <c r="X223" s="428"/>
      <c r="Y223" s="428"/>
      <c r="Z223" s="428"/>
      <c r="AA223" s="428"/>
      <c r="AB223" s="428"/>
      <c r="AC223" s="428"/>
      <c r="AD223" s="428"/>
      <c r="AE223" s="428"/>
      <c r="AF223" s="428"/>
      <c r="AG223" s="428"/>
      <c r="AH223" s="428"/>
      <c r="AI223" s="428"/>
      <c r="AJ223" s="428"/>
      <c r="AK223" s="428"/>
      <c r="AL223" s="428"/>
      <c r="AM223" s="428"/>
      <c r="AN223" s="428"/>
      <c r="AO223" s="428"/>
      <c r="AP223" s="428"/>
      <c r="AQ223" s="428"/>
      <c r="AR223" s="428"/>
      <c r="AS223" s="428"/>
      <c r="AT223" s="428"/>
      <c r="AU223" s="428"/>
      <c r="AV223" s="428"/>
      <c r="AW223" s="428"/>
      <c r="AX223" s="428"/>
      <c r="AY223" s="428"/>
      <c r="AZ223" s="428"/>
      <c r="BA223" s="428"/>
      <c r="BB223" s="428"/>
      <c r="BC223" s="428"/>
      <c r="BD223" s="428"/>
      <c r="BE223" s="428"/>
      <c r="BF223" s="428"/>
      <c r="BG223" s="428"/>
      <c r="BH223" s="428"/>
      <c r="BI223" s="428"/>
      <c r="BJ223" s="428"/>
      <c r="BK223" s="428"/>
      <c r="BL223" s="428"/>
      <c r="BM223" s="428"/>
      <c r="BN223" s="428"/>
      <c r="BO223" s="428"/>
      <c r="BP223" s="428"/>
      <c r="BQ223" s="428"/>
    </row>
    <row r="224" spans="1:69" s="1" customFormat="1" ht="15" customHeight="1" thickBot="1">
      <c r="A224" s="428"/>
      <c r="B224" s="717">
        <v>19</v>
      </c>
      <c r="C224" s="718" t="s">
        <v>844</v>
      </c>
      <c r="D224" s="986"/>
      <c r="E224" s="1029"/>
      <c r="F224" s="1030"/>
      <c r="G224" s="799"/>
      <c r="H224" s="787" t="s">
        <v>1544</v>
      </c>
      <c r="I224" s="798">
        <v>0.45</v>
      </c>
      <c r="J224" s="787" t="s">
        <v>1549</v>
      </c>
      <c r="K224" s="789">
        <f t="shared" si="14"/>
        <v>0</v>
      </c>
      <c r="L224" s="423" t="s">
        <v>1612</v>
      </c>
      <c r="M224" s="410"/>
      <c r="N224" s="410"/>
      <c r="O224" s="411"/>
      <c r="P224" s="428"/>
      <c r="Q224" s="428"/>
      <c r="R224" s="428"/>
      <c r="S224" s="428"/>
      <c r="T224" s="428"/>
      <c r="U224" s="428"/>
      <c r="V224" s="428"/>
      <c r="W224" s="428"/>
      <c r="X224" s="428"/>
      <c r="Y224" s="428"/>
      <c r="Z224" s="428"/>
      <c r="AA224" s="428"/>
      <c r="AB224" s="428"/>
      <c r="AC224" s="428"/>
      <c r="AD224" s="428"/>
      <c r="AE224" s="428"/>
      <c r="AF224" s="428"/>
      <c r="AG224" s="428"/>
      <c r="AH224" s="428"/>
      <c r="AI224" s="428"/>
      <c r="AJ224" s="428"/>
      <c r="AK224" s="428"/>
      <c r="AL224" s="428"/>
      <c r="AM224" s="428"/>
      <c r="AN224" s="428"/>
      <c r="AO224" s="428"/>
      <c r="AP224" s="428"/>
      <c r="AQ224" s="428"/>
      <c r="AR224" s="428"/>
      <c r="AS224" s="428"/>
      <c r="AT224" s="428"/>
      <c r="AU224" s="428"/>
      <c r="AV224" s="428"/>
      <c r="AW224" s="428"/>
      <c r="AX224" s="428"/>
      <c r="AY224" s="428"/>
      <c r="AZ224" s="428"/>
      <c r="BA224" s="428"/>
      <c r="BB224" s="428"/>
      <c r="BC224" s="428"/>
      <c r="BD224" s="428"/>
      <c r="BE224" s="428"/>
      <c r="BF224" s="428"/>
      <c r="BG224" s="428"/>
      <c r="BH224" s="428"/>
      <c r="BI224" s="428"/>
      <c r="BJ224" s="428"/>
      <c r="BK224" s="428"/>
      <c r="BL224" s="428"/>
      <c r="BM224" s="428"/>
      <c r="BN224" s="428"/>
      <c r="BO224" s="428"/>
      <c r="BP224" s="428"/>
      <c r="BQ224" s="428"/>
    </row>
    <row r="225" spans="1:69" s="1" customFormat="1" ht="18.95" customHeight="1" thickBot="1">
      <c r="A225" s="428"/>
      <c r="B225" s="996" t="s">
        <v>134</v>
      </c>
      <c r="C225" s="997"/>
      <c r="D225" s="986"/>
      <c r="E225" s="1029"/>
      <c r="F225" s="1030"/>
      <c r="G225" s="366"/>
      <c r="H225" s="367"/>
      <c r="I225" s="368"/>
      <c r="J225" s="457"/>
      <c r="K225" s="331">
        <f>SUM(K206:K224)</f>
        <v>0</v>
      </c>
      <c r="L225" s="423" t="s">
        <v>1613</v>
      </c>
      <c r="M225" s="410" t="s">
        <v>1544</v>
      </c>
      <c r="N225" s="410"/>
      <c r="O225" s="411"/>
      <c r="P225" s="428"/>
      <c r="Q225" s="428"/>
      <c r="R225" s="428"/>
      <c r="S225" s="428"/>
      <c r="T225" s="428"/>
      <c r="U225" s="428"/>
      <c r="V225" s="428"/>
      <c r="W225" s="428"/>
      <c r="X225" s="428"/>
      <c r="Y225" s="428"/>
      <c r="Z225" s="428"/>
      <c r="AA225" s="428"/>
      <c r="AB225" s="428"/>
      <c r="AC225" s="428"/>
      <c r="AD225" s="428"/>
      <c r="AE225" s="428"/>
      <c r="AF225" s="428"/>
      <c r="AG225" s="428"/>
      <c r="AH225" s="428"/>
      <c r="AI225" s="428"/>
      <c r="AJ225" s="428"/>
      <c r="AK225" s="428"/>
      <c r="AL225" s="428"/>
      <c r="AM225" s="428"/>
      <c r="AN225" s="428"/>
      <c r="AO225" s="428"/>
      <c r="AP225" s="428"/>
      <c r="AQ225" s="428"/>
      <c r="AR225" s="428"/>
      <c r="AS225" s="428"/>
      <c r="AT225" s="428"/>
      <c r="AU225" s="428"/>
      <c r="AV225" s="428"/>
      <c r="AW225" s="428"/>
      <c r="AX225" s="428"/>
      <c r="AY225" s="428"/>
      <c r="AZ225" s="428"/>
      <c r="BA225" s="428"/>
      <c r="BB225" s="428"/>
      <c r="BC225" s="428"/>
      <c r="BD225" s="428"/>
      <c r="BE225" s="428"/>
      <c r="BF225" s="428"/>
      <c r="BG225" s="428"/>
      <c r="BH225" s="428"/>
      <c r="BI225" s="428"/>
      <c r="BJ225" s="428"/>
      <c r="BK225" s="428"/>
      <c r="BL225" s="428"/>
      <c r="BM225" s="428"/>
      <c r="BN225" s="428"/>
      <c r="BO225" s="428"/>
      <c r="BP225" s="428"/>
      <c r="BQ225" s="428"/>
    </row>
    <row r="226" spans="1:69" s="41" customFormat="1" ht="15" customHeight="1">
      <c r="A226" s="369"/>
      <c r="B226" s="800"/>
      <c r="C226" s="800"/>
      <c r="D226" s="800"/>
      <c r="E226" s="800"/>
      <c r="F226" s="801"/>
      <c r="G226" s="802"/>
      <c r="H226" s="800"/>
      <c r="I226" s="803"/>
      <c r="J226" s="800"/>
      <c r="K226" s="334"/>
      <c r="L226" s="434"/>
      <c r="M226" s="412"/>
      <c r="N226" s="412"/>
      <c r="O226" s="413"/>
      <c r="P226" s="369"/>
      <c r="Q226" s="369"/>
      <c r="R226" s="369"/>
      <c r="S226" s="369"/>
      <c r="T226" s="369"/>
      <c r="U226" s="369"/>
      <c r="V226" s="369"/>
      <c r="W226" s="369"/>
      <c r="X226" s="369"/>
      <c r="Y226" s="369"/>
      <c r="Z226" s="369"/>
      <c r="AA226" s="369"/>
      <c r="AB226" s="369"/>
      <c r="AC226" s="369"/>
      <c r="AD226" s="369"/>
      <c r="AE226" s="369"/>
      <c r="AF226" s="369"/>
      <c r="AG226" s="369"/>
      <c r="AH226" s="369"/>
      <c r="AI226" s="369"/>
      <c r="AJ226" s="369"/>
      <c r="AK226" s="369"/>
      <c r="AL226" s="369"/>
      <c r="AM226" s="369"/>
      <c r="AN226" s="369"/>
      <c r="AO226" s="369"/>
      <c r="AP226" s="369"/>
      <c r="AQ226" s="369"/>
      <c r="AR226" s="369"/>
      <c r="AS226" s="369"/>
      <c r="AT226" s="369"/>
      <c r="AU226" s="369"/>
      <c r="AV226" s="369"/>
      <c r="AW226" s="369"/>
      <c r="AX226" s="369"/>
      <c r="AY226" s="369"/>
      <c r="AZ226" s="369"/>
      <c r="BA226" s="369"/>
      <c r="BB226" s="369"/>
      <c r="BC226" s="369"/>
      <c r="BD226" s="369"/>
      <c r="BE226" s="369"/>
      <c r="BF226" s="369"/>
      <c r="BG226" s="369"/>
      <c r="BH226" s="369"/>
      <c r="BI226" s="369"/>
      <c r="BJ226" s="369"/>
      <c r="BK226" s="369"/>
      <c r="BL226" s="369"/>
      <c r="BM226" s="369"/>
      <c r="BN226" s="369"/>
      <c r="BO226" s="369"/>
      <c r="BP226" s="369"/>
      <c r="BQ226" s="369"/>
    </row>
    <row r="227" spans="1:69" s="41" customFormat="1" ht="18.95" customHeight="1">
      <c r="A227" s="421" t="s">
        <v>1614</v>
      </c>
      <c r="B227" s="370" t="s">
        <v>1615</v>
      </c>
      <c r="C227" s="371"/>
      <c r="D227" s="433"/>
      <c r="E227" s="433"/>
      <c r="F227" s="361"/>
      <c r="G227" s="334"/>
      <c r="H227" s="433"/>
      <c r="I227" s="372"/>
      <c r="J227" s="433"/>
      <c r="K227" s="334"/>
      <c r="L227" s="434"/>
      <c r="M227" s="412"/>
      <c r="N227" s="412"/>
      <c r="O227" s="413"/>
      <c r="P227" s="369"/>
      <c r="Q227" s="369"/>
      <c r="R227" s="369"/>
      <c r="S227" s="369"/>
      <c r="T227" s="369"/>
      <c r="U227" s="369"/>
      <c r="V227" s="369"/>
      <c r="W227" s="369"/>
      <c r="X227" s="369"/>
      <c r="Y227" s="369"/>
      <c r="Z227" s="369"/>
      <c r="AA227" s="369"/>
      <c r="AB227" s="369"/>
      <c r="AC227" s="369"/>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69"/>
      <c r="AY227" s="369"/>
      <c r="AZ227" s="369"/>
      <c r="BA227" s="369"/>
      <c r="BB227" s="369"/>
      <c r="BC227" s="369"/>
      <c r="BD227" s="369"/>
      <c r="BE227" s="369"/>
      <c r="BF227" s="369"/>
      <c r="BG227" s="369"/>
      <c r="BH227" s="369"/>
      <c r="BI227" s="369"/>
      <c r="BJ227" s="369"/>
      <c r="BK227" s="369"/>
      <c r="BL227" s="369"/>
      <c r="BM227" s="369"/>
      <c r="BN227" s="369"/>
      <c r="BO227" s="369"/>
      <c r="BP227" s="369"/>
      <c r="BQ227" s="369"/>
    </row>
    <row r="228" spans="1:69" ht="11.25" customHeight="1">
      <c r="A228" s="327"/>
      <c r="B228" s="328"/>
      <c r="G228" s="332"/>
      <c r="K228" s="326"/>
      <c r="N228" s="404"/>
      <c r="O228" s="404"/>
      <c r="P228" s="278"/>
      <c r="Q228" s="741"/>
      <c r="R228" s="741"/>
      <c r="S228" s="741"/>
      <c r="T228" s="741"/>
      <c r="U228" s="741"/>
      <c r="V228" s="741"/>
      <c r="W228" s="740"/>
      <c r="X228" s="274"/>
    </row>
    <row r="229" spans="1:69" ht="18.95" customHeight="1" thickBot="1">
      <c r="A229" s="327"/>
      <c r="B229" s="1003" t="s">
        <v>1616</v>
      </c>
      <c r="C229" s="1003"/>
      <c r="D229" s="1003"/>
      <c r="E229" s="1003"/>
      <c r="F229" s="1003"/>
      <c r="G229" s="330"/>
      <c r="H229" s="428"/>
      <c r="I229" s="428" t="s">
        <v>160</v>
      </c>
      <c r="J229" s="428"/>
      <c r="K229" s="330"/>
      <c r="L229" s="428"/>
      <c r="O229" s="404"/>
      <c r="P229" s="278"/>
      <c r="Q229" s="278"/>
      <c r="R229" s="741"/>
      <c r="S229" s="741"/>
      <c r="T229" s="741"/>
      <c r="U229" s="741"/>
      <c r="V229" s="741"/>
      <c r="W229" s="741"/>
      <c r="X229" s="740"/>
      <c r="Y229" s="274"/>
    </row>
    <row r="230" spans="1:69" ht="18.95" customHeight="1" thickBot="1">
      <c r="A230" s="327"/>
      <c r="B230" s="1003"/>
      <c r="C230" s="1003"/>
      <c r="D230" s="1003"/>
      <c r="E230" s="1003"/>
      <c r="F230" s="1003"/>
      <c r="G230" s="780">
        <f>附表!G30</f>
        <v>0</v>
      </c>
      <c r="H230" s="750" t="s">
        <v>1544</v>
      </c>
      <c r="I230" s="781">
        <v>0.5</v>
      </c>
      <c r="J230" s="750" t="s">
        <v>1549</v>
      </c>
      <c r="K230" s="331">
        <f>ROUND(G230*I230,0)</f>
        <v>0</v>
      </c>
      <c r="L230" s="423" t="s">
        <v>1617</v>
      </c>
      <c r="M230" s="403" t="s">
        <v>1544</v>
      </c>
      <c r="O230" s="404"/>
      <c r="P230" s="278"/>
      <c r="Q230" s="278"/>
      <c r="R230" s="741"/>
      <c r="S230" s="741"/>
      <c r="T230" s="741"/>
      <c r="U230" s="741"/>
      <c r="V230" s="741"/>
      <c r="W230" s="741"/>
      <c r="X230" s="740"/>
      <c r="Y230" s="274"/>
    </row>
    <row r="231" spans="1:69" ht="11.25" customHeight="1">
      <c r="G231" s="334"/>
      <c r="H231" s="739"/>
      <c r="I231" s="335"/>
      <c r="J231" s="739"/>
      <c r="K231" s="333" t="s">
        <v>159</v>
      </c>
      <c r="N231" s="405"/>
      <c r="O231" s="406"/>
      <c r="P231" s="277"/>
      <c r="Q231" s="740"/>
      <c r="R231" s="740"/>
      <c r="S231" s="276"/>
      <c r="T231" s="1004"/>
      <c r="U231" s="1004"/>
      <c r="V231" s="275"/>
      <c r="W231" s="741"/>
      <c r="X231" s="274"/>
    </row>
    <row r="232" spans="1:69" ht="18" customHeight="1">
      <c r="G232" s="334"/>
      <c r="H232" s="739"/>
      <c r="I232" s="335"/>
      <c r="J232" s="739"/>
      <c r="K232" s="334"/>
      <c r="N232" s="405"/>
      <c r="O232" s="406"/>
      <c r="P232" s="277"/>
      <c r="Q232" s="740"/>
      <c r="R232" s="740"/>
      <c r="S232" s="276"/>
      <c r="T232" s="740"/>
      <c r="U232" s="740"/>
      <c r="V232" s="275"/>
      <c r="W232" s="741"/>
      <c r="X232" s="274"/>
    </row>
    <row r="233" spans="1:69" ht="18.95" customHeight="1" thickBot="1">
      <c r="A233" s="327"/>
      <c r="B233" s="1003" t="s">
        <v>1618</v>
      </c>
      <c r="C233" s="1003"/>
      <c r="D233" s="1003"/>
      <c r="E233" s="1003"/>
      <c r="F233" s="1003"/>
      <c r="G233" s="330"/>
      <c r="H233" s="428"/>
      <c r="I233" s="428" t="s">
        <v>160</v>
      </c>
      <c r="J233" s="428"/>
      <c r="K233" s="330"/>
      <c r="L233" s="428"/>
      <c r="O233" s="404"/>
      <c r="P233" s="278"/>
      <c r="Q233" s="278"/>
      <c r="R233" s="741"/>
      <c r="S233" s="741"/>
      <c r="T233" s="741"/>
      <c r="U233" s="741"/>
      <c r="V233" s="741"/>
      <c r="W233" s="741"/>
      <c r="X233" s="740"/>
      <c r="Y233" s="274"/>
    </row>
    <row r="234" spans="1:69" ht="18.95" customHeight="1" thickBot="1">
      <c r="A234" s="327"/>
      <c r="B234" s="1003"/>
      <c r="C234" s="1003"/>
      <c r="D234" s="1003"/>
      <c r="E234" s="1003"/>
      <c r="F234" s="1003"/>
      <c r="G234" s="780">
        <f>附表!G40</f>
        <v>0</v>
      </c>
      <c r="H234" s="750" t="s">
        <v>1518</v>
      </c>
      <c r="I234" s="781">
        <v>0.5</v>
      </c>
      <c r="J234" s="750" t="s">
        <v>1519</v>
      </c>
      <c r="K234" s="331">
        <f>ROUND(G234*I234,0)</f>
        <v>0</v>
      </c>
      <c r="L234" s="423" t="s">
        <v>1619</v>
      </c>
      <c r="M234" s="403" t="s">
        <v>1518</v>
      </c>
      <c r="O234" s="404"/>
      <c r="P234" s="278"/>
      <c r="Q234" s="278"/>
      <c r="R234" s="741"/>
      <c r="S234" s="741"/>
      <c r="T234" s="741"/>
      <c r="U234" s="741"/>
      <c r="V234" s="741"/>
      <c r="W234" s="741"/>
      <c r="X234" s="740"/>
      <c r="Y234" s="274"/>
    </row>
    <row r="235" spans="1:69" ht="11.25" customHeight="1">
      <c r="G235" s="334"/>
      <c r="H235" s="739"/>
      <c r="I235" s="335"/>
      <c r="J235" s="739"/>
      <c r="K235" s="333" t="s">
        <v>159</v>
      </c>
      <c r="N235" s="405"/>
      <c r="O235" s="406"/>
      <c r="P235" s="277"/>
      <c r="Q235" s="740"/>
      <c r="R235" s="740"/>
      <c r="S235" s="276"/>
      <c r="T235" s="1004"/>
      <c r="U235" s="1004"/>
      <c r="V235" s="275"/>
      <c r="W235" s="741"/>
      <c r="X235" s="274"/>
    </row>
    <row r="236" spans="1:69" ht="18" customHeight="1">
      <c r="G236" s="334"/>
      <c r="H236" s="739"/>
      <c r="I236" s="335"/>
      <c r="J236" s="739"/>
      <c r="K236" s="334"/>
      <c r="N236" s="405"/>
      <c r="O236" s="406"/>
      <c r="P236" s="277"/>
      <c r="Q236" s="740"/>
      <c r="R236" s="740"/>
      <c r="S236" s="276"/>
      <c r="T236" s="1004"/>
      <c r="U236" s="1004"/>
      <c r="V236" s="275"/>
      <c r="W236" s="741"/>
      <c r="X236" s="274"/>
    </row>
    <row r="237" spans="1:69" ht="27.95" customHeight="1" thickBot="1">
      <c r="A237" s="327"/>
      <c r="B237" s="1003" t="s">
        <v>1620</v>
      </c>
      <c r="C237" s="1003"/>
      <c r="D237" s="1003"/>
      <c r="E237" s="1003"/>
      <c r="F237" s="1003"/>
      <c r="G237" s="330"/>
      <c r="H237" s="428"/>
      <c r="I237" s="428" t="s">
        <v>160</v>
      </c>
      <c r="J237" s="428"/>
      <c r="K237" s="330"/>
      <c r="L237" s="428"/>
      <c r="O237" s="404"/>
      <c r="P237" s="278"/>
      <c r="Q237" s="278"/>
      <c r="R237" s="741"/>
      <c r="S237" s="741"/>
      <c r="T237" s="741"/>
      <c r="U237" s="741"/>
      <c r="V237" s="741"/>
      <c r="W237" s="741"/>
      <c r="X237" s="740"/>
      <c r="Y237" s="274"/>
    </row>
    <row r="238" spans="1:69" ht="18.95" customHeight="1" thickBot="1">
      <c r="A238" s="327"/>
      <c r="B238" s="1003"/>
      <c r="C238" s="1003"/>
      <c r="D238" s="1003"/>
      <c r="E238" s="1003"/>
      <c r="F238" s="1003"/>
      <c r="G238" s="794"/>
      <c r="H238" s="750" t="s">
        <v>1518</v>
      </c>
      <c r="I238" s="781">
        <v>0.5</v>
      </c>
      <c r="J238" s="750" t="s">
        <v>1519</v>
      </c>
      <c r="K238" s="331">
        <f>ROUND(G238*I238,0)</f>
        <v>0</v>
      </c>
      <c r="L238" s="423" t="s">
        <v>1621</v>
      </c>
      <c r="M238" s="403" t="s">
        <v>1518</v>
      </c>
      <c r="O238" s="404"/>
      <c r="P238" s="278"/>
      <c r="Q238" s="278"/>
      <c r="R238" s="741"/>
      <c r="S238" s="741"/>
      <c r="T238" s="741"/>
      <c r="U238" s="741"/>
      <c r="V238" s="741"/>
      <c r="W238" s="741"/>
      <c r="X238" s="740"/>
      <c r="Y238" s="274"/>
    </row>
    <row r="239" spans="1:69" ht="11.25" customHeight="1">
      <c r="G239" s="334"/>
      <c r="H239" s="739"/>
      <c r="I239" s="335"/>
      <c r="J239" s="739"/>
      <c r="K239" s="333" t="s">
        <v>159</v>
      </c>
      <c r="N239" s="405"/>
      <c r="O239" s="406"/>
      <c r="P239" s="277"/>
      <c r="Q239" s="740"/>
      <c r="R239" s="740"/>
      <c r="S239" s="276"/>
      <c r="T239" s="1004"/>
      <c r="U239" s="1004"/>
      <c r="V239" s="275"/>
      <c r="W239" s="741"/>
      <c r="X239" s="274"/>
    </row>
    <row r="240" spans="1:69" s="1" customFormat="1" ht="15" customHeight="1" thickBot="1">
      <c r="A240" s="428"/>
      <c r="B240" s="437"/>
      <c r="C240" s="423"/>
      <c r="D240" s="423"/>
      <c r="E240" s="423"/>
      <c r="F240" s="324"/>
      <c r="G240" s="373"/>
      <c r="H240" s="435"/>
      <c r="I240" s="359"/>
      <c r="J240" s="739"/>
      <c r="K240" s="334"/>
      <c r="L240" s="423"/>
      <c r="M240" s="410"/>
      <c r="N240" s="410"/>
      <c r="O240" s="410"/>
      <c r="P240" s="428"/>
      <c r="Q240" s="428"/>
      <c r="R240" s="428"/>
      <c r="S240" s="428"/>
      <c r="T240" s="428"/>
      <c r="U240" s="428"/>
      <c r="V240" s="428"/>
      <c r="W240" s="428"/>
      <c r="X240" s="428"/>
      <c r="Y240" s="428"/>
      <c r="Z240" s="428"/>
      <c r="AA240" s="428"/>
      <c r="AB240" s="428"/>
      <c r="AC240" s="428"/>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8"/>
      <c r="AY240" s="428"/>
      <c r="AZ240" s="428"/>
      <c r="BA240" s="428"/>
      <c r="BB240" s="428"/>
      <c r="BC240" s="428"/>
      <c r="BD240" s="428"/>
      <c r="BE240" s="428"/>
      <c r="BF240" s="428"/>
      <c r="BG240" s="428"/>
      <c r="BH240" s="428"/>
      <c r="BI240" s="428"/>
      <c r="BJ240" s="428"/>
      <c r="BK240" s="428"/>
      <c r="BL240" s="428"/>
      <c r="BM240" s="428"/>
      <c r="BN240" s="428"/>
      <c r="BO240" s="428"/>
      <c r="BP240" s="428"/>
      <c r="BQ240" s="428"/>
    </row>
    <row r="241" spans="1:69" s="1" customFormat="1" ht="15" customHeight="1">
      <c r="A241" s="428"/>
      <c r="B241" s="437"/>
      <c r="C241" s="423"/>
      <c r="D241" s="423"/>
      <c r="E241" s="423"/>
      <c r="F241" s="324"/>
      <c r="G241" s="373"/>
      <c r="H241" s="435"/>
      <c r="I241" s="991" t="s">
        <v>1622</v>
      </c>
      <c r="J241" s="992"/>
      <c r="K241" s="436"/>
      <c r="L241" s="423"/>
      <c r="M241" s="410"/>
      <c r="N241" s="410"/>
      <c r="O241" s="410"/>
      <c r="P241" s="428"/>
      <c r="Q241" s="428"/>
      <c r="R241" s="428"/>
      <c r="S241" s="428"/>
      <c r="T241" s="428"/>
      <c r="U241" s="428"/>
      <c r="V241" s="428"/>
      <c r="W241" s="428"/>
      <c r="X241" s="428"/>
      <c r="Y241" s="428"/>
      <c r="Z241" s="428"/>
      <c r="AA241" s="428"/>
      <c r="AB241" s="428"/>
      <c r="AC241" s="428"/>
      <c r="AD241" s="428"/>
      <c r="AE241" s="428"/>
      <c r="AF241" s="428"/>
      <c r="AG241" s="428"/>
      <c r="AH241" s="428"/>
      <c r="AI241" s="428"/>
      <c r="AJ241" s="428"/>
      <c r="AK241" s="428"/>
      <c r="AL241" s="428"/>
      <c r="AM241" s="428"/>
      <c r="AN241" s="428"/>
      <c r="AO241" s="428"/>
      <c r="AP241" s="428"/>
      <c r="AQ241" s="428"/>
      <c r="AR241" s="428"/>
      <c r="AS241" s="428"/>
      <c r="AT241" s="428"/>
      <c r="AU241" s="428"/>
      <c r="AV241" s="428"/>
      <c r="AW241" s="428"/>
      <c r="AX241" s="428"/>
      <c r="AY241" s="428"/>
      <c r="AZ241" s="428"/>
      <c r="BA241" s="428"/>
      <c r="BB241" s="428"/>
      <c r="BC241" s="428"/>
      <c r="BD241" s="428"/>
      <c r="BE241" s="428"/>
      <c r="BF241" s="428"/>
      <c r="BG241" s="428"/>
      <c r="BH241" s="428"/>
      <c r="BI241" s="428"/>
      <c r="BJ241" s="428"/>
      <c r="BK241" s="428"/>
      <c r="BL241" s="428"/>
      <c r="BM241" s="428"/>
      <c r="BN241" s="428"/>
      <c r="BO241" s="428"/>
      <c r="BP241" s="428"/>
      <c r="BQ241" s="428"/>
    </row>
    <row r="242" spans="1:69" s="1" customFormat="1" ht="15" customHeight="1" thickBot="1">
      <c r="A242" s="428"/>
      <c r="B242" s="437"/>
      <c r="C242" s="423"/>
      <c r="D242" s="423"/>
      <c r="E242" s="423"/>
      <c r="F242" s="324"/>
      <c r="G242" s="373"/>
      <c r="H242" s="435"/>
      <c r="I242" s="993" t="s">
        <v>171</v>
      </c>
      <c r="J242" s="994"/>
      <c r="K242" s="438">
        <f>SUMIF(M6:M238,"*",K6:K238)</f>
        <v>0</v>
      </c>
      <c r="L242" s="423" t="s">
        <v>1623</v>
      </c>
      <c r="M242" s="410"/>
      <c r="N242" s="410"/>
      <c r="O242" s="410"/>
      <c r="P242" s="428"/>
      <c r="Q242" s="428"/>
      <c r="R242" s="428"/>
      <c r="S242" s="428"/>
      <c r="T242" s="428"/>
      <c r="U242" s="428"/>
      <c r="V242" s="428"/>
      <c r="W242" s="428"/>
      <c r="X242" s="428"/>
      <c r="Y242" s="428"/>
      <c r="Z242" s="428"/>
      <c r="AA242" s="428"/>
      <c r="AB242" s="428"/>
      <c r="AC242" s="428"/>
      <c r="AD242" s="428"/>
      <c r="AE242" s="428"/>
      <c r="AF242" s="428"/>
      <c r="AG242" s="428"/>
      <c r="AH242" s="428"/>
      <c r="AI242" s="428"/>
      <c r="AJ242" s="428"/>
      <c r="AK242" s="428"/>
      <c r="AL242" s="428"/>
      <c r="AM242" s="428"/>
      <c r="AN242" s="428"/>
      <c r="AO242" s="428"/>
      <c r="AP242" s="428"/>
      <c r="AQ242" s="428"/>
      <c r="AR242" s="428"/>
      <c r="AS242" s="428"/>
      <c r="AT242" s="428"/>
      <c r="AU242" s="428"/>
      <c r="AV242" s="428"/>
      <c r="AW242" s="428"/>
      <c r="AX242" s="428"/>
      <c r="AY242" s="428"/>
      <c r="AZ242" s="428"/>
      <c r="BA242" s="428"/>
      <c r="BB242" s="428"/>
      <c r="BC242" s="428"/>
      <c r="BD242" s="428"/>
      <c r="BE242" s="428"/>
      <c r="BF242" s="428"/>
      <c r="BG242" s="428"/>
      <c r="BH242" s="428"/>
      <c r="BI242" s="428"/>
      <c r="BJ242" s="428"/>
      <c r="BK242" s="428"/>
      <c r="BL242" s="428"/>
      <c r="BM242" s="428"/>
      <c r="BN242" s="428"/>
      <c r="BO242" s="428"/>
      <c r="BP242" s="428"/>
      <c r="BQ242" s="428"/>
    </row>
    <row r="243" spans="1:69" s="4" customFormat="1" ht="15" customHeight="1">
      <c r="A243" s="374"/>
      <c r="B243" s="375"/>
      <c r="C243" s="435"/>
      <c r="D243" s="435"/>
      <c r="E243" s="435"/>
      <c r="F243" s="376"/>
      <c r="G243" s="435"/>
      <c r="H243" s="435"/>
      <c r="I243" s="359"/>
      <c r="J243" s="739"/>
      <c r="K243" s="334"/>
      <c r="L243" s="435"/>
      <c r="M243" s="414"/>
      <c r="N243" s="414"/>
      <c r="O243" s="414"/>
      <c r="P243" s="374"/>
      <c r="Q243" s="374"/>
      <c r="R243" s="374"/>
      <c r="S243" s="374"/>
      <c r="T243" s="374"/>
      <c r="U243" s="374"/>
      <c r="V243" s="374"/>
      <c r="W243" s="374"/>
      <c r="X243" s="374"/>
      <c r="Y243" s="374"/>
      <c r="Z243" s="374"/>
      <c r="AA243" s="374"/>
      <c r="AB243" s="374"/>
      <c r="AC243" s="374"/>
      <c r="AD243" s="374"/>
      <c r="AE243" s="374"/>
      <c r="AF243" s="374"/>
      <c r="AG243" s="374"/>
      <c r="AH243" s="374"/>
      <c r="AI243" s="374"/>
      <c r="AJ243" s="374"/>
      <c r="AK243" s="374"/>
      <c r="AL243" s="374"/>
      <c r="AM243" s="374"/>
      <c r="AN243" s="374"/>
      <c r="AO243" s="374"/>
      <c r="AP243" s="374"/>
      <c r="AQ243" s="374"/>
      <c r="AR243" s="374"/>
      <c r="AS243" s="374"/>
      <c r="AT243" s="374"/>
      <c r="AU243" s="374"/>
      <c r="AV243" s="374"/>
      <c r="AW243" s="374"/>
      <c r="AX243" s="374"/>
      <c r="AY243" s="374"/>
      <c r="AZ243" s="374"/>
      <c r="BA243" s="374"/>
      <c r="BB243" s="374"/>
      <c r="BC243" s="374"/>
      <c r="BD243" s="374"/>
      <c r="BE243" s="374"/>
      <c r="BF243" s="374"/>
      <c r="BG243" s="374"/>
      <c r="BH243" s="374"/>
      <c r="BI243" s="374"/>
      <c r="BJ243" s="374"/>
      <c r="BK243" s="374"/>
      <c r="BL243" s="374"/>
      <c r="BM243" s="374"/>
      <c r="BN243" s="374"/>
      <c r="BO243" s="374"/>
      <c r="BP243" s="374"/>
      <c r="BQ243" s="374"/>
    </row>
    <row r="244" spans="1:69" s="4" customFormat="1" ht="15" customHeight="1">
      <c r="A244" s="374"/>
      <c r="B244" s="375"/>
      <c r="C244" s="435"/>
      <c r="D244" s="435"/>
      <c r="E244" s="435"/>
      <c r="F244" s="376"/>
      <c r="G244" s="435"/>
      <c r="H244" s="435"/>
      <c r="I244" s="359"/>
      <c r="J244" s="739"/>
      <c r="K244" s="334"/>
      <c r="L244" s="435"/>
      <c r="M244" s="414"/>
      <c r="N244" s="414"/>
      <c r="O244" s="414"/>
      <c r="P244" s="374"/>
      <c r="Q244" s="374"/>
      <c r="R244" s="374"/>
      <c r="S244" s="374"/>
      <c r="T244" s="374"/>
      <c r="U244" s="374"/>
      <c r="V244" s="374"/>
      <c r="W244" s="374"/>
      <c r="X244" s="374"/>
      <c r="Y244" s="374"/>
      <c r="Z244" s="374"/>
      <c r="AA244" s="374"/>
      <c r="AB244" s="374"/>
      <c r="AC244" s="374"/>
      <c r="AD244" s="374"/>
      <c r="AE244" s="374"/>
      <c r="AF244" s="374"/>
      <c r="AG244" s="374"/>
      <c r="AH244" s="374"/>
      <c r="AI244" s="374"/>
      <c r="AJ244" s="374"/>
      <c r="AK244" s="374"/>
      <c r="AL244" s="374"/>
      <c r="AM244" s="374"/>
      <c r="AN244" s="374"/>
      <c r="AO244" s="374"/>
      <c r="AP244" s="374"/>
      <c r="AQ244" s="374"/>
      <c r="AR244" s="374"/>
      <c r="AS244" s="374"/>
      <c r="AT244" s="374"/>
      <c r="AU244" s="374"/>
      <c r="AV244" s="374"/>
      <c r="AW244" s="374"/>
      <c r="AX244" s="374"/>
      <c r="AY244" s="374"/>
      <c r="AZ244" s="374"/>
      <c r="BA244" s="374"/>
      <c r="BB244" s="374"/>
      <c r="BC244" s="374"/>
      <c r="BD244" s="374"/>
      <c r="BE244" s="374"/>
      <c r="BF244" s="374"/>
      <c r="BG244" s="374"/>
      <c r="BH244" s="374"/>
      <c r="BI244" s="374"/>
      <c r="BJ244" s="374"/>
      <c r="BK244" s="374"/>
      <c r="BL244" s="374"/>
      <c r="BM244" s="374"/>
      <c r="BN244" s="374"/>
      <c r="BO244" s="374"/>
      <c r="BP244" s="374"/>
      <c r="BQ244" s="374"/>
    </row>
    <row r="245" spans="1:69" s="4" customFormat="1" ht="15" customHeight="1">
      <c r="A245" s="374"/>
      <c r="B245" s="375"/>
      <c r="C245" s="435"/>
      <c r="D245" s="435"/>
      <c r="E245" s="435"/>
      <c r="F245" s="376"/>
      <c r="G245" s="435"/>
      <c r="H245" s="435"/>
      <c r="I245" s="359"/>
      <c r="J245" s="739"/>
      <c r="K245" s="334"/>
      <c r="L245" s="435"/>
      <c r="M245" s="414"/>
      <c r="N245" s="415"/>
      <c r="O245" s="414"/>
      <c r="P245" s="374"/>
      <c r="Q245" s="374"/>
      <c r="R245" s="374"/>
      <c r="S245" s="374"/>
      <c r="T245" s="374"/>
      <c r="U245" s="374"/>
      <c r="V245" s="374"/>
      <c r="W245" s="374"/>
      <c r="X245" s="374"/>
      <c r="Y245" s="374"/>
      <c r="Z245" s="374"/>
      <c r="AA245" s="374"/>
      <c r="AB245" s="374"/>
      <c r="AC245" s="374"/>
      <c r="AD245" s="374"/>
      <c r="AE245" s="374"/>
      <c r="AF245" s="374"/>
      <c r="AG245" s="374"/>
      <c r="AH245" s="374"/>
      <c r="AI245" s="374"/>
      <c r="AJ245" s="374"/>
      <c r="AK245" s="374"/>
      <c r="AL245" s="374"/>
      <c r="AM245" s="374"/>
      <c r="AN245" s="374"/>
      <c r="AO245" s="374"/>
      <c r="AP245" s="374"/>
      <c r="AQ245" s="374"/>
      <c r="AR245" s="374"/>
      <c r="AS245" s="374"/>
      <c r="AT245" s="374"/>
      <c r="AU245" s="374"/>
      <c r="AV245" s="374"/>
      <c r="AW245" s="374"/>
      <c r="AX245" s="374"/>
      <c r="AY245" s="374"/>
      <c r="AZ245" s="374"/>
      <c r="BA245" s="374"/>
      <c r="BB245" s="374"/>
      <c r="BC245" s="374"/>
      <c r="BD245" s="374"/>
      <c r="BE245" s="374"/>
      <c r="BF245" s="374"/>
      <c r="BG245" s="374"/>
      <c r="BH245" s="374"/>
      <c r="BI245" s="374"/>
      <c r="BJ245" s="374"/>
      <c r="BK245" s="374"/>
      <c r="BL245" s="374"/>
      <c r="BM245" s="374"/>
      <c r="BN245" s="374"/>
      <c r="BO245" s="374"/>
      <c r="BP245" s="374"/>
      <c r="BQ245" s="374"/>
    </row>
    <row r="246" spans="1:69" s="4" customFormat="1" ht="15" customHeight="1">
      <c r="A246" s="374"/>
      <c r="B246" s="375"/>
      <c r="C246" s="435"/>
      <c r="D246" s="435"/>
      <c r="E246" s="435"/>
      <c r="F246" s="376"/>
      <c r="G246" s="435"/>
      <c r="H246" s="435"/>
      <c r="I246" s="359"/>
      <c r="J246" s="739"/>
      <c r="K246" s="334"/>
      <c r="L246" s="435"/>
      <c r="M246" s="414"/>
      <c r="N246" s="415"/>
      <c r="O246" s="414"/>
      <c r="P246" s="374"/>
      <c r="Q246" s="374"/>
      <c r="R246" s="374"/>
      <c r="S246" s="374"/>
      <c r="T246" s="374"/>
      <c r="U246" s="374"/>
      <c r="V246" s="374"/>
      <c r="W246" s="374"/>
      <c r="X246" s="374"/>
      <c r="Y246" s="374"/>
      <c r="Z246" s="374"/>
      <c r="AA246" s="374"/>
      <c r="AB246" s="374"/>
      <c r="AC246" s="374"/>
      <c r="AD246" s="374"/>
      <c r="AE246" s="374"/>
      <c r="AF246" s="374"/>
      <c r="AG246" s="374"/>
      <c r="AH246" s="374"/>
      <c r="AI246" s="374"/>
      <c r="AJ246" s="374"/>
      <c r="AK246" s="374"/>
      <c r="AL246" s="374"/>
      <c r="AM246" s="374"/>
      <c r="AN246" s="374"/>
      <c r="AO246" s="374"/>
      <c r="AP246" s="374"/>
      <c r="AQ246" s="374"/>
      <c r="AR246" s="374"/>
      <c r="AS246" s="374"/>
      <c r="AT246" s="374"/>
      <c r="AU246" s="374"/>
      <c r="AV246" s="374"/>
      <c r="AW246" s="374"/>
      <c r="AX246" s="374"/>
      <c r="AY246" s="374"/>
      <c r="AZ246" s="374"/>
      <c r="BA246" s="374"/>
      <c r="BB246" s="374"/>
      <c r="BC246" s="374"/>
      <c r="BD246" s="374"/>
      <c r="BE246" s="374"/>
      <c r="BF246" s="374"/>
      <c r="BG246" s="374"/>
      <c r="BH246" s="374"/>
      <c r="BI246" s="374"/>
      <c r="BJ246" s="374"/>
      <c r="BK246" s="374"/>
      <c r="BL246" s="374"/>
      <c r="BM246" s="374"/>
      <c r="BN246" s="374"/>
      <c r="BO246" s="374"/>
      <c r="BP246" s="374"/>
      <c r="BQ246" s="374"/>
    </row>
    <row r="247" spans="1:69" s="4" customFormat="1" ht="15" customHeight="1">
      <c r="A247" s="374"/>
      <c r="B247" s="375"/>
      <c r="C247" s="435"/>
      <c r="D247" s="435"/>
      <c r="E247" s="435"/>
      <c r="F247" s="376"/>
      <c r="G247" s="435"/>
      <c r="H247" s="435"/>
      <c r="I247" s="359"/>
      <c r="J247" s="739"/>
      <c r="K247" s="334"/>
      <c r="L247" s="435"/>
      <c r="M247" s="414"/>
      <c r="N247" s="415"/>
      <c r="O247" s="414"/>
      <c r="P247" s="374"/>
      <c r="Q247" s="374"/>
      <c r="R247" s="374"/>
      <c r="S247" s="374"/>
      <c r="T247" s="374"/>
      <c r="U247" s="374"/>
      <c r="V247" s="374"/>
      <c r="W247" s="374"/>
      <c r="X247" s="374"/>
      <c r="Y247" s="374"/>
      <c r="Z247" s="374"/>
      <c r="AA247" s="374"/>
      <c r="AB247" s="374"/>
      <c r="AC247" s="374"/>
      <c r="AD247" s="374"/>
      <c r="AE247" s="374"/>
      <c r="AF247" s="374"/>
      <c r="AG247" s="374"/>
      <c r="AH247" s="374"/>
      <c r="AI247" s="374"/>
      <c r="AJ247" s="374"/>
      <c r="AK247" s="374"/>
      <c r="AL247" s="374"/>
      <c r="AM247" s="374"/>
      <c r="AN247" s="374"/>
      <c r="AO247" s="374"/>
      <c r="AP247" s="374"/>
      <c r="AQ247" s="374"/>
      <c r="AR247" s="374"/>
      <c r="AS247" s="374"/>
      <c r="AT247" s="374"/>
      <c r="AU247" s="374"/>
      <c r="AV247" s="374"/>
      <c r="AW247" s="374"/>
      <c r="AX247" s="374"/>
      <c r="AY247" s="374"/>
      <c r="AZ247" s="374"/>
      <c r="BA247" s="374"/>
      <c r="BB247" s="374"/>
      <c r="BC247" s="374"/>
      <c r="BD247" s="374"/>
      <c r="BE247" s="374"/>
      <c r="BF247" s="374"/>
      <c r="BG247" s="374"/>
      <c r="BH247" s="374"/>
      <c r="BI247" s="374"/>
      <c r="BJ247" s="374"/>
      <c r="BK247" s="374"/>
      <c r="BL247" s="374"/>
      <c r="BM247" s="374"/>
      <c r="BN247" s="374"/>
      <c r="BO247" s="374"/>
      <c r="BP247" s="374"/>
      <c r="BQ247" s="374"/>
    </row>
    <row r="248" spans="1:69" s="4" customFormat="1" ht="15" customHeight="1">
      <c r="A248" s="374"/>
      <c r="B248" s="375"/>
      <c r="C248" s="435"/>
      <c r="D248" s="435"/>
      <c r="E248" s="435"/>
      <c r="F248" s="376"/>
      <c r="G248" s="435"/>
      <c r="H248" s="435"/>
      <c r="I248" s="359"/>
      <c r="J248" s="739"/>
      <c r="K248" s="334"/>
      <c r="L248" s="435"/>
      <c r="M248" s="414"/>
      <c r="N248" s="415"/>
      <c r="O248" s="414"/>
      <c r="P248" s="374"/>
      <c r="Q248" s="374"/>
      <c r="R248" s="374"/>
      <c r="S248" s="374"/>
      <c r="T248" s="374"/>
      <c r="U248" s="374"/>
      <c r="V248" s="374"/>
      <c r="W248" s="374"/>
      <c r="X248" s="374"/>
      <c r="Y248" s="374"/>
      <c r="Z248" s="374"/>
      <c r="AA248" s="374"/>
      <c r="AB248" s="374"/>
      <c r="AC248" s="374"/>
      <c r="AD248" s="374"/>
      <c r="AE248" s="374"/>
      <c r="AF248" s="374"/>
      <c r="AG248" s="374"/>
      <c r="AH248" s="374"/>
      <c r="AI248" s="374"/>
      <c r="AJ248" s="374"/>
      <c r="AK248" s="374"/>
      <c r="AL248" s="374"/>
      <c r="AM248" s="374"/>
      <c r="AN248" s="374"/>
      <c r="AO248" s="374"/>
      <c r="AP248" s="374"/>
      <c r="AQ248" s="374"/>
      <c r="AR248" s="374"/>
      <c r="AS248" s="374"/>
      <c r="AT248" s="374"/>
      <c r="AU248" s="374"/>
      <c r="AV248" s="374"/>
      <c r="AW248" s="374"/>
      <c r="AX248" s="374"/>
      <c r="AY248" s="374"/>
      <c r="AZ248" s="374"/>
      <c r="BA248" s="374"/>
      <c r="BB248" s="374"/>
      <c r="BC248" s="374"/>
      <c r="BD248" s="374"/>
      <c r="BE248" s="374"/>
      <c r="BF248" s="374"/>
      <c r="BG248" s="374"/>
      <c r="BH248" s="374"/>
      <c r="BI248" s="374"/>
      <c r="BJ248" s="374"/>
      <c r="BK248" s="374"/>
      <c r="BL248" s="374"/>
      <c r="BM248" s="374"/>
      <c r="BN248" s="374"/>
      <c r="BO248" s="374"/>
      <c r="BP248" s="374"/>
      <c r="BQ248" s="374"/>
    </row>
    <row r="249" spans="1:69" s="4" customFormat="1" ht="15" customHeight="1">
      <c r="A249" s="374"/>
      <c r="B249" s="375"/>
      <c r="C249" s="435"/>
      <c r="D249" s="435"/>
      <c r="E249" s="435"/>
      <c r="F249" s="376"/>
      <c r="G249" s="435"/>
      <c r="H249" s="435"/>
      <c r="I249" s="359"/>
      <c r="J249" s="739"/>
      <c r="K249" s="334"/>
      <c r="L249" s="435"/>
      <c r="M249" s="414"/>
      <c r="N249" s="414"/>
      <c r="O249" s="414"/>
      <c r="P249" s="374"/>
      <c r="Q249" s="374"/>
      <c r="R249" s="374"/>
      <c r="S249" s="374"/>
      <c r="T249" s="374"/>
      <c r="U249" s="374"/>
      <c r="V249" s="374"/>
      <c r="W249" s="374"/>
      <c r="X249" s="374"/>
      <c r="Y249" s="374"/>
      <c r="Z249" s="374"/>
      <c r="AA249" s="374"/>
      <c r="AB249" s="374"/>
      <c r="AC249" s="374"/>
      <c r="AD249" s="374"/>
      <c r="AE249" s="374"/>
      <c r="AF249" s="374"/>
      <c r="AG249" s="374"/>
      <c r="AH249" s="374"/>
      <c r="AI249" s="374"/>
      <c r="AJ249" s="374"/>
      <c r="AK249" s="374"/>
      <c r="AL249" s="374"/>
      <c r="AM249" s="374"/>
      <c r="AN249" s="374"/>
      <c r="AO249" s="374"/>
      <c r="AP249" s="374"/>
      <c r="AQ249" s="374"/>
      <c r="AR249" s="374"/>
      <c r="AS249" s="374"/>
      <c r="AT249" s="374"/>
      <c r="AU249" s="374"/>
      <c r="AV249" s="374"/>
      <c r="AW249" s="374"/>
      <c r="AX249" s="374"/>
      <c r="AY249" s="374"/>
      <c r="AZ249" s="374"/>
      <c r="BA249" s="374"/>
      <c r="BB249" s="374"/>
      <c r="BC249" s="374"/>
      <c r="BD249" s="374"/>
      <c r="BE249" s="374"/>
      <c r="BF249" s="374"/>
      <c r="BG249" s="374"/>
      <c r="BH249" s="374"/>
      <c r="BI249" s="374"/>
      <c r="BJ249" s="374"/>
      <c r="BK249" s="374"/>
      <c r="BL249" s="374"/>
      <c r="BM249" s="374"/>
      <c r="BN249" s="374"/>
      <c r="BO249" s="374"/>
      <c r="BP249" s="374"/>
      <c r="BQ249" s="374"/>
    </row>
    <row r="250" spans="1:69" s="4" customFormat="1" ht="15" customHeight="1">
      <c r="A250" s="374"/>
      <c r="B250" s="375"/>
      <c r="C250" s="435"/>
      <c r="D250" s="435"/>
      <c r="E250" s="435"/>
      <c r="F250" s="376"/>
      <c r="G250" s="435"/>
      <c r="H250" s="435"/>
      <c r="I250" s="359"/>
      <c r="J250" s="739"/>
      <c r="K250" s="334"/>
      <c r="L250" s="435"/>
      <c r="M250" s="414"/>
      <c r="N250" s="414"/>
      <c r="O250" s="41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4"/>
      <c r="AY250" s="374"/>
      <c r="AZ250" s="374"/>
      <c r="BA250" s="374"/>
      <c r="BB250" s="374"/>
      <c r="BC250" s="374"/>
      <c r="BD250" s="374"/>
      <c r="BE250" s="374"/>
      <c r="BF250" s="374"/>
      <c r="BG250" s="374"/>
      <c r="BH250" s="374"/>
      <c r="BI250" s="374"/>
      <c r="BJ250" s="374"/>
      <c r="BK250" s="374"/>
      <c r="BL250" s="374"/>
      <c r="BM250" s="374"/>
      <c r="BN250" s="374"/>
      <c r="BO250" s="374"/>
      <c r="BP250" s="374"/>
      <c r="BQ250" s="374"/>
    </row>
    <row r="251" spans="1:69" s="4" customFormat="1" ht="15" customHeight="1">
      <c r="A251" s="374"/>
      <c r="B251" s="375"/>
      <c r="C251" s="435"/>
      <c r="D251" s="435"/>
      <c r="E251" s="435"/>
      <c r="F251" s="376"/>
      <c r="G251" s="435"/>
      <c r="H251" s="435"/>
      <c r="I251" s="359"/>
      <c r="J251" s="739"/>
      <c r="K251" s="334"/>
      <c r="L251" s="435"/>
      <c r="M251" s="414"/>
      <c r="N251" s="414"/>
      <c r="O251" s="41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4"/>
      <c r="AY251" s="374"/>
      <c r="AZ251" s="374"/>
      <c r="BA251" s="374"/>
      <c r="BB251" s="374"/>
      <c r="BC251" s="374"/>
      <c r="BD251" s="374"/>
      <c r="BE251" s="374"/>
      <c r="BF251" s="374"/>
      <c r="BG251" s="374"/>
      <c r="BH251" s="374"/>
      <c r="BI251" s="374"/>
      <c r="BJ251" s="374"/>
      <c r="BK251" s="374"/>
      <c r="BL251" s="374"/>
      <c r="BM251" s="374"/>
      <c r="BN251" s="374"/>
      <c r="BO251" s="374"/>
      <c r="BP251" s="374"/>
      <c r="BQ251" s="374"/>
    </row>
    <row r="252" spans="1:69" s="4" customFormat="1" ht="15" customHeight="1">
      <c r="A252" s="374"/>
      <c r="B252" s="375"/>
      <c r="C252" s="435"/>
      <c r="D252" s="435"/>
      <c r="E252" s="435"/>
      <c r="F252" s="376"/>
      <c r="G252" s="435"/>
      <c r="H252" s="435"/>
      <c r="I252" s="359"/>
      <c r="J252" s="739"/>
      <c r="K252" s="334"/>
      <c r="L252" s="435"/>
      <c r="M252" s="414"/>
      <c r="N252" s="414"/>
      <c r="O252" s="414"/>
      <c r="P252" s="374"/>
      <c r="Q252" s="374"/>
      <c r="R252" s="374"/>
      <c r="S252" s="374"/>
      <c r="T252" s="374"/>
      <c r="U252" s="374"/>
      <c r="V252" s="374"/>
      <c r="W252" s="374"/>
      <c r="X252" s="374"/>
      <c r="Y252" s="374"/>
      <c r="Z252" s="374"/>
      <c r="AA252" s="374"/>
      <c r="AB252" s="374"/>
      <c r="AC252" s="374"/>
      <c r="AD252" s="374"/>
      <c r="AE252" s="374"/>
      <c r="AF252" s="374"/>
      <c r="AG252" s="374"/>
      <c r="AH252" s="374"/>
      <c r="AI252" s="374"/>
      <c r="AJ252" s="374"/>
      <c r="AK252" s="374"/>
      <c r="AL252" s="374"/>
      <c r="AM252" s="374"/>
      <c r="AN252" s="374"/>
      <c r="AO252" s="374"/>
      <c r="AP252" s="374"/>
      <c r="AQ252" s="374"/>
      <c r="AR252" s="374"/>
      <c r="AS252" s="374"/>
      <c r="AT252" s="374"/>
      <c r="AU252" s="374"/>
      <c r="AV252" s="374"/>
      <c r="AW252" s="374"/>
      <c r="AX252" s="374"/>
      <c r="AY252" s="374"/>
      <c r="AZ252" s="374"/>
      <c r="BA252" s="374"/>
      <c r="BB252" s="374"/>
      <c r="BC252" s="374"/>
      <c r="BD252" s="374"/>
      <c r="BE252" s="374"/>
      <c r="BF252" s="374"/>
      <c r="BG252" s="374"/>
      <c r="BH252" s="374"/>
      <c r="BI252" s="374"/>
      <c r="BJ252" s="374"/>
      <c r="BK252" s="374"/>
      <c r="BL252" s="374"/>
      <c r="BM252" s="374"/>
      <c r="BN252" s="374"/>
      <c r="BO252" s="374"/>
      <c r="BP252" s="374"/>
      <c r="BQ252" s="374"/>
    </row>
    <row r="253" spans="1:69" s="4" customFormat="1" ht="15" customHeight="1">
      <c r="A253" s="374"/>
      <c r="B253" s="375"/>
      <c r="C253" s="435"/>
      <c r="D253" s="435"/>
      <c r="E253" s="435"/>
      <c r="F253" s="376"/>
      <c r="G253" s="435"/>
      <c r="H253" s="435"/>
      <c r="I253" s="359"/>
      <c r="J253" s="739"/>
      <c r="K253" s="334"/>
      <c r="L253" s="435"/>
      <c r="M253" s="414"/>
      <c r="N253" s="414"/>
      <c r="O253" s="414"/>
      <c r="P253" s="374"/>
      <c r="Q253" s="374"/>
      <c r="R253" s="374"/>
      <c r="S253" s="374"/>
      <c r="T253" s="374"/>
      <c r="U253" s="374"/>
      <c r="V253" s="374"/>
      <c r="W253" s="374"/>
      <c r="X253" s="374"/>
      <c r="Y253" s="374"/>
      <c r="Z253" s="374"/>
      <c r="AA253" s="374"/>
      <c r="AB253" s="374"/>
      <c r="AC253" s="374"/>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4"/>
      <c r="AY253" s="374"/>
      <c r="AZ253" s="374"/>
      <c r="BA253" s="374"/>
      <c r="BB253" s="374"/>
      <c r="BC253" s="374"/>
      <c r="BD253" s="374"/>
      <c r="BE253" s="374"/>
      <c r="BF253" s="374"/>
      <c r="BG253" s="374"/>
      <c r="BH253" s="374"/>
      <c r="BI253" s="374"/>
      <c r="BJ253" s="374"/>
      <c r="BK253" s="374"/>
      <c r="BL253" s="374"/>
      <c r="BM253" s="374"/>
      <c r="BN253" s="374"/>
      <c r="BO253" s="374"/>
      <c r="BP253" s="374"/>
      <c r="BQ253" s="374"/>
    </row>
    <row r="254" spans="1:69" s="4" customFormat="1" ht="15" customHeight="1">
      <c r="A254" s="377"/>
      <c r="B254" s="378"/>
      <c r="C254" s="379"/>
      <c r="D254" s="379"/>
      <c r="E254" s="379"/>
      <c r="F254" s="376"/>
      <c r="G254" s="379"/>
      <c r="H254" s="379"/>
      <c r="I254" s="380"/>
      <c r="J254" s="379"/>
      <c r="K254" s="381"/>
      <c r="L254" s="435"/>
      <c r="M254" s="414"/>
      <c r="N254" s="414"/>
      <c r="O254" s="414"/>
      <c r="P254" s="374"/>
      <c r="Q254" s="374"/>
      <c r="R254" s="374"/>
      <c r="S254" s="374"/>
      <c r="T254" s="374"/>
      <c r="U254" s="374"/>
      <c r="V254" s="374"/>
      <c r="W254" s="374"/>
      <c r="X254" s="374"/>
      <c r="Y254" s="374"/>
      <c r="Z254" s="374"/>
      <c r="AA254" s="374"/>
      <c r="AB254" s="374"/>
      <c r="AC254" s="374"/>
      <c r="AD254" s="374"/>
      <c r="AE254" s="374"/>
      <c r="AF254" s="374"/>
      <c r="AG254" s="374"/>
      <c r="AH254" s="374"/>
      <c r="AI254" s="374"/>
      <c r="AJ254" s="374"/>
      <c r="AK254" s="374"/>
      <c r="AL254" s="374"/>
      <c r="AM254" s="374"/>
      <c r="AN254" s="374"/>
      <c r="AO254" s="374"/>
      <c r="AP254" s="374"/>
      <c r="AQ254" s="374"/>
      <c r="AR254" s="374"/>
      <c r="AS254" s="374"/>
      <c r="AT254" s="374"/>
      <c r="AU254" s="374"/>
      <c r="AV254" s="374"/>
      <c r="AW254" s="374"/>
      <c r="AX254" s="374"/>
      <c r="AY254" s="374"/>
      <c r="AZ254" s="374"/>
      <c r="BA254" s="374"/>
      <c r="BB254" s="374"/>
      <c r="BC254" s="374"/>
      <c r="BD254" s="374"/>
      <c r="BE254" s="374"/>
      <c r="BF254" s="374"/>
      <c r="BG254" s="374"/>
      <c r="BH254" s="374"/>
      <c r="BI254" s="374"/>
      <c r="BJ254" s="374"/>
      <c r="BK254" s="374"/>
      <c r="BL254" s="374"/>
      <c r="BM254" s="374"/>
      <c r="BN254" s="374"/>
      <c r="BO254" s="374"/>
      <c r="BP254" s="374"/>
      <c r="BQ254" s="374"/>
    </row>
    <row r="255" spans="1:69" s="4" customFormat="1" ht="14.25">
      <c r="A255" s="382"/>
      <c r="B255" s="383"/>
      <c r="C255" s="379"/>
      <c r="D255" s="379"/>
      <c r="E255" s="379"/>
      <c r="F255" s="376"/>
      <c r="G255" s="379"/>
      <c r="H255" s="379"/>
      <c r="I255" s="380"/>
      <c r="J255" s="379"/>
      <c r="K255" s="381"/>
      <c r="L255" s="379"/>
      <c r="M255" s="414"/>
      <c r="N255" s="414"/>
      <c r="O255" s="414"/>
      <c r="P255" s="374"/>
      <c r="Q255" s="374"/>
      <c r="R255" s="374"/>
      <c r="S255" s="374"/>
      <c r="T255" s="374"/>
      <c r="U255" s="374"/>
      <c r="V255" s="374"/>
      <c r="W255" s="374"/>
      <c r="X255" s="374"/>
      <c r="Y255" s="374"/>
      <c r="Z255" s="374"/>
      <c r="AA255" s="374"/>
      <c r="AB255" s="374"/>
      <c r="AC255" s="374"/>
      <c r="AD255" s="374"/>
      <c r="AE255" s="374"/>
      <c r="AF255" s="374"/>
      <c r="AG255" s="374"/>
      <c r="AH255" s="374"/>
      <c r="AI255" s="374"/>
      <c r="AJ255" s="374"/>
      <c r="AK255" s="374"/>
      <c r="AL255" s="374"/>
      <c r="AM255" s="374"/>
      <c r="AN255" s="374"/>
      <c r="AO255" s="374"/>
      <c r="AP255" s="374"/>
      <c r="AQ255" s="374"/>
      <c r="AR255" s="374"/>
      <c r="AS255" s="374"/>
      <c r="AT255" s="374"/>
      <c r="AU255" s="374"/>
      <c r="AV255" s="374"/>
      <c r="AW255" s="374"/>
      <c r="AX255" s="374"/>
      <c r="AY255" s="374"/>
      <c r="AZ255" s="374"/>
      <c r="BA255" s="374"/>
      <c r="BB255" s="374"/>
      <c r="BC255" s="374"/>
      <c r="BD255" s="374"/>
      <c r="BE255" s="374"/>
      <c r="BF255" s="374"/>
      <c r="BG255" s="374"/>
      <c r="BH255" s="374"/>
      <c r="BI255" s="374"/>
      <c r="BJ255" s="374"/>
      <c r="BK255" s="374"/>
      <c r="BL255" s="374"/>
      <c r="BM255" s="374"/>
      <c r="BN255" s="374"/>
      <c r="BO255" s="374"/>
      <c r="BP255" s="374"/>
      <c r="BQ255" s="374"/>
    </row>
    <row r="256" spans="1:69" s="4" customFormat="1" ht="15" customHeight="1">
      <c r="A256" s="382"/>
      <c r="B256" s="1031"/>
      <c r="C256" s="1031"/>
      <c r="D256" s="739"/>
      <c r="E256" s="739"/>
      <c r="F256" s="738"/>
      <c r="G256" s="739"/>
      <c r="H256" s="739"/>
      <c r="I256" s="359"/>
      <c r="J256" s="739"/>
      <c r="K256" s="384"/>
      <c r="L256" s="379"/>
      <c r="M256" s="414"/>
      <c r="N256" s="414"/>
      <c r="O256" s="414"/>
      <c r="P256" s="374"/>
      <c r="Q256" s="374"/>
      <c r="R256" s="374"/>
      <c r="S256" s="374"/>
      <c r="T256" s="374"/>
      <c r="U256" s="374"/>
      <c r="V256" s="374"/>
      <c r="W256" s="374"/>
      <c r="X256" s="374"/>
      <c r="Y256" s="374"/>
      <c r="Z256" s="374"/>
      <c r="AA256" s="374"/>
      <c r="AB256" s="374"/>
      <c r="AC256" s="374"/>
      <c r="AD256" s="374"/>
      <c r="AE256" s="374"/>
      <c r="AF256" s="374"/>
      <c r="AG256" s="374"/>
      <c r="AH256" s="374"/>
      <c r="AI256" s="374"/>
      <c r="AJ256" s="374"/>
      <c r="AK256" s="374"/>
      <c r="AL256" s="374"/>
      <c r="AM256" s="374"/>
      <c r="AN256" s="374"/>
      <c r="AO256" s="374"/>
      <c r="AP256" s="374"/>
      <c r="AQ256" s="374"/>
      <c r="AR256" s="374"/>
      <c r="AS256" s="374"/>
      <c r="AT256" s="374"/>
      <c r="AU256" s="374"/>
      <c r="AV256" s="374"/>
      <c r="AW256" s="374"/>
      <c r="AX256" s="374"/>
      <c r="AY256" s="374"/>
      <c r="AZ256" s="374"/>
      <c r="BA256" s="374"/>
      <c r="BB256" s="374"/>
      <c r="BC256" s="374"/>
      <c r="BD256" s="374"/>
      <c r="BE256" s="374"/>
      <c r="BF256" s="374"/>
      <c r="BG256" s="374"/>
      <c r="BH256" s="374"/>
      <c r="BI256" s="374"/>
      <c r="BJ256" s="374"/>
      <c r="BK256" s="374"/>
      <c r="BL256" s="374"/>
      <c r="BM256" s="374"/>
      <c r="BN256" s="374"/>
      <c r="BO256" s="374"/>
      <c r="BP256" s="374"/>
      <c r="BQ256" s="374"/>
    </row>
    <row r="257" spans="1:69" s="4" customFormat="1" ht="14.25">
      <c r="A257" s="382"/>
      <c r="B257" s="739"/>
      <c r="C257" s="739"/>
      <c r="D257" s="739"/>
      <c r="E257" s="739"/>
      <c r="F257" s="738"/>
      <c r="G257" s="739"/>
      <c r="H257" s="739"/>
      <c r="I257" s="359"/>
      <c r="J257" s="739"/>
      <c r="K257" s="385"/>
      <c r="L257" s="435"/>
      <c r="M257" s="414"/>
      <c r="N257" s="414"/>
      <c r="O257" s="414"/>
      <c r="P257" s="374"/>
      <c r="Q257" s="374"/>
      <c r="R257" s="374"/>
      <c r="S257" s="374"/>
      <c r="T257" s="374"/>
      <c r="U257" s="374"/>
      <c r="V257" s="374"/>
      <c r="W257" s="374"/>
      <c r="X257" s="374"/>
      <c r="Y257" s="374"/>
      <c r="Z257" s="374"/>
      <c r="AA257" s="374"/>
      <c r="AB257" s="374"/>
      <c r="AC257" s="374"/>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4"/>
      <c r="AY257" s="374"/>
      <c r="AZ257" s="374"/>
      <c r="BA257" s="374"/>
      <c r="BB257" s="374"/>
      <c r="BC257" s="374"/>
      <c r="BD257" s="374"/>
      <c r="BE257" s="374"/>
      <c r="BF257" s="374"/>
      <c r="BG257" s="374"/>
      <c r="BH257" s="374"/>
      <c r="BI257" s="374"/>
      <c r="BJ257" s="374"/>
      <c r="BK257" s="374"/>
      <c r="BL257" s="374"/>
      <c r="BM257" s="374"/>
      <c r="BN257" s="374"/>
      <c r="BO257" s="374"/>
      <c r="BP257" s="374"/>
      <c r="BQ257" s="374"/>
    </row>
    <row r="258" spans="1:69" s="4" customFormat="1" ht="15" customHeight="1">
      <c r="A258" s="374"/>
      <c r="B258" s="386"/>
      <c r="C258" s="435"/>
      <c r="D258" s="435"/>
      <c r="E258" s="435"/>
      <c r="F258" s="376"/>
      <c r="G258" s="435"/>
      <c r="H258" s="739"/>
      <c r="I258" s="335"/>
      <c r="J258" s="739"/>
      <c r="K258" s="334"/>
      <c r="L258" s="435"/>
      <c r="M258" s="414"/>
      <c r="N258" s="414"/>
      <c r="O258" s="414"/>
      <c r="P258" s="374"/>
      <c r="Q258" s="374"/>
      <c r="R258" s="374"/>
      <c r="S258" s="374"/>
      <c r="T258" s="374"/>
      <c r="U258" s="374"/>
      <c r="V258" s="374"/>
      <c r="W258" s="374"/>
      <c r="X258" s="374"/>
      <c r="Y258" s="374"/>
      <c r="Z258" s="374"/>
      <c r="AA258" s="374"/>
      <c r="AB258" s="374"/>
      <c r="AC258" s="374"/>
      <c r="AD258" s="374"/>
      <c r="AE258" s="374"/>
      <c r="AF258" s="374"/>
      <c r="AG258" s="374"/>
      <c r="AH258" s="374"/>
      <c r="AI258" s="374"/>
      <c r="AJ258" s="374"/>
      <c r="AK258" s="374"/>
      <c r="AL258" s="374"/>
      <c r="AM258" s="374"/>
      <c r="AN258" s="374"/>
      <c r="AO258" s="374"/>
      <c r="AP258" s="374"/>
      <c r="AQ258" s="374"/>
      <c r="AR258" s="374"/>
      <c r="AS258" s="374"/>
      <c r="AT258" s="374"/>
      <c r="AU258" s="374"/>
      <c r="AV258" s="374"/>
      <c r="AW258" s="374"/>
      <c r="AX258" s="374"/>
      <c r="AY258" s="374"/>
      <c r="AZ258" s="374"/>
      <c r="BA258" s="374"/>
      <c r="BB258" s="374"/>
      <c r="BC258" s="374"/>
      <c r="BD258" s="374"/>
      <c r="BE258" s="374"/>
      <c r="BF258" s="374"/>
      <c r="BG258" s="374"/>
      <c r="BH258" s="374"/>
      <c r="BI258" s="374"/>
      <c r="BJ258" s="374"/>
      <c r="BK258" s="374"/>
      <c r="BL258" s="374"/>
      <c r="BM258" s="374"/>
      <c r="BN258" s="374"/>
      <c r="BO258" s="374"/>
      <c r="BP258" s="374"/>
      <c r="BQ258" s="374"/>
    </row>
    <row r="259" spans="1:69" s="4" customFormat="1" ht="15" customHeight="1">
      <c r="A259" s="374"/>
      <c r="B259" s="375"/>
      <c r="C259" s="739"/>
      <c r="D259" s="739"/>
      <c r="E259" s="739"/>
      <c r="F259" s="376"/>
      <c r="G259" s="435"/>
      <c r="H259" s="739"/>
      <c r="I259" s="335"/>
      <c r="J259" s="739"/>
      <c r="K259" s="334"/>
      <c r="L259" s="435"/>
      <c r="M259" s="414"/>
      <c r="N259" s="414"/>
      <c r="O259" s="414"/>
      <c r="P259" s="374"/>
      <c r="Q259" s="374"/>
      <c r="R259" s="374"/>
      <c r="S259" s="374"/>
      <c r="T259" s="374"/>
      <c r="U259" s="374"/>
      <c r="V259" s="374"/>
      <c r="W259" s="374"/>
      <c r="X259" s="374"/>
      <c r="Y259" s="374"/>
      <c r="Z259" s="374"/>
      <c r="AA259" s="374"/>
      <c r="AB259" s="374"/>
      <c r="AC259" s="374"/>
      <c r="AD259" s="374"/>
      <c r="AE259" s="374"/>
      <c r="AF259" s="374"/>
      <c r="AG259" s="374"/>
      <c r="AH259" s="374"/>
      <c r="AI259" s="374"/>
      <c r="AJ259" s="374"/>
      <c r="AK259" s="374"/>
      <c r="AL259" s="374"/>
      <c r="AM259" s="374"/>
      <c r="AN259" s="374"/>
      <c r="AO259" s="374"/>
      <c r="AP259" s="374"/>
      <c r="AQ259" s="374"/>
      <c r="AR259" s="374"/>
      <c r="AS259" s="374"/>
      <c r="AT259" s="374"/>
      <c r="AU259" s="374"/>
      <c r="AV259" s="374"/>
      <c r="AW259" s="374"/>
      <c r="AX259" s="374"/>
      <c r="AY259" s="374"/>
      <c r="AZ259" s="374"/>
      <c r="BA259" s="374"/>
      <c r="BB259" s="374"/>
      <c r="BC259" s="374"/>
      <c r="BD259" s="374"/>
      <c r="BE259" s="374"/>
      <c r="BF259" s="374"/>
      <c r="BG259" s="374"/>
      <c r="BH259" s="374"/>
      <c r="BI259" s="374"/>
      <c r="BJ259" s="374"/>
      <c r="BK259" s="374"/>
      <c r="BL259" s="374"/>
      <c r="BM259" s="374"/>
      <c r="BN259" s="374"/>
      <c r="BO259" s="374"/>
      <c r="BP259" s="374"/>
      <c r="BQ259" s="374"/>
    </row>
    <row r="260" spans="1:69" s="4" customFormat="1" ht="15" customHeight="1">
      <c r="A260" s="374"/>
      <c r="B260" s="386"/>
      <c r="C260" s="435"/>
      <c r="D260" s="435"/>
      <c r="E260" s="435"/>
      <c r="F260" s="376"/>
      <c r="G260" s="435"/>
      <c r="H260" s="739"/>
      <c r="I260" s="335"/>
      <c r="J260" s="739"/>
      <c r="K260" s="334"/>
      <c r="L260" s="435"/>
      <c r="M260" s="414"/>
      <c r="N260" s="414"/>
      <c r="O260" s="416"/>
      <c r="P260" s="379"/>
      <c r="Q260" s="374"/>
      <c r="R260" s="374"/>
      <c r="S260" s="374"/>
      <c r="T260" s="374"/>
      <c r="U260" s="374"/>
      <c r="V260" s="374"/>
      <c r="W260" s="374"/>
      <c r="X260" s="374"/>
      <c r="Y260" s="374"/>
      <c r="Z260" s="374"/>
      <c r="AA260" s="374"/>
      <c r="AB260" s="374"/>
      <c r="AC260" s="374"/>
      <c r="AD260" s="374"/>
      <c r="AE260" s="374"/>
      <c r="AF260" s="374"/>
      <c r="AG260" s="374"/>
      <c r="AH260" s="374"/>
      <c r="AI260" s="374"/>
      <c r="AJ260" s="374"/>
      <c r="AK260" s="374"/>
      <c r="AL260" s="374"/>
      <c r="AM260" s="374"/>
      <c r="AN260" s="374"/>
      <c r="AO260" s="374"/>
      <c r="AP260" s="374"/>
      <c r="AQ260" s="374"/>
      <c r="AR260" s="374"/>
      <c r="AS260" s="374"/>
      <c r="AT260" s="374"/>
      <c r="AU260" s="374"/>
      <c r="AV260" s="374"/>
      <c r="AW260" s="374"/>
      <c r="AX260" s="374"/>
      <c r="AY260" s="374"/>
      <c r="AZ260" s="374"/>
      <c r="BA260" s="374"/>
      <c r="BB260" s="374"/>
      <c r="BC260" s="374"/>
      <c r="BD260" s="374"/>
      <c r="BE260" s="374"/>
      <c r="BF260" s="374"/>
      <c r="BG260" s="374"/>
      <c r="BH260" s="374"/>
      <c r="BI260" s="374"/>
      <c r="BJ260" s="374"/>
      <c r="BK260" s="374"/>
      <c r="BL260" s="374"/>
      <c r="BM260" s="374"/>
      <c r="BN260" s="374"/>
      <c r="BO260" s="374"/>
      <c r="BP260" s="374"/>
      <c r="BQ260" s="374"/>
    </row>
    <row r="261" spans="1:69" s="4" customFormat="1" ht="15" customHeight="1">
      <c r="A261" s="374"/>
      <c r="B261" s="375"/>
      <c r="C261" s="739"/>
      <c r="D261" s="739"/>
      <c r="E261" s="739"/>
      <c r="F261" s="376"/>
      <c r="G261" s="435"/>
      <c r="H261" s="739"/>
      <c r="I261" s="335"/>
      <c r="J261" s="739"/>
      <c r="K261" s="334"/>
      <c r="L261" s="435"/>
      <c r="M261" s="414"/>
      <c r="N261" s="414"/>
      <c r="O261" s="416"/>
      <c r="P261" s="379"/>
      <c r="Q261" s="374"/>
      <c r="R261" s="374"/>
      <c r="S261" s="374"/>
      <c r="T261" s="374"/>
      <c r="U261" s="374"/>
      <c r="V261" s="374"/>
      <c r="W261" s="374"/>
      <c r="X261" s="374"/>
      <c r="Y261" s="374"/>
      <c r="Z261" s="374"/>
      <c r="AA261" s="374"/>
      <c r="AB261" s="374"/>
      <c r="AC261" s="374"/>
      <c r="AD261" s="374"/>
      <c r="AE261" s="374"/>
      <c r="AF261" s="374"/>
      <c r="AG261" s="374"/>
      <c r="AH261" s="374"/>
      <c r="AI261" s="374"/>
      <c r="AJ261" s="374"/>
      <c r="AK261" s="374"/>
      <c r="AL261" s="374"/>
      <c r="AM261" s="374"/>
      <c r="AN261" s="374"/>
      <c r="AO261" s="374"/>
      <c r="AP261" s="374"/>
      <c r="AQ261" s="374"/>
      <c r="AR261" s="374"/>
      <c r="AS261" s="374"/>
      <c r="AT261" s="374"/>
      <c r="AU261" s="374"/>
      <c r="AV261" s="374"/>
      <c r="AW261" s="374"/>
      <c r="AX261" s="374"/>
      <c r="AY261" s="374"/>
      <c r="AZ261" s="374"/>
      <c r="BA261" s="374"/>
      <c r="BB261" s="374"/>
      <c r="BC261" s="374"/>
      <c r="BD261" s="374"/>
      <c r="BE261" s="374"/>
      <c r="BF261" s="374"/>
      <c r="BG261" s="374"/>
      <c r="BH261" s="374"/>
      <c r="BI261" s="374"/>
      <c r="BJ261" s="374"/>
      <c r="BK261" s="374"/>
      <c r="BL261" s="374"/>
      <c r="BM261" s="374"/>
      <c r="BN261" s="374"/>
      <c r="BO261" s="374"/>
      <c r="BP261" s="374"/>
      <c r="BQ261" s="374"/>
    </row>
    <row r="262" spans="1:69" s="4" customFormat="1" ht="15" customHeight="1">
      <c r="A262" s="374"/>
      <c r="B262" s="386"/>
      <c r="C262" s="435"/>
      <c r="D262" s="435"/>
      <c r="E262" s="435"/>
      <c r="F262" s="376"/>
      <c r="G262" s="435"/>
      <c r="H262" s="739"/>
      <c r="I262" s="335"/>
      <c r="J262" s="739"/>
      <c r="K262" s="334"/>
      <c r="L262" s="435"/>
      <c r="M262" s="414"/>
      <c r="N262" s="414"/>
      <c r="O262" s="416"/>
      <c r="P262" s="379"/>
      <c r="Q262" s="379"/>
      <c r="R262" s="379"/>
      <c r="S262" s="379"/>
      <c r="T262" s="379"/>
      <c r="U262" s="379"/>
      <c r="V262" s="379"/>
      <c r="W262" s="374"/>
      <c r="X262" s="374"/>
      <c r="Y262" s="374"/>
      <c r="Z262" s="374"/>
      <c r="AA262" s="374"/>
      <c r="AB262" s="374"/>
      <c r="AC262" s="374"/>
      <c r="AD262" s="374"/>
      <c r="AE262" s="374"/>
      <c r="AF262" s="374"/>
      <c r="AG262" s="374"/>
      <c r="AH262" s="374"/>
      <c r="AI262" s="374"/>
      <c r="AJ262" s="374"/>
      <c r="AK262" s="374"/>
      <c r="AL262" s="374"/>
      <c r="AM262" s="374"/>
      <c r="AN262" s="374"/>
      <c r="AO262" s="374"/>
      <c r="AP262" s="374"/>
      <c r="AQ262" s="374"/>
      <c r="AR262" s="374"/>
      <c r="AS262" s="374"/>
      <c r="AT262" s="374"/>
      <c r="AU262" s="374"/>
      <c r="AV262" s="374"/>
      <c r="AW262" s="374"/>
      <c r="AX262" s="374"/>
      <c r="AY262" s="374"/>
      <c r="AZ262" s="374"/>
      <c r="BA262" s="374"/>
      <c r="BB262" s="374"/>
      <c r="BC262" s="374"/>
      <c r="BD262" s="374"/>
      <c r="BE262" s="374"/>
      <c r="BF262" s="374"/>
      <c r="BG262" s="374"/>
      <c r="BH262" s="374"/>
      <c r="BI262" s="374"/>
      <c r="BJ262" s="374"/>
      <c r="BK262" s="374"/>
      <c r="BL262" s="374"/>
      <c r="BM262" s="374"/>
      <c r="BN262" s="374"/>
      <c r="BO262" s="374"/>
      <c r="BP262" s="374"/>
      <c r="BQ262" s="374"/>
    </row>
    <row r="263" spans="1:69" s="4" customFormat="1" ht="15" customHeight="1">
      <c r="A263" s="374"/>
      <c r="B263" s="375"/>
      <c r="C263" s="739"/>
      <c r="D263" s="739"/>
      <c r="E263" s="739"/>
      <c r="F263" s="376"/>
      <c r="G263" s="435"/>
      <c r="H263" s="739"/>
      <c r="I263" s="335"/>
      <c r="J263" s="739"/>
      <c r="K263" s="334"/>
      <c r="L263" s="435"/>
      <c r="M263" s="414"/>
      <c r="N263" s="414"/>
      <c r="O263" s="416"/>
      <c r="P263" s="379"/>
      <c r="Q263" s="379"/>
      <c r="R263" s="379"/>
      <c r="S263" s="379"/>
      <c r="T263" s="379"/>
      <c r="U263" s="379"/>
      <c r="V263" s="379"/>
      <c r="W263" s="374"/>
      <c r="X263" s="374"/>
      <c r="Y263" s="374"/>
      <c r="Z263" s="374"/>
      <c r="AA263" s="374"/>
      <c r="AB263" s="374"/>
      <c r="AC263" s="374"/>
      <c r="AD263" s="374"/>
      <c r="AE263" s="374"/>
      <c r="AF263" s="374"/>
      <c r="AG263" s="374"/>
      <c r="AH263" s="374"/>
      <c r="AI263" s="374"/>
      <c r="AJ263" s="374"/>
      <c r="AK263" s="374"/>
      <c r="AL263" s="374"/>
      <c r="AM263" s="374"/>
      <c r="AN263" s="374"/>
      <c r="AO263" s="374"/>
      <c r="AP263" s="374"/>
      <c r="AQ263" s="374"/>
      <c r="AR263" s="374"/>
      <c r="AS263" s="374"/>
      <c r="AT263" s="374"/>
      <c r="AU263" s="374"/>
      <c r="AV263" s="374"/>
      <c r="AW263" s="374"/>
      <c r="AX263" s="374"/>
      <c r="AY263" s="374"/>
      <c r="AZ263" s="374"/>
      <c r="BA263" s="374"/>
      <c r="BB263" s="374"/>
      <c r="BC263" s="374"/>
      <c r="BD263" s="374"/>
      <c r="BE263" s="374"/>
      <c r="BF263" s="374"/>
      <c r="BG263" s="374"/>
      <c r="BH263" s="374"/>
      <c r="BI263" s="374"/>
      <c r="BJ263" s="374"/>
      <c r="BK263" s="374"/>
      <c r="BL263" s="374"/>
      <c r="BM263" s="374"/>
      <c r="BN263" s="374"/>
      <c r="BO263" s="374"/>
      <c r="BP263" s="374"/>
      <c r="BQ263" s="374"/>
    </row>
    <row r="264" spans="1:69" s="4" customFormat="1" ht="15" customHeight="1">
      <c r="A264" s="374"/>
      <c r="B264" s="386"/>
      <c r="C264" s="435"/>
      <c r="D264" s="435"/>
      <c r="E264" s="435"/>
      <c r="F264" s="376"/>
      <c r="G264" s="435"/>
      <c r="H264" s="739"/>
      <c r="I264" s="335"/>
      <c r="J264" s="739"/>
      <c r="K264" s="334"/>
      <c r="L264" s="435"/>
      <c r="M264" s="414"/>
      <c r="N264" s="414"/>
      <c r="O264" s="414"/>
      <c r="P264" s="374"/>
      <c r="Q264" s="379"/>
      <c r="R264" s="379"/>
      <c r="S264" s="379"/>
      <c r="T264" s="379"/>
      <c r="U264" s="379"/>
      <c r="V264" s="379"/>
      <c r="W264" s="374"/>
      <c r="X264" s="374"/>
      <c r="Y264" s="374"/>
      <c r="Z264" s="374"/>
      <c r="AA264" s="374"/>
      <c r="AB264" s="374"/>
      <c r="AC264" s="374"/>
      <c r="AD264" s="374"/>
      <c r="AE264" s="374"/>
      <c r="AF264" s="374"/>
      <c r="AG264" s="374"/>
      <c r="AH264" s="374"/>
      <c r="AI264" s="374"/>
      <c r="AJ264" s="374"/>
      <c r="AK264" s="374"/>
      <c r="AL264" s="374"/>
      <c r="AM264" s="374"/>
      <c r="AN264" s="374"/>
      <c r="AO264" s="374"/>
      <c r="AP264" s="374"/>
      <c r="AQ264" s="374"/>
      <c r="AR264" s="374"/>
      <c r="AS264" s="374"/>
      <c r="AT264" s="374"/>
      <c r="AU264" s="374"/>
      <c r="AV264" s="374"/>
      <c r="AW264" s="374"/>
      <c r="AX264" s="374"/>
      <c r="AY264" s="374"/>
      <c r="AZ264" s="374"/>
      <c r="BA264" s="374"/>
      <c r="BB264" s="374"/>
      <c r="BC264" s="374"/>
      <c r="BD264" s="374"/>
      <c r="BE264" s="374"/>
      <c r="BF264" s="374"/>
      <c r="BG264" s="374"/>
      <c r="BH264" s="374"/>
      <c r="BI264" s="374"/>
      <c r="BJ264" s="374"/>
      <c r="BK264" s="374"/>
      <c r="BL264" s="374"/>
      <c r="BM264" s="374"/>
      <c r="BN264" s="374"/>
      <c r="BO264" s="374"/>
      <c r="BP264" s="374"/>
      <c r="BQ264" s="374"/>
    </row>
    <row r="265" spans="1:69" s="4" customFormat="1" ht="15" customHeight="1">
      <c r="A265" s="374"/>
      <c r="B265" s="375"/>
      <c r="C265" s="739"/>
      <c r="D265" s="739"/>
      <c r="E265" s="739"/>
      <c r="F265" s="376"/>
      <c r="G265" s="435"/>
      <c r="H265" s="739"/>
      <c r="I265" s="335"/>
      <c r="J265" s="739"/>
      <c r="K265" s="334"/>
      <c r="L265" s="435"/>
      <c r="M265" s="414"/>
      <c r="N265" s="414"/>
      <c r="O265" s="414"/>
      <c r="P265" s="374"/>
      <c r="Q265" s="379"/>
      <c r="R265" s="379"/>
      <c r="S265" s="379"/>
      <c r="T265" s="379"/>
      <c r="U265" s="379"/>
      <c r="V265" s="379"/>
      <c r="W265" s="374"/>
      <c r="X265" s="374"/>
      <c r="Y265" s="374"/>
      <c r="Z265" s="374"/>
      <c r="AA265" s="374"/>
      <c r="AB265" s="374"/>
      <c r="AC265" s="374"/>
      <c r="AD265" s="374"/>
      <c r="AE265" s="374"/>
      <c r="AF265" s="374"/>
      <c r="AG265" s="374"/>
      <c r="AH265" s="374"/>
      <c r="AI265" s="374"/>
      <c r="AJ265" s="374"/>
      <c r="AK265" s="374"/>
      <c r="AL265" s="374"/>
      <c r="AM265" s="374"/>
      <c r="AN265" s="374"/>
      <c r="AO265" s="374"/>
      <c r="AP265" s="374"/>
      <c r="AQ265" s="374"/>
      <c r="AR265" s="374"/>
      <c r="AS265" s="374"/>
      <c r="AT265" s="374"/>
      <c r="AU265" s="374"/>
      <c r="AV265" s="374"/>
      <c r="AW265" s="374"/>
      <c r="AX265" s="374"/>
      <c r="AY265" s="374"/>
      <c r="AZ265" s="374"/>
      <c r="BA265" s="374"/>
      <c r="BB265" s="374"/>
      <c r="BC265" s="374"/>
      <c r="BD265" s="374"/>
      <c r="BE265" s="374"/>
      <c r="BF265" s="374"/>
      <c r="BG265" s="374"/>
      <c r="BH265" s="374"/>
      <c r="BI265" s="374"/>
      <c r="BJ265" s="374"/>
      <c r="BK265" s="374"/>
      <c r="BL265" s="374"/>
      <c r="BM265" s="374"/>
      <c r="BN265" s="374"/>
      <c r="BO265" s="374"/>
      <c r="BP265" s="374"/>
      <c r="BQ265" s="374"/>
    </row>
    <row r="266" spans="1:69" s="4" customFormat="1" ht="18.95" customHeight="1">
      <c r="A266" s="374"/>
      <c r="B266" s="386"/>
      <c r="C266" s="435"/>
      <c r="D266" s="435"/>
      <c r="E266" s="435"/>
      <c r="F266" s="738"/>
      <c r="G266" s="435"/>
      <c r="H266" s="739"/>
      <c r="I266" s="335"/>
      <c r="J266" s="739"/>
      <c r="K266" s="334"/>
      <c r="L266" s="435"/>
      <c r="M266" s="414"/>
      <c r="N266" s="414"/>
      <c r="O266" s="414"/>
      <c r="P266" s="374"/>
      <c r="Q266" s="374"/>
      <c r="R266" s="374"/>
      <c r="S266" s="374"/>
      <c r="T266" s="374"/>
      <c r="U266" s="374"/>
      <c r="V266" s="374"/>
      <c r="W266" s="374"/>
      <c r="X266" s="374"/>
      <c r="Y266" s="374"/>
      <c r="Z266" s="374"/>
      <c r="AA266" s="374"/>
      <c r="AB266" s="374"/>
      <c r="AC266" s="374"/>
      <c r="AD266" s="374"/>
      <c r="AE266" s="374"/>
      <c r="AF266" s="374"/>
      <c r="AG266" s="374"/>
      <c r="AH266" s="374"/>
      <c r="AI266" s="374"/>
      <c r="AJ266" s="374"/>
      <c r="AK266" s="374"/>
      <c r="AL266" s="374"/>
      <c r="AM266" s="374"/>
      <c r="AN266" s="374"/>
      <c r="AO266" s="374"/>
      <c r="AP266" s="374"/>
      <c r="AQ266" s="374"/>
      <c r="AR266" s="374"/>
      <c r="AS266" s="374"/>
      <c r="AT266" s="374"/>
      <c r="AU266" s="374"/>
      <c r="AV266" s="374"/>
      <c r="AW266" s="374"/>
      <c r="AX266" s="374"/>
      <c r="AY266" s="374"/>
      <c r="AZ266" s="374"/>
      <c r="BA266" s="374"/>
      <c r="BB266" s="374"/>
      <c r="BC266" s="374"/>
      <c r="BD266" s="374"/>
      <c r="BE266" s="374"/>
      <c r="BF266" s="374"/>
      <c r="BG266" s="374"/>
      <c r="BH266" s="374"/>
      <c r="BI266" s="374"/>
      <c r="BJ266" s="374"/>
      <c r="BK266" s="374"/>
      <c r="BL266" s="374"/>
      <c r="BM266" s="374"/>
      <c r="BN266" s="374"/>
      <c r="BO266" s="374"/>
      <c r="BP266" s="374"/>
      <c r="BQ266" s="374"/>
    </row>
    <row r="267" spans="1:69" s="4" customFormat="1" ht="18.95" customHeight="1">
      <c r="A267" s="374"/>
      <c r="B267" s="386"/>
      <c r="C267" s="435"/>
      <c r="D267" s="435"/>
      <c r="E267" s="435"/>
      <c r="F267" s="738"/>
      <c r="G267" s="435"/>
      <c r="H267" s="739"/>
      <c r="I267" s="335"/>
      <c r="J267" s="739"/>
      <c r="K267" s="334"/>
      <c r="L267" s="435"/>
      <c r="M267" s="414"/>
      <c r="N267" s="414"/>
      <c r="O267" s="414"/>
      <c r="P267" s="374"/>
      <c r="Q267" s="374"/>
      <c r="R267" s="374"/>
      <c r="S267" s="374"/>
      <c r="T267" s="374"/>
      <c r="U267" s="374"/>
      <c r="V267" s="374"/>
      <c r="W267" s="374"/>
      <c r="X267" s="374"/>
      <c r="Y267" s="374"/>
      <c r="Z267" s="374"/>
      <c r="AA267" s="374"/>
      <c r="AB267" s="374"/>
      <c r="AC267" s="374"/>
      <c r="AD267" s="374"/>
      <c r="AE267" s="374"/>
      <c r="AF267" s="374"/>
      <c r="AG267" s="374"/>
      <c r="AH267" s="374"/>
      <c r="AI267" s="374"/>
      <c r="AJ267" s="374"/>
      <c r="AK267" s="374"/>
      <c r="AL267" s="374"/>
      <c r="AM267" s="374"/>
      <c r="AN267" s="374"/>
      <c r="AO267" s="374"/>
      <c r="AP267" s="374"/>
      <c r="AQ267" s="374"/>
      <c r="AR267" s="374"/>
      <c r="AS267" s="374"/>
      <c r="AT267" s="374"/>
      <c r="AU267" s="374"/>
      <c r="AV267" s="374"/>
      <c r="AW267" s="374"/>
      <c r="AX267" s="374"/>
      <c r="AY267" s="374"/>
      <c r="AZ267" s="374"/>
      <c r="BA267" s="374"/>
      <c r="BB267" s="374"/>
      <c r="BC267" s="374"/>
      <c r="BD267" s="374"/>
      <c r="BE267" s="374"/>
      <c r="BF267" s="374"/>
      <c r="BG267" s="374"/>
      <c r="BH267" s="374"/>
      <c r="BI267" s="374"/>
      <c r="BJ267" s="374"/>
      <c r="BK267" s="374"/>
      <c r="BL267" s="374"/>
      <c r="BM267" s="374"/>
      <c r="BN267" s="374"/>
      <c r="BO267" s="374"/>
      <c r="BP267" s="374"/>
      <c r="BQ267" s="374"/>
    </row>
    <row r="268" spans="1:69" s="4" customFormat="1" ht="18.95" customHeight="1">
      <c r="A268" s="374"/>
      <c r="B268" s="386"/>
      <c r="C268" s="435"/>
      <c r="D268" s="435"/>
      <c r="E268" s="435"/>
      <c r="F268" s="738"/>
      <c r="G268" s="435"/>
      <c r="H268" s="739"/>
      <c r="I268" s="335"/>
      <c r="J268" s="739"/>
      <c r="K268" s="334"/>
      <c r="L268" s="435"/>
      <c r="M268" s="414"/>
      <c r="N268" s="414"/>
      <c r="O268" s="414"/>
      <c r="P268" s="374"/>
      <c r="Q268" s="374"/>
      <c r="R268" s="374"/>
      <c r="S268" s="374"/>
      <c r="T268" s="374"/>
      <c r="U268" s="374"/>
      <c r="V268" s="374"/>
      <c r="W268" s="374"/>
      <c r="X268" s="374"/>
      <c r="Y268" s="374"/>
      <c r="Z268" s="374"/>
      <c r="AA268" s="374"/>
      <c r="AB268" s="374"/>
      <c r="AC268" s="374"/>
      <c r="AD268" s="374"/>
      <c r="AE268" s="374"/>
      <c r="AF268" s="374"/>
      <c r="AG268" s="374"/>
      <c r="AH268" s="374"/>
      <c r="AI268" s="374"/>
      <c r="AJ268" s="374"/>
      <c r="AK268" s="374"/>
      <c r="AL268" s="374"/>
      <c r="AM268" s="374"/>
      <c r="AN268" s="374"/>
      <c r="AO268" s="374"/>
      <c r="AP268" s="374"/>
      <c r="AQ268" s="374"/>
      <c r="AR268" s="374"/>
      <c r="AS268" s="374"/>
      <c r="AT268" s="374"/>
      <c r="AU268" s="374"/>
      <c r="AV268" s="374"/>
      <c r="AW268" s="374"/>
      <c r="AX268" s="374"/>
      <c r="AY268" s="374"/>
      <c r="AZ268" s="374"/>
      <c r="BA268" s="374"/>
      <c r="BB268" s="374"/>
      <c r="BC268" s="374"/>
      <c r="BD268" s="374"/>
      <c r="BE268" s="374"/>
      <c r="BF268" s="374"/>
      <c r="BG268" s="374"/>
      <c r="BH268" s="374"/>
      <c r="BI268" s="374"/>
      <c r="BJ268" s="374"/>
      <c r="BK268" s="374"/>
      <c r="BL268" s="374"/>
      <c r="BM268" s="374"/>
      <c r="BN268" s="374"/>
      <c r="BO268" s="374"/>
      <c r="BP268" s="374"/>
      <c r="BQ268" s="374"/>
    </row>
    <row r="269" spans="1:69" s="4" customFormat="1" ht="18.95" customHeight="1">
      <c r="A269" s="374"/>
      <c r="B269" s="386"/>
      <c r="C269" s="435"/>
      <c r="D269" s="435"/>
      <c r="E269" s="435"/>
      <c r="F269" s="738"/>
      <c r="G269" s="435"/>
      <c r="H269" s="739"/>
      <c r="I269" s="335"/>
      <c r="J269" s="739"/>
      <c r="K269" s="334"/>
      <c r="L269" s="435"/>
      <c r="M269" s="414"/>
      <c r="N269" s="414"/>
      <c r="O269" s="414"/>
      <c r="P269" s="374"/>
      <c r="Q269" s="374"/>
      <c r="R269" s="374"/>
      <c r="S269" s="374"/>
      <c r="T269" s="374"/>
      <c r="U269" s="374"/>
      <c r="V269" s="374"/>
      <c r="W269" s="374"/>
      <c r="X269" s="374"/>
      <c r="Y269" s="374"/>
      <c r="Z269" s="374"/>
      <c r="AA269" s="374"/>
      <c r="AB269" s="374"/>
      <c r="AC269" s="374"/>
      <c r="AD269" s="374"/>
      <c r="AE269" s="374"/>
      <c r="AF269" s="374"/>
      <c r="AG269" s="374"/>
      <c r="AH269" s="374"/>
      <c r="AI269" s="374"/>
      <c r="AJ269" s="374"/>
      <c r="AK269" s="374"/>
      <c r="AL269" s="374"/>
      <c r="AM269" s="374"/>
      <c r="AN269" s="374"/>
      <c r="AO269" s="374"/>
      <c r="AP269" s="374"/>
      <c r="AQ269" s="374"/>
      <c r="AR269" s="374"/>
      <c r="AS269" s="374"/>
      <c r="AT269" s="374"/>
      <c r="AU269" s="374"/>
      <c r="AV269" s="374"/>
      <c r="AW269" s="374"/>
      <c r="AX269" s="374"/>
      <c r="AY269" s="374"/>
      <c r="AZ269" s="374"/>
      <c r="BA269" s="374"/>
      <c r="BB269" s="374"/>
      <c r="BC269" s="374"/>
      <c r="BD269" s="374"/>
      <c r="BE269" s="374"/>
      <c r="BF269" s="374"/>
      <c r="BG269" s="374"/>
      <c r="BH269" s="374"/>
      <c r="BI269" s="374"/>
      <c r="BJ269" s="374"/>
      <c r="BK269" s="374"/>
      <c r="BL269" s="374"/>
      <c r="BM269" s="374"/>
      <c r="BN269" s="374"/>
      <c r="BO269" s="374"/>
      <c r="BP269" s="374"/>
      <c r="BQ269" s="374"/>
    </row>
    <row r="270" spans="1:69" s="4" customFormat="1" ht="18.95" customHeight="1">
      <c r="A270" s="374"/>
      <c r="B270" s="386"/>
      <c r="C270" s="435"/>
      <c r="D270" s="435"/>
      <c r="E270" s="435"/>
      <c r="F270" s="738"/>
      <c r="G270" s="435"/>
      <c r="H270" s="739"/>
      <c r="I270" s="335"/>
      <c r="J270" s="739"/>
      <c r="K270" s="334"/>
      <c r="L270" s="435"/>
      <c r="M270" s="414"/>
      <c r="N270" s="414"/>
      <c r="O270" s="414"/>
      <c r="P270" s="374"/>
      <c r="Q270" s="374"/>
      <c r="R270" s="374"/>
      <c r="S270" s="374"/>
      <c r="T270" s="374"/>
      <c r="U270" s="374"/>
      <c r="V270" s="374"/>
      <c r="W270" s="374"/>
      <c r="X270" s="374"/>
      <c r="Y270" s="374"/>
      <c r="Z270" s="374"/>
      <c r="AA270" s="374"/>
      <c r="AB270" s="374"/>
      <c r="AC270" s="374"/>
      <c r="AD270" s="374"/>
      <c r="AE270" s="374"/>
      <c r="AF270" s="374"/>
      <c r="AG270" s="374"/>
      <c r="AH270" s="374"/>
      <c r="AI270" s="374"/>
      <c r="AJ270" s="374"/>
      <c r="AK270" s="374"/>
      <c r="AL270" s="374"/>
      <c r="AM270" s="374"/>
      <c r="AN270" s="374"/>
      <c r="AO270" s="374"/>
      <c r="AP270" s="374"/>
      <c r="AQ270" s="374"/>
      <c r="AR270" s="374"/>
      <c r="AS270" s="374"/>
      <c r="AT270" s="374"/>
      <c r="AU270" s="374"/>
      <c r="AV270" s="374"/>
      <c r="AW270" s="374"/>
      <c r="AX270" s="374"/>
      <c r="AY270" s="374"/>
      <c r="AZ270" s="374"/>
      <c r="BA270" s="374"/>
      <c r="BB270" s="374"/>
      <c r="BC270" s="374"/>
      <c r="BD270" s="374"/>
      <c r="BE270" s="374"/>
      <c r="BF270" s="374"/>
      <c r="BG270" s="374"/>
      <c r="BH270" s="374"/>
      <c r="BI270" s="374"/>
      <c r="BJ270" s="374"/>
      <c r="BK270" s="374"/>
      <c r="BL270" s="374"/>
      <c r="BM270" s="374"/>
      <c r="BN270" s="374"/>
      <c r="BO270" s="374"/>
      <c r="BP270" s="374"/>
      <c r="BQ270" s="374"/>
    </row>
    <row r="271" spans="1:69" s="4" customFormat="1" ht="18.95" customHeight="1">
      <c r="A271" s="374"/>
      <c r="B271" s="386"/>
      <c r="C271" s="435"/>
      <c r="D271" s="435"/>
      <c r="E271" s="435"/>
      <c r="F271" s="738"/>
      <c r="G271" s="435"/>
      <c r="H271" s="739"/>
      <c r="I271" s="335"/>
      <c r="J271" s="739"/>
      <c r="K271" s="334"/>
      <c r="L271" s="435"/>
      <c r="M271" s="414"/>
      <c r="N271" s="414"/>
      <c r="O271" s="414"/>
      <c r="P271" s="374"/>
      <c r="Q271" s="374"/>
      <c r="R271" s="374"/>
      <c r="S271" s="374"/>
      <c r="T271" s="374"/>
      <c r="U271" s="374"/>
      <c r="V271" s="374"/>
      <c r="W271" s="374"/>
      <c r="X271" s="374"/>
      <c r="Y271" s="374"/>
      <c r="Z271" s="374"/>
      <c r="AA271" s="374"/>
      <c r="AB271" s="374"/>
      <c r="AC271" s="374"/>
      <c r="AD271" s="374"/>
      <c r="AE271" s="374"/>
      <c r="AF271" s="374"/>
      <c r="AG271" s="374"/>
      <c r="AH271" s="374"/>
      <c r="AI271" s="374"/>
      <c r="AJ271" s="374"/>
      <c r="AK271" s="374"/>
      <c r="AL271" s="374"/>
      <c r="AM271" s="374"/>
      <c r="AN271" s="374"/>
      <c r="AO271" s="374"/>
      <c r="AP271" s="374"/>
      <c r="AQ271" s="374"/>
      <c r="AR271" s="374"/>
      <c r="AS271" s="374"/>
      <c r="AT271" s="374"/>
      <c r="AU271" s="374"/>
      <c r="AV271" s="374"/>
      <c r="AW271" s="374"/>
      <c r="AX271" s="374"/>
      <c r="AY271" s="374"/>
      <c r="AZ271" s="374"/>
      <c r="BA271" s="374"/>
      <c r="BB271" s="374"/>
      <c r="BC271" s="374"/>
      <c r="BD271" s="374"/>
      <c r="BE271" s="374"/>
      <c r="BF271" s="374"/>
      <c r="BG271" s="374"/>
      <c r="BH271" s="374"/>
      <c r="BI271" s="374"/>
      <c r="BJ271" s="374"/>
      <c r="BK271" s="374"/>
      <c r="BL271" s="374"/>
      <c r="BM271" s="374"/>
      <c r="BN271" s="374"/>
      <c r="BO271" s="374"/>
      <c r="BP271" s="374"/>
      <c r="BQ271" s="374"/>
    </row>
    <row r="272" spans="1:69" s="4" customFormat="1" ht="18.95" customHeight="1">
      <c r="A272" s="374"/>
      <c r="B272" s="386"/>
      <c r="C272" s="435"/>
      <c r="D272" s="435"/>
      <c r="E272" s="435"/>
      <c r="F272" s="738"/>
      <c r="G272" s="435"/>
      <c r="H272" s="739"/>
      <c r="I272" s="335"/>
      <c r="J272" s="739"/>
      <c r="K272" s="334"/>
      <c r="L272" s="435"/>
      <c r="M272" s="414"/>
      <c r="N272" s="414"/>
      <c r="O272" s="414"/>
      <c r="P272" s="374"/>
      <c r="Q272" s="374"/>
      <c r="R272" s="374"/>
      <c r="S272" s="374"/>
      <c r="T272" s="374"/>
      <c r="U272" s="374"/>
      <c r="V272" s="374"/>
      <c r="W272" s="374"/>
      <c r="X272" s="374"/>
      <c r="Y272" s="374"/>
      <c r="Z272" s="374"/>
      <c r="AA272" s="374"/>
      <c r="AB272" s="374"/>
      <c r="AC272" s="374"/>
      <c r="AD272" s="374"/>
      <c r="AE272" s="374"/>
      <c r="AF272" s="374"/>
      <c r="AG272" s="374"/>
      <c r="AH272" s="374"/>
      <c r="AI272" s="374"/>
      <c r="AJ272" s="374"/>
      <c r="AK272" s="374"/>
      <c r="AL272" s="374"/>
      <c r="AM272" s="374"/>
      <c r="AN272" s="374"/>
      <c r="AO272" s="374"/>
      <c r="AP272" s="374"/>
      <c r="AQ272" s="374"/>
      <c r="AR272" s="374"/>
      <c r="AS272" s="374"/>
      <c r="AT272" s="374"/>
      <c r="AU272" s="374"/>
      <c r="AV272" s="374"/>
      <c r="AW272" s="374"/>
      <c r="AX272" s="374"/>
      <c r="AY272" s="374"/>
      <c r="AZ272" s="374"/>
      <c r="BA272" s="374"/>
      <c r="BB272" s="374"/>
      <c r="BC272" s="374"/>
      <c r="BD272" s="374"/>
      <c r="BE272" s="374"/>
      <c r="BF272" s="374"/>
      <c r="BG272" s="374"/>
      <c r="BH272" s="374"/>
      <c r="BI272" s="374"/>
      <c r="BJ272" s="374"/>
      <c r="BK272" s="374"/>
      <c r="BL272" s="374"/>
      <c r="BM272" s="374"/>
      <c r="BN272" s="374"/>
      <c r="BO272" s="374"/>
      <c r="BP272" s="374"/>
      <c r="BQ272" s="374"/>
    </row>
    <row r="273" spans="1:69" s="4" customFormat="1" ht="18.95" customHeight="1">
      <c r="A273" s="374"/>
      <c r="B273" s="375"/>
      <c r="C273" s="739"/>
      <c r="D273" s="739"/>
      <c r="E273" s="739"/>
      <c r="F273" s="376"/>
      <c r="G273" s="435"/>
      <c r="H273" s="739"/>
      <c r="I273" s="1031"/>
      <c r="J273" s="1031"/>
      <c r="K273" s="334"/>
      <c r="L273" s="435"/>
      <c r="M273" s="414"/>
      <c r="N273" s="414"/>
      <c r="O273" s="414"/>
      <c r="P273" s="374"/>
      <c r="Q273" s="374"/>
      <c r="R273" s="374"/>
      <c r="S273" s="374"/>
      <c r="T273" s="374"/>
      <c r="U273" s="374"/>
      <c r="V273" s="374"/>
      <c r="W273" s="374"/>
      <c r="X273" s="374"/>
      <c r="Y273" s="374"/>
      <c r="Z273" s="374"/>
      <c r="AA273" s="374"/>
      <c r="AB273" s="374"/>
      <c r="AC273" s="374"/>
      <c r="AD273" s="374"/>
      <c r="AE273" s="374"/>
      <c r="AF273" s="374"/>
      <c r="AG273" s="374"/>
      <c r="AH273" s="374"/>
      <c r="AI273" s="374"/>
      <c r="AJ273" s="374"/>
      <c r="AK273" s="374"/>
      <c r="AL273" s="374"/>
      <c r="AM273" s="374"/>
      <c r="AN273" s="374"/>
      <c r="AO273" s="374"/>
      <c r="AP273" s="374"/>
      <c r="AQ273" s="374"/>
      <c r="AR273" s="374"/>
      <c r="AS273" s="374"/>
      <c r="AT273" s="374"/>
      <c r="AU273" s="374"/>
      <c r="AV273" s="374"/>
      <c r="AW273" s="374"/>
      <c r="AX273" s="374"/>
      <c r="AY273" s="374"/>
      <c r="AZ273" s="374"/>
      <c r="BA273" s="374"/>
      <c r="BB273" s="374"/>
      <c r="BC273" s="374"/>
      <c r="BD273" s="374"/>
      <c r="BE273" s="374"/>
      <c r="BF273" s="374"/>
      <c r="BG273" s="374"/>
      <c r="BH273" s="374"/>
      <c r="BI273" s="374"/>
      <c r="BJ273" s="374"/>
      <c r="BK273" s="374"/>
      <c r="BL273" s="374"/>
      <c r="BM273" s="374"/>
      <c r="BN273" s="374"/>
      <c r="BO273" s="374"/>
      <c r="BP273" s="374"/>
      <c r="BQ273" s="374"/>
    </row>
    <row r="274" spans="1:69" s="4" customFormat="1" ht="18.95" customHeight="1">
      <c r="A274" s="374"/>
      <c r="B274" s="375"/>
      <c r="C274" s="435"/>
      <c r="D274" s="435"/>
      <c r="E274" s="435"/>
      <c r="F274" s="376"/>
      <c r="G274" s="435"/>
      <c r="H274" s="435"/>
      <c r="I274" s="1031"/>
      <c r="J274" s="1031"/>
      <c r="K274" s="334"/>
      <c r="L274" s="435"/>
      <c r="M274" s="414"/>
      <c r="N274" s="414"/>
      <c r="O274" s="414"/>
      <c r="P274" s="374"/>
      <c r="Q274" s="374"/>
      <c r="R274" s="374"/>
      <c r="S274" s="374"/>
      <c r="T274" s="374"/>
      <c r="U274" s="374"/>
      <c r="V274" s="374"/>
      <c r="W274" s="374"/>
      <c r="X274" s="374"/>
      <c r="Y274" s="374"/>
      <c r="Z274" s="374"/>
      <c r="AA274" s="374"/>
      <c r="AB274" s="374"/>
      <c r="AC274" s="374"/>
      <c r="AD274" s="374"/>
      <c r="AE274" s="374"/>
      <c r="AF274" s="374"/>
      <c r="AG274" s="374"/>
      <c r="AH274" s="374"/>
      <c r="AI274" s="374"/>
      <c r="AJ274" s="374"/>
      <c r="AK274" s="374"/>
      <c r="AL274" s="374"/>
      <c r="AM274" s="374"/>
      <c r="AN274" s="374"/>
      <c r="AO274" s="374"/>
      <c r="AP274" s="374"/>
      <c r="AQ274" s="374"/>
      <c r="AR274" s="374"/>
      <c r="AS274" s="374"/>
      <c r="AT274" s="374"/>
      <c r="AU274" s="374"/>
      <c r="AV274" s="374"/>
      <c r="AW274" s="374"/>
      <c r="AX274" s="374"/>
      <c r="AY274" s="374"/>
      <c r="AZ274" s="374"/>
      <c r="BA274" s="374"/>
      <c r="BB274" s="374"/>
      <c r="BC274" s="374"/>
      <c r="BD274" s="374"/>
      <c r="BE274" s="374"/>
      <c r="BF274" s="374"/>
      <c r="BG274" s="374"/>
      <c r="BH274" s="374"/>
      <c r="BI274" s="374"/>
      <c r="BJ274" s="374"/>
      <c r="BK274" s="374"/>
      <c r="BL274" s="374"/>
      <c r="BM274" s="374"/>
      <c r="BN274" s="374"/>
      <c r="BO274" s="374"/>
      <c r="BP274" s="374"/>
      <c r="BQ274" s="374"/>
    </row>
    <row r="275" spans="1:69" s="4" customFormat="1" ht="18.95" customHeight="1">
      <c r="A275" s="374"/>
      <c r="B275" s="375"/>
      <c r="C275" s="435"/>
      <c r="D275" s="435"/>
      <c r="E275" s="435"/>
      <c r="F275" s="376"/>
      <c r="G275" s="435"/>
      <c r="H275" s="435"/>
      <c r="I275" s="359"/>
      <c r="J275" s="739"/>
      <c r="K275" s="334"/>
      <c r="L275" s="435"/>
      <c r="M275" s="414"/>
      <c r="N275" s="414"/>
      <c r="O275" s="414"/>
      <c r="P275" s="374"/>
      <c r="Q275" s="374"/>
      <c r="R275" s="374"/>
      <c r="S275" s="374"/>
      <c r="T275" s="374"/>
      <c r="U275" s="374"/>
      <c r="V275" s="374"/>
      <c r="W275" s="374"/>
      <c r="X275" s="374"/>
      <c r="Y275" s="374"/>
      <c r="Z275" s="374"/>
      <c r="AA275" s="374"/>
      <c r="AB275" s="374"/>
      <c r="AC275" s="374"/>
      <c r="AD275" s="374"/>
      <c r="AE275" s="374"/>
      <c r="AF275" s="374"/>
      <c r="AG275" s="374"/>
      <c r="AH275" s="374"/>
      <c r="AI275" s="374"/>
      <c r="AJ275" s="374"/>
      <c r="AK275" s="374"/>
      <c r="AL275" s="374"/>
      <c r="AM275" s="374"/>
      <c r="AN275" s="374"/>
      <c r="AO275" s="374"/>
      <c r="AP275" s="374"/>
      <c r="AQ275" s="374"/>
      <c r="AR275" s="374"/>
      <c r="AS275" s="374"/>
      <c r="AT275" s="374"/>
      <c r="AU275" s="374"/>
      <c r="AV275" s="374"/>
      <c r="AW275" s="374"/>
      <c r="AX275" s="374"/>
      <c r="AY275" s="374"/>
      <c r="AZ275" s="374"/>
      <c r="BA275" s="374"/>
      <c r="BB275" s="374"/>
      <c r="BC275" s="374"/>
      <c r="BD275" s="374"/>
      <c r="BE275" s="374"/>
      <c r="BF275" s="374"/>
      <c r="BG275" s="374"/>
      <c r="BH275" s="374"/>
      <c r="BI275" s="374"/>
      <c r="BJ275" s="374"/>
      <c r="BK275" s="374"/>
      <c r="BL275" s="374"/>
      <c r="BM275" s="374"/>
      <c r="BN275" s="374"/>
      <c r="BO275" s="374"/>
      <c r="BP275" s="374"/>
      <c r="BQ275" s="374"/>
    </row>
    <row r="276" spans="1:69" s="4" customFormat="1" ht="18.95" customHeight="1">
      <c r="A276" s="377"/>
      <c r="B276" s="378"/>
      <c r="C276" s="379"/>
      <c r="D276" s="379"/>
      <c r="E276" s="379"/>
      <c r="F276" s="376"/>
      <c r="G276" s="379"/>
      <c r="H276" s="379"/>
      <c r="I276" s="380"/>
      <c r="J276" s="379"/>
      <c r="K276" s="381"/>
      <c r="L276" s="435"/>
      <c r="M276" s="414"/>
      <c r="N276" s="414"/>
      <c r="O276" s="414"/>
      <c r="P276" s="374"/>
      <c r="Q276" s="374"/>
      <c r="R276" s="374"/>
      <c r="S276" s="374"/>
      <c r="T276" s="374"/>
      <c r="U276" s="374"/>
      <c r="V276" s="374"/>
      <c r="W276" s="374"/>
      <c r="X276" s="374"/>
      <c r="Y276" s="374"/>
      <c r="Z276" s="374"/>
      <c r="AA276" s="374"/>
      <c r="AB276" s="374"/>
      <c r="AC276" s="374"/>
      <c r="AD276" s="374"/>
      <c r="AE276" s="374"/>
      <c r="AF276" s="374"/>
      <c r="AG276" s="374"/>
      <c r="AH276" s="374"/>
      <c r="AI276" s="374"/>
      <c r="AJ276" s="374"/>
      <c r="AK276" s="374"/>
      <c r="AL276" s="374"/>
      <c r="AM276" s="374"/>
      <c r="AN276" s="374"/>
      <c r="AO276" s="374"/>
      <c r="AP276" s="374"/>
      <c r="AQ276" s="374"/>
      <c r="AR276" s="374"/>
      <c r="AS276" s="374"/>
      <c r="AT276" s="374"/>
      <c r="AU276" s="374"/>
      <c r="AV276" s="374"/>
      <c r="AW276" s="374"/>
      <c r="AX276" s="374"/>
      <c r="AY276" s="374"/>
      <c r="AZ276" s="374"/>
      <c r="BA276" s="374"/>
      <c r="BB276" s="374"/>
      <c r="BC276" s="374"/>
      <c r="BD276" s="374"/>
      <c r="BE276" s="374"/>
      <c r="BF276" s="374"/>
      <c r="BG276" s="374"/>
      <c r="BH276" s="374"/>
      <c r="BI276" s="374"/>
      <c r="BJ276" s="374"/>
      <c r="BK276" s="374"/>
      <c r="BL276" s="374"/>
      <c r="BM276" s="374"/>
      <c r="BN276" s="374"/>
      <c r="BO276" s="374"/>
      <c r="BP276" s="374"/>
      <c r="BQ276" s="374"/>
    </row>
    <row r="277" spans="1:69" s="4" customFormat="1" ht="18.95" customHeight="1">
      <c r="A277" s="382"/>
      <c r="B277" s="383"/>
      <c r="C277" s="379"/>
      <c r="D277" s="379"/>
      <c r="E277" s="379"/>
      <c r="F277" s="376"/>
      <c r="G277" s="379"/>
      <c r="H277" s="379"/>
      <c r="I277" s="380"/>
      <c r="J277" s="379"/>
      <c r="K277" s="381"/>
      <c r="L277" s="379"/>
      <c r="M277" s="414"/>
      <c r="N277" s="415"/>
      <c r="O277" s="414"/>
      <c r="P277" s="374"/>
      <c r="Q277" s="374"/>
      <c r="R277" s="374"/>
      <c r="S277" s="374"/>
      <c r="T277" s="374"/>
      <c r="U277" s="374"/>
      <c r="V277" s="374"/>
      <c r="W277" s="374"/>
      <c r="X277" s="374"/>
      <c r="Y277" s="374"/>
      <c r="Z277" s="374"/>
      <c r="AA277" s="374"/>
      <c r="AB277" s="374"/>
      <c r="AC277" s="374"/>
      <c r="AD277" s="374"/>
      <c r="AE277" s="374"/>
      <c r="AF277" s="374"/>
      <c r="AG277" s="374"/>
      <c r="AH277" s="374"/>
      <c r="AI277" s="374"/>
      <c r="AJ277" s="374"/>
      <c r="AK277" s="374"/>
      <c r="AL277" s="374"/>
      <c r="AM277" s="374"/>
      <c r="AN277" s="374"/>
      <c r="AO277" s="374"/>
      <c r="AP277" s="374"/>
      <c r="AQ277" s="374"/>
      <c r="AR277" s="374"/>
      <c r="AS277" s="374"/>
      <c r="AT277" s="374"/>
      <c r="AU277" s="374"/>
      <c r="AV277" s="374"/>
      <c r="AW277" s="374"/>
      <c r="AX277" s="374"/>
      <c r="AY277" s="374"/>
      <c r="AZ277" s="374"/>
      <c r="BA277" s="374"/>
      <c r="BB277" s="374"/>
      <c r="BC277" s="374"/>
      <c r="BD277" s="374"/>
      <c r="BE277" s="374"/>
      <c r="BF277" s="374"/>
      <c r="BG277" s="374"/>
      <c r="BH277" s="374"/>
      <c r="BI277" s="374"/>
      <c r="BJ277" s="374"/>
      <c r="BK277" s="374"/>
      <c r="BL277" s="374"/>
      <c r="BM277" s="374"/>
      <c r="BN277" s="374"/>
      <c r="BO277" s="374"/>
      <c r="BP277" s="374"/>
      <c r="BQ277" s="374"/>
    </row>
    <row r="278" spans="1:69" s="4" customFormat="1" ht="18.95" customHeight="1">
      <c r="A278" s="382"/>
      <c r="B278" s="1031"/>
      <c r="C278" s="1031"/>
      <c r="D278" s="739"/>
      <c r="E278" s="739"/>
      <c r="F278" s="738"/>
      <c r="G278" s="739"/>
      <c r="H278" s="739"/>
      <c r="I278" s="359"/>
      <c r="J278" s="739"/>
      <c r="K278" s="384"/>
      <c r="L278" s="379"/>
      <c r="M278" s="414"/>
      <c r="N278" s="415"/>
      <c r="O278" s="414"/>
      <c r="P278" s="374"/>
      <c r="Q278" s="374"/>
      <c r="R278" s="374"/>
      <c r="S278" s="374"/>
      <c r="T278" s="374"/>
      <c r="U278" s="374"/>
      <c r="V278" s="374"/>
      <c r="W278" s="374"/>
      <c r="X278" s="374"/>
      <c r="Y278" s="374"/>
      <c r="Z278" s="374"/>
      <c r="AA278" s="374"/>
      <c r="AB278" s="374"/>
      <c r="AC278" s="374"/>
      <c r="AD278" s="374"/>
      <c r="AE278" s="374"/>
      <c r="AF278" s="374"/>
      <c r="AG278" s="374"/>
      <c r="AH278" s="374"/>
      <c r="AI278" s="374"/>
      <c r="AJ278" s="374"/>
      <c r="AK278" s="374"/>
      <c r="AL278" s="374"/>
      <c r="AM278" s="374"/>
      <c r="AN278" s="374"/>
      <c r="AO278" s="374"/>
      <c r="AP278" s="374"/>
      <c r="AQ278" s="374"/>
      <c r="AR278" s="374"/>
      <c r="AS278" s="374"/>
      <c r="AT278" s="374"/>
      <c r="AU278" s="374"/>
      <c r="AV278" s="374"/>
      <c r="AW278" s="374"/>
      <c r="AX278" s="374"/>
      <c r="AY278" s="374"/>
      <c r="AZ278" s="374"/>
      <c r="BA278" s="374"/>
      <c r="BB278" s="374"/>
      <c r="BC278" s="374"/>
      <c r="BD278" s="374"/>
      <c r="BE278" s="374"/>
      <c r="BF278" s="374"/>
      <c r="BG278" s="374"/>
      <c r="BH278" s="374"/>
      <c r="BI278" s="374"/>
      <c r="BJ278" s="374"/>
      <c r="BK278" s="374"/>
      <c r="BL278" s="374"/>
      <c r="BM278" s="374"/>
      <c r="BN278" s="374"/>
      <c r="BO278" s="374"/>
      <c r="BP278" s="374"/>
      <c r="BQ278" s="374"/>
    </row>
    <row r="279" spans="1:69" s="4" customFormat="1" ht="18.95" customHeight="1">
      <c r="A279" s="382"/>
      <c r="B279" s="739"/>
      <c r="C279" s="739"/>
      <c r="D279" s="739"/>
      <c r="E279" s="739"/>
      <c r="F279" s="738"/>
      <c r="G279" s="739"/>
      <c r="H279" s="739"/>
      <c r="I279" s="359"/>
      <c r="J279" s="739"/>
      <c r="K279" s="385"/>
      <c r="L279" s="435"/>
      <c r="M279" s="414"/>
      <c r="N279" s="415"/>
      <c r="O279" s="414"/>
      <c r="P279" s="374"/>
      <c r="Q279" s="374"/>
      <c r="R279" s="374"/>
      <c r="S279" s="374"/>
      <c r="T279" s="374"/>
      <c r="U279" s="374"/>
      <c r="V279" s="374"/>
      <c r="W279" s="374"/>
      <c r="X279" s="374"/>
      <c r="Y279" s="374"/>
      <c r="Z279" s="374"/>
      <c r="AA279" s="374"/>
      <c r="AB279" s="374"/>
      <c r="AC279" s="374"/>
      <c r="AD279" s="374"/>
      <c r="AE279" s="374"/>
      <c r="AF279" s="374"/>
      <c r="AG279" s="374"/>
      <c r="AH279" s="374"/>
      <c r="AI279" s="374"/>
      <c r="AJ279" s="374"/>
      <c r="AK279" s="374"/>
      <c r="AL279" s="374"/>
      <c r="AM279" s="374"/>
      <c r="AN279" s="374"/>
      <c r="AO279" s="374"/>
      <c r="AP279" s="374"/>
      <c r="AQ279" s="374"/>
      <c r="AR279" s="374"/>
      <c r="AS279" s="374"/>
      <c r="AT279" s="374"/>
      <c r="AU279" s="374"/>
      <c r="AV279" s="374"/>
      <c r="AW279" s="374"/>
      <c r="AX279" s="374"/>
      <c r="AY279" s="374"/>
      <c r="AZ279" s="374"/>
      <c r="BA279" s="374"/>
      <c r="BB279" s="374"/>
      <c r="BC279" s="374"/>
      <c r="BD279" s="374"/>
      <c r="BE279" s="374"/>
      <c r="BF279" s="374"/>
      <c r="BG279" s="374"/>
      <c r="BH279" s="374"/>
      <c r="BI279" s="374"/>
      <c r="BJ279" s="374"/>
      <c r="BK279" s="374"/>
      <c r="BL279" s="374"/>
      <c r="BM279" s="374"/>
      <c r="BN279" s="374"/>
      <c r="BO279" s="374"/>
      <c r="BP279" s="374"/>
      <c r="BQ279" s="374"/>
    </row>
    <row r="280" spans="1:69" s="61" customFormat="1" ht="18.95" customHeight="1">
      <c r="A280" s="374"/>
      <c r="B280" s="386"/>
      <c r="C280" s="435"/>
      <c r="D280" s="435"/>
      <c r="E280" s="435"/>
      <c r="F280" s="738"/>
      <c r="G280" s="435"/>
      <c r="H280" s="739"/>
      <c r="I280" s="335"/>
      <c r="J280" s="739"/>
      <c r="K280" s="334"/>
      <c r="L280" s="435"/>
      <c r="M280" s="416"/>
      <c r="N280" s="415"/>
      <c r="O280" s="414"/>
      <c r="P280" s="374"/>
      <c r="Q280" s="374"/>
      <c r="R280" s="374"/>
      <c r="S280" s="374"/>
      <c r="T280" s="374"/>
      <c r="U280" s="374"/>
      <c r="V280" s="374"/>
      <c r="W280" s="379"/>
      <c r="X280" s="379"/>
      <c r="Y280" s="379"/>
      <c r="Z280" s="379"/>
      <c r="AA280" s="379"/>
      <c r="AB280" s="379"/>
      <c r="AC280" s="379"/>
      <c r="AD280" s="379"/>
      <c r="AE280" s="379"/>
      <c r="AF280" s="379"/>
      <c r="AG280" s="379"/>
      <c r="AH280" s="379"/>
      <c r="AI280" s="379"/>
      <c r="AJ280" s="379"/>
      <c r="AK280" s="379"/>
      <c r="AL280" s="379"/>
      <c r="AM280" s="379"/>
      <c r="AN280" s="379"/>
      <c r="AO280" s="379"/>
      <c r="AP280" s="379"/>
      <c r="AQ280" s="379"/>
      <c r="AR280" s="379"/>
      <c r="AS280" s="379"/>
      <c r="AT280" s="379"/>
      <c r="AU280" s="379"/>
      <c r="AV280" s="379"/>
      <c r="AW280" s="379"/>
      <c r="AX280" s="379"/>
      <c r="AY280" s="379"/>
      <c r="AZ280" s="379"/>
      <c r="BA280" s="379"/>
      <c r="BB280" s="379"/>
      <c r="BC280" s="379"/>
      <c r="BD280" s="379"/>
      <c r="BE280" s="379"/>
      <c r="BF280" s="379"/>
      <c r="BG280" s="379"/>
      <c r="BH280" s="379"/>
      <c r="BI280" s="379"/>
      <c r="BJ280" s="379"/>
      <c r="BK280" s="379"/>
      <c r="BL280" s="379"/>
      <c r="BM280" s="379"/>
      <c r="BN280" s="379"/>
      <c r="BO280" s="379"/>
      <c r="BP280" s="379"/>
      <c r="BQ280" s="379"/>
    </row>
    <row r="281" spans="1:69" s="61" customFormat="1" ht="11.25" customHeight="1">
      <c r="A281" s="374"/>
      <c r="B281" s="386"/>
      <c r="C281" s="435"/>
      <c r="D281" s="435"/>
      <c r="E281" s="435"/>
      <c r="F281" s="738"/>
      <c r="G281" s="435"/>
      <c r="H281" s="739"/>
      <c r="I281" s="335"/>
      <c r="J281" s="739"/>
      <c r="K281" s="334"/>
      <c r="L281" s="435"/>
      <c r="M281" s="416"/>
      <c r="N281" s="415"/>
      <c r="O281" s="414"/>
      <c r="P281" s="374"/>
      <c r="Q281" s="374"/>
      <c r="R281" s="374"/>
      <c r="S281" s="374"/>
      <c r="T281" s="374"/>
      <c r="U281" s="374"/>
      <c r="V281" s="374"/>
      <c r="W281" s="379"/>
      <c r="X281" s="379"/>
      <c r="Y281" s="379"/>
      <c r="Z281" s="379"/>
      <c r="AA281" s="379"/>
      <c r="AB281" s="379"/>
      <c r="AC281" s="379"/>
      <c r="AD281" s="379"/>
      <c r="AE281" s="379"/>
      <c r="AF281" s="379"/>
      <c r="AG281" s="379"/>
      <c r="AH281" s="379"/>
      <c r="AI281" s="379"/>
      <c r="AJ281" s="379"/>
      <c r="AK281" s="379"/>
      <c r="AL281" s="379"/>
      <c r="AM281" s="379"/>
      <c r="AN281" s="379"/>
      <c r="AO281" s="379"/>
      <c r="AP281" s="379"/>
      <c r="AQ281" s="379"/>
      <c r="AR281" s="379"/>
      <c r="AS281" s="379"/>
      <c r="AT281" s="379"/>
      <c r="AU281" s="379"/>
      <c r="AV281" s="379"/>
      <c r="AW281" s="379"/>
      <c r="AX281" s="379"/>
      <c r="AY281" s="379"/>
      <c r="AZ281" s="379"/>
      <c r="BA281" s="379"/>
      <c r="BB281" s="379"/>
      <c r="BC281" s="379"/>
      <c r="BD281" s="379"/>
      <c r="BE281" s="379"/>
      <c r="BF281" s="379"/>
      <c r="BG281" s="379"/>
      <c r="BH281" s="379"/>
      <c r="BI281" s="379"/>
      <c r="BJ281" s="379"/>
      <c r="BK281" s="379"/>
      <c r="BL281" s="379"/>
      <c r="BM281" s="379"/>
      <c r="BN281" s="379"/>
      <c r="BO281" s="379"/>
      <c r="BP281" s="379"/>
      <c r="BQ281" s="379"/>
    </row>
    <row r="282" spans="1:69" s="61" customFormat="1" ht="18.95" customHeight="1">
      <c r="A282" s="374"/>
      <c r="B282" s="386"/>
      <c r="C282" s="435"/>
      <c r="D282" s="435"/>
      <c r="E282" s="435"/>
      <c r="F282" s="738"/>
      <c r="G282" s="435"/>
      <c r="H282" s="739"/>
      <c r="I282" s="335"/>
      <c r="J282" s="739"/>
      <c r="K282" s="334"/>
      <c r="L282" s="435"/>
      <c r="M282" s="416"/>
      <c r="N282" s="415"/>
      <c r="O282" s="416"/>
      <c r="P282" s="379"/>
      <c r="Q282" s="374"/>
      <c r="R282" s="374"/>
      <c r="S282" s="374"/>
      <c r="T282" s="374"/>
      <c r="U282" s="374"/>
      <c r="V282" s="374"/>
      <c r="W282" s="379"/>
      <c r="X282" s="379"/>
      <c r="Y282" s="379"/>
      <c r="Z282" s="379"/>
      <c r="AA282" s="379"/>
      <c r="AB282" s="379"/>
      <c r="AC282" s="379"/>
      <c r="AD282" s="379"/>
      <c r="AE282" s="379"/>
      <c r="AF282" s="379"/>
      <c r="AG282" s="379"/>
      <c r="AH282" s="379"/>
      <c r="AI282" s="379"/>
      <c r="AJ282" s="379"/>
      <c r="AK282" s="379"/>
      <c r="AL282" s="379"/>
      <c r="AM282" s="379"/>
      <c r="AN282" s="379"/>
      <c r="AO282" s="379"/>
      <c r="AP282" s="379"/>
      <c r="AQ282" s="379"/>
      <c r="AR282" s="379"/>
      <c r="AS282" s="379"/>
      <c r="AT282" s="379"/>
      <c r="AU282" s="379"/>
      <c r="AV282" s="379"/>
      <c r="AW282" s="379"/>
      <c r="AX282" s="379"/>
      <c r="AY282" s="379"/>
      <c r="AZ282" s="379"/>
      <c r="BA282" s="379"/>
      <c r="BB282" s="379"/>
      <c r="BC282" s="379"/>
      <c r="BD282" s="379"/>
      <c r="BE282" s="379"/>
      <c r="BF282" s="379"/>
      <c r="BG282" s="379"/>
      <c r="BH282" s="379"/>
      <c r="BI282" s="379"/>
      <c r="BJ282" s="379"/>
      <c r="BK282" s="379"/>
      <c r="BL282" s="379"/>
      <c r="BM282" s="379"/>
      <c r="BN282" s="379"/>
      <c r="BO282" s="379"/>
      <c r="BP282" s="379"/>
      <c r="BQ282" s="379"/>
    </row>
    <row r="283" spans="1:69" s="61" customFormat="1" ht="15" customHeight="1">
      <c r="A283" s="374"/>
      <c r="B283" s="386"/>
      <c r="C283" s="435"/>
      <c r="D283" s="435"/>
      <c r="E283" s="435"/>
      <c r="F283" s="738"/>
      <c r="G283" s="435"/>
      <c r="H283" s="739"/>
      <c r="I283" s="335"/>
      <c r="J283" s="739"/>
      <c r="K283" s="334"/>
      <c r="L283" s="435"/>
      <c r="M283" s="416"/>
      <c r="N283" s="415"/>
      <c r="O283" s="416"/>
      <c r="P283" s="379"/>
      <c r="Q283" s="374"/>
      <c r="R283" s="374"/>
      <c r="S283" s="374"/>
      <c r="T283" s="374"/>
      <c r="U283" s="374"/>
      <c r="V283" s="374"/>
      <c r="W283" s="379"/>
      <c r="X283" s="379"/>
      <c r="Y283" s="379"/>
      <c r="Z283" s="379"/>
      <c r="AA283" s="379"/>
      <c r="AB283" s="379"/>
      <c r="AC283" s="379"/>
      <c r="AD283" s="379"/>
      <c r="AE283" s="379"/>
      <c r="AF283" s="379"/>
      <c r="AG283" s="379"/>
      <c r="AH283" s="379"/>
      <c r="AI283" s="379"/>
      <c r="AJ283" s="379"/>
      <c r="AK283" s="379"/>
      <c r="AL283" s="379"/>
      <c r="AM283" s="379"/>
      <c r="AN283" s="379"/>
      <c r="AO283" s="379"/>
      <c r="AP283" s="379"/>
      <c r="AQ283" s="379"/>
      <c r="AR283" s="379"/>
      <c r="AS283" s="379"/>
      <c r="AT283" s="379"/>
      <c r="AU283" s="379"/>
      <c r="AV283" s="379"/>
      <c r="AW283" s="379"/>
      <c r="AX283" s="379"/>
      <c r="AY283" s="379"/>
      <c r="AZ283" s="379"/>
      <c r="BA283" s="379"/>
      <c r="BB283" s="379"/>
      <c r="BC283" s="379"/>
      <c r="BD283" s="379"/>
      <c r="BE283" s="379"/>
      <c r="BF283" s="379"/>
      <c r="BG283" s="379"/>
      <c r="BH283" s="379"/>
      <c r="BI283" s="379"/>
      <c r="BJ283" s="379"/>
      <c r="BK283" s="379"/>
      <c r="BL283" s="379"/>
      <c r="BM283" s="379"/>
      <c r="BN283" s="379"/>
      <c r="BO283" s="379"/>
      <c r="BP283" s="379"/>
      <c r="BQ283" s="379"/>
    </row>
    <row r="284" spans="1:69" s="4" customFormat="1" ht="15" customHeight="1">
      <c r="A284" s="374"/>
      <c r="B284" s="386"/>
      <c r="C284" s="435"/>
      <c r="D284" s="435"/>
      <c r="E284" s="435"/>
      <c r="F284" s="738"/>
      <c r="G284" s="435"/>
      <c r="H284" s="739"/>
      <c r="I284" s="335"/>
      <c r="J284" s="739"/>
      <c r="K284" s="334"/>
      <c r="L284" s="435"/>
      <c r="M284" s="414"/>
      <c r="N284" s="415"/>
      <c r="O284" s="416"/>
      <c r="P284" s="379"/>
      <c r="Q284" s="379"/>
      <c r="R284" s="379"/>
      <c r="S284" s="379"/>
      <c r="T284" s="379"/>
      <c r="U284" s="379"/>
      <c r="V284" s="379"/>
      <c r="W284" s="374"/>
      <c r="X284" s="374"/>
      <c r="Y284" s="374"/>
      <c r="Z284" s="374"/>
      <c r="AA284" s="374"/>
      <c r="AB284" s="374"/>
      <c r="AC284" s="374"/>
      <c r="AD284" s="374"/>
      <c r="AE284" s="374"/>
      <c r="AF284" s="374"/>
      <c r="AG284" s="374"/>
      <c r="AH284" s="374"/>
      <c r="AI284" s="374"/>
      <c r="AJ284" s="374"/>
      <c r="AK284" s="374"/>
      <c r="AL284" s="374"/>
      <c r="AM284" s="374"/>
      <c r="AN284" s="374"/>
      <c r="AO284" s="374"/>
      <c r="AP284" s="374"/>
      <c r="AQ284" s="374"/>
      <c r="AR284" s="374"/>
      <c r="AS284" s="374"/>
      <c r="AT284" s="374"/>
      <c r="AU284" s="374"/>
      <c r="AV284" s="374"/>
      <c r="AW284" s="374"/>
      <c r="AX284" s="374"/>
      <c r="AY284" s="374"/>
      <c r="AZ284" s="374"/>
      <c r="BA284" s="374"/>
      <c r="BB284" s="374"/>
      <c r="BC284" s="374"/>
      <c r="BD284" s="374"/>
      <c r="BE284" s="374"/>
      <c r="BF284" s="374"/>
      <c r="BG284" s="374"/>
      <c r="BH284" s="374"/>
      <c r="BI284" s="374"/>
      <c r="BJ284" s="374"/>
      <c r="BK284" s="374"/>
      <c r="BL284" s="374"/>
      <c r="BM284" s="374"/>
      <c r="BN284" s="374"/>
      <c r="BO284" s="374"/>
      <c r="BP284" s="374"/>
      <c r="BQ284" s="374"/>
    </row>
    <row r="285" spans="1:69" s="4" customFormat="1" ht="15" customHeight="1">
      <c r="A285" s="374"/>
      <c r="B285" s="386"/>
      <c r="C285" s="435"/>
      <c r="D285" s="435"/>
      <c r="E285" s="435"/>
      <c r="F285" s="738"/>
      <c r="G285" s="435"/>
      <c r="H285" s="739"/>
      <c r="I285" s="335"/>
      <c r="J285" s="739"/>
      <c r="K285" s="334"/>
      <c r="L285" s="435"/>
      <c r="M285" s="414"/>
      <c r="N285" s="415"/>
      <c r="O285" s="416"/>
      <c r="P285" s="379"/>
      <c r="Q285" s="379"/>
      <c r="R285" s="379"/>
      <c r="S285" s="379"/>
      <c r="T285" s="379"/>
      <c r="U285" s="379"/>
      <c r="V285" s="379"/>
      <c r="W285" s="374"/>
      <c r="X285" s="374"/>
      <c r="Y285" s="374"/>
      <c r="Z285" s="374"/>
      <c r="AA285" s="374"/>
      <c r="AB285" s="374"/>
      <c r="AC285" s="374"/>
      <c r="AD285" s="374"/>
      <c r="AE285" s="374"/>
      <c r="AF285" s="374"/>
      <c r="AG285" s="374"/>
      <c r="AH285" s="374"/>
      <c r="AI285" s="374"/>
      <c r="AJ285" s="374"/>
      <c r="AK285" s="374"/>
      <c r="AL285" s="374"/>
      <c r="AM285" s="374"/>
      <c r="AN285" s="374"/>
      <c r="AO285" s="374"/>
      <c r="AP285" s="374"/>
      <c r="AQ285" s="374"/>
      <c r="AR285" s="374"/>
      <c r="AS285" s="374"/>
      <c r="AT285" s="374"/>
      <c r="AU285" s="374"/>
      <c r="AV285" s="374"/>
      <c r="AW285" s="374"/>
      <c r="AX285" s="374"/>
      <c r="AY285" s="374"/>
      <c r="AZ285" s="374"/>
      <c r="BA285" s="374"/>
      <c r="BB285" s="374"/>
      <c r="BC285" s="374"/>
      <c r="BD285" s="374"/>
      <c r="BE285" s="374"/>
      <c r="BF285" s="374"/>
      <c r="BG285" s="374"/>
      <c r="BH285" s="374"/>
      <c r="BI285" s="374"/>
      <c r="BJ285" s="374"/>
      <c r="BK285" s="374"/>
      <c r="BL285" s="374"/>
      <c r="BM285" s="374"/>
      <c r="BN285" s="374"/>
      <c r="BO285" s="374"/>
      <c r="BP285" s="374"/>
      <c r="BQ285" s="374"/>
    </row>
    <row r="286" spans="1:69" s="4" customFormat="1" ht="15" customHeight="1">
      <c r="A286" s="374"/>
      <c r="B286" s="386"/>
      <c r="C286" s="435"/>
      <c r="D286" s="435"/>
      <c r="E286" s="435"/>
      <c r="F286" s="738"/>
      <c r="G286" s="435"/>
      <c r="H286" s="739"/>
      <c r="I286" s="335"/>
      <c r="J286" s="739"/>
      <c r="K286" s="334"/>
      <c r="L286" s="435"/>
      <c r="M286" s="414"/>
      <c r="N286" s="415"/>
      <c r="O286" s="414"/>
      <c r="P286" s="374"/>
      <c r="Q286" s="379"/>
      <c r="R286" s="379"/>
      <c r="S286" s="379"/>
      <c r="T286" s="379"/>
      <c r="U286" s="379"/>
      <c r="V286" s="379"/>
      <c r="W286" s="374"/>
      <c r="X286" s="374"/>
      <c r="Y286" s="374"/>
      <c r="Z286" s="374"/>
      <c r="AA286" s="374"/>
      <c r="AB286" s="374"/>
      <c r="AC286" s="374"/>
      <c r="AD286" s="374"/>
      <c r="AE286" s="374"/>
      <c r="AF286" s="374"/>
      <c r="AG286" s="374"/>
      <c r="AH286" s="374"/>
      <c r="AI286" s="374"/>
      <c r="AJ286" s="374"/>
      <c r="AK286" s="374"/>
      <c r="AL286" s="374"/>
      <c r="AM286" s="374"/>
      <c r="AN286" s="374"/>
      <c r="AO286" s="374"/>
      <c r="AP286" s="374"/>
      <c r="AQ286" s="374"/>
      <c r="AR286" s="374"/>
      <c r="AS286" s="374"/>
      <c r="AT286" s="374"/>
      <c r="AU286" s="374"/>
      <c r="AV286" s="374"/>
      <c r="AW286" s="374"/>
      <c r="AX286" s="374"/>
      <c r="AY286" s="374"/>
      <c r="AZ286" s="374"/>
      <c r="BA286" s="374"/>
      <c r="BB286" s="374"/>
      <c r="BC286" s="374"/>
      <c r="BD286" s="374"/>
      <c r="BE286" s="374"/>
      <c r="BF286" s="374"/>
      <c r="BG286" s="374"/>
      <c r="BH286" s="374"/>
      <c r="BI286" s="374"/>
      <c r="BJ286" s="374"/>
      <c r="BK286" s="374"/>
      <c r="BL286" s="374"/>
      <c r="BM286" s="374"/>
      <c r="BN286" s="374"/>
      <c r="BO286" s="374"/>
      <c r="BP286" s="374"/>
      <c r="BQ286" s="374"/>
    </row>
    <row r="287" spans="1:69" s="4" customFormat="1" ht="15" customHeight="1">
      <c r="A287" s="374"/>
      <c r="B287" s="375"/>
      <c r="C287" s="739"/>
      <c r="D287" s="739"/>
      <c r="E287" s="739"/>
      <c r="F287" s="376"/>
      <c r="G287" s="435"/>
      <c r="H287" s="739"/>
      <c r="I287" s="1031"/>
      <c r="J287" s="1031"/>
      <c r="K287" s="334"/>
      <c r="L287" s="435"/>
      <c r="M287" s="414"/>
      <c r="N287" s="415"/>
      <c r="O287" s="414"/>
      <c r="P287" s="374"/>
      <c r="Q287" s="379"/>
      <c r="R287" s="379"/>
      <c r="S287" s="379"/>
      <c r="T287" s="379"/>
      <c r="U287" s="379"/>
      <c r="V287" s="379"/>
      <c r="W287" s="374"/>
      <c r="X287" s="374"/>
      <c r="Y287" s="374"/>
      <c r="Z287" s="374"/>
      <c r="AA287" s="374"/>
      <c r="AB287" s="374"/>
      <c r="AC287" s="374"/>
      <c r="AD287" s="374"/>
      <c r="AE287" s="374"/>
      <c r="AF287" s="374"/>
      <c r="AG287" s="374"/>
      <c r="AH287" s="374"/>
      <c r="AI287" s="374"/>
      <c r="AJ287" s="374"/>
      <c r="AK287" s="374"/>
      <c r="AL287" s="374"/>
      <c r="AM287" s="374"/>
      <c r="AN287" s="374"/>
      <c r="AO287" s="374"/>
      <c r="AP287" s="374"/>
      <c r="AQ287" s="374"/>
      <c r="AR287" s="374"/>
      <c r="AS287" s="374"/>
      <c r="AT287" s="374"/>
      <c r="AU287" s="374"/>
      <c r="AV287" s="374"/>
      <c r="AW287" s="374"/>
      <c r="AX287" s="374"/>
      <c r="AY287" s="374"/>
      <c r="AZ287" s="374"/>
      <c r="BA287" s="374"/>
      <c r="BB287" s="374"/>
      <c r="BC287" s="374"/>
      <c r="BD287" s="374"/>
      <c r="BE287" s="374"/>
      <c r="BF287" s="374"/>
      <c r="BG287" s="374"/>
      <c r="BH287" s="374"/>
      <c r="BI287" s="374"/>
      <c r="BJ287" s="374"/>
      <c r="BK287" s="374"/>
      <c r="BL287" s="374"/>
      <c r="BM287" s="374"/>
      <c r="BN287" s="374"/>
      <c r="BO287" s="374"/>
      <c r="BP287" s="374"/>
      <c r="BQ287" s="374"/>
    </row>
    <row r="288" spans="1:69" s="4" customFormat="1" ht="15" customHeight="1">
      <c r="A288" s="374"/>
      <c r="B288" s="375"/>
      <c r="C288" s="435"/>
      <c r="D288" s="435"/>
      <c r="E288" s="435"/>
      <c r="F288" s="376"/>
      <c r="G288" s="435"/>
      <c r="H288" s="435"/>
      <c r="I288" s="1031"/>
      <c r="J288" s="1031"/>
      <c r="K288" s="334"/>
      <c r="L288" s="435"/>
      <c r="M288" s="414"/>
      <c r="N288" s="415"/>
      <c r="O288" s="414"/>
      <c r="P288" s="374"/>
      <c r="Q288" s="374"/>
      <c r="R288" s="374"/>
      <c r="S288" s="374"/>
      <c r="T288" s="374"/>
      <c r="U288" s="374"/>
      <c r="V288" s="374"/>
      <c r="W288" s="374"/>
      <c r="X288" s="374"/>
      <c r="Y288" s="374"/>
      <c r="Z288" s="374"/>
      <c r="AA288" s="374"/>
      <c r="AB288" s="374"/>
      <c r="AC288" s="374"/>
      <c r="AD288" s="374"/>
      <c r="AE288" s="374"/>
      <c r="AF288" s="374"/>
      <c r="AG288" s="374"/>
      <c r="AH288" s="374"/>
      <c r="AI288" s="374"/>
      <c r="AJ288" s="374"/>
      <c r="AK288" s="374"/>
      <c r="AL288" s="374"/>
      <c r="AM288" s="374"/>
      <c r="AN288" s="374"/>
      <c r="AO288" s="374"/>
      <c r="AP288" s="374"/>
      <c r="AQ288" s="374"/>
      <c r="AR288" s="374"/>
      <c r="AS288" s="374"/>
      <c r="AT288" s="374"/>
      <c r="AU288" s="374"/>
      <c r="AV288" s="374"/>
      <c r="AW288" s="374"/>
      <c r="AX288" s="374"/>
      <c r="AY288" s="374"/>
      <c r="AZ288" s="374"/>
      <c r="BA288" s="374"/>
      <c r="BB288" s="374"/>
      <c r="BC288" s="374"/>
      <c r="BD288" s="374"/>
      <c r="BE288" s="374"/>
      <c r="BF288" s="374"/>
      <c r="BG288" s="374"/>
      <c r="BH288" s="374"/>
      <c r="BI288" s="374"/>
      <c r="BJ288" s="374"/>
      <c r="BK288" s="374"/>
      <c r="BL288" s="374"/>
      <c r="BM288" s="374"/>
      <c r="BN288" s="374"/>
      <c r="BO288" s="374"/>
      <c r="BP288" s="374"/>
      <c r="BQ288" s="374"/>
    </row>
    <row r="289" spans="1:69" s="4" customFormat="1" ht="15" customHeight="1">
      <c r="A289" s="374"/>
      <c r="B289" s="375"/>
      <c r="C289" s="435"/>
      <c r="D289" s="435"/>
      <c r="E289" s="435"/>
      <c r="F289" s="376"/>
      <c r="G289" s="435"/>
      <c r="H289" s="435"/>
      <c r="I289" s="359"/>
      <c r="J289" s="739"/>
      <c r="K289" s="334"/>
      <c r="L289" s="435"/>
      <c r="M289" s="414"/>
      <c r="N289" s="415"/>
      <c r="O289" s="414"/>
      <c r="P289" s="374"/>
      <c r="Q289" s="374"/>
      <c r="R289" s="374"/>
      <c r="S289" s="374"/>
      <c r="T289" s="374"/>
      <c r="U289" s="374"/>
      <c r="V289" s="374"/>
      <c r="W289" s="374"/>
      <c r="X289" s="374"/>
      <c r="Y289" s="374"/>
      <c r="Z289" s="374"/>
      <c r="AA289" s="374"/>
      <c r="AB289" s="374"/>
      <c r="AC289" s="374"/>
      <c r="AD289" s="374"/>
      <c r="AE289" s="374"/>
      <c r="AF289" s="374"/>
      <c r="AG289" s="374"/>
      <c r="AH289" s="374"/>
      <c r="AI289" s="374"/>
      <c r="AJ289" s="374"/>
      <c r="AK289" s="374"/>
      <c r="AL289" s="374"/>
      <c r="AM289" s="374"/>
      <c r="AN289" s="374"/>
      <c r="AO289" s="374"/>
      <c r="AP289" s="374"/>
      <c r="AQ289" s="374"/>
      <c r="AR289" s="374"/>
      <c r="AS289" s="374"/>
      <c r="AT289" s="374"/>
      <c r="AU289" s="374"/>
      <c r="AV289" s="374"/>
      <c r="AW289" s="374"/>
      <c r="AX289" s="374"/>
      <c r="AY289" s="374"/>
      <c r="AZ289" s="374"/>
      <c r="BA289" s="374"/>
      <c r="BB289" s="374"/>
      <c r="BC289" s="374"/>
      <c r="BD289" s="374"/>
      <c r="BE289" s="374"/>
      <c r="BF289" s="374"/>
      <c r="BG289" s="374"/>
      <c r="BH289" s="374"/>
      <c r="BI289" s="374"/>
      <c r="BJ289" s="374"/>
      <c r="BK289" s="374"/>
      <c r="BL289" s="374"/>
      <c r="BM289" s="374"/>
      <c r="BN289" s="374"/>
      <c r="BO289" s="374"/>
      <c r="BP289" s="374"/>
      <c r="BQ289" s="374"/>
    </row>
    <row r="290" spans="1:69" s="4" customFormat="1" ht="15" customHeight="1">
      <c r="A290" s="377"/>
      <c r="B290" s="378"/>
      <c r="C290" s="379"/>
      <c r="D290" s="379"/>
      <c r="E290" s="379"/>
      <c r="F290" s="376"/>
      <c r="G290" s="379"/>
      <c r="H290" s="379"/>
      <c r="I290" s="380"/>
      <c r="J290" s="379"/>
      <c r="K290" s="381"/>
      <c r="L290" s="435"/>
      <c r="M290" s="414"/>
      <c r="N290" s="415"/>
      <c r="O290" s="414"/>
      <c r="P290" s="374"/>
      <c r="Q290" s="374"/>
      <c r="R290" s="374"/>
      <c r="S290" s="374"/>
      <c r="T290" s="374"/>
      <c r="U290" s="374"/>
      <c r="V290" s="374"/>
      <c r="W290" s="374"/>
      <c r="X290" s="374"/>
      <c r="Y290" s="374"/>
      <c r="Z290" s="374"/>
      <c r="AA290" s="374"/>
      <c r="AB290" s="374"/>
      <c r="AC290" s="374"/>
      <c r="AD290" s="374"/>
      <c r="AE290" s="374"/>
      <c r="AF290" s="374"/>
      <c r="AG290" s="374"/>
      <c r="AH290" s="374"/>
      <c r="AI290" s="374"/>
      <c r="AJ290" s="374"/>
      <c r="AK290" s="374"/>
      <c r="AL290" s="374"/>
      <c r="AM290" s="374"/>
      <c r="AN290" s="374"/>
      <c r="AO290" s="374"/>
      <c r="AP290" s="374"/>
      <c r="AQ290" s="374"/>
      <c r="AR290" s="374"/>
      <c r="AS290" s="374"/>
      <c r="AT290" s="374"/>
      <c r="AU290" s="374"/>
      <c r="AV290" s="374"/>
      <c r="AW290" s="374"/>
      <c r="AX290" s="374"/>
      <c r="AY290" s="374"/>
      <c r="AZ290" s="374"/>
      <c r="BA290" s="374"/>
      <c r="BB290" s="374"/>
      <c r="BC290" s="374"/>
      <c r="BD290" s="374"/>
      <c r="BE290" s="374"/>
      <c r="BF290" s="374"/>
      <c r="BG290" s="374"/>
      <c r="BH290" s="374"/>
      <c r="BI290" s="374"/>
      <c r="BJ290" s="374"/>
      <c r="BK290" s="374"/>
      <c r="BL290" s="374"/>
      <c r="BM290" s="374"/>
      <c r="BN290" s="374"/>
      <c r="BO290" s="374"/>
      <c r="BP290" s="374"/>
      <c r="BQ290" s="374"/>
    </row>
    <row r="291" spans="1:69" s="4" customFormat="1" ht="15" customHeight="1">
      <c r="A291" s="382"/>
      <c r="B291" s="383"/>
      <c r="C291" s="379"/>
      <c r="D291" s="379"/>
      <c r="E291" s="379"/>
      <c r="F291" s="376"/>
      <c r="G291" s="379"/>
      <c r="H291" s="379"/>
      <c r="I291" s="380"/>
      <c r="J291" s="379"/>
      <c r="K291" s="381"/>
      <c r="L291" s="379"/>
      <c r="M291" s="414"/>
      <c r="N291" s="414"/>
      <c r="O291" s="414"/>
      <c r="P291" s="374"/>
      <c r="Q291" s="374"/>
      <c r="R291" s="374"/>
      <c r="S291" s="374"/>
      <c r="T291" s="374"/>
      <c r="U291" s="374"/>
      <c r="V291" s="374"/>
      <c r="W291" s="374"/>
      <c r="X291" s="374"/>
      <c r="Y291" s="374"/>
      <c r="Z291" s="374"/>
      <c r="AA291" s="374"/>
      <c r="AB291" s="374"/>
      <c r="AC291" s="374"/>
      <c r="AD291" s="374"/>
      <c r="AE291" s="374"/>
      <c r="AF291" s="374"/>
      <c r="AG291" s="374"/>
      <c r="AH291" s="374"/>
      <c r="AI291" s="374"/>
      <c r="AJ291" s="374"/>
      <c r="AK291" s="374"/>
      <c r="AL291" s="374"/>
      <c r="AM291" s="374"/>
      <c r="AN291" s="374"/>
      <c r="AO291" s="374"/>
      <c r="AP291" s="374"/>
      <c r="AQ291" s="374"/>
      <c r="AR291" s="374"/>
      <c r="AS291" s="374"/>
      <c r="AT291" s="374"/>
      <c r="AU291" s="374"/>
      <c r="AV291" s="374"/>
      <c r="AW291" s="374"/>
      <c r="AX291" s="374"/>
      <c r="AY291" s="374"/>
      <c r="AZ291" s="374"/>
      <c r="BA291" s="374"/>
      <c r="BB291" s="374"/>
      <c r="BC291" s="374"/>
      <c r="BD291" s="374"/>
      <c r="BE291" s="374"/>
      <c r="BF291" s="374"/>
      <c r="BG291" s="374"/>
      <c r="BH291" s="374"/>
      <c r="BI291" s="374"/>
      <c r="BJ291" s="374"/>
      <c r="BK291" s="374"/>
      <c r="BL291" s="374"/>
      <c r="BM291" s="374"/>
      <c r="BN291" s="374"/>
      <c r="BO291" s="374"/>
      <c r="BP291" s="374"/>
      <c r="BQ291" s="374"/>
    </row>
    <row r="292" spans="1:69" s="4" customFormat="1" ht="15" customHeight="1">
      <c r="A292" s="382"/>
      <c r="B292" s="1031"/>
      <c r="C292" s="1031"/>
      <c r="D292" s="739"/>
      <c r="E292" s="739"/>
      <c r="F292" s="738"/>
      <c r="G292" s="739"/>
      <c r="H292" s="739"/>
      <c r="I292" s="359"/>
      <c r="J292" s="739"/>
      <c r="K292" s="384"/>
      <c r="L292" s="379"/>
      <c r="M292" s="414"/>
      <c r="N292" s="414"/>
      <c r="O292" s="414"/>
      <c r="P292" s="374"/>
      <c r="Q292" s="374"/>
      <c r="R292" s="374"/>
      <c r="S292" s="374"/>
      <c r="T292" s="374"/>
      <c r="U292" s="374"/>
      <c r="V292" s="374"/>
      <c r="W292" s="374"/>
      <c r="X292" s="374"/>
      <c r="Y292" s="374"/>
      <c r="Z292" s="374"/>
      <c r="AA292" s="374"/>
      <c r="AB292" s="374"/>
      <c r="AC292" s="374"/>
      <c r="AD292" s="374"/>
      <c r="AE292" s="374"/>
      <c r="AF292" s="374"/>
      <c r="AG292" s="374"/>
      <c r="AH292" s="374"/>
      <c r="AI292" s="374"/>
      <c r="AJ292" s="374"/>
      <c r="AK292" s="374"/>
      <c r="AL292" s="374"/>
      <c r="AM292" s="374"/>
      <c r="AN292" s="374"/>
      <c r="AO292" s="374"/>
      <c r="AP292" s="374"/>
      <c r="AQ292" s="374"/>
      <c r="AR292" s="374"/>
      <c r="AS292" s="374"/>
      <c r="AT292" s="374"/>
      <c r="AU292" s="374"/>
      <c r="AV292" s="374"/>
      <c r="AW292" s="374"/>
      <c r="AX292" s="374"/>
      <c r="AY292" s="374"/>
      <c r="AZ292" s="374"/>
      <c r="BA292" s="374"/>
      <c r="BB292" s="374"/>
      <c r="BC292" s="374"/>
      <c r="BD292" s="374"/>
      <c r="BE292" s="374"/>
      <c r="BF292" s="374"/>
      <c r="BG292" s="374"/>
      <c r="BH292" s="374"/>
      <c r="BI292" s="374"/>
      <c r="BJ292" s="374"/>
      <c r="BK292" s="374"/>
      <c r="BL292" s="374"/>
      <c r="BM292" s="374"/>
      <c r="BN292" s="374"/>
      <c r="BO292" s="374"/>
      <c r="BP292" s="374"/>
      <c r="BQ292" s="374"/>
    </row>
    <row r="293" spans="1:69" s="4" customFormat="1" ht="15" customHeight="1">
      <c r="A293" s="382"/>
      <c r="B293" s="739"/>
      <c r="C293" s="739"/>
      <c r="D293" s="739"/>
      <c r="E293" s="739"/>
      <c r="F293" s="738"/>
      <c r="G293" s="739"/>
      <c r="H293" s="739"/>
      <c r="I293" s="359"/>
      <c r="J293" s="739"/>
      <c r="K293" s="385"/>
      <c r="L293" s="435"/>
      <c r="M293" s="414"/>
      <c r="N293" s="414"/>
      <c r="O293" s="414"/>
      <c r="P293" s="374"/>
      <c r="Q293" s="374"/>
      <c r="R293" s="374"/>
      <c r="S293" s="374"/>
      <c r="T293" s="374"/>
      <c r="U293" s="374"/>
      <c r="V293" s="374"/>
      <c r="W293" s="374"/>
      <c r="X293" s="374"/>
      <c r="Y293" s="374"/>
      <c r="Z293" s="374"/>
      <c r="AA293" s="374"/>
      <c r="AB293" s="374"/>
      <c r="AC293" s="374"/>
      <c r="AD293" s="374"/>
      <c r="AE293" s="374"/>
      <c r="AF293" s="374"/>
      <c r="AG293" s="374"/>
      <c r="AH293" s="374"/>
      <c r="AI293" s="374"/>
      <c r="AJ293" s="374"/>
      <c r="AK293" s="374"/>
      <c r="AL293" s="374"/>
      <c r="AM293" s="374"/>
      <c r="AN293" s="374"/>
      <c r="AO293" s="374"/>
      <c r="AP293" s="374"/>
      <c r="AQ293" s="374"/>
      <c r="AR293" s="374"/>
      <c r="AS293" s="374"/>
      <c r="AT293" s="374"/>
      <c r="AU293" s="374"/>
      <c r="AV293" s="374"/>
      <c r="AW293" s="374"/>
      <c r="AX293" s="374"/>
      <c r="AY293" s="374"/>
      <c r="AZ293" s="374"/>
      <c r="BA293" s="374"/>
      <c r="BB293" s="374"/>
      <c r="BC293" s="374"/>
      <c r="BD293" s="374"/>
      <c r="BE293" s="374"/>
      <c r="BF293" s="374"/>
      <c r="BG293" s="374"/>
      <c r="BH293" s="374"/>
      <c r="BI293" s="374"/>
      <c r="BJ293" s="374"/>
      <c r="BK293" s="374"/>
      <c r="BL293" s="374"/>
      <c r="BM293" s="374"/>
      <c r="BN293" s="374"/>
      <c r="BO293" s="374"/>
      <c r="BP293" s="374"/>
      <c r="BQ293" s="374"/>
    </row>
    <row r="294" spans="1:69" s="4" customFormat="1" ht="15" customHeight="1">
      <c r="A294" s="374"/>
      <c r="B294" s="386"/>
      <c r="C294" s="435"/>
      <c r="D294" s="435"/>
      <c r="E294" s="435"/>
      <c r="F294" s="738"/>
      <c r="G294" s="435"/>
      <c r="H294" s="739"/>
      <c r="I294" s="335"/>
      <c r="J294" s="739"/>
      <c r="K294" s="334"/>
      <c r="L294" s="435"/>
      <c r="M294" s="414"/>
      <c r="N294" s="414"/>
      <c r="O294" s="414"/>
      <c r="P294" s="374"/>
      <c r="Q294" s="374"/>
      <c r="R294" s="374"/>
      <c r="S294" s="374"/>
      <c r="T294" s="374"/>
      <c r="U294" s="374"/>
      <c r="V294" s="374"/>
      <c r="W294" s="374"/>
      <c r="X294" s="374"/>
      <c r="Y294" s="374"/>
      <c r="Z294" s="374"/>
      <c r="AA294" s="374"/>
      <c r="AB294" s="374"/>
      <c r="AC294" s="374"/>
      <c r="AD294" s="374"/>
      <c r="AE294" s="374"/>
      <c r="AF294" s="374"/>
      <c r="AG294" s="374"/>
      <c r="AH294" s="374"/>
      <c r="AI294" s="374"/>
      <c r="AJ294" s="374"/>
      <c r="AK294" s="374"/>
      <c r="AL294" s="374"/>
      <c r="AM294" s="374"/>
      <c r="AN294" s="374"/>
      <c r="AO294" s="374"/>
      <c r="AP294" s="374"/>
      <c r="AQ294" s="374"/>
      <c r="AR294" s="374"/>
      <c r="AS294" s="374"/>
      <c r="AT294" s="374"/>
      <c r="AU294" s="374"/>
      <c r="AV294" s="374"/>
      <c r="AW294" s="374"/>
      <c r="AX294" s="374"/>
      <c r="AY294" s="374"/>
      <c r="AZ294" s="374"/>
      <c r="BA294" s="374"/>
      <c r="BB294" s="374"/>
      <c r="BC294" s="374"/>
      <c r="BD294" s="374"/>
      <c r="BE294" s="374"/>
      <c r="BF294" s="374"/>
      <c r="BG294" s="374"/>
      <c r="BH294" s="374"/>
      <c r="BI294" s="374"/>
      <c r="BJ294" s="374"/>
      <c r="BK294" s="374"/>
      <c r="BL294" s="374"/>
      <c r="BM294" s="374"/>
      <c r="BN294" s="374"/>
      <c r="BO294" s="374"/>
      <c r="BP294" s="374"/>
      <c r="BQ294" s="374"/>
    </row>
    <row r="295" spans="1:69" s="4" customFormat="1" ht="15" customHeight="1">
      <c r="A295" s="374"/>
      <c r="B295" s="386"/>
      <c r="C295" s="435"/>
      <c r="D295" s="435"/>
      <c r="E295" s="435"/>
      <c r="F295" s="738"/>
      <c r="G295" s="435"/>
      <c r="H295" s="739"/>
      <c r="I295" s="335"/>
      <c r="J295" s="739"/>
      <c r="K295" s="334"/>
      <c r="L295" s="435"/>
      <c r="M295" s="414"/>
      <c r="N295" s="414"/>
      <c r="O295" s="414"/>
      <c r="P295" s="374"/>
      <c r="Q295" s="374"/>
      <c r="R295" s="374"/>
      <c r="S295" s="374"/>
      <c r="T295" s="374"/>
      <c r="U295" s="374"/>
      <c r="V295" s="374"/>
      <c r="W295" s="374"/>
      <c r="X295" s="374"/>
      <c r="Y295" s="374"/>
      <c r="Z295" s="374"/>
      <c r="AA295" s="374"/>
      <c r="AB295" s="374"/>
      <c r="AC295" s="374"/>
      <c r="AD295" s="374"/>
      <c r="AE295" s="374"/>
      <c r="AF295" s="374"/>
      <c r="AG295" s="374"/>
      <c r="AH295" s="374"/>
      <c r="AI295" s="374"/>
      <c r="AJ295" s="374"/>
      <c r="AK295" s="374"/>
      <c r="AL295" s="374"/>
      <c r="AM295" s="374"/>
      <c r="AN295" s="374"/>
      <c r="AO295" s="374"/>
      <c r="AP295" s="374"/>
      <c r="AQ295" s="374"/>
      <c r="AR295" s="374"/>
      <c r="AS295" s="374"/>
      <c r="AT295" s="374"/>
      <c r="AU295" s="374"/>
      <c r="AV295" s="374"/>
      <c r="AW295" s="374"/>
      <c r="AX295" s="374"/>
      <c r="AY295" s="374"/>
      <c r="AZ295" s="374"/>
      <c r="BA295" s="374"/>
      <c r="BB295" s="374"/>
      <c r="BC295" s="374"/>
      <c r="BD295" s="374"/>
      <c r="BE295" s="374"/>
      <c r="BF295" s="374"/>
      <c r="BG295" s="374"/>
      <c r="BH295" s="374"/>
      <c r="BI295" s="374"/>
      <c r="BJ295" s="374"/>
      <c r="BK295" s="374"/>
      <c r="BL295" s="374"/>
      <c r="BM295" s="374"/>
      <c r="BN295" s="374"/>
      <c r="BO295" s="374"/>
      <c r="BP295" s="374"/>
      <c r="BQ295" s="374"/>
    </row>
    <row r="296" spans="1:69" s="4" customFormat="1" ht="15" customHeight="1">
      <c r="A296" s="374"/>
      <c r="B296" s="386"/>
      <c r="C296" s="435"/>
      <c r="D296" s="435"/>
      <c r="E296" s="435"/>
      <c r="F296" s="738"/>
      <c r="G296" s="435"/>
      <c r="H296" s="739"/>
      <c r="I296" s="335"/>
      <c r="J296" s="739"/>
      <c r="K296" s="334"/>
      <c r="L296" s="435"/>
      <c r="M296" s="414"/>
      <c r="N296" s="414"/>
      <c r="O296" s="416"/>
      <c r="P296" s="379"/>
      <c r="Q296" s="374"/>
      <c r="R296" s="374"/>
      <c r="S296" s="374"/>
      <c r="T296" s="374"/>
      <c r="U296" s="374"/>
      <c r="V296" s="374"/>
      <c r="W296" s="374"/>
      <c r="X296" s="374"/>
      <c r="Y296" s="374"/>
      <c r="Z296" s="374"/>
      <c r="AA296" s="374"/>
      <c r="AB296" s="374"/>
      <c r="AC296" s="374"/>
      <c r="AD296" s="374"/>
      <c r="AE296" s="374"/>
      <c r="AF296" s="374"/>
      <c r="AG296" s="374"/>
      <c r="AH296" s="374"/>
      <c r="AI296" s="374"/>
      <c r="AJ296" s="374"/>
      <c r="AK296" s="374"/>
      <c r="AL296" s="374"/>
      <c r="AM296" s="374"/>
      <c r="AN296" s="374"/>
      <c r="AO296" s="374"/>
      <c r="AP296" s="374"/>
      <c r="AQ296" s="374"/>
      <c r="AR296" s="374"/>
      <c r="AS296" s="374"/>
      <c r="AT296" s="374"/>
      <c r="AU296" s="374"/>
      <c r="AV296" s="374"/>
      <c r="AW296" s="374"/>
      <c r="AX296" s="374"/>
      <c r="AY296" s="374"/>
      <c r="AZ296" s="374"/>
      <c r="BA296" s="374"/>
      <c r="BB296" s="374"/>
      <c r="BC296" s="374"/>
      <c r="BD296" s="374"/>
      <c r="BE296" s="374"/>
      <c r="BF296" s="374"/>
      <c r="BG296" s="374"/>
      <c r="BH296" s="374"/>
      <c r="BI296" s="374"/>
      <c r="BJ296" s="374"/>
      <c r="BK296" s="374"/>
      <c r="BL296" s="374"/>
      <c r="BM296" s="374"/>
      <c r="BN296" s="374"/>
      <c r="BO296" s="374"/>
      <c r="BP296" s="374"/>
      <c r="BQ296" s="374"/>
    </row>
    <row r="297" spans="1:69" s="4" customFormat="1" ht="15" customHeight="1">
      <c r="A297" s="374"/>
      <c r="B297" s="386"/>
      <c r="C297" s="435"/>
      <c r="D297" s="435"/>
      <c r="E297" s="435"/>
      <c r="F297" s="738"/>
      <c r="G297" s="435"/>
      <c r="H297" s="739"/>
      <c r="I297" s="335"/>
      <c r="J297" s="739"/>
      <c r="K297" s="334"/>
      <c r="L297" s="435"/>
      <c r="M297" s="414"/>
      <c r="N297" s="414"/>
      <c r="O297" s="416"/>
      <c r="P297" s="379"/>
      <c r="Q297" s="374"/>
      <c r="R297" s="374"/>
      <c r="S297" s="374"/>
      <c r="T297" s="374"/>
      <c r="U297" s="374"/>
      <c r="V297" s="374"/>
      <c r="W297" s="374"/>
      <c r="X297" s="374"/>
      <c r="Y297" s="374"/>
      <c r="Z297" s="374"/>
      <c r="AA297" s="374"/>
      <c r="AB297" s="374"/>
      <c r="AC297" s="374"/>
      <c r="AD297" s="374"/>
      <c r="AE297" s="374"/>
      <c r="AF297" s="374"/>
      <c r="AG297" s="374"/>
      <c r="AH297" s="374"/>
      <c r="AI297" s="374"/>
      <c r="AJ297" s="374"/>
      <c r="AK297" s="374"/>
      <c r="AL297" s="374"/>
      <c r="AM297" s="374"/>
      <c r="AN297" s="374"/>
      <c r="AO297" s="374"/>
      <c r="AP297" s="374"/>
      <c r="AQ297" s="374"/>
      <c r="AR297" s="374"/>
      <c r="AS297" s="374"/>
      <c r="AT297" s="374"/>
      <c r="AU297" s="374"/>
      <c r="AV297" s="374"/>
      <c r="AW297" s="374"/>
      <c r="AX297" s="374"/>
      <c r="AY297" s="374"/>
      <c r="AZ297" s="374"/>
      <c r="BA297" s="374"/>
      <c r="BB297" s="374"/>
      <c r="BC297" s="374"/>
      <c r="BD297" s="374"/>
      <c r="BE297" s="374"/>
      <c r="BF297" s="374"/>
      <c r="BG297" s="374"/>
      <c r="BH297" s="374"/>
      <c r="BI297" s="374"/>
      <c r="BJ297" s="374"/>
      <c r="BK297" s="374"/>
      <c r="BL297" s="374"/>
      <c r="BM297" s="374"/>
      <c r="BN297" s="374"/>
      <c r="BO297" s="374"/>
      <c r="BP297" s="374"/>
      <c r="BQ297" s="374"/>
    </row>
    <row r="298" spans="1:69" s="4" customFormat="1" ht="15" customHeight="1">
      <c r="A298" s="374"/>
      <c r="B298" s="375"/>
      <c r="C298" s="739"/>
      <c r="D298" s="739"/>
      <c r="E298" s="739"/>
      <c r="F298" s="376"/>
      <c r="G298" s="435"/>
      <c r="H298" s="739"/>
      <c r="I298" s="1031"/>
      <c r="J298" s="1031"/>
      <c r="K298" s="334"/>
      <c r="L298" s="435"/>
      <c r="M298" s="414"/>
      <c r="N298" s="414"/>
      <c r="O298" s="416"/>
      <c r="P298" s="379"/>
      <c r="Q298" s="379"/>
      <c r="R298" s="379"/>
      <c r="S298" s="379"/>
      <c r="T298" s="379"/>
      <c r="U298" s="379"/>
      <c r="V298" s="379"/>
      <c r="W298" s="374"/>
      <c r="X298" s="374"/>
      <c r="Y298" s="374"/>
      <c r="Z298" s="374"/>
      <c r="AA298" s="374"/>
      <c r="AB298" s="374"/>
      <c r="AC298" s="374"/>
      <c r="AD298" s="374"/>
      <c r="AE298" s="374"/>
      <c r="AF298" s="374"/>
      <c r="AG298" s="374"/>
      <c r="AH298" s="374"/>
      <c r="AI298" s="374"/>
      <c r="AJ298" s="374"/>
      <c r="AK298" s="374"/>
      <c r="AL298" s="374"/>
      <c r="AM298" s="374"/>
      <c r="AN298" s="374"/>
      <c r="AO298" s="374"/>
      <c r="AP298" s="374"/>
      <c r="AQ298" s="374"/>
      <c r="AR298" s="374"/>
      <c r="AS298" s="374"/>
      <c r="AT298" s="374"/>
      <c r="AU298" s="374"/>
      <c r="AV298" s="374"/>
      <c r="AW298" s="374"/>
      <c r="AX298" s="374"/>
      <c r="AY298" s="374"/>
      <c r="AZ298" s="374"/>
      <c r="BA298" s="374"/>
      <c r="BB298" s="374"/>
      <c r="BC298" s="374"/>
      <c r="BD298" s="374"/>
      <c r="BE298" s="374"/>
      <c r="BF298" s="374"/>
      <c r="BG298" s="374"/>
      <c r="BH298" s="374"/>
      <c r="BI298" s="374"/>
      <c r="BJ298" s="374"/>
      <c r="BK298" s="374"/>
      <c r="BL298" s="374"/>
      <c r="BM298" s="374"/>
      <c r="BN298" s="374"/>
      <c r="BO298" s="374"/>
      <c r="BP298" s="374"/>
      <c r="BQ298" s="374"/>
    </row>
    <row r="299" spans="1:69" s="4" customFormat="1" ht="15" customHeight="1">
      <c r="A299" s="374"/>
      <c r="B299" s="375"/>
      <c r="C299" s="435"/>
      <c r="D299" s="435"/>
      <c r="E299" s="435"/>
      <c r="F299" s="376"/>
      <c r="G299" s="435"/>
      <c r="H299" s="435"/>
      <c r="I299" s="1031"/>
      <c r="J299" s="1031"/>
      <c r="K299" s="334"/>
      <c r="L299" s="435"/>
      <c r="M299" s="414"/>
      <c r="N299" s="414"/>
      <c r="O299" s="416"/>
      <c r="P299" s="379"/>
      <c r="Q299" s="379"/>
      <c r="R299" s="379"/>
      <c r="S299" s="379"/>
      <c r="T299" s="379"/>
      <c r="U299" s="379"/>
      <c r="V299" s="379"/>
      <c r="W299" s="374"/>
      <c r="X299" s="374"/>
      <c r="Y299" s="374"/>
      <c r="Z299" s="374"/>
      <c r="AA299" s="374"/>
      <c r="AB299" s="374"/>
      <c r="AC299" s="374"/>
      <c r="AD299" s="374"/>
      <c r="AE299" s="374"/>
      <c r="AF299" s="374"/>
      <c r="AG299" s="374"/>
      <c r="AH299" s="374"/>
      <c r="AI299" s="374"/>
      <c r="AJ299" s="374"/>
      <c r="AK299" s="374"/>
      <c r="AL299" s="374"/>
      <c r="AM299" s="374"/>
      <c r="AN299" s="374"/>
      <c r="AO299" s="374"/>
      <c r="AP299" s="374"/>
      <c r="AQ299" s="374"/>
      <c r="AR299" s="374"/>
      <c r="AS299" s="374"/>
      <c r="AT299" s="374"/>
      <c r="AU299" s="374"/>
      <c r="AV299" s="374"/>
      <c r="AW299" s="374"/>
      <c r="AX299" s="374"/>
      <c r="AY299" s="374"/>
      <c r="AZ299" s="374"/>
      <c r="BA299" s="374"/>
      <c r="BB299" s="374"/>
      <c r="BC299" s="374"/>
      <c r="BD299" s="374"/>
      <c r="BE299" s="374"/>
      <c r="BF299" s="374"/>
      <c r="BG299" s="374"/>
      <c r="BH299" s="374"/>
      <c r="BI299" s="374"/>
      <c r="BJ299" s="374"/>
      <c r="BK299" s="374"/>
      <c r="BL299" s="374"/>
      <c r="BM299" s="374"/>
      <c r="BN299" s="374"/>
      <c r="BO299" s="374"/>
      <c r="BP299" s="374"/>
      <c r="BQ299" s="374"/>
    </row>
    <row r="300" spans="1:69" s="4" customFormat="1" ht="15" customHeight="1">
      <c r="A300" s="374"/>
      <c r="B300" s="375"/>
      <c r="C300" s="435"/>
      <c r="D300" s="435"/>
      <c r="E300" s="435"/>
      <c r="F300" s="376"/>
      <c r="G300" s="435"/>
      <c r="H300" s="435"/>
      <c r="I300" s="359"/>
      <c r="J300" s="739"/>
      <c r="K300" s="334"/>
      <c r="L300" s="435"/>
      <c r="M300" s="414"/>
      <c r="N300" s="415"/>
      <c r="O300" s="414"/>
      <c r="P300" s="374"/>
      <c r="Q300" s="379"/>
      <c r="R300" s="379"/>
      <c r="S300" s="379"/>
      <c r="T300" s="379"/>
      <c r="U300" s="379"/>
      <c r="V300" s="379"/>
      <c r="W300" s="374"/>
      <c r="X300" s="374"/>
      <c r="Y300" s="374"/>
      <c r="Z300" s="374"/>
      <c r="AA300" s="374"/>
      <c r="AB300" s="374"/>
      <c r="AC300" s="374"/>
      <c r="AD300" s="374"/>
      <c r="AE300" s="374"/>
      <c r="AF300" s="374"/>
      <c r="AG300" s="374"/>
      <c r="AH300" s="374"/>
      <c r="AI300" s="374"/>
      <c r="AJ300" s="374"/>
      <c r="AK300" s="374"/>
      <c r="AL300" s="374"/>
      <c r="AM300" s="374"/>
      <c r="AN300" s="374"/>
      <c r="AO300" s="374"/>
      <c r="AP300" s="374"/>
      <c r="AQ300" s="374"/>
      <c r="AR300" s="374"/>
      <c r="AS300" s="374"/>
      <c r="AT300" s="374"/>
      <c r="AU300" s="374"/>
      <c r="AV300" s="374"/>
      <c r="AW300" s="374"/>
      <c r="AX300" s="374"/>
      <c r="AY300" s="374"/>
      <c r="AZ300" s="374"/>
      <c r="BA300" s="374"/>
      <c r="BB300" s="374"/>
      <c r="BC300" s="374"/>
      <c r="BD300" s="374"/>
      <c r="BE300" s="374"/>
      <c r="BF300" s="374"/>
      <c r="BG300" s="374"/>
      <c r="BH300" s="374"/>
      <c r="BI300" s="374"/>
      <c r="BJ300" s="374"/>
      <c r="BK300" s="374"/>
      <c r="BL300" s="374"/>
      <c r="BM300" s="374"/>
      <c r="BN300" s="374"/>
      <c r="BO300" s="374"/>
      <c r="BP300" s="374"/>
      <c r="BQ300" s="374"/>
    </row>
    <row r="301" spans="1:69" s="4" customFormat="1" ht="18.95" customHeight="1">
      <c r="A301" s="374"/>
      <c r="B301" s="375"/>
      <c r="C301" s="435"/>
      <c r="D301" s="435"/>
      <c r="E301" s="435"/>
      <c r="F301" s="376"/>
      <c r="G301" s="435"/>
      <c r="H301" s="435"/>
      <c r="I301" s="1032"/>
      <c r="J301" s="1032"/>
      <c r="K301" s="334"/>
      <c r="L301" s="435"/>
      <c r="M301" s="414"/>
      <c r="N301" s="415"/>
      <c r="O301" s="414"/>
      <c r="P301" s="374"/>
      <c r="Q301" s="379"/>
      <c r="R301" s="379"/>
      <c r="S301" s="379"/>
      <c r="T301" s="379"/>
      <c r="U301" s="379"/>
      <c r="V301" s="379"/>
      <c r="W301" s="374"/>
      <c r="X301" s="374"/>
      <c r="Y301" s="374"/>
      <c r="Z301" s="374"/>
      <c r="AA301" s="374"/>
      <c r="AB301" s="374"/>
      <c r="AC301" s="374"/>
      <c r="AD301" s="374"/>
      <c r="AE301" s="374"/>
      <c r="AF301" s="374"/>
      <c r="AG301" s="374"/>
      <c r="AH301" s="374"/>
      <c r="AI301" s="374"/>
      <c r="AJ301" s="374"/>
      <c r="AK301" s="374"/>
      <c r="AL301" s="374"/>
      <c r="AM301" s="374"/>
      <c r="AN301" s="374"/>
      <c r="AO301" s="374"/>
      <c r="AP301" s="374"/>
      <c r="AQ301" s="374"/>
      <c r="AR301" s="374"/>
      <c r="AS301" s="374"/>
      <c r="AT301" s="374"/>
      <c r="AU301" s="374"/>
      <c r="AV301" s="374"/>
      <c r="AW301" s="374"/>
      <c r="AX301" s="374"/>
      <c r="AY301" s="374"/>
      <c r="AZ301" s="374"/>
      <c r="BA301" s="374"/>
      <c r="BB301" s="374"/>
      <c r="BC301" s="374"/>
      <c r="BD301" s="374"/>
      <c r="BE301" s="374"/>
      <c r="BF301" s="374"/>
      <c r="BG301" s="374"/>
      <c r="BH301" s="374"/>
      <c r="BI301" s="374"/>
      <c r="BJ301" s="374"/>
      <c r="BK301" s="374"/>
      <c r="BL301" s="374"/>
      <c r="BM301" s="374"/>
      <c r="BN301" s="374"/>
      <c r="BO301" s="374"/>
      <c r="BP301" s="374"/>
      <c r="BQ301" s="374"/>
    </row>
    <row r="302" spans="1:69" s="61" customFormat="1" ht="18.95" customHeight="1">
      <c r="A302" s="379"/>
      <c r="B302" s="383"/>
      <c r="C302" s="379"/>
      <c r="D302" s="379"/>
      <c r="E302" s="379"/>
      <c r="F302" s="376"/>
      <c r="G302" s="379"/>
      <c r="H302" s="379"/>
      <c r="I302" s="1032"/>
      <c r="J302" s="1032"/>
      <c r="K302" s="334"/>
      <c r="L302" s="435"/>
      <c r="M302" s="416"/>
      <c r="N302" s="415"/>
      <c r="O302" s="414"/>
      <c r="P302" s="374"/>
      <c r="Q302" s="374"/>
      <c r="R302" s="374"/>
      <c r="S302" s="374"/>
      <c r="T302" s="374"/>
      <c r="U302" s="374"/>
      <c r="V302" s="374"/>
      <c r="W302" s="379"/>
      <c r="X302" s="379"/>
      <c r="Y302" s="379"/>
      <c r="Z302" s="379"/>
      <c r="AA302" s="379"/>
      <c r="AB302" s="379"/>
      <c r="AC302" s="379"/>
      <c r="AD302" s="379"/>
      <c r="AE302" s="379"/>
      <c r="AF302" s="379"/>
      <c r="AG302" s="379"/>
      <c r="AH302" s="379"/>
      <c r="AI302" s="379"/>
      <c r="AJ302" s="379"/>
      <c r="AK302" s="379"/>
      <c r="AL302" s="379"/>
      <c r="AM302" s="379"/>
      <c r="AN302" s="379"/>
      <c r="AO302" s="379"/>
      <c r="AP302" s="379"/>
      <c r="AQ302" s="379"/>
      <c r="AR302" s="379"/>
      <c r="AS302" s="379"/>
      <c r="AT302" s="379"/>
      <c r="AU302" s="379"/>
      <c r="AV302" s="379"/>
      <c r="AW302" s="379"/>
      <c r="AX302" s="379"/>
      <c r="AY302" s="379"/>
      <c r="AZ302" s="379"/>
      <c r="BA302" s="379"/>
      <c r="BB302" s="379"/>
      <c r="BC302" s="379"/>
      <c r="BD302" s="379"/>
      <c r="BE302" s="379"/>
      <c r="BF302" s="379"/>
      <c r="BG302" s="379"/>
      <c r="BH302" s="379"/>
      <c r="BI302" s="379"/>
      <c r="BJ302" s="379"/>
      <c r="BK302" s="379"/>
      <c r="BL302" s="379"/>
      <c r="BM302" s="379"/>
      <c r="BN302" s="379"/>
      <c r="BO302" s="379"/>
      <c r="BP302" s="379"/>
      <c r="BQ302" s="379"/>
    </row>
    <row r="303" spans="1:69" s="61" customFormat="1" ht="11.25" customHeight="1">
      <c r="A303" s="379"/>
      <c r="B303" s="383"/>
      <c r="C303" s="379"/>
      <c r="D303" s="379"/>
      <c r="E303" s="379"/>
      <c r="F303" s="376"/>
      <c r="G303" s="379"/>
      <c r="H303" s="379"/>
      <c r="I303" s="380"/>
      <c r="J303" s="379"/>
      <c r="K303" s="381"/>
      <c r="L303" s="435"/>
      <c r="M303" s="416"/>
      <c r="N303" s="416"/>
      <c r="O303" s="414"/>
      <c r="P303" s="374"/>
      <c r="Q303" s="374"/>
      <c r="R303" s="374"/>
      <c r="S303" s="374"/>
      <c r="T303" s="374"/>
      <c r="U303" s="374"/>
      <c r="V303" s="374"/>
      <c r="W303" s="379"/>
      <c r="X303" s="379"/>
      <c r="Y303" s="379"/>
      <c r="Z303" s="379"/>
      <c r="AA303" s="379"/>
      <c r="AB303" s="379"/>
      <c r="AC303" s="379"/>
      <c r="AD303" s="379"/>
      <c r="AE303" s="379"/>
      <c r="AF303" s="379"/>
      <c r="AG303" s="379"/>
      <c r="AH303" s="379"/>
      <c r="AI303" s="379"/>
      <c r="AJ303" s="379"/>
      <c r="AK303" s="379"/>
      <c r="AL303" s="379"/>
      <c r="AM303" s="379"/>
      <c r="AN303" s="379"/>
      <c r="AO303" s="379"/>
      <c r="AP303" s="379"/>
      <c r="AQ303" s="379"/>
      <c r="AR303" s="379"/>
      <c r="AS303" s="379"/>
      <c r="AT303" s="379"/>
      <c r="AU303" s="379"/>
      <c r="AV303" s="379"/>
      <c r="AW303" s="379"/>
      <c r="AX303" s="379"/>
      <c r="AY303" s="379"/>
      <c r="AZ303" s="379"/>
      <c r="BA303" s="379"/>
      <c r="BB303" s="379"/>
      <c r="BC303" s="379"/>
      <c r="BD303" s="379"/>
      <c r="BE303" s="379"/>
      <c r="BF303" s="379"/>
      <c r="BG303" s="379"/>
      <c r="BH303" s="379"/>
      <c r="BI303" s="379"/>
      <c r="BJ303" s="379"/>
      <c r="BK303" s="379"/>
      <c r="BL303" s="379"/>
      <c r="BM303" s="379"/>
      <c r="BN303" s="379"/>
      <c r="BO303" s="379"/>
      <c r="BP303" s="379"/>
      <c r="BQ303" s="379"/>
    </row>
    <row r="304" spans="1:69" s="61" customFormat="1" ht="18.95" customHeight="1">
      <c r="A304" s="379"/>
      <c r="B304" s="383"/>
      <c r="C304" s="379"/>
      <c r="D304" s="379"/>
      <c r="E304" s="379"/>
      <c r="F304" s="376"/>
      <c r="G304" s="379"/>
      <c r="H304" s="379"/>
      <c r="I304" s="380"/>
      <c r="J304" s="379"/>
      <c r="K304" s="381"/>
      <c r="L304" s="379"/>
      <c r="M304" s="416"/>
      <c r="N304" s="414"/>
      <c r="O304" s="414"/>
      <c r="P304" s="374"/>
      <c r="Q304" s="374"/>
      <c r="R304" s="374"/>
      <c r="S304" s="374"/>
      <c r="T304" s="374"/>
      <c r="U304" s="374"/>
      <c r="V304" s="374"/>
      <c r="W304" s="379"/>
      <c r="X304" s="379"/>
      <c r="Y304" s="379"/>
      <c r="Z304" s="379"/>
      <c r="AA304" s="379"/>
      <c r="AB304" s="379"/>
      <c r="AC304" s="379"/>
      <c r="AD304" s="379"/>
      <c r="AE304" s="379"/>
      <c r="AF304" s="379"/>
      <c r="AG304" s="379"/>
      <c r="AH304" s="379"/>
      <c r="AI304" s="379"/>
      <c r="AJ304" s="379"/>
      <c r="AK304" s="379"/>
      <c r="AL304" s="379"/>
      <c r="AM304" s="379"/>
      <c r="AN304" s="379"/>
      <c r="AO304" s="379"/>
      <c r="AP304" s="379"/>
      <c r="AQ304" s="379"/>
      <c r="AR304" s="379"/>
      <c r="AS304" s="379"/>
      <c r="AT304" s="379"/>
      <c r="AU304" s="379"/>
      <c r="AV304" s="379"/>
      <c r="AW304" s="379"/>
      <c r="AX304" s="379"/>
      <c r="AY304" s="379"/>
      <c r="AZ304" s="379"/>
      <c r="BA304" s="379"/>
      <c r="BB304" s="379"/>
      <c r="BC304" s="379"/>
      <c r="BD304" s="379"/>
      <c r="BE304" s="379"/>
      <c r="BF304" s="379"/>
      <c r="BG304" s="379"/>
      <c r="BH304" s="379"/>
      <c r="BI304" s="379"/>
      <c r="BJ304" s="379"/>
      <c r="BK304" s="379"/>
      <c r="BL304" s="379"/>
      <c r="BM304" s="379"/>
      <c r="BN304" s="379"/>
      <c r="BO304" s="379"/>
      <c r="BP304" s="379"/>
      <c r="BQ304" s="379"/>
    </row>
    <row r="305" spans="1:69" s="61" customFormat="1" ht="15" customHeight="1">
      <c r="A305" s="379"/>
      <c r="B305" s="383"/>
      <c r="C305" s="379"/>
      <c r="D305" s="379"/>
      <c r="E305" s="379"/>
      <c r="F305" s="376"/>
      <c r="G305" s="379"/>
      <c r="H305" s="379"/>
      <c r="I305" s="380"/>
      <c r="J305" s="379"/>
      <c r="K305" s="381"/>
      <c r="L305" s="379"/>
      <c r="M305" s="416"/>
      <c r="N305" s="414"/>
      <c r="O305" s="414"/>
      <c r="P305" s="374"/>
      <c r="Q305" s="374"/>
      <c r="R305" s="374"/>
      <c r="S305" s="374"/>
      <c r="T305" s="374"/>
      <c r="U305" s="374"/>
      <c r="V305" s="374"/>
      <c r="W305" s="379"/>
      <c r="X305" s="379"/>
      <c r="Y305" s="379"/>
      <c r="Z305" s="379"/>
      <c r="AA305" s="379"/>
      <c r="AB305" s="379"/>
      <c r="AC305" s="379"/>
      <c r="AD305" s="379"/>
      <c r="AE305" s="379"/>
      <c r="AF305" s="379"/>
      <c r="AG305" s="379"/>
      <c r="AH305" s="379"/>
      <c r="AI305" s="379"/>
      <c r="AJ305" s="379"/>
      <c r="AK305" s="379"/>
      <c r="AL305" s="379"/>
      <c r="AM305" s="379"/>
      <c r="AN305" s="379"/>
      <c r="AO305" s="379"/>
      <c r="AP305" s="379"/>
      <c r="AQ305" s="379"/>
      <c r="AR305" s="379"/>
      <c r="AS305" s="379"/>
      <c r="AT305" s="379"/>
      <c r="AU305" s="379"/>
      <c r="AV305" s="379"/>
      <c r="AW305" s="379"/>
      <c r="AX305" s="379"/>
      <c r="AY305" s="379"/>
      <c r="AZ305" s="379"/>
      <c r="BA305" s="379"/>
      <c r="BB305" s="379"/>
      <c r="BC305" s="379"/>
      <c r="BD305" s="379"/>
      <c r="BE305" s="379"/>
      <c r="BF305" s="379"/>
      <c r="BG305" s="379"/>
      <c r="BH305" s="379"/>
      <c r="BI305" s="379"/>
      <c r="BJ305" s="379"/>
      <c r="BK305" s="379"/>
      <c r="BL305" s="379"/>
      <c r="BM305" s="379"/>
      <c r="BN305" s="379"/>
      <c r="BO305" s="379"/>
      <c r="BP305" s="379"/>
      <c r="BQ305" s="379"/>
    </row>
    <row r="306" spans="1:69" s="4" customFormat="1" ht="15" customHeight="1">
      <c r="A306" s="379"/>
      <c r="B306" s="383"/>
      <c r="C306" s="379"/>
      <c r="D306" s="379"/>
      <c r="E306" s="379"/>
      <c r="F306" s="376"/>
      <c r="G306" s="379"/>
      <c r="H306" s="379"/>
      <c r="I306" s="380"/>
      <c r="J306" s="379"/>
      <c r="K306" s="381"/>
      <c r="L306" s="379"/>
      <c r="M306" s="414"/>
      <c r="N306" s="414"/>
      <c r="O306" s="414"/>
      <c r="P306" s="374"/>
      <c r="Q306" s="374"/>
      <c r="R306" s="374"/>
      <c r="S306" s="374"/>
      <c r="T306" s="374"/>
      <c r="U306" s="374"/>
      <c r="V306" s="374"/>
      <c r="W306" s="374"/>
      <c r="X306" s="374"/>
      <c r="Y306" s="374"/>
      <c r="Z306" s="374"/>
      <c r="AA306" s="374"/>
      <c r="AB306" s="374"/>
      <c r="AC306" s="374"/>
      <c r="AD306" s="374"/>
      <c r="AE306" s="374"/>
      <c r="AF306" s="374"/>
      <c r="AG306" s="374"/>
      <c r="AH306" s="374"/>
      <c r="AI306" s="374"/>
      <c r="AJ306" s="374"/>
      <c r="AK306" s="374"/>
      <c r="AL306" s="374"/>
      <c r="AM306" s="374"/>
      <c r="AN306" s="374"/>
      <c r="AO306" s="374"/>
      <c r="AP306" s="374"/>
      <c r="AQ306" s="374"/>
      <c r="AR306" s="374"/>
      <c r="AS306" s="374"/>
      <c r="AT306" s="374"/>
      <c r="AU306" s="374"/>
      <c r="AV306" s="374"/>
      <c r="AW306" s="374"/>
      <c r="AX306" s="374"/>
      <c r="AY306" s="374"/>
      <c r="AZ306" s="374"/>
      <c r="BA306" s="374"/>
      <c r="BB306" s="374"/>
      <c r="BC306" s="374"/>
      <c r="BD306" s="374"/>
      <c r="BE306" s="374"/>
      <c r="BF306" s="374"/>
      <c r="BG306" s="374"/>
      <c r="BH306" s="374"/>
      <c r="BI306" s="374"/>
      <c r="BJ306" s="374"/>
      <c r="BK306" s="374"/>
      <c r="BL306" s="374"/>
      <c r="BM306" s="374"/>
      <c r="BN306" s="374"/>
      <c r="BO306" s="374"/>
      <c r="BP306" s="374"/>
      <c r="BQ306" s="374"/>
    </row>
    <row r="307" spans="1:69" s="4" customFormat="1" ht="15" customHeight="1">
      <c r="A307" s="379"/>
      <c r="B307" s="383"/>
      <c r="C307" s="379"/>
      <c r="D307" s="379"/>
      <c r="E307" s="379"/>
      <c r="F307" s="376"/>
      <c r="G307" s="379"/>
      <c r="H307" s="379"/>
      <c r="I307" s="380"/>
      <c r="J307" s="379"/>
      <c r="K307" s="381"/>
      <c r="L307" s="379"/>
      <c r="M307" s="414"/>
      <c r="N307" s="414"/>
      <c r="O307" s="414"/>
      <c r="P307" s="374"/>
      <c r="Q307" s="374"/>
      <c r="R307" s="374"/>
      <c r="S307" s="374"/>
      <c r="T307" s="374"/>
      <c r="U307" s="374"/>
      <c r="V307" s="374"/>
      <c r="W307" s="374"/>
      <c r="X307" s="374"/>
      <c r="Y307" s="374"/>
      <c r="Z307" s="374"/>
      <c r="AA307" s="374"/>
      <c r="AB307" s="374"/>
      <c r="AC307" s="374"/>
      <c r="AD307" s="374"/>
      <c r="AE307" s="374"/>
      <c r="AF307" s="374"/>
      <c r="AG307" s="374"/>
      <c r="AH307" s="374"/>
      <c r="AI307" s="374"/>
      <c r="AJ307" s="374"/>
      <c r="AK307" s="374"/>
      <c r="AL307" s="374"/>
      <c r="AM307" s="374"/>
      <c r="AN307" s="374"/>
      <c r="AO307" s="374"/>
      <c r="AP307" s="374"/>
      <c r="AQ307" s="374"/>
      <c r="AR307" s="374"/>
      <c r="AS307" s="374"/>
      <c r="AT307" s="374"/>
      <c r="AU307" s="374"/>
      <c r="AV307" s="374"/>
      <c r="AW307" s="374"/>
      <c r="AX307" s="374"/>
      <c r="AY307" s="374"/>
      <c r="AZ307" s="374"/>
      <c r="BA307" s="374"/>
      <c r="BB307" s="374"/>
      <c r="BC307" s="374"/>
      <c r="BD307" s="374"/>
      <c r="BE307" s="374"/>
      <c r="BF307" s="374"/>
      <c r="BG307" s="374"/>
      <c r="BH307" s="374"/>
      <c r="BI307" s="374"/>
      <c r="BJ307" s="374"/>
      <c r="BK307" s="374"/>
      <c r="BL307" s="374"/>
      <c r="BM307" s="374"/>
      <c r="BN307" s="374"/>
      <c r="BO307" s="374"/>
      <c r="BP307" s="374"/>
      <c r="BQ307" s="374"/>
    </row>
    <row r="308" spans="1:69" s="4" customFormat="1" ht="15" customHeight="1">
      <c r="A308" s="379"/>
      <c r="B308" s="383"/>
      <c r="C308" s="379"/>
      <c r="D308" s="379"/>
      <c r="E308" s="379"/>
      <c r="F308" s="376"/>
      <c r="G308" s="379"/>
      <c r="H308" s="379"/>
      <c r="I308" s="380"/>
      <c r="J308" s="379"/>
      <c r="K308" s="381"/>
      <c r="L308" s="379"/>
      <c r="M308" s="414"/>
      <c r="N308" s="414"/>
      <c r="O308" s="416"/>
      <c r="P308" s="379"/>
      <c r="Q308" s="374"/>
      <c r="R308" s="374"/>
      <c r="S308" s="374"/>
      <c r="T308" s="374"/>
      <c r="U308" s="374"/>
      <c r="V308" s="374"/>
      <c r="W308" s="374"/>
      <c r="X308" s="374"/>
      <c r="Y308" s="374"/>
      <c r="Z308" s="374"/>
      <c r="AA308" s="374"/>
      <c r="AB308" s="374"/>
      <c r="AC308" s="374"/>
      <c r="AD308" s="374"/>
      <c r="AE308" s="374"/>
      <c r="AF308" s="374"/>
      <c r="AG308" s="374"/>
      <c r="AH308" s="374"/>
      <c r="AI308" s="374"/>
      <c r="AJ308" s="374"/>
      <c r="AK308" s="374"/>
      <c r="AL308" s="374"/>
      <c r="AM308" s="374"/>
      <c r="AN308" s="374"/>
      <c r="AO308" s="374"/>
      <c r="AP308" s="374"/>
      <c r="AQ308" s="374"/>
      <c r="AR308" s="374"/>
      <c r="AS308" s="374"/>
      <c r="AT308" s="374"/>
      <c r="AU308" s="374"/>
      <c r="AV308" s="374"/>
      <c r="AW308" s="374"/>
      <c r="AX308" s="374"/>
      <c r="AY308" s="374"/>
      <c r="AZ308" s="374"/>
      <c r="BA308" s="374"/>
      <c r="BB308" s="374"/>
      <c r="BC308" s="374"/>
      <c r="BD308" s="374"/>
      <c r="BE308" s="374"/>
      <c r="BF308" s="374"/>
      <c r="BG308" s="374"/>
      <c r="BH308" s="374"/>
      <c r="BI308" s="374"/>
      <c r="BJ308" s="374"/>
      <c r="BK308" s="374"/>
      <c r="BL308" s="374"/>
      <c r="BM308" s="374"/>
      <c r="BN308" s="374"/>
      <c r="BO308" s="374"/>
      <c r="BP308" s="374"/>
      <c r="BQ308" s="374"/>
    </row>
    <row r="309" spans="1:69" s="4" customFormat="1" ht="15" customHeight="1">
      <c r="A309" s="379"/>
      <c r="B309" s="383"/>
      <c r="C309" s="379"/>
      <c r="D309" s="379"/>
      <c r="E309" s="379"/>
      <c r="F309" s="376"/>
      <c r="G309" s="379"/>
      <c r="H309" s="379"/>
      <c r="I309" s="380"/>
      <c r="J309" s="379"/>
      <c r="K309" s="381"/>
      <c r="L309" s="379"/>
      <c r="M309" s="414"/>
      <c r="N309" s="414"/>
      <c r="O309" s="416"/>
      <c r="P309" s="379"/>
      <c r="Q309" s="374"/>
      <c r="R309" s="374"/>
      <c r="S309" s="374"/>
      <c r="T309" s="374"/>
      <c r="U309" s="374"/>
      <c r="V309" s="374"/>
      <c r="W309" s="374"/>
      <c r="X309" s="374"/>
      <c r="Y309" s="374"/>
      <c r="Z309" s="374"/>
      <c r="AA309" s="374"/>
      <c r="AB309" s="374"/>
      <c r="AC309" s="374"/>
      <c r="AD309" s="374"/>
      <c r="AE309" s="374"/>
      <c r="AF309" s="374"/>
      <c r="AG309" s="374"/>
      <c r="AH309" s="374"/>
      <c r="AI309" s="374"/>
      <c r="AJ309" s="374"/>
      <c r="AK309" s="374"/>
      <c r="AL309" s="374"/>
      <c r="AM309" s="374"/>
      <c r="AN309" s="374"/>
      <c r="AO309" s="374"/>
      <c r="AP309" s="374"/>
      <c r="AQ309" s="374"/>
      <c r="AR309" s="374"/>
      <c r="AS309" s="374"/>
      <c r="AT309" s="374"/>
      <c r="AU309" s="374"/>
      <c r="AV309" s="374"/>
      <c r="AW309" s="374"/>
      <c r="AX309" s="374"/>
      <c r="AY309" s="374"/>
      <c r="AZ309" s="374"/>
      <c r="BA309" s="374"/>
      <c r="BB309" s="374"/>
      <c r="BC309" s="374"/>
      <c r="BD309" s="374"/>
      <c r="BE309" s="374"/>
      <c r="BF309" s="374"/>
      <c r="BG309" s="374"/>
      <c r="BH309" s="374"/>
      <c r="BI309" s="374"/>
      <c r="BJ309" s="374"/>
      <c r="BK309" s="374"/>
      <c r="BL309" s="374"/>
      <c r="BM309" s="374"/>
      <c r="BN309" s="374"/>
      <c r="BO309" s="374"/>
      <c r="BP309" s="374"/>
      <c r="BQ309" s="374"/>
    </row>
    <row r="310" spans="1:69" s="4" customFormat="1" ht="15" customHeight="1">
      <c r="A310" s="379"/>
      <c r="B310" s="383"/>
      <c r="C310" s="379"/>
      <c r="D310" s="379"/>
      <c r="E310" s="379"/>
      <c r="F310" s="376"/>
      <c r="G310" s="379"/>
      <c r="H310" s="379"/>
      <c r="I310" s="380"/>
      <c r="J310" s="379"/>
      <c r="K310" s="381"/>
      <c r="L310" s="379"/>
      <c r="M310" s="414"/>
      <c r="N310" s="414"/>
      <c r="O310" s="416"/>
      <c r="P310" s="379"/>
      <c r="Q310" s="379"/>
      <c r="R310" s="379"/>
      <c r="S310" s="379"/>
      <c r="T310" s="379"/>
      <c r="U310" s="379"/>
      <c r="V310" s="379"/>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4"/>
      <c r="AY310" s="374"/>
      <c r="AZ310" s="374"/>
      <c r="BA310" s="374"/>
      <c r="BB310" s="374"/>
      <c r="BC310" s="374"/>
      <c r="BD310" s="374"/>
      <c r="BE310" s="374"/>
      <c r="BF310" s="374"/>
      <c r="BG310" s="374"/>
      <c r="BH310" s="374"/>
      <c r="BI310" s="374"/>
      <c r="BJ310" s="374"/>
      <c r="BK310" s="374"/>
      <c r="BL310" s="374"/>
      <c r="BM310" s="374"/>
      <c r="BN310" s="374"/>
      <c r="BO310" s="374"/>
      <c r="BP310" s="374"/>
      <c r="BQ310" s="374"/>
    </row>
    <row r="311" spans="1:69" s="4" customFormat="1" ht="15" customHeight="1">
      <c r="A311" s="379"/>
      <c r="B311" s="383"/>
      <c r="C311" s="379"/>
      <c r="D311" s="379"/>
      <c r="E311" s="379"/>
      <c r="F311" s="376"/>
      <c r="G311" s="379"/>
      <c r="H311" s="379"/>
      <c r="I311" s="380"/>
      <c r="J311" s="379"/>
      <c r="K311" s="381"/>
      <c r="L311" s="379"/>
      <c r="M311" s="414"/>
      <c r="N311" s="414"/>
      <c r="O311" s="416"/>
      <c r="P311" s="379"/>
      <c r="Q311" s="379"/>
      <c r="R311" s="379"/>
      <c r="S311" s="379"/>
      <c r="T311" s="379"/>
      <c r="U311" s="379"/>
      <c r="V311" s="379"/>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4"/>
      <c r="AY311" s="374"/>
      <c r="AZ311" s="374"/>
      <c r="BA311" s="374"/>
      <c r="BB311" s="374"/>
      <c r="BC311" s="374"/>
      <c r="BD311" s="374"/>
      <c r="BE311" s="374"/>
      <c r="BF311" s="374"/>
      <c r="BG311" s="374"/>
      <c r="BH311" s="374"/>
      <c r="BI311" s="374"/>
      <c r="BJ311" s="374"/>
      <c r="BK311" s="374"/>
      <c r="BL311" s="374"/>
      <c r="BM311" s="374"/>
      <c r="BN311" s="374"/>
      <c r="BO311" s="374"/>
      <c r="BP311" s="374"/>
      <c r="BQ311" s="374"/>
    </row>
    <row r="312" spans="1:69" s="4" customFormat="1" ht="15" customHeight="1">
      <c r="A312" s="379"/>
      <c r="B312" s="383"/>
      <c r="C312" s="379"/>
      <c r="D312" s="379"/>
      <c r="E312" s="379"/>
      <c r="F312" s="376"/>
      <c r="G312" s="379"/>
      <c r="H312" s="379"/>
      <c r="I312" s="380"/>
      <c r="J312" s="379"/>
      <c r="K312" s="381"/>
      <c r="L312" s="379"/>
      <c r="M312" s="414"/>
      <c r="N312" s="414"/>
      <c r="O312" s="416"/>
      <c r="P312" s="379"/>
      <c r="Q312" s="379"/>
      <c r="R312" s="379"/>
      <c r="S312" s="379"/>
      <c r="T312" s="379"/>
      <c r="U312" s="379"/>
      <c r="V312" s="379"/>
      <c r="W312" s="374"/>
      <c r="X312" s="374"/>
      <c r="Y312" s="374"/>
      <c r="Z312" s="374"/>
      <c r="AA312" s="374"/>
      <c r="AB312" s="374"/>
      <c r="AC312" s="374"/>
      <c r="AD312" s="374"/>
      <c r="AE312" s="374"/>
      <c r="AF312" s="374"/>
      <c r="AG312" s="374"/>
      <c r="AH312" s="374"/>
      <c r="AI312" s="374"/>
      <c r="AJ312" s="374"/>
      <c r="AK312" s="374"/>
      <c r="AL312" s="374"/>
      <c r="AM312" s="374"/>
      <c r="AN312" s="374"/>
      <c r="AO312" s="374"/>
      <c r="AP312" s="374"/>
      <c r="AQ312" s="374"/>
      <c r="AR312" s="374"/>
      <c r="AS312" s="374"/>
      <c r="AT312" s="374"/>
      <c r="AU312" s="374"/>
      <c r="AV312" s="374"/>
      <c r="AW312" s="374"/>
      <c r="AX312" s="374"/>
      <c r="AY312" s="374"/>
      <c r="AZ312" s="374"/>
      <c r="BA312" s="374"/>
      <c r="BB312" s="374"/>
      <c r="BC312" s="374"/>
      <c r="BD312" s="374"/>
      <c r="BE312" s="374"/>
      <c r="BF312" s="374"/>
      <c r="BG312" s="374"/>
      <c r="BH312" s="374"/>
      <c r="BI312" s="374"/>
      <c r="BJ312" s="374"/>
      <c r="BK312" s="374"/>
      <c r="BL312" s="374"/>
      <c r="BM312" s="374"/>
      <c r="BN312" s="374"/>
      <c r="BO312" s="374"/>
      <c r="BP312" s="374"/>
      <c r="BQ312" s="374"/>
    </row>
    <row r="313" spans="1:69" s="4" customFormat="1" ht="15" customHeight="1">
      <c r="A313" s="379"/>
      <c r="B313" s="383"/>
      <c r="C313" s="379"/>
      <c r="D313" s="379"/>
      <c r="E313" s="379"/>
      <c r="F313" s="376"/>
      <c r="G313" s="379"/>
      <c r="H313" s="379"/>
      <c r="I313" s="380"/>
      <c r="J313" s="379"/>
      <c r="K313" s="381"/>
      <c r="L313" s="379"/>
      <c r="M313" s="414"/>
      <c r="N313" s="414"/>
      <c r="O313" s="416"/>
      <c r="P313" s="379"/>
      <c r="Q313" s="379"/>
      <c r="R313" s="379"/>
      <c r="S313" s="379"/>
      <c r="T313" s="379"/>
      <c r="U313" s="379"/>
      <c r="V313" s="379"/>
      <c r="W313" s="374"/>
      <c r="X313" s="374"/>
      <c r="Y313" s="374"/>
      <c r="Z313" s="374"/>
      <c r="AA313" s="374"/>
      <c r="AB313" s="374"/>
      <c r="AC313" s="374"/>
      <c r="AD313" s="374"/>
      <c r="AE313" s="374"/>
      <c r="AF313" s="374"/>
      <c r="AG313" s="374"/>
      <c r="AH313" s="374"/>
      <c r="AI313" s="374"/>
      <c r="AJ313" s="374"/>
      <c r="AK313" s="374"/>
      <c r="AL313" s="374"/>
      <c r="AM313" s="374"/>
      <c r="AN313" s="374"/>
      <c r="AO313" s="374"/>
      <c r="AP313" s="374"/>
      <c r="AQ313" s="374"/>
      <c r="AR313" s="374"/>
      <c r="AS313" s="374"/>
      <c r="AT313" s="374"/>
      <c r="AU313" s="374"/>
      <c r="AV313" s="374"/>
      <c r="AW313" s="374"/>
      <c r="AX313" s="374"/>
      <c r="AY313" s="374"/>
      <c r="AZ313" s="374"/>
      <c r="BA313" s="374"/>
      <c r="BB313" s="374"/>
      <c r="BC313" s="374"/>
      <c r="BD313" s="374"/>
      <c r="BE313" s="374"/>
      <c r="BF313" s="374"/>
      <c r="BG313" s="374"/>
      <c r="BH313" s="374"/>
      <c r="BI313" s="374"/>
      <c r="BJ313" s="374"/>
      <c r="BK313" s="374"/>
      <c r="BL313" s="374"/>
      <c r="BM313" s="374"/>
      <c r="BN313" s="374"/>
      <c r="BO313" s="374"/>
      <c r="BP313" s="374"/>
      <c r="BQ313" s="374"/>
    </row>
    <row r="314" spans="1:69" s="4" customFormat="1" ht="15" customHeight="1">
      <c r="A314" s="379"/>
      <c r="B314" s="383"/>
      <c r="C314" s="379"/>
      <c r="D314" s="379"/>
      <c r="E314" s="379"/>
      <c r="F314" s="376"/>
      <c r="G314" s="379"/>
      <c r="H314" s="379"/>
      <c r="I314" s="380"/>
      <c r="J314" s="379"/>
      <c r="K314" s="381"/>
      <c r="L314" s="379"/>
      <c r="M314" s="414"/>
      <c r="N314" s="415"/>
      <c r="O314" s="416"/>
      <c r="P314" s="379"/>
      <c r="Q314" s="379"/>
      <c r="R314" s="379"/>
      <c r="S314" s="379"/>
      <c r="T314" s="379"/>
      <c r="U314" s="379"/>
      <c r="V314" s="379"/>
      <c r="W314" s="374"/>
      <c r="X314" s="374"/>
      <c r="Y314" s="374"/>
      <c r="Z314" s="374"/>
      <c r="AA314" s="374"/>
      <c r="AB314" s="374"/>
      <c r="AC314" s="374"/>
      <c r="AD314" s="374"/>
      <c r="AE314" s="374"/>
      <c r="AF314" s="374"/>
      <c r="AG314" s="374"/>
      <c r="AH314" s="374"/>
      <c r="AI314" s="374"/>
      <c r="AJ314" s="374"/>
      <c r="AK314" s="374"/>
      <c r="AL314" s="374"/>
      <c r="AM314" s="374"/>
      <c r="AN314" s="374"/>
      <c r="AO314" s="374"/>
      <c r="AP314" s="374"/>
      <c r="AQ314" s="374"/>
      <c r="AR314" s="374"/>
      <c r="AS314" s="374"/>
      <c r="AT314" s="374"/>
      <c r="AU314" s="374"/>
      <c r="AV314" s="374"/>
      <c r="AW314" s="374"/>
      <c r="AX314" s="374"/>
      <c r="AY314" s="374"/>
      <c r="AZ314" s="374"/>
      <c r="BA314" s="374"/>
      <c r="BB314" s="374"/>
      <c r="BC314" s="374"/>
      <c r="BD314" s="374"/>
      <c r="BE314" s="374"/>
      <c r="BF314" s="374"/>
      <c r="BG314" s="374"/>
      <c r="BH314" s="374"/>
      <c r="BI314" s="374"/>
      <c r="BJ314" s="374"/>
      <c r="BK314" s="374"/>
      <c r="BL314" s="374"/>
      <c r="BM314" s="374"/>
      <c r="BN314" s="374"/>
      <c r="BO314" s="374"/>
      <c r="BP314" s="374"/>
      <c r="BQ314" s="374"/>
    </row>
    <row r="315" spans="1:69" s="4" customFormat="1" ht="18.95" customHeight="1">
      <c r="A315" s="379"/>
      <c r="B315" s="383"/>
      <c r="C315" s="379"/>
      <c r="D315" s="379"/>
      <c r="E315" s="379"/>
      <c r="F315" s="376"/>
      <c r="G315" s="379"/>
      <c r="H315" s="379"/>
      <c r="I315" s="380"/>
      <c r="J315" s="379"/>
      <c r="K315" s="381"/>
      <c r="L315" s="379"/>
      <c r="M315" s="414"/>
      <c r="N315" s="415"/>
      <c r="O315" s="416"/>
      <c r="P315" s="379"/>
      <c r="Q315" s="379"/>
      <c r="R315" s="379"/>
      <c r="S315" s="379"/>
      <c r="T315" s="379"/>
      <c r="U315" s="379"/>
      <c r="V315" s="379"/>
      <c r="W315" s="374"/>
      <c r="X315" s="374"/>
      <c r="Y315" s="374"/>
      <c r="Z315" s="374"/>
      <c r="AA315" s="374"/>
      <c r="AB315" s="374"/>
      <c r="AC315" s="374"/>
      <c r="AD315" s="374"/>
      <c r="AE315" s="374"/>
      <c r="AF315" s="374"/>
      <c r="AG315" s="374"/>
      <c r="AH315" s="374"/>
      <c r="AI315" s="374"/>
      <c r="AJ315" s="374"/>
      <c r="AK315" s="374"/>
      <c r="AL315" s="374"/>
      <c r="AM315" s="374"/>
      <c r="AN315" s="374"/>
      <c r="AO315" s="374"/>
      <c r="AP315" s="374"/>
      <c r="AQ315" s="374"/>
      <c r="AR315" s="374"/>
      <c r="AS315" s="374"/>
      <c r="AT315" s="374"/>
      <c r="AU315" s="374"/>
      <c r="AV315" s="374"/>
      <c r="AW315" s="374"/>
      <c r="AX315" s="374"/>
      <c r="AY315" s="374"/>
      <c r="AZ315" s="374"/>
      <c r="BA315" s="374"/>
      <c r="BB315" s="374"/>
      <c r="BC315" s="374"/>
      <c r="BD315" s="374"/>
      <c r="BE315" s="374"/>
      <c r="BF315" s="374"/>
      <c r="BG315" s="374"/>
      <c r="BH315" s="374"/>
      <c r="BI315" s="374"/>
      <c r="BJ315" s="374"/>
      <c r="BK315" s="374"/>
      <c r="BL315" s="374"/>
      <c r="BM315" s="374"/>
      <c r="BN315" s="374"/>
      <c r="BO315" s="374"/>
      <c r="BP315" s="374"/>
      <c r="BQ315" s="374"/>
    </row>
    <row r="316" spans="1:69" s="61" customFormat="1" ht="18.95" customHeight="1">
      <c r="A316" s="379"/>
      <c r="B316" s="383"/>
      <c r="C316" s="379"/>
      <c r="D316" s="379"/>
      <c r="E316" s="379"/>
      <c r="F316" s="376"/>
      <c r="G316" s="379"/>
      <c r="H316" s="379"/>
      <c r="I316" s="380"/>
      <c r="J316" s="379"/>
      <c r="K316" s="381"/>
      <c r="L316" s="379"/>
      <c r="M316" s="416"/>
      <c r="N316" s="415"/>
      <c r="O316" s="416"/>
      <c r="P316" s="379"/>
      <c r="Q316" s="379"/>
      <c r="R316" s="379"/>
      <c r="S316" s="379"/>
      <c r="T316" s="379"/>
      <c r="U316" s="379"/>
      <c r="V316" s="379"/>
      <c r="W316" s="379"/>
      <c r="X316" s="379"/>
      <c r="Y316" s="379"/>
      <c r="Z316" s="379"/>
      <c r="AA316" s="379"/>
      <c r="AB316" s="379"/>
      <c r="AC316" s="379"/>
      <c r="AD316" s="379"/>
      <c r="AE316" s="379"/>
      <c r="AF316" s="379"/>
      <c r="AG316" s="379"/>
      <c r="AH316" s="379"/>
      <c r="AI316" s="379"/>
      <c r="AJ316" s="379"/>
      <c r="AK316" s="379"/>
      <c r="AL316" s="379"/>
      <c r="AM316" s="379"/>
      <c r="AN316" s="379"/>
      <c r="AO316" s="379"/>
      <c r="AP316" s="379"/>
      <c r="AQ316" s="379"/>
      <c r="AR316" s="379"/>
      <c r="AS316" s="379"/>
      <c r="AT316" s="379"/>
      <c r="AU316" s="379"/>
      <c r="AV316" s="379"/>
      <c r="AW316" s="379"/>
      <c r="AX316" s="379"/>
      <c r="AY316" s="379"/>
      <c r="AZ316" s="379"/>
      <c r="BA316" s="379"/>
      <c r="BB316" s="379"/>
      <c r="BC316" s="379"/>
      <c r="BD316" s="379"/>
      <c r="BE316" s="379"/>
      <c r="BF316" s="379"/>
      <c r="BG316" s="379"/>
      <c r="BH316" s="379"/>
      <c r="BI316" s="379"/>
      <c r="BJ316" s="379"/>
      <c r="BK316" s="379"/>
      <c r="BL316" s="379"/>
      <c r="BM316" s="379"/>
      <c r="BN316" s="379"/>
      <c r="BO316" s="379"/>
      <c r="BP316" s="379"/>
      <c r="BQ316" s="379"/>
    </row>
    <row r="317" spans="1:69" s="61" customFormat="1" ht="11.25" customHeight="1">
      <c r="A317" s="379"/>
      <c r="B317" s="383"/>
      <c r="C317" s="379"/>
      <c r="D317" s="379"/>
      <c r="E317" s="379"/>
      <c r="F317" s="376"/>
      <c r="G317" s="379"/>
      <c r="H317" s="379"/>
      <c r="I317" s="380"/>
      <c r="J317" s="379"/>
      <c r="K317" s="381"/>
      <c r="L317" s="379"/>
      <c r="M317" s="416"/>
      <c r="N317" s="416"/>
      <c r="O317" s="416"/>
      <c r="P317" s="379"/>
      <c r="Q317" s="379"/>
      <c r="R317" s="379"/>
      <c r="S317" s="379"/>
      <c r="T317" s="379"/>
      <c r="U317" s="379"/>
      <c r="V317" s="379"/>
      <c r="W317" s="379"/>
      <c r="X317" s="379"/>
      <c r="Y317" s="379"/>
      <c r="Z317" s="379"/>
      <c r="AA317" s="379"/>
      <c r="AB317" s="379"/>
      <c r="AC317" s="379"/>
      <c r="AD317" s="379"/>
      <c r="AE317" s="379"/>
      <c r="AF317" s="379"/>
      <c r="AG317" s="379"/>
      <c r="AH317" s="379"/>
      <c r="AI317" s="379"/>
      <c r="AJ317" s="379"/>
      <c r="AK317" s="379"/>
      <c r="AL317" s="379"/>
      <c r="AM317" s="379"/>
      <c r="AN317" s="379"/>
      <c r="AO317" s="379"/>
      <c r="AP317" s="379"/>
      <c r="AQ317" s="379"/>
      <c r="AR317" s="379"/>
      <c r="AS317" s="379"/>
      <c r="AT317" s="379"/>
      <c r="AU317" s="379"/>
      <c r="AV317" s="379"/>
      <c r="AW317" s="379"/>
      <c r="AX317" s="379"/>
      <c r="AY317" s="379"/>
      <c r="AZ317" s="379"/>
      <c r="BA317" s="379"/>
      <c r="BB317" s="379"/>
      <c r="BC317" s="379"/>
      <c r="BD317" s="379"/>
      <c r="BE317" s="379"/>
      <c r="BF317" s="379"/>
      <c r="BG317" s="379"/>
      <c r="BH317" s="379"/>
      <c r="BI317" s="379"/>
      <c r="BJ317" s="379"/>
      <c r="BK317" s="379"/>
      <c r="BL317" s="379"/>
      <c r="BM317" s="379"/>
      <c r="BN317" s="379"/>
      <c r="BO317" s="379"/>
      <c r="BP317" s="379"/>
      <c r="BQ317" s="379"/>
    </row>
    <row r="318" spans="1:69" s="61" customFormat="1" ht="18.95" customHeight="1">
      <c r="A318" s="379"/>
      <c r="B318" s="383"/>
      <c r="C318" s="379"/>
      <c r="D318" s="379"/>
      <c r="E318" s="379"/>
      <c r="F318" s="376"/>
      <c r="G318" s="379"/>
      <c r="H318" s="379"/>
      <c r="I318" s="380"/>
      <c r="J318" s="379"/>
      <c r="K318" s="381"/>
      <c r="L318" s="379"/>
      <c r="M318" s="416"/>
      <c r="N318" s="414"/>
      <c r="O318" s="416"/>
      <c r="P318" s="379"/>
      <c r="Q318" s="379"/>
      <c r="R318" s="379"/>
      <c r="S318" s="379"/>
      <c r="T318" s="379"/>
      <c r="U318" s="379"/>
      <c r="V318" s="379"/>
      <c r="W318" s="379"/>
      <c r="X318" s="379"/>
      <c r="Y318" s="379"/>
      <c r="Z318" s="379"/>
      <c r="AA318" s="379"/>
      <c r="AB318" s="379"/>
      <c r="AC318" s="379"/>
      <c r="AD318" s="379"/>
      <c r="AE318" s="379"/>
      <c r="AF318" s="379"/>
      <c r="AG318" s="379"/>
      <c r="AH318" s="379"/>
      <c r="AI318" s="379"/>
      <c r="AJ318" s="379"/>
      <c r="AK318" s="379"/>
      <c r="AL318" s="379"/>
      <c r="AM318" s="379"/>
      <c r="AN318" s="379"/>
      <c r="AO318" s="379"/>
      <c r="AP318" s="379"/>
      <c r="AQ318" s="379"/>
      <c r="AR318" s="379"/>
      <c r="AS318" s="379"/>
      <c r="AT318" s="379"/>
      <c r="AU318" s="379"/>
      <c r="AV318" s="379"/>
      <c r="AW318" s="379"/>
      <c r="AX318" s="379"/>
      <c r="AY318" s="379"/>
      <c r="AZ318" s="379"/>
      <c r="BA318" s="379"/>
      <c r="BB318" s="379"/>
      <c r="BC318" s="379"/>
      <c r="BD318" s="379"/>
      <c r="BE318" s="379"/>
      <c r="BF318" s="379"/>
      <c r="BG318" s="379"/>
      <c r="BH318" s="379"/>
      <c r="BI318" s="379"/>
      <c r="BJ318" s="379"/>
      <c r="BK318" s="379"/>
      <c r="BL318" s="379"/>
      <c r="BM318" s="379"/>
      <c r="BN318" s="379"/>
      <c r="BO318" s="379"/>
      <c r="BP318" s="379"/>
      <c r="BQ318" s="379"/>
    </row>
    <row r="319" spans="1:69" s="61" customFormat="1" ht="15" customHeight="1">
      <c r="A319" s="379"/>
      <c r="B319" s="383"/>
      <c r="C319" s="379"/>
      <c r="D319" s="379"/>
      <c r="E319" s="379"/>
      <c r="F319" s="376"/>
      <c r="G319" s="379"/>
      <c r="H319" s="379"/>
      <c r="I319" s="380"/>
      <c r="J319" s="379"/>
      <c r="K319" s="381"/>
      <c r="L319" s="379"/>
      <c r="M319" s="416"/>
      <c r="N319" s="414"/>
      <c r="O319" s="416"/>
      <c r="P319" s="379"/>
      <c r="Q319" s="379"/>
      <c r="R319" s="379"/>
      <c r="S319" s="379"/>
      <c r="T319" s="379"/>
      <c r="U319" s="379"/>
      <c r="V319" s="379"/>
      <c r="W319" s="379"/>
      <c r="X319" s="379"/>
      <c r="Y319" s="379"/>
      <c r="Z319" s="379"/>
      <c r="AA319" s="379"/>
      <c r="AB319" s="379"/>
      <c r="AC319" s="379"/>
      <c r="AD319" s="379"/>
      <c r="AE319" s="379"/>
      <c r="AF319" s="379"/>
      <c r="AG319" s="379"/>
      <c r="AH319" s="379"/>
      <c r="AI319" s="379"/>
      <c r="AJ319" s="379"/>
      <c r="AK319" s="379"/>
      <c r="AL319" s="379"/>
      <c r="AM319" s="379"/>
      <c r="AN319" s="379"/>
      <c r="AO319" s="379"/>
      <c r="AP319" s="379"/>
      <c r="AQ319" s="379"/>
      <c r="AR319" s="379"/>
      <c r="AS319" s="379"/>
      <c r="AT319" s="379"/>
      <c r="AU319" s="379"/>
      <c r="AV319" s="379"/>
      <c r="AW319" s="379"/>
      <c r="AX319" s="379"/>
      <c r="AY319" s="379"/>
      <c r="AZ319" s="379"/>
      <c r="BA319" s="379"/>
      <c r="BB319" s="379"/>
      <c r="BC319" s="379"/>
      <c r="BD319" s="379"/>
      <c r="BE319" s="379"/>
      <c r="BF319" s="379"/>
      <c r="BG319" s="379"/>
      <c r="BH319" s="379"/>
      <c r="BI319" s="379"/>
      <c r="BJ319" s="379"/>
      <c r="BK319" s="379"/>
      <c r="BL319" s="379"/>
      <c r="BM319" s="379"/>
      <c r="BN319" s="379"/>
      <c r="BO319" s="379"/>
      <c r="BP319" s="379"/>
      <c r="BQ319" s="379"/>
    </row>
    <row r="320" spans="1:69" s="4" customFormat="1" ht="15" customHeight="1">
      <c r="A320" s="379"/>
      <c r="B320" s="383"/>
      <c r="C320" s="379"/>
      <c r="D320" s="379"/>
      <c r="E320" s="379"/>
      <c r="F320" s="376"/>
      <c r="G320" s="379"/>
      <c r="H320" s="379"/>
      <c r="I320" s="380"/>
      <c r="J320" s="379"/>
      <c r="K320" s="381"/>
      <c r="L320" s="379"/>
      <c r="M320" s="414"/>
      <c r="N320" s="414"/>
      <c r="O320" s="416"/>
      <c r="P320" s="379"/>
      <c r="Q320" s="379"/>
      <c r="R320" s="379"/>
      <c r="S320" s="379"/>
      <c r="T320" s="379"/>
      <c r="U320" s="379"/>
      <c r="V320" s="379"/>
      <c r="W320" s="374"/>
      <c r="X320" s="374"/>
      <c r="Y320" s="374"/>
      <c r="Z320" s="374"/>
      <c r="AA320" s="374"/>
      <c r="AB320" s="374"/>
      <c r="AC320" s="374"/>
      <c r="AD320" s="374"/>
      <c r="AE320" s="374"/>
      <c r="AF320" s="374"/>
      <c r="AG320" s="374"/>
      <c r="AH320" s="374"/>
      <c r="AI320" s="374"/>
      <c r="AJ320" s="374"/>
      <c r="AK320" s="374"/>
      <c r="AL320" s="374"/>
      <c r="AM320" s="374"/>
      <c r="AN320" s="374"/>
      <c r="AO320" s="374"/>
      <c r="AP320" s="374"/>
      <c r="AQ320" s="374"/>
      <c r="AR320" s="374"/>
      <c r="AS320" s="374"/>
      <c r="AT320" s="374"/>
      <c r="AU320" s="374"/>
      <c r="AV320" s="374"/>
      <c r="AW320" s="374"/>
      <c r="AX320" s="374"/>
      <c r="AY320" s="374"/>
      <c r="AZ320" s="374"/>
      <c r="BA320" s="374"/>
      <c r="BB320" s="374"/>
      <c r="BC320" s="374"/>
      <c r="BD320" s="374"/>
      <c r="BE320" s="374"/>
      <c r="BF320" s="374"/>
      <c r="BG320" s="374"/>
      <c r="BH320" s="374"/>
      <c r="BI320" s="374"/>
      <c r="BJ320" s="374"/>
      <c r="BK320" s="374"/>
      <c r="BL320" s="374"/>
      <c r="BM320" s="374"/>
      <c r="BN320" s="374"/>
      <c r="BO320" s="374"/>
      <c r="BP320" s="374"/>
      <c r="BQ320" s="374"/>
    </row>
    <row r="321" spans="1:69" s="4" customFormat="1" ht="15" customHeight="1">
      <c r="A321" s="379"/>
      <c r="B321" s="383"/>
      <c r="C321" s="379"/>
      <c r="D321" s="379"/>
      <c r="E321" s="379"/>
      <c r="F321" s="376"/>
      <c r="G321" s="379"/>
      <c r="H321" s="379"/>
      <c r="I321" s="380"/>
      <c r="J321" s="379"/>
      <c r="K321" s="381"/>
      <c r="L321" s="379"/>
      <c r="M321" s="414"/>
      <c r="N321" s="414"/>
      <c r="O321" s="416"/>
      <c r="P321" s="379"/>
      <c r="Q321" s="379"/>
      <c r="R321" s="379"/>
      <c r="S321" s="379"/>
      <c r="T321" s="379"/>
      <c r="U321" s="379"/>
      <c r="V321" s="379"/>
      <c r="W321" s="374"/>
      <c r="X321" s="374"/>
      <c r="Y321" s="374"/>
      <c r="Z321" s="374"/>
      <c r="AA321" s="374"/>
      <c r="AB321" s="374"/>
      <c r="AC321" s="374"/>
      <c r="AD321" s="374"/>
      <c r="AE321" s="374"/>
      <c r="AF321" s="374"/>
      <c r="AG321" s="374"/>
      <c r="AH321" s="374"/>
      <c r="AI321" s="374"/>
      <c r="AJ321" s="374"/>
      <c r="AK321" s="374"/>
      <c r="AL321" s="374"/>
      <c r="AM321" s="374"/>
      <c r="AN321" s="374"/>
      <c r="AO321" s="374"/>
      <c r="AP321" s="374"/>
      <c r="AQ321" s="374"/>
      <c r="AR321" s="374"/>
      <c r="AS321" s="374"/>
      <c r="AT321" s="374"/>
      <c r="AU321" s="374"/>
      <c r="AV321" s="374"/>
      <c r="AW321" s="374"/>
      <c r="AX321" s="374"/>
      <c r="AY321" s="374"/>
      <c r="AZ321" s="374"/>
      <c r="BA321" s="374"/>
      <c r="BB321" s="374"/>
      <c r="BC321" s="374"/>
      <c r="BD321" s="374"/>
      <c r="BE321" s="374"/>
      <c r="BF321" s="374"/>
      <c r="BG321" s="374"/>
      <c r="BH321" s="374"/>
      <c r="BI321" s="374"/>
      <c r="BJ321" s="374"/>
      <c r="BK321" s="374"/>
      <c r="BL321" s="374"/>
      <c r="BM321" s="374"/>
      <c r="BN321" s="374"/>
      <c r="BO321" s="374"/>
      <c r="BP321" s="374"/>
      <c r="BQ321" s="374"/>
    </row>
    <row r="322" spans="1:69" s="4" customFormat="1" ht="15" customHeight="1">
      <c r="A322" s="379"/>
      <c r="B322" s="383"/>
      <c r="C322" s="379"/>
      <c r="D322" s="379"/>
      <c r="E322" s="379"/>
      <c r="F322" s="376"/>
      <c r="G322" s="379"/>
      <c r="H322" s="379"/>
      <c r="I322" s="380"/>
      <c r="J322" s="379"/>
      <c r="K322" s="381"/>
      <c r="L322" s="379"/>
      <c r="M322" s="414"/>
      <c r="N322" s="414"/>
      <c r="O322" s="416"/>
      <c r="P322" s="379"/>
      <c r="Q322" s="379"/>
      <c r="R322" s="379"/>
      <c r="S322" s="379"/>
      <c r="T322" s="379"/>
      <c r="U322" s="379"/>
      <c r="V322" s="379"/>
      <c r="W322" s="374"/>
      <c r="X322" s="374"/>
      <c r="Y322" s="374"/>
      <c r="Z322" s="374"/>
      <c r="AA322" s="374"/>
      <c r="AB322" s="374"/>
      <c r="AC322" s="374"/>
      <c r="AD322" s="374"/>
      <c r="AE322" s="374"/>
      <c r="AF322" s="374"/>
      <c r="AG322" s="374"/>
      <c r="AH322" s="374"/>
      <c r="AI322" s="374"/>
      <c r="AJ322" s="374"/>
      <c r="AK322" s="374"/>
      <c r="AL322" s="374"/>
      <c r="AM322" s="374"/>
      <c r="AN322" s="374"/>
      <c r="AO322" s="374"/>
      <c r="AP322" s="374"/>
      <c r="AQ322" s="374"/>
      <c r="AR322" s="374"/>
      <c r="AS322" s="374"/>
      <c r="AT322" s="374"/>
      <c r="AU322" s="374"/>
      <c r="AV322" s="374"/>
      <c r="AW322" s="374"/>
      <c r="AX322" s="374"/>
      <c r="AY322" s="374"/>
      <c r="AZ322" s="374"/>
      <c r="BA322" s="374"/>
      <c r="BB322" s="374"/>
      <c r="BC322" s="374"/>
      <c r="BD322" s="374"/>
      <c r="BE322" s="374"/>
      <c r="BF322" s="374"/>
      <c r="BG322" s="374"/>
      <c r="BH322" s="374"/>
      <c r="BI322" s="374"/>
      <c r="BJ322" s="374"/>
      <c r="BK322" s="374"/>
      <c r="BL322" s="374"/>
      <c r="BM322" s="374"/>
      <c r="BN322" s="374"/>
      <c r="BO322" s="374"/>
      <c r="BP322" s="374"/>
      <c r="BQ322" s="374"/>
    </row>
    <row r="323" spans="1:69" s="4" customFormat="1" ht="15" customHeight="1">
      <c r="A323" s="379"/>
      <c r="B323" s="383"/>
      <c r="C323" s="379"/>
      <c r="D323" s="379"/>
      <c r="E323" s="379"/>
      <c r="F323" s="376"/>
      <c r="G323" s="379"/>
      <c r="H323" s="379"/>
      <c r="I323" s="380"/>
      <c r="J323" s="379"/>
      <c r="K323" s="381"/>
      <c r="L323" s="379"/>
      <c r="M323" s="414"/>
      <c r="N323" s="414"/>
      <c r="O323" s="416"/>
      <c r="P323" s="379"/>
      <c r="Q323" s="379"/>
      <c r="R323" s="379"/>
      <c r="S323" s="379"/>
      <c r="T323" s="379"/>
      <c r="U323" s="379"/>
      <c r="V323" s="379"/>
      <c r="W323" s="374"/>
      <c r="X323" s="374"/>
      <c r="Y323" s="374"/>
      <c r="Z323" s="374"/>
      <c r="AA323" s="374"/>
      <c r="AB323" s="374"/>
      <c r="AC323" s="374"/>
      <c r="AD323" s="374"/>
      <c r="AE323" s="374"/>
      <c r="AF323" s="374"/>
      <c r="AG323" s="374"/>
      <c r="AH323" s="374"/>
      <c r="AI323" s="374"/>
      <c r="AJ323" s="374"/>
      <c r="AK323" s="374"/>
      <c r="AL323" s="374"/>
      <c r="AM323" s="374"/>
      <c r="AN323" s="374"/>
      <c r="AO323" s="374"/>
      <c r="AP323" s="374"/>
      <c r="AQ323" s="374"/>
      <c r="AR323" s="374"/>
      <c r="AS323" s="374"/>
      <c r="AT323" s="374"/>
      <c r="AU323" s="374"/>
      <c r="AV323" s="374"/>
      <c r="AW323" s="374"/>
      <c r="AX323" s="374"/>
      <c r="AY323" s="374"/>
      <c r="AZ323" s="374"/>
      <c r="BA323" s="374"/>
      <c r="BB323" s="374"/>
      <c r="BC323" s="374"/>
      <c r="BD323" s="374"/>
      <c r="BE323" s="374"/>
      <c r="BF323" s="374"/>
      <c r="BG323" s="374"/>
      <c r="BH323" s="374"/>
      <c r="BI323" s="374"/>
      <c r="BJ323" s="374"/>
      <c r="BK323" s="374"/>
      <c r="BL323" s="374"/>
      <c r="BM323" s="374"/>
      <c r="BN323" s="374"/>
      <c r="BO323" s="374"/>
      <c r="BP323" s="374"/>
      <c r="BQ323" s="374"/>
    </row>
    <row r="324" spans="1:69" s="4" customFormat="1" ht="15" customHeight="1">
      <c r="A324" s="379"/>
      <c r="B324" s="383"/>
      <c r="C324" s="379"/>
      <c r="D324" s="379"/>
      <c r="E324" s="379"/>
      <c r="F324" s="376"/>
      <c r="G324" s="379"/>
      <c r="H324" s="379"/>
      <c r="I324" s="380"/>
      <c r="J324" s="379"/>
      <c r="K324" s="381"/>
      <c r="L324" s="379"/>
      <c r="M324" s="414"/>
      <c r="N324" s="414"/>
      <c r="O324" s="416"/>
      <c r="P324" s="379"/>
      <c r="Q324" s="379"/>
      <c r="R324" s="379"/>
      <c r="S324" s="379"/>
      <c r="T324" s="379"/>
      <c r="U324" s="379"/>
      <c r="V324" s="379"/>
      <c r="W324" s="374"/>
      <c r="X324" s="374"/>
      <c r="Y324" s="374"/>
      <c r="Z324" s="374"/>
      <c r="AA324" s="374"/>
      <c r="AB324" s="374"/>
      <c r="AC324" s="374"/>
      <c r="AD324" s="374"/>
      <c r="AE324" s="374"/>
      <c r="AF324" s="374"/>
      <c r="AG324" s="374"/>
      <c r="AH324" s="374"/>
      <c r="AI324" s="374"/>
      <c r="AJ324" s="374"/>
      <c r="AK324" s="374"/>
      <c r="AL324" s="374"/>
      <c r="AM324" s="374"/>
      <c r="AN324" s="374"/>
      <c r="AO324" s="374"/>
      <c r="AP324" s="374"/>
      <c r="AQ324" s="374"/>
      <c r="AR324" s="374"/>
      <c r="AS324" s="374"/>
      <c r="AT324" s="374"/>
      <c r="AU324" s="374"/>
      <c r="AV324" s="374"/>
      <c r="AW324" s="374"/>
      <c r="AX324" s="374"/>
      <c r="AY324" s="374"/>
      <c r="AZ324" s="374"/>
      <c r="BA324" s="374"/>
      <c r="BB324" s="374"/>
      <c r="BC324" s="374"/>
      <c r="BD324" s="374"/>
      <c r="BE324" s="374"/>
      <c r="BF324" s="374"/>
      <c r="BG324" s="374"/>
      <c r="BH324" s="374"/>
      <c r="BI324" s="374"/>
      <c r="BJ324" s="374"/>
      <c r="BK324" s="374"/>
      <c r="BL324" s="374"/>
      <c r="BM324" s="374"/>
      <c r="BN324" s="374"/>
      <c r="BO324" s="374"/>
      <c r="BP324" s="374"/>
      <c r="BQ324" s="374"/>
    </row>
    <row r="325" spans="1:69" s="4" customFormat="1" ht="15" customHeight="1">
      <c r="A325" s="379"/>
      <c r="B325" s="383"/>
      <c r="C325" s="379"/>
      <c r="D325" s="379"/>
      <c r="E325" s="379"/>
      <c r="F325" s="376"/>
      <c r="G325" s="379"/>
      <c r="H325" s="379"/>
      <c r="I325" s="380"/>
      <c r="J325" s="379"/>
      <c r="K325" s="381"/>
      <c r="L325" s="379"/>
      <c r="M325" s="414"/>
      <c r="N325" s="414"/>
      <c r="O325" s="416"/>
      <c r="P325" s="379"/>
      <c r="Q325" s="379"/>
      <c r="R325" s="379"/>
      <c r="S325" s="379"/>
      <c r="T325" s="379"/>
      <c r="U325" s="379"/>
      <c r="V325" s="379"/>
      <c r="W325" s="374"/>
      <c r="X325" s="374"/>
      <c r="Y325" s="374"/>
      <c r="Z325" s="374"/>
      <c r="AA325" s="374"/>
      <c r="AB325" s="374"/>
      <c r="AC325" s="374"/>
      <c r="AD325" s="374"/>
      <c r="AE325" s="374"/>
      <c r="AF325" s="374"/>
      <c r="AG325" s="374"/>
      <c r="AH325" s="374"/>
      <c r="AI325" s="374"/>
      <c r="AJ325" s="374"/>
      <c r="AK325" s="374"/>
      <c r="AL325" s="374"/>
      <c r="AM325" s="374"/>
      <c r="AN325" s="374"/>
      <c r="AO325" s="374"/>
      <c r="AP325" s="374"/>
      <c r="AQ325" s="374"/>
      <c r="AR325" s="374"/>
      <c r="AS325" s="374"/>
      <c r="AT325" s="374"/>
      <c r="AU325" s="374"/>
      <c r="AV325" s="374"/>
      <c r="AW325" s="374"/>
      <c r="AX325" s="374"/>
      <c r="AY325" s="374"/>
      <c r="AZ325" s="374"/>
      <c r="BA325" s="374"/>
      <c r="BB325" s="374"/>
      <c r="BC325" s="374"/>
      <c r="BD325" s="374"/>
      <c r="BE325" s="374"/>
      <c r="BF325" s="374"/>
      <c r="BG325" s="374"/>
      <c r="BH325" s="374"/>
      <c r="BI325" s="374"/>
      <c r="BJ325" s="374"/>
      <c r="BK325" s="374"/>
      <c r="BL325" s="374"/>
      <c r="BM325" s="374"/>
      <c r="BN325" s="374"/>
      <c r="BO325" s="374"/>
      <c r="BP325" s="374"/>
      <c r="BQ325" s="374"/>
    </row>
    <row r="326" spans="1:69" s="4" customFormat="1" ht="18.95" customHeight="1">
      <c r="A326" s="379"/>
      <c r="B326" s="383"/>
      <c r="C326" s="379"/>
      <c r="D326" s="379"/>
      <c r="E326" s="379"/>
      <c r="F326" s="376"/>
      <c r="G326" s="379"/>
      <c r="H326" s="379"/>
      <c r="I326" s="380"/>
      <c r="J326" s="379"/>
      <c r="K326" s="381"/>
      <c r="L326" s="379"/>
      <c r="M326" s="414"/>
      <c r="N326" s="416"/>
      <c r="O326" s="416"/>
      <c r="P326" s="379"/>
      <c r="Q326" s="379"/>
      <c r="R326" s="379"/>
      <c r="S326" s="379"/>
      <c r="T326" s="379"/>
      <c r="U326" s="379"/>
      <c r="V326" s="379"/>
      <c r="W326" s="374"/>
      <c r="X326" s="374"/>
      <c r="Y326" s="374"/>
      <c r="Z326" s="374"/>
      <c r="AA326" s="374"/>
      <c r="AB326" s="374"/>
      <c r="AC326" s="374"/>
      <c r="AD326" s="374"/>
      <c r="AE326" s="374"/>
      <c r="AF326" s="374"/>
      <c r="AG326" s="374"/>
      <c r="AH326" s="374"/>
      <c r="AI326" s="374"/>
      <c r="AJ326" s="374"/>
      <c r="AK326" s="374"/>
      <c r="AL326" s="374"/>
      <c r="AM326" s="374"/>
      <c r="AN326" s="374"/>
      <c r="AO326" s="374"/>
      <c r="AP326" s="374"/>
      <c r="AQ326" s="374"/>
      <c r="AR326" s="374"/>
      <c r="AS326" s="374"/>
      <c r="AT326" s="374"/>
      <c r="AU326" s="374"/>
      <c r="AV326" s="374"/>
      <c r="AW326" s="374"/>
      <c r="AX326" s="374"/>
      <c r="AY326" s="374"/>
      <c r="AZ326" s="374"/>
      <c r="BA326" s="374"/>
      <c r="BB326" s="374"/>
      <c r="BC326" s="374"/>
      <c r="BD326" s="374"/>
      <c r="BE326" s="374"/>
      <c r="BF326" s="374"/>
      <c r="BG326" s="374"/>
      <c r="BH326" s="374"/>
      <c r="BI326" s="374"/>
      <c r="BJ326" s="374"/>
      <c r="BK326" s="374"/>
      <c r="BL326" s="374"/>
      <c r="BM326" s="374"/>
      <c r="BN326" s="374"/>
      <c r="BO326" s="374"/>
      <c r="BP326" s="374"/>
      <c r="BQ326" s="374"/>
    </row>
    <row r="327" spans="1:69" s="4" customFormat="1" ht="18.95" customHeight="1">
      <c r="A327" s="379"/>
      <c r="B327" s="383"/>
      <c r="C327" s="379"/>
      <c r="D327" s="379"/>
      <c r="E327" s="379"/>
      <c r="F327" s="376"/>
      <c r="G327" s="379"/>
      <c r="H327" s="379"/>
      <c r="I327" s="380"/>
      <c r="J327" s="379"/>
      <c r="K327" s="381"/>
      <c r="L327" s="379"/>
      <c r="M327" s="414"/>
      <c r="N327" s="416"/>
      <c r="O327" s="416"/>
      <c r="P327" s="379"/>
      <c r="Q327" s="379"/>
      <c r="R327" s="379"/>
      <c r="S327" s="379"/>
      <c r="T327" s="379"/>
      <c r="U327" s="379"/>
      <c r="V327" s="379"/>
      <c r="W327" s="374"/>
      <c r="X327" s="374"/>
      <c r="Y327" s="374"/>
      <c r="Z327" s="374"/>
      <c r="AA327" s="374"/>
      <c r="AB327" s="374"/>
      <c r="AC327" s="374"/>
      <c r="AD327" s="374"/>
      <c r="AE327" s="374"/>
      <c r="AF327" s="374"/>
      <c r="AG327" s="374"/>
      <c r="AH327" s="374"/>
      <c r="AI327" s="374"/>
      <c r="AJ327" s="374"/>
      <c r="AK327" s="374"/>
      <c r="AL327" s="374"/>
      <c r="AM327" s="374"/>
      <c r="AN327" s="374"/>
      <c r="AO327" s="374"/>
      <c r="AP327" s="374"/>
      <c r="AQ327" s="374"/>
      <c r="AR327" s="374"/>
      <c r="AS327" s="374"/>
      <c r="AT327" s="374"/>
      <c r="AU327" s="374"/>
      <c r="AV327" s="374"/>
      <c r="AW327" s="374"/>
      <c r="AX327" s="374"/>
      <c r="AY327" s="374"/>
      <c r="AZ327" s="374"/>
      <c r="BA327" s="374"/>
      <c r="BB327" s="374"/>
      <c r="BC327" s="374"/>
      <c r="BD327" s="374"/>
      <c r="BE327" s="374"/>
      <c r="BF327" s="374"/>
      <c r="BG327" s="374"/>
      <c r="BH327" s="374"/>
      <c r="BI327" s="374"/>
      <c r="BJ327" s="374"/>
      <c r="BK327" s="374"/>
      <c r="BL327" s="374"/>
      <c r="BM327" s="374"/>
      <c r="BN327" s="374"/>
      <c r="BO327" s="374"/>
      <c r="BP327" s="374"/>
      <c r="BQ327" s="374"/>
    </row>
    <row r="328" spans="1:69" s="61" customFormat="1" ht="18.95" customHeight="1">
      <c r="A328" s="379"/>
      <c r="B328" s="383"/>
      <c r="C328" s="379"/>
      <c r="D328" s="379"/>
      <c r="E328" s="379"/>
      <c r="F328" s="376"/>
      <c r="G328" s="379"/>
      <c r="H328" s="379"/>
      <c r="I328" s="380"/>
      <c r="J328" s="379"/>
      <c r="K328" s="381"/>
      <c r="L328" s="379"/>
      <c r="M328" s="416"/>
      <c r="N328" s="416"/>
      <c r="O328" s="416"/>
      <c r="P328" s="379"/>
      <c r="Q328" s="379"/>
      <c r="R328" s="379"/>
      <c r="S328" s="379"/>
      <c r="T328" s="379"/>
      <c r="U328" s="379"/>
      <c r="V328" s="379"/>
      <c r="W328" s="379"/>
      <c r="X328" s="379"/>
      <c r="Y328" s="379"/>
      <c r="Z328" s="379"/>
      <c r="AA328" s="379"/>
      <c r="AB328" s="379"/>
      <c r="AC328" s="379"/>
      <c r="AD328" s="379"/>
      <c r="AE328" s="379"/>
      <c r="AF328" s="379"/>
      <c r="AG328" s="379"/>
      <c r="AH328" s="379"/>
      <c r="AI328" s="379"/>
      <c r="AJ328" s="379"/>
      <c r="AK328" s="379"/>
      <c r="AL328" s="379"/>
      <c r="AM328" s="379"/>
      <c r="AN328" s="379"/>
      <c r="AO328" s="379"/>
      <c r="AP328" s="379"/>
      <c r="AQ328" s="379"/>
      <c r="AR328" s="379"/>
      <c r="AS328" s="379"/>
      <c r="AT328" s="379"/>
      <c r="AU328" s="379"/>
      <c r="AV328" s="379"/>
      <c r="AW328" s="379"/>
      <c r="AX328" s="379"/>
      <c r="AY328" s="379"/>
      <c r="AZ328" s="379"/>
      <c r="BA328" s="379"/>
      <c r="BB328" s="379"/>
      <c r="BC328" s="379"/>
      <c r="BD328" s="379"/>
      <c r="BE328" s="379"/>
      <c r="BF328" s="379"/>
      <c r="BG328" s="379"/>
      <c r="BH328" s="379"/>
      <c r="BI328" s="379"/>
      <c r="BJ328" s="379"/>
      <c r="BK328" s="379"/>
      <c r="BL328" s="379"/>
      <c r="BM328" s="379"/>
      <c r="BN328" s="379"/>
      <c r="BO328" s="379"/>
      <c r="BP328" s="379"/>
      <c r="BQ328" s="379"/>
    </row>
    <row r="329" spans="1:69" s="61" customFormat="1" ht="18.95" customHeight="1">
      <c r="A329" s="379"/>
      <c r="B329" s="383"/>
      <c r="C329" s="379"/>
      <c r="D329" s="379"/>
      <c r="E329" s="379"/>
      <c r="F329" s="376"/>
      <c r="G329" s="379"/>
      <c r="H329" s="379"/>
      <c r="I329" s="380"/>
      <c r="J329" s="379"/>
      <c r="K329" s="381"/>
      <c r="L329" s="379"/>
      <c r="M329" s="416"/>
      <c r="N329" s="416"/>
      <c r="O329" s="416"/>
      <c r="P329" s="379"/>
      <c r="Q329" s="379"/>
      <c r="R329" s="379"/>
      <c r="S329" s="379"/>
      <c r="T329" s="379"/>
      <c r="U329" s="379"/>
      <c r="V329" s="379"/>
      <c r="W329" s="379"/>
      <c r="X329" s="379"/>
      <c r="Y329" s="379"/>
      <c r="Z329" s="379"/>
      <c r="AA329" s="379"/>
      <c r="AB329" s="379"/>
      <c r="AC329" s="379"/>
      <c r="AD329" s="379"/>
      <c r="AE329" s="379"/>
      <c r="AF329" s="379"/>
      <c r="AG329" s="379"/>
      <c r="AH329" s="379"/>
      <c r="AI329" s="379"/>
      <c r="AJ329" s="379"/>
      <c r="AK329" s="379"/>
      <c r="AL329" s="379"/>
      <c r="AM329" s="379"/>
      <c r="AN329" s="379"/>
      <c r="AO329" s="379"/>
      <c r="AP329" s="379"/>
      <c r="AQ329" s="379"/>
      <c r="AR329" s="379"/>
      <c r="AS329" s="379"/>
      <c r="AT329" s="379"/>
      <c r="AU329" s="379"/>
      <c r="AV329" s="379"/>
      <c r="AW329" s="379"/>
      <c r="AX329" s="379"/>
      <c r="AY329" s="379"/>
      <c r="AZ329" s="379"/>
      <c r="BA329" s="379"/>
      <c r="BB329" s="379"/>
      <c r="BC329" s="379"/>
      <c r="BD329" s="379"/>
      <c r="BE329" s="379"/>
      <c r="BF329" s="379"/>
      <c r="BG329" s="379"/>
      <c r="BH329" s="379"/>
      <c r="BI329" s="379"/>
      <c r="BJ329" s="379"/>
      <c r="BK329" s="379"/>
      <c r="BL329" s="379"/>
      <c r="BM329" s="379"/>
      <c r="BN329" s="379"/>
      <c r="BO329" s="379"/>
      <c r="BP329" s="379"/>
      <c r="BQ329" s="379"/>
    </row>
    <row r="330" spans="1:69" s="61" customFormat="1" ht="18.95" customHeight="1">
      <c r="A330" s="379"/>
      <c r="B330" s="383"/>
      <c r="C330" s="379"/>
      <c r="D330" s="379"/>
      <c r="E330" s="379"/>
      <c r="F330" s="376"/>
      <c r="G330" s="379"/>
      <c r="H330" s="379"/>
      <c r="I330" s="380"/>
      <c r="J330" s="379"/>
      <c r="K330" s="381"/>
      <c r="L330" s="379"/>
      <c r="M330" s="416"/>
      <c r="N330" s="416"/>
      <c r="O330" s="416"/>
      <c r="P330" s="379"/>
      <c r="Q330" s="379"/>
      <c r="R330" s="379"/>
      <c r="S330" s="379"/>
      <c r="T330" s="379"/>
      <c r="U330" s="379"/>
      <c r="V330" s="379"/>
      <c r="W330" s="379"/>
      <c r="X330" s="379"/>
      <c r="Y330" s="379"/>
      <c r="Z330" s="379"/>
      <c r="AA330" s="379"/>
      <c r="AB330" s="379"/>
      <c r="AC330" s="379"/>
      <c r="AD330" s="379"/>
      <c r="AE330" s="379"/>
      <c r="AF330" s="379"/>
      <c r="AG330" s="379"/>
      <c r="AH330" s="379"/>
      <c r="AI330" s="379"/>
      <c r="AJ330" s="379"/>
      <c r="AK330" s="379"/>
      <c r="AL330" s="379"/>
      <c r="AM330" s="379"/>
      <c r="AN330" s="379"/>
      <c r="AO330" s="379"/>
      <c r="AP330" s="379"/>
      <c r="AQ330" s="379"/>
      <c r="AR330" s="379"/>
      <c r="AS330" s="379"/>
      <c r="AT330" s="379"/>
      <c r="AU330" s="379"/>
      <c r="AV330" s="379"/>
      <c r="AW330" s="379"/>
      <c r="AX330" s="379"/>
      <c r="AY330" s="379"/>
      <c r="AZ330" s="379"/>
      <c r="BA330" s="379"/>
      <c r="BB330" s="379"/>
      <c r="BC330" s="379"/>
      <c r="BD330" s="379"/>
      <c r="BE330" s="379"/>
      <c r="BF330" s="379"/>
      <c r="BG330" s="379"/>
      <c r="BH330" s="379"/>
      <c r="BI330" s="379"/>
      <c r="BJ330" s="379"/>
      <c r="BK330" s="379"/>
      <c r="BL330" s="379"/>
      <c r="BM330" s="379"/>
      <c r="BN330" s="379"/>
      <c r="BO330" s="379"/>
      <c r="BP330" s="379"/>
      <c r="BQ330" s="379"/>
    </row>
    <row r="331" spans="1:69" s="61" customFormat="1" ht="18.95" customHeight="1">
      <c r="A331" s="379"/>
      <c r="B331" s="383"/>
      <c r="C331" s="379"/>
      <c r="D331" s="379"/>
      <c r="E331" s="379"/>
      <c r="F331" s="376"/>
      <c r="G331" s="379"/>
      <c r="H331" s="379"/>
      <c r="I331" s="380"/>
      <c r="J331" s="379"/>
      <c r="K331" s="381"/>
      <c r="L331" s="379"/>
      <c r="M331" s="416"/>
      <c r="N331" s="416"/>
      <c r="O331" s="416"/>
      <c r="P331" s="379"/>
      <c r="Q331" s="379"/>
      <c r="R331" s="379"/>
      <c r="S331" s="379"/>
      <c r="T331" s="379"/>
      <c r="U331" s="379"/>
      <c r="V331" s="379"/>
      <c r="W331" s="379"/>
      <c r="X331" s="379"/>
      <c r="Y331" s="379"/>
      <c r="Z331" s="379"/>
      <c r="AA331" s="379"/>
      <c r="AB331" s="379"/>
      <c r="AC331" s="379"/>
      <c r="AD331" s="379"/>
      <c r="AE331" s="379"/>
      <c r="AF331" s="379"/>
      <c r="AG331" s="379"/>
      <c r="AH331" s="379"/>
      <c r="AI331" s="379"/>
      <c r="AJ331" s="379"/>
      <c r="AK331" s="379"/>
      <c r="AL331" s="379"/>
      <c r="AM331" s="379"/>
      <c r="AN331" s="379"/>
      <c r="AO331" s="379"/>
      <c r="AP331" s="379"/>
      <c r="AQ331" s="379"/>
      <c r="AR331" s="379"/>
      <c r="AS331" s="379"/>
      <c r="AT331" s="379"/>
      <c r="AU331" s="379"/>
      <c r="AV331" s="379"/>
      <c r="AW331" s="379"/>
      <c r="AX331" s="379"/>
      <c r="AY331" s="379"/>
      <c r="AZ331" s="379"/>
      <c r="BA331" s="379"/>
      <c r="BB331" s="379"/>
      <c r="BC331" s="379"/>
      <c r="BD331" s="379"/>
      <c r="BE331" s="379"/>
      <c r="BF331" s="379"/>
      <c r="BG331" s="379"/>
      <c r="BH331" s="379"/>
      <c r="BI331" s="379"/>
      <c r="BJ331" s="379"/>
      <c r="BK331" s="379"/>
      <c r="BL331" s="379"/>
      <c r="BM331" s="379"/>
      <c r="BN331" s="379"/>
      <c r="BO331" s="379"/>
      <c r="BP331" s="379"/>
      <c r="BQ331" s="379"/>
    </row>
    <row r="332" spans="1:69" s="61" customFormat="1" ht="18.95" customHeight="1">
      <c r="A332" s="379"/>
      <c r="B332" s="383"/>
      <c r="C332" s="379"/>
      <c r="D332" s="379"/>
      <c r="E332" s="379"/>
      <c r="F332" s="376"/>
      <c r="G332" s="379"/>
      <c r="H332" s="379"/>
      <c r="I332" s="380"/>
      <c r="J332" s="379"/>
      <c r="K332" s="381"/>
      <c r="L332" s="379"/>
      <c r="M332" s="416"/>
      <c r="N332" s="416"/>
      <c r="O332" s="416"/>
      <c r="P332" s="379"/>
      <c r="Q332" s="379"/>
      <c r="R332" s="379"/>
      <c r="S332" s="379"/>
      <c r="T332" s="379"/>
      <c r="U332" s="379"/>
      <c r="V332" s="379"/>
      <c r="W332" s="379"/>
      <c r="X332" s="379"/>
      <c r="Y332" s="379"/>
      <c r="Z332" s="379"/>
      <c r="AA332" s="379"/>
      <c r="AB332" s="379"/>
      <c r="AC332" s="379"/>
      <c r="AD332" s="379"/>
      <c r="AE332" s="379"/>
      <c r="AF332" s="379"/>
      <c r="AG332" s="379"/>
      <c r="AH332" s="379"/>
      <c r="AI332" s="379"/>
      <c r="AJ332" s="379"/>
      <c r="AK332" s="379"/>
      <c r="AL332" s="379"/>
      <c r="AM332" s="379"/>
      <c r="AN332" s="379"/>
      <c r="AO332" s="379"/>
      <c r="AP332" s="379"/>
      <c r="AQ332" s="379"/>
      <c r="AR332" s="379"/>
      <c r="AS332" s="379"/>
      <c r="AT332" s="379"/>
      <c r="AU332" s="379"/>
      <c r="AV332" s="379"/>
      <c r="AW332" s="379"/>
      <c r="AX332" s="379"/>
      <c r="AY332" s="379"/>
      <c r="AZ332" s="379"/>
      <c r="BA332" s="379"/>
      <c r="BB332" s="379"/>
      <c r="BC332" s="379"/>
      <c r="BD332" s="379"/>
      <c r="BE332" s="379"/>
      <c r="BF332" s="379"/>
      <c r="BG332" s="379"/>
      <c r="BH332" s="379"/>
      <c r="BI332" s="379"/>
      <c r="BJ332" s="379"/>
      <c r="BK332" s="379"/>
      <c r="BL332" s="379"/>
      <c r="BM332" s="379"/>
      <c r="BN332" s="379"/>
      <c r="BO332" s="379"/>
      <c r="BP332" s="379"/>
      <c r="BQ332" s="379"/>
    </row>
    <row r="333" spans="1:69" s="61" customFormat="1" ht="18.95" customHeight="1">
      <c r="A333" s="379"/>
      <c r="B333" s="383"/>
      <c r="C333" s="379"/>
      <c r="D333" s="379"/>
      <c r="E333" s="379"/>
      <c r="F333" s="376"/>
      <c r="G333" s="379"/>
      <c r="H333" s="379"/>
      <c r="I333" s="380"/>
      <c r="J333" s="379"/>
      <c r="K333" s="381"/>
      <c r="L333" s="379"/>
      <c r="M333" s="416"/>
      <c r="N333" s="416"/>
      <c r="O333" s="416"/>
      <c r="P333" s="379"/>
      <c r="Q333" s="379"/>
      <c r="R333" s="379"/>
      <c r="S333" s="379"/>
      <c r="T333" s="379"/>
      <c r="U333" s="379"/>
      <c r="V333" s="379"/>
      <c r="W333" s="379"/>
      <c r="X333" s="379"/>
      <c r="Y333" s="379"/>
      <c r="Z333" s="379"/>
      <c r="AA333" s="379"/>
      <c r="AB333" s="379"/>
      <c r="AC333" s="379"/>
      <c r="AD333" s="379"/>
      <c r="AE333" s="379"/>
      <c r="AF333" s="379"/>
      <c r="AG333" s="379"/>
      <c r="AH333" s="379"/>
      <c r="AI333" s="379"/>
      <c r="AJ333" s="379"/>
      <c r="AK333" s="379"/>
      <c r="AL333" s="379"/>
      <c r="AM333" s="379"/>
      <c r="AN333" s="379"/>
      <c r="AO333" s="379"/>
      <c r="AP333" s="379"/>
      <c r="AQ333" s="379"/>
      <c r="AR333" s="379"/>
      <c r="AS333" s="379"/>
      <c r="AT333" s="379"/>
      <c r="AU333" s="379"/>
      <c r="AV333" s="379"/>
      <c r="AW333" s="379"/>
      <c r="AX333" s="379"/>
      <c r="AY333" s="379"/>
      <c r="AZ333" s="379"/>
      <c r="BA333" s="379"/>
      <c r="BB333" s="379"/>
      <c r="BC333" s="379"/>
      <c r="BD333" s="379"/>
      <c r="BE333" s="379"/>
      <c r="BF333" s="379"/>
      <c r="BG333" s="379"/>
      <c r="BH333" s="379"/>
      <c r="BI333" s="379"/>
      <c r="BJ333" s="379"/>
      <c r="BK333" s="379"/>
      <c r="BL333" s="379"/>
      <c r="BM333" s="379"/>
      <c r="BN333" s="379"/>
      <c r="BO333" s="379"/>
      <c r="BP333" s="379"/>
      <c r="BQ333" s="379"/>
    </row>
    <row r="334" spans="1:69" s="61" customFormat="1" ht="18.95" customHeight="1">
      <c r="A334" s="379"/>
      <c r="B334" s="383"/>
      <c r="C334" s="379"/>
      <c r="D334" s="379"/>
      <c r="E334" s="379"/>
      <c r="F334" s="376"/>
      <c r="G334" s="379"/>
      <c r="H334" s="379"/>
      <c r="I334" s="380"/>
      <c r="J334" s="379"/>
      <c r="K334" s="381"/>
      <c r="L334" s="379"/>
      <c r="M334" s="416"/>
      <c r="N334" s="416"/>
      <c r="O334" s="416"/>
      <c r="P334" s="379"/>
      <c r="Q334" s="379"/>
      <c r="R334" s="379"/>
      <c r="S334" s="379"/>
      <c r="T334" s="379"/>
      <c r="U334" s="379"/>
      <c r="V334" s="379"/>
      <c r="W334" s="379"/>
      <c r="X334" s="379"/>
      <c r="Y334" s="379"/>
      <c r="Z334" s="379"/>
      <c r="AA334" s="379"/>
      <c r="AB334" s="379"/>
      <c r="AC334" s="379"/>
      <c r="AD334" s="379"/>
      <c r="AE334" s="379"/>
      <c r="AF334" s="379"/>
      <c r="AG334" s="379"/>
      <c r="AH334" s="379"/>
      <c r="AI334" s="379"/>
      <c r="AJ334" s="379"/>
      <c r="AK334" s="379"/>
      <c r="AL334" s="379"/>
      <c r="AM334" s="379"/>
      <c r="AN334" s="379"/>
      <c r="AO334" s="379"/>
      <c r="AP334" s="379"/>
      <c r="AQ334" s="379"/>
      <c r="AR334" s="379"/>
      <c r="AS334" s="379"/>
      <c r="AT334" s="379"/>
      <c r="AU334" s="379"/>
      <c r="AV334" s="379"/>
      <c r="AW334" s="379"/>
      <c r="AX334" s="379"/>
      <c r="AY334" s="379"/>
      <c r="AZ334" s="379"/>
      <c r="BA334" s="379"/>
      <c r="BB334" s="379"/>
      <c r="BC334" s="379"/>
      <c r="BD334" s="379"/>
      <c r="BE334" s="379"/>
      <c r="BF334" s="379"/>
      <c r="BG334" s="379"/>
      <c r="BH334" s="379"/>
      <c r="BI334" s="379"/>
      <c r="BJ334" s="379"/>
      <c r="BK334" s="379"/>
      <c r="BL334" s="379"/>
      <c r="BM334" s="379"/>
      <c r="BN334" s="379"/>
      <c r="BO334" s="379"/>
      <c r="BP334" s="379"/>
      <c r="BQ334" s="379"/>
    </row>
    <row r="335" spans="1:69" s="61" customFormat="1" ht="18.95" customHeight="1">
      <c r="A335" s="379"/>
      <c r="B335" s="383"/>
      <c r="C335" s="379"/>
      <c r="D335" s="379"/>
      <c r="E335" s="379"/>
      <c r="F335" s="376"/>
      <c r="G335" s="379"/>
      <c r="H335" s="379"/>
      <c r="I335" s="380"/>
      <c r="J335" s="379"/>
      <c r="K335" s="381"/>
      <c r="L335" s="379"/>
      <c r="M335" s="416"/>
      <c r="N335" s="416"/>
      <c r="O335" s="416"/>
      <c r="P335" s="379"/>
      <c r="Q335" s="379"/>
      <c r="R335" s="379"/>
      <c r="S335" s="379"/>
      <c r="T335" s="379"/>
      <c r="U335" s="379"/>
      <c r="V335" s="379"/>
      <c r="W335" s="379"/>
      <c r="X335" s="379"/>
      <c r="Y335" s="379"/>
      <c r="Z335" s="379"/>
      <c r="AA335" s="379"/>
      <c r="AB335" s="379"/>
      <c r="AC335" s="379"/>
      <c r="AD335" s="379"/>
      <c r="AE335" s="379"/>
      <c r="AF335" s="379"/>
      <c r="AG335" s="379"/>
      <c r="AH335" s="379"/>
      <c r="AI335" s="379"/>
      <c r="AJ335" s="379"/>
      <c r="AK335" s="379"/>
      <c r="AL335" s="379"/>
      <c r="AM335" s="379"/>
      <c r="AN335" s="379"/>
      <c r="AO335" s="379"/>
      <c r="AP335" s="379"/>
      <c r="AQ335" s="379"/>
      <c r="AR335" s="379"/>
      <c r="AS335" s="379"/>
      <c r="AT335" s="379"/>
      <c r="AU335" s="379"/>
      <c r="AV335" s="379"/>
      <c r="AW335" s="379"/>
      <c r="AX335" s="379"/>
      <c r="AY335" s="379"/>
      <c r="AZ335" s="379"/>
      <c r="BA335" s="379"/>
      <c r="BB335" s="379"/>
      <c r="BC335" s="379"/>
      <c r="BD335" s="379"/>
      <c r="BE335" s="379"/>
      <c r="BF335" s="379"/>
      <c r="BG335" s="379"/>
      <c r="BH335" s="379"/>
      <c r="BI335" s="379"/>
      <c r="BJ335" s="379"/>
      <c r="BK335" s="379"/>
      <c r="BL335" s="379"/>
      <c r="BM335" s="379"/>
      <c r="BN335" s="379"/>
      <c r="BO335" s="379"/>
      <c r="BP335" s="379"/>
      <c r="BQ335" s="379"/>
    </row>
    <row r="336" spans="1:69" s="61" customFormat="1" ht="18.95" customHeight="1">
      <c r="A336" s="379"/>
      <c r="B336" s="383"/>
      <c r="C336" s="379"/>
      <c r="D336" s="379"/>
      <c r="E336" s="379"/>
      <c r="F336" s="376"/>
      <c r="G336" s="379"/>
      <c r="H336" s="379"/>
      <c r="I336" s="380"/>
      <c r="J336" s="379"/>
      <c r="K336" s="381"/>
      <c r="L336" s="379"/>
      <c r="M336" s="416"/>
      <c r="N336" s="416"/>
      <c r="O336" s="416"/>
      <c r="P336" s="379"/>
      <c r="Q336" s="379"/>
      <c r="R336" s="379"/>
      <c r="S336" s="379"/>
      <c r="T336" s="379"/>
      <c r="U336" s="379"/>
      <c r="V336" s="379"/>
      <c r="W336" s="379"/>
      <c r="X336" s="379"/>
      <c r="Y336" s="379"/>
      <c r="Z336" s="379"/>
      <c r="AA336" s="379"/>
      <c r="AB336" s="379"/>
      <c r="AC336" s="379"/>
      <c r="AD336" s="379"/>
      <c r="AE336" s="379"/>
      <c r="AF336" s="379"/>
      <c r="AG336" s="379"/>
      <c r="AH336" s="379"/>
      <c r="AI336" s="379"/>
      <c r="AJ336" s="379"/>
      <c r="AK336" s="379"/>
      <c r="AL336" s="379"/>
      <c r="AM336" s="379"/>
      <c r="AN336" s="379"/>
      <c r="AO336" s="379"/>
      <c r="AP336" s="379"/>
      <c r="AQ336" s="379"/>
      <c r="AR336" s="379"/>
      <c r="AS336" s="379"/>
      <c r="AT336" s="379"/>
      <c r="AU336" s="379"/>
      <c r="AV336" s="379"/>
      <c r="AW336" s="379"/>
      <c r="AX336" s="379"/>
      <c r="AY336" s="379"/>
      <c r="AZ336" s="379"/>
      <c r="BA336" s="379"/>
      <c r="BB336" s="379"/>
      <c r="BC336" s="379"/>
      <c r="BD336" s="379"/>
      <c r="BE336" s="379"/>
      <c r="BF336" s="379"/>
      <c r="BG336" s="379"/>
      <c r="BH336" s="379"/>
      <c r="BI336" s="379"/>
      <c r="BJ336" s="379"/>
      <c r="BK336" s="379"/>
      <c r="BL336" s="379"/>
      <c r="BM336" s="379"/>
      <c r="BN336" s="379"/>
      <c r="BO336" s="379"/>
      <c r="BP336" s="379"/>
      <c r="BQ336" s="379"/>
    </row>
    <row r="337" spans="1:69" s="61" customFormat="1" ht="18.95" customHeight="1">
      <c r="A337" s="379"/>
      <c r="B337" s="383"/>
      <c r="C337" s="379"/>
      <c r="D337" s="379"/>
      <c r="E337" s="379"/>
      <c r="F337" s="376"/>
      <c r="G337" s="379"/>
      <c r="H337" s="379"/>
      <c r="I337" s="380"/>
      <c r="J337" s="379"/>
      <c r="K337" s="381"/>
      <c r="L337" s="379"/>
      <c r="M337" s="416"/>
      <c r="N337" s="416"/>
      <c r="O337" s="416"/>
      <c r="P337" s="379"/>
      <c r="Q337" s="379"/>
      <c r="R337" s="379"/>
      <c r="S337" s="379"/>
      <c r="T337" s="379"/>
      <c r="U337" s="379"/>
      <c r="V337" s="379"/>
      <c r="W337" s="379"/>
      <c r="X337" s="379"/>
      <c r="Y337" s="379"/>
      <c r="Z337" s="379"/>
      <c r="AA337" s="379"/>
      <c r="AB337" s="379"/>
      <c r="AC337" s="379"/>
      <c r="AD337" s="379"/>
      <c r="AE337" s="379"/>
      <c r="AF337" s="379"/>
      <c r="AG337" s="379"/>
      <c r="AH337" s="379"/>
      <c r="AI337" s="379"/>
      <c r="AJ337" s="379"/>
      <c r="AK337" s="379"/>
      <c r="AL337" s="379"/>
      <c r="AM337" s="379"/>
      <c r="AN337" s="379"/>
      <c r="AO337" s="379"/>
      <c r="AP337" s="379"/>
      <c r="AQ337" s="379"/>
      <c r="AR337" s="379"/>
      <c r="AS337" s="379"/>
      <c r="AT337" s="379"/>
      <c r="AU337" s="379"/>
      <c r="AV337" s="379"/>
      <c r="AW337" s="379"/>
      <c r="AX337" s="379"/>
      <c r="AY337" s="379"/>
      <c r="AZ337" s="379"/>
      <c r="BA337" s="379"/>
      <c r="BB337" s="379"/>
      <c r="BC337" s="379"/>
      <c r="BD337" s="379"/>
      <c r="BE337" s="379"/>
      <c r="BF337" s="379"/>
      <c r="BG337" s="379"/>
      <c r="BH337" s="379"/>
      <c r="BI337" s="379"/>
      <c r="BJ337" s="379"/>
      <c r="BK337" s="379"/>
      <c r="BL337" s="379"/>
      <c r="BM337" s="379"/>
      <c r="BN337" s="379"/>
      <c r="BO337" s="379"/>
      <c r="BP337" s="379"/>
      <c r="BQ337" s="379"/>
    </row>
    <row r="338" spans="1:69" s="61" customFormat="1" ht="18.95" customHeight="1">
      <c r="A338" s="379"/>
      <c r="B338" s="383"/>
      <c r="C338" s="379"/>
      <c r="D338" s="379"/>
      <c r="E338" s="379"/>
      <c r="F338" s="376"/>
      <c r="G338" s="379"/>
      <c r="H338" s="379"/>
      <c r="I338" s="380"/>
      <c r="J338" s="379"/>
      <c r="K338" s="381"/>
      <c r="L338" s="379"/>
      <c r="M338" s="416"/>
      <c r="N338" s="416"/>
      <c r="O338" s="416"/>
      <c r="P338" s="379"/>
      <c r="Q338" s="379"/>
      <c r="R338" s="379"/>
      <c r="S338" s="379"/>
      <c r="T338" s="379"/>
      <c r="U338" s="379"/>
      <c r="V338" s="379"/>
      <c r="W338" s="379"/>
      <c r="X338" s="379"/>
      <c r="Y338" s="379"/>
      <c r="Z338" s="379"/>
      <c r="AA338" s="379"/>
      <c r="AB338" s="379"/>
      <c r="AC338" s="379"/>
      <c r="AD338" s="379"/>
      <c r="AE338" s="379"/>
      <c r="AF338" s="379"/>
      <c r="AG338" s="379"/>
      <c r="AH338" s="379"/>
      <c r="AI338" s="379"/>
      <c r="AJ338" s="379"/>
      <c r="AK338" s="379"/>
      <c r="AL338" s="379"/>
      <c r="AM338" s="379"/>
      <c r="AN338" s="379"/>
      <c r="AO338" s="379"/>
      <c r="AP338" s="379"/>
      <c r="AQ338" s="379"/>
      <c r="AR338" s="379"/>
      <c r="AS338" s="379"/>
      <c r="AT338" s="379"/>
      <c r="AU338" s="379"/>
      <c r="AV338" s="379"/>
      <c r="AW338" s="379"/>
      <c r="AX338" s="379"/>
      <c r="AY338" s="379"/>
      <c r="AZ338" s="379"/>
      <c r="BA338" s="379"/>
      <c r="BB338" s="379"/>
      <c r="BC338" s="379"/>
      <c r="BD338" s="379"/>
      <c r="BE338" s="379"/>
      <c r="BF338" s="379"/>
      <c r="BG338" s="379"/>
      <c r="BH338" s="379"/>
      <c r="BI338" s="379"/>
      <c r="BJ338" s="379"/>
      <c r="BK338" s="379"/>
      <c r="BL338" s="379"/>
      <c r="BM338" s="379"/>
      <c r="BN338" s="379"/>
      <c r="BO338" s="379"/>
      <c r="BP338" s="379"/>
      <c r="BQ338" s="379"/>
    </row>
    <row r="339" spans="1:69" s="61" customFormat="1" ht="18.95" customHeight="1">
      <c r="A339" s="379"/>
      <c r="B339" s="383"/>
      <c r="C339" s="379"/>
      <c r="D339" s="379"/>
      <c r="E339" s="379"/>
      <c r="F339" s="376"/>
      <c r="G339" s="379"/>
      <c r="H339" s="379"/>
      <c r="I339" s="380"/>
      <c r="J339" s="379"/>
      <c r="K339" s="381"/>
      <c r="L339" s="379"/>
      <c r="M339" s="416"/>
      <c r="N339" s="416"/>
      <c r="O339" s="416"/>
      <c r="P339" s="379"/>
      <c r="Q339" s="379"/>
      <c r="R339" s="379"/>
      <c r="S339" s="379"/>
      <c r="T339" s="379"/>
      <c r="U339" s="379"/>
      <c r="V339" s="379"/>
      <c r="W339" s="379"/>
      <c r="X339" s="379"/>
      <c r="Y339" s="379"/>
      <c r="Z339" s="379"/>
      <c r="AA339" s="379"/>
      <c r="AB339" s="379"/>
      <c r="AC339" s="379"/>
      <c r="AD339" s="379"/>
      <c r="AE339" s="379"/>
      <c r="AF339" s="379"/>
      <c r="AG339" s="379"/>
      <c r="AH339" s="379"/>
      <c r="AI339" s="379"/>
      <c r="AJ339" s="379"/>
      <c r="AK339" s="379"/>
      <c r="AL339" s="379"/>
      <c r="AM339" s="379"/>
      <c r="AN339" s="379"/>
      <c r="AO339" s="379"/>
      <c r="AP339" s="379"/>
      <c r="AQ339" s="379"/>
      <c r="AR339" s="379"/>
      <c r="AS339" s="379"/>
      <c r="AT339" s="379"/>
      <c r="AU339" s="379"/>
      <c r="AV339" s="379"/>
      <c r="AW339" s="379"/>
      <c r="AX339" s="379"/>
      <c r="AY339" s="379"/>
      <c r="AZ339" s="379"/>
      <c r="BA339" s="379"/>
      <c r="BB339" s="379"/>
      <c r="BC339" s="379"/>
      <c r="BD339" s="379"/>
      <c r="BE339" s="379"/>
      <c r="BF339" s="379"/>
      <c r="BG339" s="379"/>
      <c r="BH339" s="379"/>
      <c r="BI339" s="379"/>
      <c r="BJ339" s="379"/>
      <c r="BK339" s="379"/>
      <c r="BL339" s="379"/>
      <c r="BM339" s="379"/>
      <c r="BN339" s="379"/>
      <c r="BO339" s="379"/>
      <c r="BP339" s="379"/>
      <c r="BQ339" s="379"/>
    </row>
    <row r="340" spans="1:69" s="61" customFormat="1" ht="18.95" customHeight="1">
      <c r="A340" s="379"/>
      <c r="B340" s="383"/>
      <c r="C340" s="379"/>
      <c r="D340" s="379"/>
      <c r="E340" s="379"/>
      <c r="F340" s="376"/>
      <c r="G340" s="379"/>
      <c r="H340" s="379"/>
      <c r="I340" s="380"/>
      <c r="J340" s="379"/>
      <c r="K340" s="381"/>
      <c r="L340" s="379"/>
      <c r="M340" s="416"/>
      <c r="N340" s="416"/>
      <c r="O340" s="416"/>
      <c r="P340" s="379"/>
      <c r="Q340" s="379"/>
      <c r="R340" s="379"/>
      <c r="S340" s="379"/>
      <c r="T340" s="379"/>
      <c r="U340" s="379"/>
      <c r="V340" s="379"/>
      <c r="W340" s="379"/>
      <c r="X340" s="379"/>
      <c r="Y340" s="379"/>
      <c r="Z340" s="379"/>
      <c r="AA340" s="379"/>
      <c r="AB340" s="379"/>
      <c r="AC340" s="379"/>
      <c r="AD340" s="379"/>
      <c r="AE340" s="379"/>
      <c r="AF340" s="379"/>
      <c r="AG340" s="379"/>
      <c r="AH340" s="379"/>
      <c r="AI340" s="379"/>
      <c r="AJ340" s="379"/>
      <c r="AK340" s="379"/>
      <c r="AL340" s="379"/>
      <c r="AM340" s="379"/>
      <c r="AN340" s="379"/>
      <c r="AO340" s="379"/>
      <c r="AP340" s="379"/>
      <c r="AQ340" s="379"/>
      <c r="AR340" s="379"/>
      <c r="AS340" s="379"/>
      <c r="AT340" s="379"/>
      <c r="AU340" s="379"/>
      <c r="AV340" s="379"/>
      <c r="AW340" s="379"/>
      <c r="AX340" s="379"/>
      <c r="AY340" s="379"/>
      <c r="AZ340" s="379"/>
      <c r="BA340" s="379"/>
      <c r="BB340" s="379"/>
      <c r="BC340" s="379"/>
      <c r="BD340" s="379"/>
      <c r="BE340" s="379"/>
      <c r="BF340" s="379"/>
      <c r="BG340" s="379"/>
      <c r="BH340" s="379"/>
      <c r="BI340" s="379"/>
      <c r="BJ340" s="379"/>
      <c r="BK340" s="379"/>
      <c r="BL340" s="379"/>
      <c r="BM340" s="379"/>
      <c r="BN340" s="379"/>
      <c r="BO340" s="379"/>
      <c r="BP340" s="379"/>
      <c r="BQ340" s="379"/>
    </row>
    <row r="341" spans="1:69" s="61" customFormat="1" ht="18.95" customHeight="1">
      <c r="A341" s="379"/>
      <c r="B341" s="383"/>
      <c r="C341" s="379"/>
      <c r="D341" s="379"/>
      <c r="E341" s="379"/>
      <c r="F341" s="376"/>
      <c r="G341" s="379"/>
      <c r="H341" s="379"/>
      <c r="I341" s="380"/>
      <c r="J341" s="379"/>
      <c r="K341" s="381"/>
      <c r="L341" s="379"/>
      <c r="M341" s="416"/>
      <c r="N341" s="416"/>
      <c r="O341" s="416"/>
      <c r="P341" s="379"/>
      <c r="Q341" s="379"/>
      <c r="R341" s="379"/>
      <c r="S341" s="379"/>
      <c r="T341" s="379"/>
      <c r="U341" s="379"/>
      <c r="V341" s="379"/>
      <c r="W341" s="379"/>
      <c r="X341" s="379"/>
      <c r="Y341" s="379"/>
      <c r="Z341" s="379"/>
      <c r="AA341" s="379"/>
      <c r="AB341" s="379"/>
      <c r="AC341" s="379"/>
      <c r="AD341" s="379"/>
      <c r="AE341" s="379"/>
      <c r="AF341" s="379"/>
      <c r="AG341" s="379"/>
      <c r="AH341" s="379"/>
      <c r="AI341" s="379"/>
      <c r="AJ341" s="379"/>
      <c r="AK341" s="379"/>
      <c r="AL341" s="379"/>
      <c r="AM341" s="379"/>
      <c r="AN341" s="379"/>
      <c r="AO341" s="379"/>
      <c r="AP341" s="379"/>
      <c r="AQ341" s="379"/>
      <c r="AR341" s="379"/>
      <c r="AS341" s="379"/>
      <c r="AT341" s="379"/>
      <c r="AU341" s="379"/>
      <c r="AV341" s="379"/>
      <c r="AW341" s="379"/>
      <c r="AX341" s="379"/>
      <c r="AY341" s="379"/>
      <c r="AZ341" s="379"/>
      <c r="BA341" s="379"/>
      <c r="BB341" s="379"/>
      <c r="BC341" s="379"/>
      <c r="BD341" s="379"/>
      <c r="BE341" s="379"/>
      <c r="BF341" s="379"/>
      <c r="BG341" s="379"/>
      <c r="BH341" s="379"/>
      <c r="BI341" s="379"/>
      <c r="BJ341" s="379"/>
      <c r="BK341" s="379"/>
      <c r="BL341" s="379"/>
      <c r="BM341" s="379"/>
      <c r="BN341" s="379"/>
      <c r="BO341" s="379"/>
      <c r="BP341" s="379"/>
      <c r="BQ341" s="379"/>
    </row>
    <row r="342" spans="1:69" s="61" customFormat="1" ht="18.95" customHeight="1">
      <c r="A342" s="379"/>
      <c r="B342" s="383"/>
      <c r="C342" s="379"/>
      <c r="D342" s="379"/>
      <c r="E342" s="379"/>
      <c r="F342" s="376"/>
      <c r="G342" s="379"/>
      <c r="H342" s="379"/>
      <c r="I342" s="380"/>
      <c r="J342" s="379"/>
      <c r="K342" s="381"/>
      <c r="L342" s="379"/>
      <c r="M342" s="416"/>
      <c r="N342" s="416"/>
      <c r="O342" s="416"/>
      <c r="P342" s="379"/>
      <c r="Q342" s="379"/>
      <c r="R342" s="379"/>
      <c r="S342" s="379"/>
      <c r="T342" s="379"/>
      <c r="U342" s="379"/>
      <c r="V342" s="379"/>
      <c r="W342" s="379"/>
      <c r="X342" s="379"/>
      <c r="Y342" s="379"/>
      <c r="Z342" s="379"/>
      <c r="AA342" s="379"/>
      <c r="AB342" s="379"/>
      <c r="AC342" s="379"/>
      <c r="AD342" s="379"/>
      <c r="AE342" s="379"/>
      <c r="AF342" s="379"/>
      <c r="AG342" s="379"/>
      <c r="AH342" s="379"/>
      <c r="AI342" s="379"/>
      <c r="AJ342" s="379"/>
      <c r="AK342" s="379"/>
      <c r="AL342" s="379"/>
      <c r="AM342" s="379"/>
      <c r="AN342" s="379"/>
      <c r="AO342" s="379"/>
      <c r="AP342" s="379"/>
      <c r="AQ342" s="379"/>
      <c r="AR342" s="379"/>
      <c r="AS342" s="379"/>
      <c r="AT342" s="379"/>
      <c r="AU342" s="379"/>
      <c r="AV342" s="379"/>
      <c r="AW342" s="379"/>
      <c r="AX342" s="379"/>
      <c r="AY342" s="379"/>
      <c r="AZ342" s="379"/>
      <c r="BA342" s="379"/>
      <c r="BB342" s="379"/>
      <c r="BC342" s="379"/>
      <c r="BD342" s="379"/>
      <c r="BE342" s="379"/>
      <c r="BF342" s="379"/>
      <c r="BG342" s="379"/>
      <c r="BH342" s="379"/>
      <c r="BI342" s="379"/>
      <c r="BJ342" s="379"/>
      <c r="BK342" s="379"/>
      <c r="BL342" s="379"/>
      <c r="BM342" s="379"/>
      <c r="BN342" s="379"/>
      <c r="BO342" s="379"/>
      <c r="BP342" s="379"/>
      <c r="BQ342" s="379"/>
    </row>
    <row r="343" spans="1:69" s="61" customFormat="1" ht="18.95" customHeight="1">
      <c r="A343" s="379"/>
      <c r="B343" s="383"/>
      <c r="C343" s="379"/>
      <c r="D343" s="379"/>
      <c r="E343" s="379"/>
      <c r="F343" s="376"/>
      <c r="G343" s="379"/>
      <c r="H343" s="379"/>
      <c r="I343" s="380"/>
      <c r="J343" s="379"/>
      <c r="K343" s="381"/>
      <c r="L343" s="379"/>
      <c r="M343" s="416"/>
      <c r="N343" s="416"/>
      <c r="O343" s="416"/>
      <c r="P343" s="379"/>
      <c r="Q343" s="379"/>
      <c r="R343" s="379"/>
      <c r="S343" s="379"/>
      <c r="T343" s="379"/>
      <c r="U343" s="379"/>
      <c r="V343" s="379"/>
      <c r="W343" s="379"/>
      <c r="X343" s="379"/>
      <c r="Y343" s="379"/>
      <c r="Z343" s="379"/>
      <c r="AA343" s="379"/>
      <c r="AB343" s="379"/>
      <c r="AC343" s="379"/>
      <c r="AD343" s="379"/>
      <c r="AE343" s="379"/>
      <c r="AF343" s="379"/>
      <c r="AG343" s="379"/>
      <c r="AH343" s="379"/>
      <c r="AI343" s="379"/>
      <c r="AJ343" s="379"/>
      <c r="AK343" s="379"/>
      <c r="AL343" s="379"/>
      <c r="AM343" s="379"/>
      <c r="AN343" s="379"/>
      <c r="AO343" s="379"/>
      <c r="AP343" s="379"/>
      <c r="AQ343" s="379"/>
      <c r="AR343" s="379"/>
      <c r="AS343" s="379"/>
      <c r="AT343" s="379"/>
      <c r="AU343" s="379"/>
      <c r="AV343" s="379"/>
      <c r="AW343" s="379"/>
      <c r="AX343" s="379"/>
      <c r="AY343" s="379"/>
      <c r="AZ343" s="379"/>
      <c r="BA343" s="379"/>
      <c r="BB343" s="379"/>
      <c r="BC343" s="379"/>
      <c r="BD343" s="379"/>
      <c r="BE343" s="379"/>
      <c r="BF343" s="379"/>
      <c r="BG343" s="379"/>
      <c r="BH343" s="379"/>
      <c r="BI343" s="379"/>
      <c r="BJ343" s="379"/>
      <c r="BK343" s="379"/>
      <c r="BL343" s="379"/>
      <c r="BM343" s="379"/>
      <c r="BN343" s="379"/>
      <c r="BO343" s="379"/>
      <c r="BP343" s="379"/>
      <c r="BQ343" s="379"/>
    </row>
    <row r="344" spans="1:69" s="61" customFormat="1" ht="18.95" customHeight="1">
      <c r="A344" s="379"/>
      <c r="B344" s="383"/>
      <c r="C344" s="379"/>
      <c r="D344" s="379"/>
      <c r="E344" s="379"/>
      <c r="F344" s="376"/>
      <c r="G344" s="379"/>
      <c r="H344" s="379"/>
      <c r="I344" s="380"/>
      <c r="J344" s="379"/>
      <c r="K344" s="381"/>
      <c r="L344" s="379"/>
      <c r="M344" s="416"/>
      <c r="N344" s="416"/>
      <c r="O344" s="416"/>
      <c r="P344" s="379"/>
      <c r="Q344" s="379"/>
      <c r="R344" s="379"/>
      <c r="S344" s="379"/>
      <c r="T344" s="379"/>
      <c r="U344" s="379"/>
      <c r="V344" s="379"/>
      <c r="W344" s="379"/>
      <c r="X344" s="379"/>
      <c r="Y344" s="379"/>
      <c r="Z344" s="379"/>
      <c r="AA344" s="379"/>
      <c r="AB344" s="379"/>
      <c r="AC344" s="379"/>
      <c r="AD344" s="379"/>
      <c r="AE344" s="379"/>
      <c r="AF344" s="379"/>
      <c r="AG344" s="379"/>
      <c r="AH344" s="379"/>
      <c r="AI344" s="379"/>
      <c r="AJ344" s="379"/>
      <c r="AK344" s="379"/>
      <c r="AL344" s="379"/>
      <c r="AM344" s="379"/>
      <c r="AN344" s="379"/>
      <c r="AO344" s="379"/>
      <c r="AP344" s="379"/>
      <c r="AQ344" s="379"/>
      <c r="AR344" s="379"/>
      <c r="AS344" s="379"/>
      <c r="AT344" s="379"/>
      <c r="AU344" s="379"/>
      <c r="AV344" s="379"/>
      <c r="AW344" s="379"/>
      <c r="AX344" s="379"/>
      <c r="AY344" s="379"/>
      <c r="AZ344" s="379"/>
      <c r="BA344" s="379"/>
      <c r="BB344" s="379"/>
      <c r="BC344" s="379"/>
      <c r="BD344" s="379"/>
      <c r="BE344" s="379"/>
      <c r="BF344" s="379"/>
      <c r="BG344" s="379"/>
      <c r="BH344" s="379"/>
      <c r="BI344" s="379"/>
      <c r="BJ344" s="379"/>
      <c r="BK344" s="379"/>
      <c r="BL344" s="379"/>
      <c r="BM344" s="379"/>
      <c r="BN344" s="379"/>
      <c r="BO344" s="379"/>
      <c r="BP344" s="379"/>
      <c r="BQ344" s="379"/>
    </row>
    <row r="345" spans="1:69" s="61" customFormat="1" ht="18.95" customHeight="1">
      <c r="A345" s="379"/>
      <c r="B345" s="383"/>
      <c r="C345" s="379"/>
      <c r="D345" s="379"/>
      <c r="E345" s="379"/>
      <c r="F345" s="376"/>
      <c r="G345" s="379"/>
      <c r="H345" s="379"/>
      <c r="I345" s="380"/>
      <c r="J345" s="379"/>
      <c r="K345" s="381"/>
      <c r="L345" s="379"/>
      <c r="M345" s="416"/>
      <c r="N345" s="416"/>
      <c r="O345" s="416"/>
      <c r="P345" s="379"/>
      <c r="Q345" s="379"/>
      <c r="R345" s="379"/>
      <c r="S345" s="379"/>
      <c r="T345" s="379"/>
      <c r="U345" s="379"/>
      <c r="V345" s="379"/>
      <c r="W345" s="379"/>
      <c r="X345" s="379"/>
      <c r="Y345" s="379"/>
      <c r="Z345" s="379"/>
      <c r="AA345" s="379"/>
      <c r="AB345" s="379"/>
      <c r="AC345" s="379"/>
      <c r="AD345" s="379"/>
      <c r="AE345" s="379"/>
      <c r="AF345" s="379"/>
      <c r="AG345" s="379"/>
      <c r="AH345" s="379"/>
      <c r="AI345" s="379"/>
      <c r="AJ345" s="379"/>
      <c r="AK345" s="379"/>
      <c r="AL345" s="379"/>
      <c r="AM345" s="379"/>
      <c r="AN345" s="379"/>
      <c r="AO345" s="379"/>
      <c r="AP345" s="379"/>
      <c r="AQ345" s="379"/>
      <c r="AR345" s="379"/>
      <c r="AS345" s="379"/>
      <c r="AT345" s="379"/>
      <c r="AU345" s="379"/>
      <c r="AV345" s="379"/>
      <c r="AW345" s="379"/>
      <c r="AX345" s="379"/>
      <c r="AY345" s="379"/>
      <c r="AZ345" s="379"/>
      <c r="BA345" s="379"/>
      <c r="BB345" s="379"/>
      <c r="BC345" s="379"/>
      <c r="BD345" s="379"/>
      <c r="BE345" s="379"/>
      <c r="BF345" s="379"/>
      <c r="BG345" s="379"/>
      <c r="BH345" s="379"/>
      <c r="BI345" s="379"/>
      <c r="BJ345" s="379"/>
      <c r="BK345" s="379"/>
      <c r="BL345" s="379"/>
      <c r="BM345" s="379"/>
      <c r="BN345" s="379"/>
      <c r="BO345" s="379"/>
      <c r="BP345" s="379"/>
      <c r="BQ345" s="379"/>
    </row>
    <row r="346" spans="1:69" s="61" customFormat="1" ht="18.95" customHeight="1">
      <c r="A346" s="379"/>
      <c r="B346" s="383"/>
      <c r="C346" s="379"/>
      <c r="D346" s="379"/>
      <c r="E346" s="379"/>
      <c r="F346" s="376"/>
      <c r="G346" s="379"/>
      <c r="H346" s="379"/>
      <c r="I346" s="380"/>
      <c r="J346" s="379"/>
      <c r="K346" s="381"/>
      <c r="L346" s="379"/>
      <c r="M346" s="416"/>
      <c r="N346" s="416"/>
      <c r="O346" s="416"/>
      <c r="P346" s="379"/>
      <c r="Q346" s="379"/>
      <c r="R346" s="379"/>
      <c r="S346" s="379"/>
      <c r="T346" s="379"/>
      <c r="U346" s="379"/>
      <c r="V346" s="379"/>
      <c r="W346" s="379"/>
      <c r="X346" s="379"/>
      <c r="Y346" s="379"/>
      <c r="Z346" s="379"/>
      <c r="AA346" s="379"/>
      <c r="AB346" s="379"/>
      <c r="AC346" s="379"/>
      <c r="AD346" s="379"/>
      <c r="AE346" s="379"/>
      <c r="AF346" s="379"/>
      <c r="AG346" s="379"/>
      <c r="AH346" s="379"/>
      <c r="AI346" s="379"/>
      <c r="AJ346" s="379"/>
      <c r="AK346" s="379"/>
      <c r="AL346" s="379"/>
      <c r="AM346" s="379"/>
      <c r="AN346" s="379"/>
      <c r="AO346" s="379"/>
      <c r="AP346" s="379"/>
      <c r="AQ346" s="379"/>
      <c r="AR346" s="379"/>
      <c r="AS346" s="379"/>
      <c r="AT346" s="379"/>
      <c r="AU346" s="379"/>
      <c r="AV346" s="379"/>
      <c r="AW346" s="379"/>
      <c r="AX346" s="379"/>
      <c r="AY346" s="379"/>
      <c r="AZ346" s="379"/>
      <c r="BA346" s="379"/>
      <c r="BB346" s="379"/>
      <c r="BC346" s="379"/>
      <c r="BD346" s="379"/>
      <c r="BE346" s="379"/>
      <c r="BF346" s="379"/>
      <c r="BG346" s="379"/>
      <c r="BH346" s="379"/>
      <c r="BI346" s="379"/>
      <c r="BJ346" s="379"/>
      <c r="BK346" s="379"/>
      <c r="BL346" s="379"/>
      <c r="BM346" s="379"/>
      <c r="BN346" s="379"/>
      <c r="BO346" s="379"/>
      <c r="BP346" s="379"/>
      <c r="BQ346" s="379"/>
    </row>
    <row r="347" spans="1:69" s="61" customFormat="1" ht="18.95" customHeight="1">
      <c r="A347" s="379"/>
      <c r="B347" s="383"/>
      <c r="C347" s="379"/>
      <c r="D347" s="379"/>
      <c r="E347" s="379"/>
      <c r="F347" s="376"/>
      <c r="G347" s="379"/>
      <c r="H347" s="379"/>
      <c r="I347" s="380"/>
      <c r="J347" s="379"/>
      <c r="K347" s="381"/>
      <c r="L347" s="379"/>
      <c r="M347" s="416"/>
      <c r="N347" s="416"/>
      <c r="O347" s="416"/>
      <c r="P347" s="379"/>
      <c r="Q347" s="379"/>
      <c r="R347" s="379"/>
      <c r="S347" s="379"/>
      <c r="T347" s="379"/>
      <c r="U347" s="379"/>
      <c r="V347" s="379"/>
      <c r="W347" s="379"/>
      <c r="X347" s="379"/>
      <c r="Y347" s="379"/>
      <c r="Z347" s="379"/>
      <c r="AA347" s="379"/>
      <c r="AB347" s="379"/>
      <c r="AC347" s="379"/>
      <c r="AD347" s="379"/>
      <c r="AE347" s="379"/>
      <c r="AF347" s="379"/>
      <c r="AG347" s="379"/>
      <c r="AH347" s="379"/>
      <c r="AI347" s="379"/>
      <c r="AJ347" s="379"/>
      <c r="AK347" s="379"/>
      <c r="AL347" s="379"/>
      <c r="AM347" s="379"/>
      <c r="AN347" s="379"/>
      <c r="AO347" s="379"/>
      <c r="AP347" s="379"/>
      <c r="AQ347" s="379"/>
      <c r="AR347" s="379"/>
      <c r="AS347" s="379"/>
      <c r="AT347" s="379"/>
      <c r="AU347" s="379"/>
      <c r="AV347" s="379"/>
      <c r="AW347" s="379"/>
      <c r="AX347" s="379"/>
      <c r="AY347" s="379"/>
      <c r="AZ347" s="379"/>
      <c r="BA347" s="379"/>
      <c r="BB347" s="379"/>
      <c r="BC347" s="379"/>
      <c r="BD347" s="379"/>
      <c r="BE347" s="379"/>
      <c r="BF347" s="379"/>
      <c r="BG347" s="379"/>
      <c r="BH347" s="379"/>
      <c r="BI347" s="379"/>
      <c r="BJ347" s="379"/>
      <c r="BK347" s="379"/>
      <c r="BL347" s="379"/>
      <c r="BM347" s="379"/>
      <c r="BN347" s="379"/>
      <c r="BO347" s="379"/>
      <c r="BP347" s="379"/>
      <c r="BQ347" s="379"/>
    </row>
    <row r="348" spans="1:69" s="61" customFormat="1" ht="18.95" customHeight="1">
      <c r="A348" s="379"/>
      <c r="B348" s="383"/>
      <c r="C348" s="379"/>
      <c r="D348" s="379"/>
      <c r="E348" s="379"/>
      <c r="F348" s="376"/>
      <c r="G348" s="379"/>
      <c r="H348" s="379"/>
      <c r="I348" s="380"/>
      <c r="J348" s="379"/>
      <c r="K348" s="381"/>
      <c r="L348" s="379"/>
      <c r="M348" s="416"/>
      <c r="N348" s="416"/>
      <c r="O348" s="416"/>
      <c r="P348" s="379"/>
      <c r="Q348" s="379"/>
      <c r="R348" s="379"/>
      <c r="S348" s="379"/>
      <c r="T348" s="379"/>
      <c r="U348" s="379"/>
      <c r="V348" s="379"/>
      <c r="W348" s="379"/>
      <c r="X348" s="379"/>
      <c r="Y348" s="379"/>
      <c r="Z348" s="379"/>
      <c r="AA348" s="379"/>
      <c r="AB348" s="379"/>
      <c r="AC348" s="379"/>
      <c r="AD348" s="379"/>
      <c r="AE348" s="379"/>
      <c r="AF348" s="379"/>
      <c r="AG348" s="379"/>
      <c r="AH348" s="379"/>
      <c r="AI348" s="379"/>
      <c r="AJ348" s="379"/>
      <c r="AK348" s="379"/>
      <c r="AL348" s="379"/>
      <c r="AM348" s="379"/>
      <c r="AN348" s="379"/>
      <c r="AO348" s="379"/>
      <c r="AP348" s="379"/>
      <c r="AQ348" s="379"/>
      <c r="AR348" s="379"/>
      <c r="AS348" s="379"/>
      <c r="AT348" s="379"/>
      <c r="AU348" s="379"/>
      <c r="AV348" s="379"/>
      <c r="AW348" s="379"/>
      <c r="AX348" s="379"/>
      <c r="AY348" s="379"/>
      <c r="AZ348" s="379"/>
      <c r="BA348" s="379"/>
      <c r="BB348" s="379"/>
      <c r="BC348" s="379"/>
      <c r="BD348" s="379"/>
      <c r="BE348" s="379"/>
      <c r="BF348" s="379"/>
      <c r="BG348" s="379"/>
      <c r="BH348" s="379"/>
      <c r="BI348" s="379"/>
      <c r="BJ348" s="379"/>
      <c r="BK348" s="379"/>
      <c r="BL348" s="379"/>
      <c r="BM348" s="379"/>
      <c r="BN348" s="379"/>
      <c r="BO348" s="379"/>
      <c r="BP348" s="379"/>
      <c r="BQ348" s="379"/>
    </row>
    <row r="349" spans="1:69" s="61" customFormat="1" ht="18.95" customHeight="1">
      <c r="A349" s="379"/>
      <c r="B349" s="383"/>
      <c r="C349" s="379"/>
      <c r="D349" s="379"/>
      <c r="E349" s="379"/>
      <c r="F349" s="376"/>
      <c r="G349" s="379"/>
      <c r="H349" s="379"/>
      <c r="I349" s="380"/>
      <c r="J349" s="379"/>
      <c r="K349" s="381"/>
      <c r="L349" s="379"/>
      <c r="M349" s="416"/>
      <c r="N349" s="416"/>
      <c r="O349" s="416"/>
      <c r="P349" s="379"/>
      <c r="Q349" s="379"/>
      <c r="R349" s="379"/>
      <c r="S349" s="379"/>
      <c r="T349" s="379"/>
      <c r="U349" s="379"/>
      <c r="V349" s="379"/>
      <c r="W349" s="379"/>
      <c r="X349" s="379"/>
      <c r="Y349" s="379"/>
      <c r="Z349" s="379"/>
      <c r="AA349" s="379"/>
      <c r="AB349" s="379"/>
      <c r="AC349" s="379"/>
      <c r="AD349" s="379"/>
      <c r="AE349" s="379"/>
      <c r="AF349" s="379"/>
      <c r="AG349" s="379"/>
      <c r="AH349" s="379"/>
      <c r="AI349" s="379"/>
      <c r="AJ349" s="379"/>
      <c r="AK349" s="379"/>
      <c r="AL349" s="379"/>
      <c r="AM349" s="379"/>
      <c r="AN349" s="379"/>
      <c r="AO349" s="379"/>
      <c r="AP349" s="379"/>
      <c r="AQ349" s="379"/>
      <c r="AR349" s="379"/>
      <c r="AS349" s="379"/>
      <c r="AT349" s="379"/>
      <c r="AU349" s="379"/>
      <c r="AV349" s="379"/>
      <c r="AW349" s="379"/>
      <c r="AX349" s="379"/>
      <c r="AY349" s="379"/>
      <c r="AZ349" s="379"/>
      <c r="BA349" s="379"/>
      <c r="BB349" s="379"/>
      <c r="BC349" s="379"/>
      <c r="BD349" s="379"/>
      <c r="BE349" s="379"/>
      <c r="BF349" s="379"/>
      <c r="BG349" s="379"/>
      <c r="BH349" s="379"/>
      <c r="BI349" s="379"/>
      <c r="BJ349" s="379"/>
      <c r="BK349" s="379"/>
      <c r="BL349" s="379"/>
      <c r="BM349" s="379"/>
      <c r="BN349" s="379"/>
      <c r="BO349" s="379"/>
      <c r="BP349" s="379"/>
      <c r="BQ349" s="379"/>
    </row>
    <row r="350" spans="1:69" s="61" customFormat="1" ht="18.95" customHeight="1">
      <c r="A350" s="379"/>
      <c r="B350" s="383"/>
      <c r="C350" s="379"/>
      <c r="D350" s="379"/>
      <c r="E350" s="379"/>
      <c r="F350" s="376"/>
      <c r="G350" s="379"/>
      <c r="H350" s="379"/>
      <c r="I350" s="380"/>
      <c r="J350" s="379"/>
      <c r="K350" s="381"/>
      <c r="L350" s="379"/>
      <c r="M350" s="416"/>
      <c r="N350" s="416"/>
      <c r="O350" s="416"/>
      <c r="P350" s="379"/>
      <c r="Q350" s="379"/>
      <c r="R350" s="379"/>
      <c r="S350" s="379"/>
      <c r="T350" s="379"/>
      <c r="U350" s="379"/>
      <c r="V350" s="379"/>
      <c r="W350" s="379"/>
      <c r="X350" s="379"/>
      <c r="Y350" s="379"/>
      <c r="Z350" s="379"/>
      <c r="AA350" s="379"/>
      <c r="AB350" s="379"/>
      <c r="AC350" s="379"/>
      <c r="AD350" s="379"/>
      <c r="AE350" s="379"/>
      <c r="AF350" s="379"/>
      <c r="AG350" s="379"/>
      <c r="AH350" s="379"/>
      <c r="AI350" s="379"/>
      <c r="AJ350" s="379"/>
      <c r="AK350" s="379"/>
      <c r="AL350" s="379"/>
      <c r="AM350" s="379"/>
      <c r="AN350" s="379"/>
      <c r="AO350" s="379"/>
      <c r="AP350" s="379"/>
      <c r="AQ350" s="379"/>
      <c r="AR350" s="379"/>
      <c r="AS350" s="379"/>
      <c r="AT350" s="379"/>
      <c r="AU350" s="379"/>
      <c r="AV350" s="379"/>
      <c r="AW350" s="379"/>
      <c r="AX350" s="379"/>
      <c r="AY350" s="379"/>
      <c r="AZ350" s="379"/>
      <c r="BA350" s="379"/>
      <c r="BB350" s="379"/>
      <c r="BC350" s="379"/>
      <c r="BD350" s="379"/>
      <c r="BE350" s="379"/>
      <c r="BF350" s="379"/>
      <c r="BG350" s="379"/>
      <c r="BH350" s="379"/>
      <c r="BI350" s="379"/>
      <c r="BJ350" s="379"/>
      <c r="BK350" s="379"/>
      <c r="BL350" s="379"/>
      <c r="BM350" s="379"/>
      <c r="BN350" s="379"/>
      <c r="BO350" s="379"/>
      <c r="BP350" s="379"/>
      <c r="BQ350" s="379"/>
    </row>
    <row r="351" spans="1:69" s="61" customFormat="1" ht="18.95" customHeight="1">
      <c r="A351" s="379"/>
      <c r="B351" s="383"/>
      <c r="C351" s="379"/>
      <c r="D351" s="379"/>
      <c r="E351" s="379"/>
      <c r="F351" s="376"/>
      <c r="G351" s="379"/>
      <c r="H351" s="379"/>
      <c r="I351" s="380"/>
      <c r="J351" s="379"/>
      <c r="K351" s="381"/>
      <c r="L351" s="379"/>
      <c r="M351" s="416"/>
      <c r="N351" s="416"/>
      <c r="O351" s="416"/>
      <c r="P351" s="379"/>
      <c r="Q351" s="379"/>
      <c r="R351" s="379"/>
      <c r="S351" s="379"/>
      <c r="T351" s="379"/>
      <c r="U351" s="379"/>
      <c r="V351" s="379"/>
      <c r="W351" s="379"/>
      <c r="X351" s="379"/>
      <c r="Y351" s="379"/>
      <c r="Z351" s="379"/>
      <c r="AA351" s="379"/>
      <c r="AB351" s="379"/>
      <c r="AC351" s="379"/>
      <c r="AD351" s="379"/>
      <c r="AE351" s="379"/>
      <c r="AF351" s="379"/>
      <c r="AG351" s="379"/>
      <c r="AH351" s="379"/>
      <c r="AI351" s="379"/>
      <c r="AJ351" s="379"/>
      <c r="AK351" s="379"/>
      <c r="AL351" s="379"/>
      <c r="AM351" s="379"/>
      <c r="AN351" s="379"/>
      <c r="AO351" s="379"/>
      <c r="AP351" s="379"/>
      <c r="AQ351" s="379"/>
      <c r="AR351" s="379"/>
      <c r="AS351" s="379"/>
      <c r="AT351" s="379"/>
      <c r="AU351" s="379"/>
      <c r="AV351" s="379"/>
      <c r="AW351" s="379"/>
      <c r="AX351" s="379"/>
      <c r="AY351" s="379"/>
      <c r="AZ351" s="379"/>
      <c r="BA351" s="379"/>
      <c r="BB351" s="379"/>
      <c r="BC351" s="379"/>
      <c r="BD351" s="379"/>
      <c r="BE351" s="379"/>
      <c r="BF351" s="379"/>
      <c r="BG351" s="379"/>
      <c r="BH351" s="379"/>
      <c r="BI351" s="379"/>
      <c r="BJ351" s="379"/>
      <c r="BK351" s="379"/>
      <c r="BL351" s="379"/>
      <c r="BM351" s="379"/>
      <c r="BN351" s="379"/>
      <c r="BO351" s="379"/>
      <c r="BP351" s="379"/>
      <c r="BQ351" s="379"/>
    </row>
    <row r="352" spans="1:69" s="61" customFormat="1" ht="18.95" customHeight="1">
      <c r="A352" s="379"/>
      <c r="B352" s="383"/>
      <c r="C352" s="379"/>
      <c r="D352" s="379"/>
      <c r="E352" s="379"/>
      <c r="F352" s="376"/>
      <c r="G352" s="379"/>
      <c r="H352" s="379"/>
      <c r="I352" s="380"/>
      <c r="J352" s="379"/>
      <c r="K352" s="381"/>
      <c r="L352" s="379"/>
      <c r="M352" s="416"/>
      <c r="N352" s="416"/>
      <c r="O352" s="416"/>
      <c r="P352" s="379"/>
      <c r="Q352" s="379"/>
      <c r="R352" s="379"/>
      <c r="S352" s="379"/>
      <c r="T352" s="379"/>
      <c r="U352" s="379"/>
      <c r="V352" s="379"/>
      <c r="W352" s="379"/>
      <c r="X352" s="379"/>
      <c r="Y352" s="379"/>
      <c r="Z352" s="379"/>
      <c r="AA352" s="379"/>
      <c r="AB352" s="379"/>
      <c r="AC352" s="379"/>
      <c r="AD352" s="379"/>
      <c r="AE352" s="379"/>
      <c r="AF352" s="379"/>
      <c r="AG352" s="379"/>
      <c r="AH352" s="379"/>
      <c r="AI352" s="379"/>
      <c r="AJ352" s="379"/>
      <c r="AK352" s="379"/>
      <c r="AL352" s="379"/>
      <c r="AM352" s="379"/>
      <c r="AN352" s="379"/>
      <c r="AO352" s="379"/>
      <c r="AP352" s="379"/>
      <c r="AQ352" s="379"/>
      <c r="AR352" s="379"/>
      <c r="AS352" s="379"/>
      <c r="AT352" s="379"/>
      <c r="AU352" s="379"/>
      <c r="AV352" s="379"/>
      <c r="AW352" s="379"/>
      <c r="AX352" s="379"/>
      <c r="AY352" s="379"/>
      <c r="AZ352" s="379"/>
      <c r="BA352" s="379"/>
      <c r="BB352" s="379"/>
      <c r="BC352" s="379"/>
      <c r="BD352" s="379"/>
      <c r="BE352" s="379"/>
      <c r="BF352" s="379"/>
      <c r="BG352" s="379"/>
      <c r="BH352" s="379"/>
      <c r="BI352" s="379"/>
      <c r="BJ352" s="379"/>
      <c r="BK352" s="379"/>
      <c r="BL352" s="379"/>
      <c r="BM352" s="379"/>
      <c r="BN352" s="379"/>
      <c r="BO352" s="379"/>
      <c r="BP352" s="379"/>
      <c r="BQ352" s="379"/>
    </row>
    <row r="353" spans="1:69" s="61" customFormat="1" ht="18.95" customHeight="1">
      <c r="A353" s="379"/>
      <c r="B353" s="383"/>
      <c r="C353" s="379"/>
      <c r="D353" s="379"/>
      <c r="E353" s="379"/>
      <c r="F353" s="376"/>
      <c r="G353" s="379"/>
      <c r="H353" s="379"/>
      <c r="I353" s="380"/>
      <c r="J353" s="379"/>
      <c r="K353" s="381"/>
      <c r="L353" s="379"/>
      <c r="M353" s="416"/>
      <c r="N353" s="416"/>
      <c r="O353" s="416"/>
      <c r="P353" s="379"/>
      <c r="Q353" s="379"/>
      <c r="R353" s="379"/>
      <c r="S353" s="379"/>
      <c r="T353" s="379"/>
      <c r="U353" s="379"/>
      <c r="V353" s="379"/>
      <c r="W353" s="379"/>
      <c r="X353" s="379"/>
      <c r="Y353" s="379"/>
      <c r="Z353" s="379"/>
      <c r="AA353" s="379"/>
      <c r="AB353" s="379"/>
      <c r="AC353" s="379"/>
      <c r="AD353" s="379"/>
      <c r="AE353" s="379"/>
      <c r="AF353" s="379"/>
      <c r="AG353" s="379"/>
      <c r="AH353" s="379"/>
      <c r="AI353" s="379"/>
      <c r="AJ353" s="379"/>
      <c r="AK353" s="379"/>
      <c r="AL353" s="379"/>
      <c r="AM353" s="379"/>
      <c r="AN353" s="379"/>
      <c r="AO353" s="379"/>
      <c r="AP353" s="379"/>
      <c r="AQ353" s="379"/>
      <c r="AR353" s="379"/>
      <c r="AS353" s="379"/>
      <c r="AT353" s="379"/>
      <c r="AU353" s="379"/>
      <c r="AV353" s="379"/>
      <c r="AW353" s="379"/>
      <c r="AX353" s="379"/>
      <c r="AY353" s="379"/>
      <c r="AZ353" s="379"/>
      <c r="BA353" s="379"/>
      <c r="BB353" s="379"/>
      <c r="BC353" s="379"/>
      <c r="BD353" s="379"/>
      <c r="BE353" s="379"/>
      <c r="BF353" s="379"/>
      <c r="BG353" s="379"/>
      <c r="BH353" s="379"/>
      <c r="BI353" s="379"/>
      <c r="BJ353" s="379"/>
      <c r="BK353" s="379"/>
      <c r="BL353" s="379"/>
      <c r="BM353" s="379"/>
      <c r="BN353" s="379"/>
      <c r="BO353" s="379"/>
      <c r="BP353" s="379"/>
      <c r="BQ353" s="379"/>
    </row>
    <row r="354" spans="1:69" s="61" customFormat="1" ht="18.95" customHeight="1">
      <c r="A354" s="379"/>
      <c r="B354" s="383"/>
      <c r="C354" s="379"/>
      <c r="D354" s="379"/>
      <c r="E354" s="379"/>
      <c r="F354" s="376"/>
      <c r="G354" s="379"/>
      <c r="H354" s="379"/>
      <c r="I354" s="380"/>
      <c r="J354" s="379"/>
      <c r="K354" s="381"/>
      <c r="L354" s="379"/>
      <c r="M354" s="416"/>
      <c r="N354" s="416"/>
      <c r="O354" s="416"/>
      <c r="P354" s="379"/>
      <c r="Q354" s="379"/>
      <c r="R354" s="379"/>
      <c r="S354" s="379"/>
      <c r="T354" s="379"/>
      <c r="U354" s="379"/>
      <c r="V354" s="379"/>
      <c r="W354" s="379"/>
      <c r="X354" s="379"/>
      <c r="Y354" s="379"/>
      <c r="Z354" s="379"/>
      <c r="AA354" s="379"/>
      <c r="AB354" s="379"/>
      <c r="AC354" s="379"/>
      <c r="AD354" s="379"/>
      <c r="AE354" s="379"/>
      <c r="AF354" s="379"/>
      <c r="AG354" s="379"/>
      <c r="AH354" s="379"/>
      <c r="AI354" s="379"/>
      <c r="AJ354" s="379"/>
      <c r="AK354" s="379"/>
      <c r="AL354" s="379"/>
      <c r="AM354" s="379"/>
      <c r="AN354" s="379"/>
      <c r="AO354" s="379"/>
      <c r="AP354" s="379"/>
      <c r="AQ354" s="379"/>
      <c r="AR354" s="379"/>
      <c r="AS354" s="379"/>
      <c r="AT354" s="379"/>
      <c r="AU354" s="379"/>
      <c r="AV354" s="379"/>
      <c r="AW354" s="379"/>
      <c r="AX354" s="379"/>
      <c r="AY354" s="379"/>
      <c r="AZ354" s="379"/>
      <c r="BA354" s="379"/>
      <c r="BB354" s="379"/>
      <c r="BC354" s="379"/>
      <c r="BD354" s="379"/>
      <c r="BE354" s="379"/>
      <c r="BF354" s="379"/>
      <c r="BG354" s="379"/>
      <c r="BH354" s="379"/>
      <c r="BI354" s="379"/>
      <c r="BJ354" s="379"/>
      <c r="BK354" s="379"/>
      <c r="BL354" s="379"/>
      <c r="BM354" s="379"/>
      <c r="BN354" s="379"/>
      <c r="BO354" s="379"/>
      <c r="BP354" s="379"/>
      <c r="BQ354" s="379"/>
    </row>
    <row r="355" spans="1:69" s="61" customFormat="1" ht="18.95" customHeight="1">
      <c r="A355" s="379"/>
      <c r="B355" s="383"/>
      <c r="C355" s="379"/>
      <c r="D355" s="379"/>
      <c r="E355" s="379"/>
      <c r="F355" s="376"/>
      <c r="G355" s="379"/>
      <c r="H355" s="379"/>
      <c r="I355" s="380"/>
      <c r="J355" s="379"/>
      <c r="K355" s="381"/>
      <c r="L355" s="379"/>
      <c r="M355" s="416"/>
      <c r="N355" s="416"/>
      <c r="O355" s="416"/>
      <c r="P355" s="379"/>
      <c r="Q355" s="379"/>
      <c r="R355" s="379"/>
      <c r="S355" s="379"/>
      <c r="T355" s="379"/>
      <c r="U355" s="379"/>
      <c r="V355" s="379"/>
      <c r="W355" s="379"/>
      <c r="X355" s="379"/>
      <c r="Y355" s="379"/>
      <c r="Z355" s="379"/>
      <c r="AA355" s="379"/>
      <c r="AB355" s="379"/>
      <c r="AC355" s="379"/>
      <c r="AD355" s="379"/>
      <c r="AE355" s="379"/>
      <c r="AF355" s="379"/>
      <c r="AG355" s="379"/>
      <c r="AH355" s="379"/>
      <c r="AI355" s="379"/>
      <c r="AJ355" s="379"/>
      <c r="AK355" s="379"/>
      <c r="AL355" s="379"/>
      <c r="AM355" s="379"/>
      <c r="AN355" s="379"/>
      <c r="AO355" s="379"/>
      <c r="AP355" s="379"/>
      <c r="AQ355" s="379"/>
      <c r="AR355" s="379"/>
      <c r="AS355" s="379"/>
      <c r="AT355" s="379"/>
      <c r="AU355" s="379"/>
      <c r="AV355" s="379"/>
      <c r="AW355" s="379"/>
      <c r="AX355" s="379"/>
      <c r="AY355" s="379"/>
      <c r="AZ355" s="379"/>
      <c r="BA355" s="379"/>
      <c r="BB355" s="379"/>
      <c r="BC355" s="379"/>
      <c r="BD355" s="379"/>
      <c r="BE355" s="379"/>
      <c r="BF355" s="379"/>
      <c r="BG355" s="379"/>
      <c r="BH355" s="379"/>
      <c r="BI355" s="379"/>
      <c r="BJ355" s="379"/>
      <c r="BK355" s="379"/>
      <c r="BL355" s="379"/>
      <c r="BM355" s="379"/>
      <c r="BN355" s="379"/>
      <c r="BO355" s="379"/>
      <c r="BP355" s="379"/>
      <c r="BQ355" s="379"/>
    </row>
    <row r="356" spans="1:69" s="61" customFormat="1" ht="18.95" customHeight="1">
      <c r="A356" s="379"/>
      <c r="B356" s="383"/>
      <c r="C356" s="379"/>
      <c r="D356" s="379"/>
      <c r="E356" s="379"/>
      <c r="F356" s="376"/>
      <c r="G356" s="379"/>
      <c r="H356" s="379"/>
      <c r="I356" s="380"/>
      <c r="J356" s="379"/>
      <c r="K356" s="381"/>
      <c r="L356" s="379"/>
      <c r="M356" s="416"/>
      <c r="N356" s="416"/>
      <c r="O356" s="416"/>
      <c r="P356" s="379"/>
      <c r="Q356" s="379"/>
      <c r="R356" s="379"/>
      <c r="S356" s="379"/>
      <c r="T356" s="379"/>
      <c r="U356" s="379"/>
      <c r="V356" s="379"/>
      <c r="W356" s="379"/>
      <c r="X356" s="379"/>
      <c r="Y356" s="379"/>
      <c r="Z356" s="379"/>
      <c r="AA356" s="379"/>
      <c r="AB356" s="379"/>
      <c r="AC356" s="379"/>
      <c r="AD356" s="379"/>
      <c r="AE356" s="379"/>
      <c r="AF356" s="379"/>
      <c r="AG356" s="379"/>
      <c r="AH356" s="379"/>
      <c r="AI356" s="379"/>
      <c r="AJ356" s="379"/>
      <c r="AK356" s="379"/>
      <c r="AL356" s="379"/>
      <c r="AM356" s="379"/>
      <c r="AN356" s="379"/>
      <c r="AO356" s="379"/>
      <c r="AP356" s="379"/>
      <c r="AQ356" s="379"/>
      <c r="AR356" s="379"/>
      <c r="AS356" s="379"/>
      <c r="AT356" s="379"/>
      <c r="AU356" s="379"/>
      <c r="AV356" s="379"/>
      <c r="AW356" s="379"/>
      <c r="AX356" s="379"/>
      <c r="AY356" s="379"/>
      <c r="AZ356" s="379"/>
      <c r="BA356" s="379"/>
      <c r="BB356" s="379"/>
      <c r="BC356" s="379"/>
      <c r="BD356" s="379"/>
      <c r="BE356" s="379"/>
      <c r="BF356" s="379"/>
      <c r="BG356" s="379"/>
      <c r="BH356" s="379"/>
      <c r="BI356" s="379"/>
      <c r="BJ356" s="379"/>
      <c r="BK356" s="379"/>
      <c r="BL356" s="379"/>
      <c r="BM356" s="379"/>
      <c r="BN356" s="379"/>
      <c r="BO356" s="379"/>
      <c r="BP356" s="379"/>
      <c r="BQ356" s="379"/>
    </row>
    <row r="357" spans="1:69" s="61" customFormat="1" ht="18.95" customHeight="1">
      <c r="A357" s="379"/>
      <c r="B357" s="383"/>
      <c r="C357" s="379"/>
      <c r="D357" s="379"/>
      <c r="E357" s="379"/>
      <c r="F357" s="376"/>
      <c r="G357" s="379"/>
      <c r="H357" s="379"/>
      <c r="I357" s="380"/>
      <c r="J357" s="379"/>
      <c r="K357" s="381"/>
      <c r="L357" s="379"/>
      <c r="M357" s="416"/>
      <c r="N357" s="416"/>
      <c r="O357" s="416"/>
      <c r="P357" s="379"/>
      <c r="Q357" s="379"/>
      <c r="R357" s="379"/>
      <c r="S357" s="379"/>
      <c r="T357" s="379"/>
      <c r="U357" s="379"/>
      <c r="V357" s="379"/>
      <c r="W357" s="379"/>
      <c r="X357" s="379"/>
      <c r="Y357" s="379"/>
      <c r="Z357" s="379"/>
      <c r="AA357" s="379"/>
      <c r="AB357" s="379"/>
      <c r="AC357" s="379"/>
      <c r="AD357" s="379"/>
      <c r="AE357" s="379"/>
      <c r="AF357" s="379"/>
      <c r="AG357" s="379"/>
      <c r="AH357" s="379"/>
      <c r="AI357" s="379"/>
      <c r="AJ357" s="379"/>
      <c r="AK357" s="379"/>
      <c r="AL357" s="379"/>
      <c r="AM357" s="379"/>
      <c r="AN357" s="379"/>
      <c r="AO357" s="379"/>
      <c r="AP357" s="379"/>
      <c r="AQ357" s="379"/>
      <c r="AR357" s="379"/>
      <c r="AS357" s="379"/>
      <c r="AT357" s="379"/>
      <c r="AU357" s="379"/>
      <c r="AV357" s="379"/>
      <c r="AW357" s="379"/>
      <c r="AX357" s="379"/>
      <c r="AY357" s="379"/>
      <c r="AZ357" s="379"/>
      <c r="BA357" s="379"/>
      <c r="BB357" s="379"/>
      <c r="BC357" s="379"/>
      <c r="BD357" s="379"/>
      <c r="BE357" s="379"/>
      <c r="BF357" s="379"/>
      <c r="BG357" s="379"/>
      <c r="BH357" s="379"/>
      <c r="BI357" s="379"/>
      <c r="BJ357" s="379"/>
      <c r="BK357" s="379"/>
      <c r="BL357" s="379"/>
      <c r="BM357" s="379"/>
      <c r="BN357" s="379"/>
      <c r="BO357" s="379"/>
      <c r="BP357" s="379"/>
      <c r="BQ357" s="379"/>
    </row>
    <row r="358" spans="1:69" s="61" customFormat="1" ht="18.95" customHeight="1">
      <c r="A358" s="379"/>
      <c r="B358" s="383"/>
      <c r="C358" s="379"/>
      <c r="D358" s="379"/>
      <c r="E358" s="379"/>
      <c r="F358" s="376"/>
      <c r="G358" s="379"/>
      <c r="H358" s="379"/>
      <c r="I358" s="380"/>
      <c r="J358" s="379"/>
      <c r="K358" s="381"/>
      <c r="L358" s="379"/>
      <c r="M358" s="416"/>
      <c r="N358" s="416"/>
      <c r="O358" s="416"/>
      <c r="P358" s="379"/>
      <c r="Q358" s="379"/>
      <c r="R358" s="379"/>
      <c r="S358" s="379"/>
      <c r="T358" s="379"/>
      <c r="U358" s="379"/>
      <c r="V358" s="379"/>
      <c r="W358" s="379"/>
      <c r="X358" s="379"/>
      <c r="Y358" s="379"/>
      <c r="Z358" s="379"/>
      <c r="AA358" s="379"/>
      <c r="AB358" s="379"/>
      <c r="AC358" s="379"/>
      <c r="AD358" s="379"/>
      <c r="AE358" s="379"/>
      <c r="AF358" s="379"/>
      <c r="AG358" s="379"/>
      <c r="AH358" s="379"/>
      <c r="AI358" s="379"/>
      <c r="AJ358" s="379"/>
      <c r="AK358" s="379"/>
      <c r="AL358" s="379"/>
      <c r="AM358" s="379"/>
      <c r="AN358" s="379"/>
      <c r="AO358" s="379"/>
      <c r="AP358" s="379"/>
      <c r="AQ358" s="379"/>
      <c r="AR358" s="379"/>
      <c r="AS358" s="379"/>
      <c r="AT358" s="379"/>
      <c r="AU358" s="379"/>
      <c r="AV358" s="379"/>
      <c r="AW358" s="379"/>
      <c r="AX358" s="379"/>
      <c r="AY358" s="379"/>
      <c r="AZ358" s="379"/>
      <c r="BA358" s="379"/>
      <c r="BB358" s="379"/>
      <c r="BC358" s="379"/>
      <c r="BD358" s="379"/>
      <c r="BE358" s="379"/>
      <c r="BF358" s="379"/>
      <c r="BG358" s="379"/>
      <c r="BH358" s="379"/>
      <c r="BI358" s="379"/>
      <c r="BJ358" s="379"/>
      <c r="BK358" s="379"/>
      <c r="BL358" s="379"/>
      <c r="BM358" s="379"/>
      <c r="BN358" s="379"/>
      <c r="BO358" s="379"/>
      <c r="BP358" s="379"/>
      <c r="BQ358" s="379"/>
    </row>
    <row r="359" spans="1:69" s="61" customFormat="1" ht="18.95" customHeight="1">
      <c r="A359" s="379"/>
      <c r="B359" s="383"/>
      <c r="C359" s="379"/>
      <c r="D359" s="379"/>
      <c r="E359" s="379"/>
      <c r="F359" s="376"/>
      <c r="G359" s="379"/>
      <c r="H359" s="379"/>
      <c r="I359" s="380"/>
      <c r="J359" s="379"/>
      <c r="K359" s="381"/>
      <c r="L359" s="379"/>
      <c r="M359" s="416"/>
      <c r="N359" s="416"/>
      <c r="O359" s="416"/>
      <c r="P359" s="379"/>
      <c r="Q359" s="379"/>
      <c r="R359" s="379"/>
      <c r="S359" s="379"/>
      <c r="T359" s="379"/>
      <c r="U359" s="379"/>
      <c r="V359" s="379"/>
      <c r="W359" s="379"/>
      <c r="X359" s="379"/>
      <c r="Y359" s="379"/>
      <c r="Z359" s="379"/>
      <c r="AA359" s="379"/>
      <c r="AB359" s="379"/>
      <c r="AC359" s="379"/>
      <c r="AD359" s="379"/>
      <c r="AE359" s="379"/>
      <c r="AF359" s="379"/>
      <c r="AG359" s="379"/>
      <c r="AH359" s="379"/>
      <c r="AI359" s="379"/>
      <c r="AJ359" s="379"/>
      <c r="AK359" s="379"/>
      <c r="AL359" s="379"/>
      <c r="AM359" s="379"/>
      <c r="AN359" s="379"/>
      <c r="AO359" s="379"/>
      <c r="AP359" s="379"/>
      <c r="AQ359" s="379"/>
      <c r="AR359" s="379"/>
      <c r="AS359" s="379"/>
      <c r="AT359" s="379"/>
      <c r="AU359" s="379"/>
      <c r="AV359" s="379"/>
      <c r="AW359" s="379"/>
      <c r="AX359" s="379"/>
      <c r="AY359" s="379"/>
      <c r="AZ359" s="379"/>
      <c r="BA359" s="379"/>
      <c r="BB359" s="379"/>
      <c r="BC359" s="379"/>
      <c r="BD359" s="379"/>
      <c r="BE359" s="379"/>
      <c r="BF359" s="379"/>
      <c r="BG359" s="379"/>
      <c r="BH359" s="379"/>
      <c r="BI359" s="379"/>
      <c r="BJ359" s="379"/>
      <c r="BK359" s="379"/>
      <c r="BL359" s="379"/>
      <c r="BM359" s="379"/>
      <c r="BN359" s="379"/>
      <c r="BO359" s="379"/>
      <c r="BP359" s="379"/>
      <c r="BQ359" s="379"/>
    </row>
    <row r="360" spans="1:69" s="61" customFormat="1" ht="18.95" customHeight="1">
      <c r="A360" s="379"/>
      <c r="B360" s="383"/>
      <c r="C360" s="379"/>
      <c r="D360" s="379"/>
      <c r="E360" s="379"/>
      <c r="F360" s="376"/>
      <c r="G360" s="379"/>
      <c r="H360" s="379"/>
      <c r="I360" s="380"/>
      <c r="J360" s="379"/>
      <c r="K360" s="381"/>
      <c r="L360" s="379"/>
      <c r="M360" s="416"/>
      <c r="N360" s="416"/>
      <c r="O360" s="416"/>
      <c r="P360" s="379"/>
      <c r="Q360" s="379"/>
      <c r="R360" s="379"/>
      <c r="S360" s="379"/>
      <c r="T360" s="379"/>
      <c r="U360" s="379"/>
      <c r="V360" s="379"/>
      <c r="W360" s="379"/>
      <c r="X360" s="379"/>
      <c r="Y360" s="379"/>
      <c r="Z360" s="379"/>
      <c r="AA360" s="379"/>
      <c r="AB360" s="379"/>
      <c r="AC360" s="379"/>
      <c r="AD360" s="379"/>
      <c r="AE360" s="379"/>
      <c r="AF360" s="379"/>
      <c r="AG360" s="379"/>
      <c r="AH360" s="379"/>
      <c r="AI360" s="379"/>
      <c r="AJ360" s="379"/>
      <c r="AK360" s="379"/>
      <c r="AL360" s="379"/>
      <c r="AM360" s="379"/>
      <c r="AN360" s="379"/>
      <c r="AO360" s="379"/>
      <c r="AP360" s="379"/>
      <c r="AQ360" s="379"/>
      <c r="AR360" s="379"/>
      <c r="AS360" s="379"/>
      <c r="AT360" s="379"/>
      <c r="AU360" s="379"/>
      <c r="AV360" s="379"/>
      <c r="AW360" s="379"/>
      <c r="AX360" s="379"/>
      <c r="AY360" s="379"/>
      <c r="AZ360" s="379"/>
      <c r="BA360" s="379"/>
      <c r="BB360" s="379"/>
      <c r="BC360" s="379"/>
      <c r="BD360" s="379"/>
      <c r="BE360" s="379"/>
      <c r="BF360" s="379"/>
      <c r="BG360" s="379"/>
      <c r="BH360" s="379"/>
      <c r="BI360" s="379"/>
      <c r="BJ360" s="379"/>
      <c r="BK360" s="379"/>
      <c r="BL360" s="379"/>
      <c r="BM360" s="379"/>
      <c r="BN360" s="379"/>
      <c r="BO360" s="379"/>
      <c r="BP360" s="379"/>
      <c r="BQ360" s="379"/>
    </row>
    <row r="361" spans="1:69" s="61" customFormat="1" ht="18.95" customHeight="1">
      <c r="A361" s="379"/>
      <c r="B361" s="383"/>
      <c r="C361" s="379"/>
      <c r="D361" s="379"/>
      <c r="E361" s="379"/>
      <c r="F361" s="376"/>
      <c r="G361" s="379"/>
      <c r="H361" s="379"/>
      <c r="I361" s="380"/>
      <c r="J361" s="379"/>
      <c r="K361" s="381"/>
      <c r="L361" s="379"/>
      <c r="M361" s="416"/>
      <c r="N361" s="416"/>
      <c r="O361" s="416"/>
      <c r="P361" s="379"/>
      <c r="Q361" s="379"/>
      <c r="R361" s="379"/>
      <c r="S361" s="379"/>
      <c r="T361" s="379"/>
      <c r="U361" s="379"/>
      <c r="V361" s="379"/>
      <c r="W361" s="379"/>
      <c r="X361" s="379"/>
      <c r="Y361" s="379"/>
      <c r="Z361" s="379"/>
      <c r="AA361" s="379"/>
      <c r="AB361" s="379"/>
      <c r="AC361" s="379"/>
      <c r="AD361" s="379"/>
      <c r="AE361" s="379"/>
      <c r="AF361" s="379"/>
      <c r="AG361" s="379"/>
      <c r="AH361" s="379"/>
      <c r="AI361" s="379"/>
      <c r="AJ361" s="379"/>
      <c r="AK361" s="379"/>
      <c r="AL361" s="379"/>
      <c r="AM361" s="379"/>
      <c r="AN361" s="379"/>
      <c r="AO361" s="379"/>
      <c r="AP361" s="379"/>
      <c r="AQ361" s="379"/>
      <c r="AR361" s="379"/>
      <c r="AS361" s="379"/>
      <c r="AT361" s="379"/>
      <c r="AU361" s="379"/>
      <c r="AV361" s="379"/>
      <c r="AW361" s="379"/>
      <c r="AX361" s="379"/>
      <c r="AY361" s="379"/>
      <c r="AZ361" s="379"/>
      <c r="BA361" s="379"/>
      <c r="BB361" s="379"/>
      <c r="BC361" s="379"/>
      <c r="BD361" s="379"/>
      <c r="BE361" s="379"/>
      <c r="BF361" s="379"/>
      <c r="BG361" s="379"/>
      <c r="BH361" s="379"/>
      <c r="BI361" s="379"/>
      <c r="BJ361" s="379"/>
      <c r="BK361" s="379"/>
      <c r="BL361" s="379"/>
      <c r="BM361" s="379"/>
      <c r="BN361" s="379"/>
      <c r="BO361" s="379"/>
      <c r="BP361" s="379"/>
      <c r="BQ361" s="379"/>
    </row>
    <row r="362" spans="1:69" s="61" customFormat="1" ht="18.95" customHeight="1">
      <c r="A362" s="379"/>
      <c r="B362" s="383"/>
      <c r="C362" s="379"/>
      <c r="D362" s="379"/>
      <c r="E362" s="379"/>
      <c r="F362" s="376"/>
      <c r="G362" s="379"/>
      <c r="H362" s="379"/>
      <c r="I362" s="380"/>
      <c r="J362" s="379"/>
      <c r="K362" s="381"/>
      <c r="L362" s="379"/>
      <c r="M362" s="416"/>
      <c r="N362" s="416"/>
      <c r="O362" s="416"/>
      <c r="P362" s="379"/>
      <c r="Q362" s="379"/>
      <c r="R362" s="379"/>
      <c r="S362" s="379"/>
      <c r="T362" s="379"/>
      <c r="U362" s="379"/>
      <c r="V362" s="379"/>
      <c r="W362" s="379"/>
      <c r="X362" s="379"/>
      <c r="Y362" s="379"/>
      <c r="Z362" s="379"/>
      <c r="AA362" s="379"/>
      <c r="AB362" s="379"/>
      <c r="AC362" s="379"/>
      <c r="AD362" s="379"/>
      <c r="AE362" s="379"/>
      <c r="AF362" s="379"/>
      <c r="AG362" s="379"/>
      <c r="AH362" s="379"/>
      <c r="AI362" s="379"/>
      <c r="AJ362" s="379"/>
      <c r="AK362" s="379"/>
      <c r="AL362" s="379"/>
      <c r="AM362" s="379"/>
      <c r="AN362" s="379"/>
      <c r="AO362" s="379"/>
      <c r="AP362" s="379"/>
      <c r="AQ362" s="379"/>
      <c r="AR362" s="379"/>
      <c r="AS362" s="379"/>
      <c r="AT362" s="379"/>
      <c r="AU362" s="379"/>
      <c r="AV362" s="379"/>
      <c r="AW362" s="379"/>
      <c r="AX362" s="379"/>
      <c r="AY362" s="379"/>
      <c r="AZ362" s="379"/>
      <c r="BA362" s="379"/>
      <c r="BB362" s="379"/>
      <c r="BC362" s="379"/>
      <c r="BD362" s="379"/>
      <c r="BE362" s="379"/>
      <c r="BF362" s="379"/>
      <c r="BG362" s="379"/>
      <c r="BH362" s="379"/>
      <c r="BI362" s="379"/>
      <c r="BJ362" s="379"/>
      <c r="BK362" s="379"/>
      <c r="BL362" s="379"/>
      <c r="BM362" s="379"/>
      <c r="BN362" s="379"/>
      <c r="BO362" s="379"/>
      <c r="BP362" s="379"/>
      <c r="BQ362" s="379"/>
    </row>
    <row r="363" spans="1:69" s="61" customFormat="1" ht="18.95" customHeight="1">
      <c r="A363" s="379"/>
      <c r="B363" s="383"/>
      <c r="C363" s="379"/>
      <c r="D363" s="379"/>
      <c r="E363" s="379"/>
      <c r="F363" s="376"/>
      <c r="G363" s="379"/>
      <c r="H363" s="379"/>
      <c r="I363" s="380"/>
      <c r="J363" s="379"/>
      <c r="K363" s="381"/>
      <c r="L363" s="379"/>
      <c r="M363" s="416"/>
      <c r="N363" s="416"/>
      <c r="O363" s="416"/>
      <c r="P363" s="379"/>
      <c r="Q363" s="379"/>
      <c r="R363" s="379"/>
      <c r="S363" s="379"/>
      <c r="T363" s="379"/>
      <c r="U363" s="379"/>
      <c r="V363" s="379"/>
      <c r="W363" s="379"/>
      <c r="X363" s="379"/>
      <c r="Y363" s="379"/>
      <c r="Z363" s="379"/>
      <c r="AA363" s="379"/>
      <c r="AB363" s="379"/>
      <c r="AC363" s="379"/>
      <c r="AD363" s="379"/>
      <c r="AE363" s="379"/>
      <c r="AF363" s="379"/>
      <c r="AG363" s="379"/>
      <c r="AH363" s="379"/>
      <c r="AI363" s="379"/>
      <c r="AJ363" s="379"/>
      <c r="AK363" s="379"/>
      <c r="AL363" s="379"/>
      <c r="AM363" s="379"/>
      <c r="AN363" s="379"/>
      <c r="AO363" s="379"/>
      <c r="AP363" s="379"/>
      <c r="AQ363" s="379"/>
      <c r="AR363" s="379"/>
      <c r="AS363" s="379"/>
      <c r="AT363" s="379"/>
      <c r="AU363" s="379"/>
      <c r="AV363" s="379"/>
      <c r="AW363" s="379"/>
      <c r="AX363" s="379"/>
      <c r="AY363" s="379"/>
      <c r="AZ363" s="379"/>
      <c r="BA363" s="379"/>
      <c r="BB363" s="379"/>
      <c r="BC363" s="379"/>
      <c r="BD363" s="379"/>
      <c r="BE363" s="379"/>
      <c r="BF363" s="379"/>
      <c r="BG363" s="379"/>
      <c r="BH363" s="379"/>
      <c r="BI363" s="379"/>
      <c r="BJ363" s="379"/>
      <c r="BK363" s="379"/>
      <c r="BL363" s="379"/>
      <c r="BM363" s="379"/>
      <c r="BN363" s="379"/>
      <c r="BO363" s="379"/>
      <c r="BP363" s="379"/>
      <c r="BQ363" s="379"/>
    </row>
    <row r="364" spans="1:69" s="61" customFormat="1" ht="18.95" customHeight="1">
      <c r="A364" s="379"/>
      <c r="B364" s="383"/>
      <c r="C364" s="379"/>
      <c r="D364" s="379"/>
      <c r="E364" s="379"/>
      <c r="F364" s="376"/>
      <c r="G364" s="379"/>
      <c r="H364" s="379"/>
      <c r="I364" s="380"/>
      <c r="J364" s="379"/>
      <c r="K364" s="381"/>
      <c r="L364" s="379"/>
      <c r="M364" s="416"/>
      <c r="N364" s="416"/>
      <c r="O364" s="416"/>
      <c r="P364" s="379"/>
      <c r="Q364" s="379"/>
      <c r="R364" s="379"/>
      <c r="S364" s="379"/>
      <c r="T364" s="379"/>
      <c r="U364" s="379"/>
      <c r="V364" s="379"/>
      <c r="W364" s="379"/>
      <c r="X364" s="379"/>
      <c r="Y364" s="379"/>
      <c r="Z364" s="379"/>
      <c r="AA364" s="379"/>
      <c r="AB364" s="379"/>
      <c r="AC364" s="379"/>
      <c r="AD364" s="379"/>
      <c r="AE364" s="379"/>
      <c r="AF364" s="379"/>
      <c r="AG364" s="379"/>
      <c r="AH364" s="379"/>
      <c r="AI364" s="379"/>
      <c r="AJ364" s="379"/>
      <c r="AK364" s="379"/>
      <c r="AL364" s="379"/>
      <c r="AM364" s="379"/>
      <c r="AN364" s="379"/>
      <c r="AO364" s="379"/>
      <c r="AP364" s="379"/>
      <c r="AQ364" s="379"/>
      <c r="AR364" s="379"/>
      <c r="AS364" s="379"/>
      <c r="AT364" s="379"/>
      <c r="AU364" s="379"/>
      <c r="AV364" s="379"/>
      <c r="AW364" s="379"/>
      <c r="AX364" s="379"/>
      <c r="AY364" s="379"/>
      <c r="AZ364" s="379"/>
      <c r="BA364" s="379"/>
      <c r="BB364" s="379"/>
      <c r="BC364" s="379"/>
      <c r="BD364" s="379"/>
      <c r="BE364" s="379"/>
      <c r="BF364" s="379"/>
      <c r="BG364" s="379"/>
      <c r="BH364" s="379"/>
      <c r="BI364" s="379"/>
      <c r="BJ364" s="379"/>
      <c r="BK364" s="379"/>
      <c r="BL364" s="379"/>
      <c r="BM364" s="379"/>
      <c r="BN364" s="379"/>
      <c r="BO364" s="379"/>
      <c r="BP364" s="379"/>
      <c r="BQ364" s="379"/>
    </row>
    <row r="365" spans="1:69" s="61" customFormat="1" ht="18.95" customHeight="1">
      <c r="A365" s="379"/>
      <c r="B365" s="383"/>
      <c r="C365" s="379"/>
      <c r="D365" s="379"/>
      <c r="E365" s="379"/>
      <c r="F365" s="376"/>
      <c r="G365" s="379"/>
      <c r="H365" s="379"/>
      <c r="I365" s="380"/>
      <c r="J365" s="379"/>
      <c r="K365" s="381"/>
      <c r="L365" s="379"/>
      <c r="M365" s="416"/>
      <c r="N365" s="416"/>
      <c r="O365" s="416"/>
      <c r="P365" s="379"/>
      <c r="Q365" s="379"/>
      <c r="R365" s="379"/>
      <c r="S365" s="379"/>
      <c r="T365" s="379"/>
      <c r="U365" s="379"/>
      <c r="V365" s="379"/>
      <c r="W365" s="379"/>
      <c r="X365" s="379"/>
      <c r="Y365" s="379"/>
      <c r="Z365" s="379"/>
      <c r="AA365" s="379"/>
      <c r="AB365" s="379"/>
      <c r="AC365" s="379"/>
      <c r="AD365" s="379"/>
      <c r="AE365" s="379"/>
      <c r="AF365" s="379"/>
      <c r="AG365" s="379"/>
      <c r="AH365" s="379"/>
      <c r="AI365" s="379"/>
      <c r="AJ365" s="379"/>
      <c r="AK365" s="379"/>
      <c r="AL365" s="379"/>
      <c r="AM365" s="379"/>
      <c r="AN365" s="379"/>
      <c r="AO365" s="379"/>
      <c r="AP365" s="379"/>
      <c r="AQ365" s="379"/>
      <c r="AR365" s="379"/>
      <c r="AS365" s="379"/>
      <c r="AT365" s="379"/>
      <c r="AU365" s="379"/>
      <c r="AV365" s="379"/>
      <c r="AW365" s="379"/>
      <c r="AX365" s="379"/>
      <c r="AY365" s="379"/>
      <c r="AZ365" s="379"/>
      <c r="BA365" s="379"/>
      <c r="BB365" s="379"/>
      <c r="BC365" s="379"/>
      <c r="BD365" s="379"/>
      <c r="BE365" s="379"/>
      <c r="BF365" s="379"/>
      <c r="BG365" s="379"/>
      <c r="BH365" s="379"/>
      <c r="BI365" s="379"/>
      <c r="BJ365" s="379"/>
      <c r="BK365" s="379"/>
      <c r="BL365" s="379"/>
      <c r="BM365" s="379"/>
      <c r="BN365" s="379"/>
      <c r="BO365" s="379"/>
      <c r="BP365" s="379"/>
      <c r="BQ365" s="379"/>
    </row>
    <row r="366" spans="1:69" s="61" customFormat="1" ht="18.95" customHeight="1">
      <c r="A366" s="379"/>
      <c r="B366" s="383"/>
      <c r="C366" s="379"/>
      <c r="D366" s="379"/>
      <c r="E366" s="379"/>
      <c r="F366" s="376"/>
      <c r="G366" s="379"/>
      <c r="H366" s="379"/>
      <c r="I366" s="380"/>
      <c r="J366" s="379"/>
      <c r="K366" s="381"/>
      <c r="L366" s="379"/>
      <c r="M366" s="416"/>
      <c r="N366" s="416"/>
      <c r="O366" s="416"/>
      <c r="P366" s="379"/>
      <c r="Q366" s="379"/>
      <c r="R366" s="379"/>
      <c r="S366" s="379"/>
      <c r="T366" s="379"/>
      <c r="U366" s="379"/>
      <c r="V366" s="379"/>
      <c r="W366" s="379"/>
      <c r="X366" s="379"/>
      <c r="Y366" s="379"/>
      <c r="Z366" s="379"/>
      <c r="AA366" s="379"/>
      <c r="AB366" s="379"/>
      <c r="AC366" s="379"/>
      <c r="AD366" s="379"/>
      <c r="AE366" s="379"/>
      <c r="AF366" s="379"/>
      <c r="AG366" s="379"/>
      <c r="AH366" s="379"/>
      <c r="AI366" s="379"/>
      <c r="AJ366" s="379"/>
      <c r="AK366" s="379"/>
      <c r="AL366" s="379"/>
      <c r="AM366" s="379"/>
      <c r="AN366" s="379"/>
      <c r="AO366" s="379"/>
      <c r="AP366" s="379"/>
      <c r="AQ366" s="379"/>
      <c r="AR366" s="379"/>
      <c r="AS366" s="379"/>
      <c r="AT366" s="379"/>
      <c r="AU366" s="379"/>
      <c r="AV366" s="379"/>
      <c r="AW366" s="379"/>
      <c r="AX366" s="379"/>
      <c r="AY366" s="379"/>
      <c r="AZ366" s="379"/>
      <c r="BA366" s="379"/>
      <c r="BB366" s="379"/>
      <c r="BC366" s="379"/>
      <c r="BD366" s="379"/>
      <c r="BE366" s="379"/>
      <c r="BF366" s="379"/>
      <c r="BG366" s="379"/>
      <c r="BH366" s="379"/>
      <c r="BI366" s="379"/>
      <c r="BJ366" s="379"/>
      <c r="BK366" s="379"/>
      <c r="BL366" s="379"/>
      <c r="BM366" s="379"/>
      <c r="BN366" s="379"/>
      <c r="BO366" s="379"/>
      <c r="BP366" s="379"/>
      <c r="BQ366" s="379"/>
    </row>
    <row r="367" spans="1:69" s="61" customFormat="1" ht="18.95" customHeight="1">
      <c r="A367" s="379"/>
      <c r="B367" s="383"/>
      <c r="C367" s="379"/>
      <c r="D367" s="379"/>
      <c r="E367" s="379"/>
      <c r="F367" s="376"/>
      <c r="G367" s="379"/>
      <c r="H367" s="379"/>
      <c r="I367" s="380"/>
      <c r="J367" s="379"/>
      <c r="K367" s="381"/>
      <c r="L367" s="379"/>
      <c r="M367" s="416"/>
      <c r="N367" s="416"/>
      <c r="O367" s="416"/>
      <c r="P367" s="379"/>
      <c r="Q367" s="379"/>
      <c r="R367" s="379"/>
      <c r="S367" s="379"/>
      <c r="T367" s="379"/>
      <c r="U367" s="379"/>
      <c r="V367" s="379"/>
      <c r="W367" s="379"/>
      <c r="X367" s="379"/>
      <c r="Y367" s="379"/>
      <c r="Z367" s="379"/>
      <c r="AA367" s="379"/>
      <c r="AB367" s="379"/>
      <c r="AC367" s="379"/>
      <c r="AD367" s="379"/>
      <c r="AE367" s="379"/>
      <c r="AF367" s="379"/>
      <c r="AG367" s="379"/>
      <c r="AH367" s="379"/>
      <c r="AI367" s="379"/>
      <c r="AJ367" s="379"/>
      <c r="AK367" s="379"/>
      <c r="AL367" s="379"/>
      <c r="AM367" s="379"/>
      <c r="AN367" s="379"/>
      <c r="AO367" s="379"/>
      <c r="AP367" s="379"/>
      <c r="AQ367" s="379"/>
      <c r="AR367" s="379"/>
      <c r="AS367" s="379"/>
      <c r="AT367" s="379"/>
      <c r="AU367" s="379"/>
      <c r="AV367" s="379"/>
      <c r="AW367" s="379"/>
      <c r="AX367" s="379"/>
      <c r="AY367" s="379"/>
      <c r="AZ367" s="379"/>
      <c r="BA367" s="379"/>
      <c r="BB367" s="379"/>
      <c r="BC367" s="379"/>
      <c r="BD367" s="379"/>
      <c r="BE367" s="379"/>
      <c r="BF367" s="379"/>
      <c r="BG367" s="379"/>
      <c r="BH367" s="379"/>
      <c r="BI367" s="379"/>
      <c r="BJ367" s="379"/>
      <c r="BK367" s="379"/>
      <c r="BL367" s="379"/>
      <c r="BM367" s="379"/>
      <c r="BN367" s="379"/>
      <c r="BO367" s="379"/>
      <c r="BP367" s="379"/>
      <c r="BQ367" s="379"/>
    </row>
    <row r="368" spans="1:69" s="61" customFormat="1" ht="18.95" customHeight="1">
      <c r="A368" s="379"/>
      <c r="B368" s="383"/>
      <c r="C368" s="379"/>
      <c r="D368" s="379"/>
      <c r="E368" s="379"/>
      <c r="F368" s="376"/>
      <c r="G368" s="379"/>
      <c r="H368" s="379"/>
      <c r="I368" s="380"/>
      <c r="J368" s="379"/>
      <c r="K368" s="381"/>
      <c r="L368" s="379"/>
      <c r="M368" s="416"/>
      <c r="N368" s="416"/>
      <c r="O368" s="416"/>
      <c r="P368" s="379"/>
      <c r="Q368" s="379"/>
      <c r="R368" s="379"/>
      <c r="S368" s="379"/>
      <c r="T368" s="379"/>
      <c r="U368" s="379"/>
      <c r="V368" s="379"/>
      <c r="W368" s="379"/>
      <c r="X368" s="379"/>
      <c r="Y368" s="379"/>
      <c r="Z368" s="379"/>
      <c r="AA368" s="379"/>
      <c r="AB368" s="379"/>
      <c r="AC368" s="379"/>
      <c r="AD368" s="379"/>
      <c r="AE368" s="379"/>
      <c r="AF368" s="379"/>
      <c r="AG368" s="379"/>
      <c r="AH368" s="379"/>
      <c r="AI368" s="379"/>
      <c r="AJ368" s="379"/>
      <c r="AK368" s="379"/>
      <c r="AL368" s="379"/>
      <c r="AM368" s="379"/>
      <c r="AN368" s="379"/>
      <c r="AO368" s="379"/>
      <c r="AP368" s="379"/>
      <c r="AQ368" s="379"/>
      <c r="AR368" s="379"/>
      <c r="AS368" s="379"/>
      <c r="AT368" s="379"/>
      <c r="AU368" s="379"/>
      <c r="AV368" s="379"/>
      <c r="AW368" s="379"/>
      <c r="AX368" s="379"/>
      <c r="AY368" s="379"/>
      <c r="AZ368" s="379"/>
      <c r="BA368" s="379"/>
      <c r="BB368" s="379"/>
      <c r="BC368" s="379"/>
      <c r="BD368" s="379"/>
      <c r="BE368" s="379"/>
      <c r="BF368" s="379"/>
      <c r="BG368" s="379"/>
      <c r="BH368" s="379"/>
      <c r="BI368" s="379"/>
      <c r="BJ368" s="379"/>
      <c r="BK368" s="379"/>
      <c r="BL368" s="379"/>
      <c r="BM368" s="379"/>
      <c r="BN368" s="379"/>
      <c r="BO368" s="379"/>
      <c r="BP368" s="379"/>
      <c r="BQ368" s="379"/>
    </row>
    <row r="369" spans="1:69" s="61" customFormat="1" ht="18.95" customHeight="1">
      <c r="A369" s="379"/>
      <c r="B369" s="383"/>
      <c r="C369" s="379"/>
      <c r="D369" s="379"/>
      <c r="E369" s="379"/>
      <c r="F369" s="376"/>
      <c r="G369" s="379"/>
      <c r="H369" s="379"/>
      <c r="I369" s="380"/>
      <c r="J369" s="379"/>
      <c r="K369" s="381"/>
      <c r="L369" s="379"/>
      <c r="M369" s="416"/>
      <c r="N369" s="416"/>
      <c r="O369" s="416"/>
      <c r="P369" s="379"/>
      <c r="Q369" s="379"/>
      <c r="R369" s="379"/>
      <c r="S369" s="379"/>
      <c r="T369" s="379"/>
      <c r="U369" s="379"/>
      <c r="V369" s="379"/>
      <c r="W369" s="379"/>
      <c r="X369" s="379"/>
      <c r="Y369" s="379"/>
      <c r="Z369" s="379"/>
      <c r="AA369" s="379"/>
      <c r="AB369" s="379"/>
      <c r="AC369" s="379"/>
      <c r="AD369" s="379"/>
      <c r="AE369" s="379"/>
      <c r="AF369" s="379"/>
      <c r="AG369" s="379"/>
      <c r="AH369" s="379"/>
      <c r="AI369" s="379"/>
      <c r="AJ369" s="379"/>
      <c r="AK369" s="379"/>
      <c r="AL369" s="379"/>
      <c r="AM369" s="379"/>
      <c r="AN369" s="379"/>
      <c r="AO369" s="379"/>
      <c r="AP369" s="379"/>
      <c r="AQ369" s="379"/>
      <c r="AR369" s="379"/>
      <c r="AS369" s="379"/>
      <c r="AT369" s="379"/>
      <c r="AU369" s="379"/>
      <c r="AV369" s="379"/>
      <c r="AW369" s="379"/>
      <c r="AX369" s="379"/>
      <c r="AY369" s="379"/>
      <c r="AZ369" s="379"/>
      <c r="BA369" s="379"/>
      <c r="BB369" s="379"/>
      <c r="BC369" s="379"/>
      <c r="BD369" s="379"/>
      <c r="BE369" s="379"/>
      <c r="BF369" s="379"/>
      <c r="BG369" s="379"/>
      <c r="BH369" s="379"/>
      <c r="BI369" s="379"/>
      <c r="BJ369" s="379"/>
      <c r="BK369" s="379"/>
      <c r="BL369" s="379"/>
      <c r="BM369" s="379"/>
      <c r="BN369" s="379"/>
      <c r="BO369" s="379"/>
      <c r="BP369" s="379"/>
      <c r="BQ369" s="379"/>
    </row>
    <row r="370" spans="1:69" s="61" customFormat="1" ht="18.95" customHeight="1">
      <c r="A370" s="379"/>
      <c r="B370" s="383"/>
      <c r="C370" s="379"/>
      <c r="D370" s="379"/>
      <c r="E370" s="379"/>
      <c r="F370" s="376"/>
      <c r="G370" s="379"/>
      <c r="H370" s="379"/>
      <c r="I370" s="380"/>
      <c r="J370" s="379"/>
      <c r="K370" s="381"/>
      <c r="L370" s="379"/>
      <c r="M370" s="416"/>
      <c r="N370" s="416"/>
      <c r="O370" s="416"/>
      <c r="P370" s="379"/>
      <c r="Q370" s="379"/>
      <c r="R370" s="379"/>
      <c r="S370" s="379"/>
      <c r="T370" s="379"/>
      <c r="U370" s="379"/>
      <c r="V370" s="379"/>
      <c r="W370" s="379"/>
      <c r="X370" s="379"/>
      <c r="Y370" s="379"/>
      <c r="Z370" s="379"/>
      <c r="AA370" s="379"/>
      <c r="AB370" s="379"/>
      <c r="AC370" s="379"/>
      <c r="AD370" s="379"/>
      <c r="AE370" s="379"/>
      <c r="AF370" s="379"/>
      <c r="AG370" s="379"/>
      <c r="AH370" s="379"/>
      <c r="AI370" s="379"/>
      <c r="AJ370" s="379"/>
      <c r="AK370" s="379"/>
      <c r="AL370" s="379"/>
      <c r="AM370" s="379"/>
      <c r="AN370" s="379"/>
      <c r="AO370" s="379"/>
      <c r="AP370" s="379"/>
      <c r="AQ370" s="379"/>
      <c r="AR370" s="379"/>
      <c r="AS370" s="379"/>
      <c r="AT370" s="379"/>
      <c r="AU370" s="379"/>
      <c r="AV370" s="379"/>
      <c r="AW370" s="379"/>
      <c r="AX370" s="379"/>
      <c r="AY370" s="379"/>
      <c r="AZ370" s="379"/>
      <c r="BA370" s="379"/>
      <c r="BB370" s="379"/>
      <c r="BC370" s="379"/>
      <c r="BD370" s="379"/>
      <c r="BE370" s="379"/>
      <c r="BF370" s="379"/>
      <c r="BG370" s="379"/>
      <c r="BH370" s="379"/>
      <c r="BI370" s="379"/>
      <c r="BJ370" s="379"/>
      <c r="BK370" s="379"/>
      <c r="BL370" s="379"/>
      <c r="BM370" s="379"/>
      <c r="BN370" s="379"/>
      <c r="BO370" s="379"/>
      <c r="BP370" s="379"/>
      <c r="BQ370" s="379"/>
    </row>
    <row r="371" spans="1:69" s="61" customFormat="1" ht="18.95" customHeight="1">
      <c r="A371" s="379"/>
      <c r="B371" s="383"/>
      <c r="C371" s="379"/>
      <c r="D371" s="379"/>
      <c r="E371" s="379"/>
      <c r="F371" s="376"/>
      <c r="G371" s="379"/>
      <c r="H371" s="379"/>
      <c r="I371" s="380"/>
      <c r="J371" s="379"/>
      <c r="K371" s="381"/>
      <c r="L371" s="379"/>
      <c r="M371" s="416"/>
      <c r="N371" s="416"/>
      <c r="O371" s="416"/>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79"/>
      <c r="AY371" s="379"/>
      <c r="AZ371" s="379"/>
      <c r="BA371" s="379"/>
      <c r="BB371" s="379"/>
      <c r="BC371" s="379"/>
      <c r="BD371" s="379"/>
      <c r="BE371" s="379"/>
      <c r="BF371" s="379"/>
      <c r="BG371" s="379"/>
      <c r="BH371" s="379"/>
      <c r="BI371" s="379"/>
      <c r="BJ371" s="379"/>
      <c r="BK371" s="379"/>
      <c r="BL371" s="379"/>
      <c r="BM371" s="379"/>
      <c r="BN371" s="379"/>
      <c r="BO371" s="379"/>
      <c r="BP371" s="379"/>
      <c r="BQ371" s="379"/>
    </row>
    <row r="372" spans="1:69" s="61" customFormat="1" ht="18.95" customHeight="1">
      <c r="A372" s="379"/>
      <c r="B372" s="383"/>
      <c r="C372" s="379"/>
      <c r="D372" s="379"/>
      <c r="E372" s="379"/>
      <c r="F372" s="376"/>
      <c r="G372" s="379"/>
      <c r="H372" s="379"/>
      <c r="I372" s="380"/>
      <c r="J372" s="379"/>
      <c r="K372" s="381"/>
      <c r="L372" s="379"/>
      <c r="M372" s="416"/>
      <c r="N372" s="416"/>
      <c r="O372" s="416"/>
      <c r="P372" s="379"/>
      <c r="Q372" s="379"/>
      <c r="R372" s="379"/>
      <c r="S372" s="379"/>
      <c r="T372" s="379"/>
      <c r="U372" s="379"/>
      <c r="V372" s="379"/>
      <c r="W372" s="379"/>
      <c r="X372" s="379"/>
      <c r="Y372" s="379"/>
      <c r="Z372" s="379"/>
      <c r="AA372" s="379"/>
      <c r="AB372" s="379"/>
      <c r="AC372" s="379"/>
      <c r="AD372" s="379"/>
      <c r="AE372" s="379"/>
      <c r="AF372" s="379"/>
      <c r="AG372" s="379"/>
      <c r="AH372" s="379"/>
      <c r="AI372" s="379"/>
      <c r="AJ372" s="379"/>
      <c r="AK372" s="379"/>
      <c r="AL372" s="379"/>
      <c r="AM372" s="379"/>
      <c r="AN372" s="379"/>
      <c r="AO372" s="379"/>
      <c r="AP372" s="379"/>
      <c r="AQ372" s="379"/>
      <c r="AR372" s="379"/>
      <c r="AS372" s="379"/>
      <c r="AT372" s="379"/>
      <c r="AU372" s="379"/>
      <c r="AV372" s="379"/>
      <c r="AW372" s="379"/>
      <c r="AX372" s="379"/>
      <c r="AY372" s="379"/>
      <c r="AZ372" s="379"/>
      <c r="BA372" s="379"/>
      <c r="BB372" s="379"/>
      <c r="BC372" s="379"/>
      <c r="BD372" s="379"/>
      <c r="BE372" s="379"/>
      <c r="BF372" s="379"/>
      <c r="BG372" s="379"/>
      <c r="BH372" s="379"/>
      <c r="BI372" s="379"/>
      <c r="BJ372" s="379"/>
      <c r="BK372" s="379"/>
      <c r="BL372" s="379"/>
      <c r="BM372" s="379"/>
      <c r="BN372" s="379"/>
      <c r="BO372" s="379"/>
      <c r="BP372" s="379"/>
      <c r="BQ372" s="379"/>
    </row>
    <row r="373" spans="1:69" s="61" customFormat="1" ht="18.95" customHeight="1">
      <c r="A373" s="379"/>
      <c r="B373" s="383"/>
      <c r="C373" s="379"/>
      <c r="D373" s="379"/>
      <c r="E373" s="379"/>
      <c r="F373" s="376"/>
      <c r="G373" s="379"/>
      <c r="H373" s="379"/>
      <c r="I373" s="380"/>
      <c r="J373" s="379"/>
      <c r="K373" s="381"/>
      <c r="L373" s="379"/>
      <c r="M373" s="416"/>
      <c r="N373" s="416"/>
      <c r="O373" s="416"/>
      <c r="P373" s="379"/>
      <c r="Q373" s="379"/>
      <c r="R373" s="379"/>
      <c r="S373" s="379"/>
      <c r="T373" s="379"/>
      <c r="U373" s="379"/>
      <c r="V373" s="379"/>
      <c r="W373" s="379"/>
      <c r="X373" s="379"/>
      <c r="Y373" s="379"/>
      <c r="Z373" s="379"/>
      <c r="AA373" s="379"/>
      <c r="AB373" s="379"/>
      <c r="AC373" s="379"/>
      <c r="AD373" s="379"/>
      <c r="AE373" s="379"/>
      <c r="AF373" s="379"/>
      <c r="AG373" s="379"/>
      <c r="AH373" s="379"/>
      <c r="AI373" s="379"/>
      <c r="AJ373" s="379"/>
      <c r="AK373" s="379"/>
      <c r="AL373" s="379"/>
      <c r="AM373" s="379"/>
      <c r="AN373" s="379"/>
      <c r="AO373" s="379"/>
      <c r="AP373" s="379"/>
      <c r="AQ373" s="379"/>
      <c r="AR373" s="379"/>
      <c r="AS373" s="379"/>
      <c r="AT373" s="379"/>
      <c r="AU373" s="379"/>
      <c r="AV373" s="379"/>
      <c r="AW373" s="379"/>
      <c r="AX373" s="379"/>
      <c r="AY373" s="379"/>
      <c r="AZ373" s="379"/>
      <c r="BA373" s="379"/>
      <c r="BB373" s="379"/>
      <c r="BC373" s="379"/>
      <c r="BD373" s="379"/>
      <c r="BE373" s="379"/>
      <c r="BF373" s="379"/>
      <c r="BG373" s="379"/>
      <c r="BH373" s="379"/>
      <c r="BI373" s="379"/>
      <c r="BJ373" s="379"/>
      <c r="BK373" s="379"/>
      <c r="BL373" s="379"/>
      <c r="BM373" s="379"/>
      <c r="BN373" s="379"/>
      <c r="BO373" s="379"/>
      <c r="BP373" s="379"/>
      <c r="BQ373" s="379"/>
    </row>
    <row r="374" spans="1:69" s="61" customFormat="1" ht="18.95" customHeight="1">
      <c r="A374" s="379"/>
      <c r="B374" s="383"/>
      <c r="C374" s="379"/>
      <c r="D374" s="379"/>
      <c r="E374" s="379"/>
      <c r="F374" s="376"/>
      <c r="G374" s="379"/>
      <c r="H374" s="379"/>
      <c r="I374" s="380"/>
      <c r="J374" s="379"/>
      <c r="K374" s="381"/>
      <c r="L374" s="379"/>
      <c r="M374" s="416"/>
      <c r="N374" s="416"/>
      <c r="O374" s="416"/>
      <c r="P374" s="379"/>
      <c r="Q374" s="379"/>
      <c r="R374" s="379"/>
      <c r="S374" s="379"/>
      <c r="T374" s="379"/>
      <c r="U374" s="379"/>
      <c r="V374" s="379"/>
      <c r="W374" s="379"/>
      <c r="X374" s="379"/>
      <c r="Y374" s="379"/>
      <c r="Z374" s="379"/>
      <c r="AA374" s="379"/>
      <c r="AB374" s="379"/>
      <c r="AC374" s="379"/>
      <c r="AD374" s="379"/>
      <c r="AE374" s="379"/>
      <c r="AF374" s="379"/>
      <c r="AG374" s="379"/>
      <c r="AH374" s="379"/>
      <c r="AI374" s="379"/>
      <c r="AJ374" s="379"/>
      <c r="AK374" s="379"/>
      <c r="AL374" s="379"/>
      <c r="AM374" s="379"/>
      <c r="AN374" s="379"/>
      <c r="AO374" s="379"/>
      <c r="AP374" s="379"/>
      <c r="AQ374" s="379"/>
      <c r="AR374" s="379"/>
      <c r="AS374" s="379"/>
      <c r="AT374" s="379"/>
      <c r="AU374" s="379"/>
      <c r="AV374" s="379"/>
      <c r="AW374" s="379"/>
      <c r="AX374" s="379"/>
      <c r="AY374" s="379"/>
      <c r="AZ374" s="379"/>
      <c r="BA374" s="379"/>
      <c r="BB374" s="379"/>
      <c r="BC374" s="379"/>
      <c r="BD374" s="379"/>
      <c r="BE374" s="379"/>
      <c r="BF374" s="379"/>
      <c r="BG374" s="379"/>
      <c r="BH374" s="379"/>
      <c r="BI374" s="379"/>
      <c r="BJ374" s="379"/>
      <c r="BK374" s="379"/>
      <c r="BL374" s="379"/>
      <c r="BM374" s="379"/>
      <c r="BN374" s="379"/>
      <c r="BO374" s="379"/>
      <c r="BP374" s="379"/>
      <c r="BQ374" s="379"/>
    </row>
    <row r="375" spans="1:69" s="61" customFormat="1" ht="18.95" customHeight="1">
      <c r="A375" s="379"/>
      <c r="B375" s="383"/>
      <c r="C375" s="379"/>
      <c r="D375" s="379"/>
      <c r="E375" s="379"/>
      <c r="F375" s="376"/>
      <c r="G375" s="379"/>
      <c r="H375" s="379"/>
      <c r="I375" s="380"/>
      <c r="J375" s="379"/>
      <c r="K375" s="381"/>
      <c r="L375" s="379"/>
      <c r="M375" s="416"/>
      <c r="N375" s="416"/>
      <c r="O375" s="416"/>
      <c r="P375" s="379"/>
      <c r="Q375" s="379"/>
      <c r="R375" s="379"/>
      <c r="S375" s="379"/>
      <c r="T375" s="379"/>
      <c r="U375" s="379"/>
      <c r="V375" s="379"/>
      <c r="W375" s="379"/>
      <c r="X375" s="379"/>
      <c r="Y375" s="379"/>
      <c r="Z375" s="379"/>
      <c r="AA375" s="379"/>
      <c r="AB375" s="379"/>
      <c r="AC375" s="379"/>
      <c r="AD375" s="379"/>
      <c r="AE375" s="379"/>
      <c r="AF375" s="379"/>
      <c r="AG375" s="379"/>
      <c r="AH375" s="379"/>
      <c r="AI375" s="379"/>
      <c r="AJ375" s="379"/>
      <c r="AK375" s="379"/>
      <c r="AL375" s="379"/>
      <c r="AM375" s="379"/>
      <c r="AN375" s="379"/>
      <c r="AO375" s="379"/>
      <c r="AP375" s="379"/>
      <c r="AQ375" s="379"/>
      <c r="AR375" s="379"/>
      <c r="AS375" s="379"/>
      <c r="AT375" s="379"/>
      <c r="AU375" s="379"/>
      <c r="AV375" s="379"/>
      <c r="AW375" s="379"/>
      <c r="AX375" s="379"/>
      <c r="AY375" s="379"/>
      <c r="AZ375" s="379"/>
      <c r="BA375" s="379"/>
      <c r="BB375" s="379"/>
      <c r="BC375" s="379"/>
      <c r="BD375" s="379"/>
      <c r="BE375" s="379"/>
      <c r="BF375" s="379"/>
      <c r="BG375" s="379"/>
      <c r="BH375" s="379"/>
      <c r="BI375" s="379"/>
      <c r="BJ375" s="379"/>
      <c r="BK375" s="379"/>
      <c r="BL375" s="379"/>
      <c r="BM375" s="379"/>
      <c r="BN375" s="379"/>
      <c r="BO375" s="379"/>
      <c r="BP375" s="379"/>
      <c r="BQ375" s="379"/>
    </row>
    <row r="376" spans="1:69" s="61" customFormat="1" ht="18.95" customHeight="1">
      <c r="A376" s="379"/>
      <c r="B376" s="383"/>
      <c r="C376" s="379"/>
      <c r="D376" s="379"/>
      <c r="E376" s="379"/>
      <c r="F376" s="376"/>
      <c r="G376" s="379"/>
      <c r="H376" s="379"/>
      <c r="I376" s="380"/>
      <c r="J376" s="379"/>
      <c r="K376" s="381"/>
      <c r="L376" s="379"/>
      <c r="M376" s="416"/>
      <c r="N376" s="416"/>
      <c r="O376" s="416"/>
      <c r="P376" s="379"/>
      <c r="Q376" s="379"/>
      <c r="R376" s="379"/>
      <c r="S376" s="379"/>
      <c r="T376" s="379"/>
      <c r="U376" s="379"/>
      <c r="V376" s="379"/>
      <c r="W376" s="379"/>
      <c r="X376" s="379"/>
      <c r="Y376" s="379"/>
      <c r="Z376" s="379"/>
      <c r="AA376" s="379"/>
      <c r="AB376" s="379"/>
      <c r="AC376" s="379"/>
      <c r="AD376" s="379"/>
      <c r="AE376" s="379"/>
      <c r="AF376" s="379"/>
      <c r="AG376" s="379"/>
      <c r="AH376" s="379"/>
      <c r="AI376" s="379"/>
      <c r="AJ376" s="379"/>
      <c r="AK376" s="379"/>
      <c r="AL376" s="379"/>
      <c r="AM376" s="379"/>
      <c r="AN376" s="379"/>
      <c r="AO376" s="379"/>
      <c r="AP376" s="379"/>
      <c r="AQ376" s="379"/>
      <c r="AR376" s="379"/>
      <c r="AS376" s="379"/>
      <c r="AT376" s="379"/>
      <c r="AU376" s="379"/>
      <c r="AV376" s="379"/>
      <c r="AW376" s="379"/>
      <c r="AX376" s="379"/>
      <c r="AY376" s="379"/>
      <c r="AZ376" s="379"/>
      <c r="BA376" s="379"/>
      <c r="BB376" s="379"/>
      <c r="BC376" s="379"/>
      <c r="BD376" s="379"/>
      <c r="BE376" s="379"/>
      <c r="BF376" s="379"/>
      <c r="BG376" s="379"/>
      <c r="BH376" s="379"/>
      <c r="BI376" s="379"/>
      <c r="BJ376" s="379"/>
      <c r="BK376" s="379"/>
      <c r="BL376" s="379"/>
      <c r="BM376" s="379"/>
      <c r="BN376" s="379"/>
      <c r="BO376" s="379"/>
      <c r="BP376" s="379"/>
      <c r="BQ376" s="379"/>
    </row>
    <row r="377" spans="1:69" s="61" customFormat="1" ht="18.95" customHeight="1">
      <c r="A377" s="379"/>
      <c r="B377" s="383"/>
      <c r="C377" s="379"/>
      <c r="D377" s="379"/>
      <c r="E377" s="379"/>
      <c r="F377" s="376"/>
      <c r="G377" s="379"/>
      <c r="H377" s="379"/>
      <c r="I377" s="380"/>
      <c r="J377" s="379"/>
      <c r="K377" s="381"/>
      <c r="L377" s="379"/>
      <c r="M377" s="416"/>
      <c r="N377" s="416"/>
      <c r="O377" s="416"/>
      <c r="P377" s="379"/>
      <c r="Q377" s="379"/>
      <c r="R377" s="379"/>
      <c r="S377" s="379"/>
      <c r="T377" s="379"/>
      <c r="U377" s="379"/>
      <c r="V377" s="379"/>
      <c r="W377" s="379"/>
      <c r="X377" s="379"/>
      <c r="Y377" s="379"/>
      <c r="Z377" s="379"/>
      <c r="AA377" s="379"/>
      <c r="AB377" s="379"/>
      <c r="AC377" s="379"/>
      <c r="AD377" s="379"/>
      <c r="AE377" s="379"/>
      <c r="AF377" s="379"/>
      <c r="AG377" s="379"/>
      <c r="AH377" s="379"/>
      <c r="AI377" s="379"/>
      <c r="AJ377" s="379"/>
      <c r="AK377" s="379"/>
      <c r="AL377" s="379"/>
      <c r="AM377" s="379"/>
      <c r="AN377" s="379"/>
      <c r="AO377" s="379"/>
      <c r="AP377" s="379"/>
      <c r="AQ377" s="379"/>
      <c r="AR377" s="379"/>
      <c r="AS377" s="379"/>
      <c r="AT377" s="379"/>
      <c r="AU377" s="379"/>
      <c r="AV377" s="379"/>
      <c r="AW377" s="379"/>
      <c r="AX377" s="379"/>
      <c r="AY377" s="379"/>
      <c r="AZ377" s="379"/>
      <c r="BA377" s="379"/>
      <c r="BB377" s="379"/>
      <c r="BC377" s="379"/>
      <c r="BD377" s="379"/>
      <c r="BE377" s="379"/>
      <c r="BF377" s="379"/>
      <c r="BG377" s="379"/>
      <c r="BH377" s="379"/>
      <c r="BI377" s="379"/>
      <c r="BJ377" s="379"/>
      <c r="BK377" s="379"/>
      <c r="BL377" s="379"/>
      <c r="BM377" s="379"/>
      <c r="BN377" s="379"/>
      <c r="BO377" s="379"/>
      <c r="BP377" s="379"/>
      <c r="BQ377" s="379"/>
    </row>
    <row r="378" spans="1:69" s="61" customFormat="1" ht="18.95" customHeight="1">
      <c r="A378" s="379"/>
      <c r="B378" s="383"/>
      <c r="C378" s="379"/>
      <c r="D378" s="379"/>
      <c r="E378" s="379"/>
      <c r="F378" s="376"/>
      <c r="G378" s="379"/>
      <c r="H378" s="379"/>
      <c r="I378" s="380"/>
      <c r="J378" s="379"/>
      <c r="K378" s="381"/>
      <c r="L378" s="379"/>
      <c r="M378" s="416"/>
      <c r="N378" s="416"/>
      <c r="O378" s="416"/>
      <c r="P378" s="379"/>
      <c r="Q378" s="379"/>
      <c r="R378" s="379"/>
      <c r="S378" s="379"/>
      <c r="T378" s="379"/>
      <c r="U378" s="379"/>
      <c r="V378" s="379"/>
      <c r="W378" s="379"/>
      <c r="X378" s="379"/>
      <c r="Y378" s="379"/>
      <c r="Z378" s="379"/>
      <c r="AA378" s="379"/>
      <c r="AB378" s="379"/>
      <c r="AC378" s="379"/>
      <c r="AD378" s="379"/>
      <c r="AE378" s="379"/>
      <c r="AF378" s="379"/>
      <c r="AG378" s="379"/>
      <c r="AH378" s="379"/>
      <c r="AI378" s="379"/>
      <c r="AJ378" s="379"/>
      <c r="AK378" s="379"/>
      <c r="AL378" s="379"/>
      <c r="AM378" s="379"/>
      <c r="AN378" s="379"/>
      <c r="AO378" s="379"/>
      <c r="AP378" s="379"/>
      <c r="AQ378" s="379"/>
      <c r="AR378" s="379"/>
      <c r="AS378" s="379"/>
      <c r="AT378" s="379"/>
      <c r="AU378" s="379"/>
      <c r="AV378" s="379"/>
      <c r="AW378" s="379"/>
      <c r="AX378" s="379"/>
      <c r="AY378" s="379"/>
      <c r="AZ378" s="379"/>
      <c r="BA378" s="379"/>
      <c r="BB378" s="379"/>
      <c r="BC378" s="379"/>
      <c r="BD378" s="379"/>
      <c r="BE378" s="379"/>
      <c r="BF378" s="379"/>
      <c r="BG378" s="379"/>
      <c r="BH378" s="379"/>
      <c r="BI378" s="379"/>
      <c r="BJ378" s="379"/>
      <c r="BK378" s="379"/>
      <c r="BL378" s="379"/>
      <c r="BM378" s="379"/>
      <c r="BN378" s="379"/>
      <c r="BO378" s="379"/>
      <c r="BP378" s="379"/>
      <c r="BQ378" s="379"/>
    </row>
    <row r="379" spans="1:69" s="61" customFormat="1" ht="18.95" customHeight="1">
      <c r="A379" s="379"/>
      <c r="B379" s="383"/>
      <c r="C379" s="379"/>
      <c r="D379" s="379"/>
      <c r="E379" s="379"/>
      <c r="F379" s="376"/>
      <c r="G379" s="379"/>
      <c r="H379" s="379"/>
      <c r="I379" s="380"/>
      <c r="J379" s="379"/>
      <c r="K379" s="381"/>
      <c r="L379" s="379"/>
      <c r="M379" s="416"/>
      <c r="N379" s="416"/>
      <c r="O379" s="416"/>
      <c r="P379" s="379"/>
      <c r="Q379" s="379"/>
      <c r="R379" s="379"/>
      <c r="S379" s="379"/>
      <c r="T379" s="379"/>
      <c r="U379" s="379"/>
      <c r="V379" s="379"/>
      <c r="W379" s="379"/>
      <c r="X379" s="379"/>
      <c r="Y379" s="379"/>
      <c r="Z379" s="379"/>
      <c r="AA379" s="379"/>
      <c r="AB379" s="379"/>
      <c r="AC379" s="379"/>
      <c r="AD379" s="379"/>
      <c r="AE379" s="379"/>
      <c r="AF379" s="379"/>
      <c r="AG379" s="379"/>
      <c r="AH379" s="379"/>
      <c r="AI379" s="379"/>
      <c r="AJ379" s="379"/>
      <c r="AK379" s="379"/>
      <c r="AL379" s="379"/>
      <c r="AM379" s="379"/>
      <c r="AN379" s="379"/>
      <c r="AO379" s="379"/>
      <c r="AP379" s="379"/>
      <c r="AQ379" s="379"/>
      <c r="AR379" s="379"/>
      <c r="AS379" s="379"/>
      <c r="AT379" s="379"/>
      <c r="AU379" s="379"/>
      <c r="AV379" s="379"/>
      <c r="AW379" s="379"/>
      <c r="AX379" s="379"/>
      <c r="AY379" s="379"/>
      <c r="AZ379" s="379"/>
      <c r="BA379" s="379"/>
      <c r="BB379" s="379"/>
      <c r="BC379" s="379"/>
      <c r="BD379" s="379"/>
      <c r="BE379" s="379"/>
      <c r="BF379" s="379"/>
      <c r="BG379" s="379"/>
      <c r="BH379" s="379"/>
      <c r="BI379" s="379"/>
      <c r="BJ379" s="379"/>
      <c r="BK379" s="379"/>
      <c r="BL379" s="379"/>
      <c r="BM379" s="379"/>
      <c r="BN379" s="379"/>
      <c r="BO379" s="379"/>
      <c r="BP379" s="379"/>
      <c r="BQ379" s="379"/>
    </row>
    <row r="380" spans="1:69" s="61" customFormat="1" ht="18.95" customHeight="1">
      <c r="A380" s="379"/>
      <c r="B380" s="383"/>
      <c r="C380" s="379"/>
      <c r="D380" s="379"/>
      <c r="E380" s="379"/>
      <c r="F380" s="376"/>
      <c r="G380" s="379"/>
      <c r="H380" s="379"/>
      <c r="I380" s="380"/>
      <c r="J380" s="379"/>
      <c r="K380" s="381"/>
      <c r="L380" s="379"/>
      <c r="M380" s="416"/>
      <c r="N380" s="416"/>
      <c r="O380" s="416"/>
      <c r="P380" s="379"/>
      <c r="Q380" s="379"/>
      <c r="R380" s="379"/>
      <c r="S380" s="379"/>
      <c r="T380" s="379"/>
      <c r="U380" s="379"/>
      <c r="V380" s="379"/>
      <c r="W380" s="379"/>
      <c r="X380" s="379"/>
      <c r="Y380" s="379"/>
      <c r="Z380" s="379"/>
      <c r="AA380" s="379"/>
      <c r="AB380" s="379"/>
      <c r="AC380" s="379"/>
      <c r="AD380" s="379"/>
      <c r="AE380" s="379"/>
      <c r="AF380" s="379"/>
      <c r="AG380" s="379"/>
      <c r="AH380" s="379"/>
      <c r="AI380" s="379"/>
      <c r="AJ380" s="379"/>
      <c r="AK380" s="379"/>
      <c r="AL380" s="379"/>
      <c r="AM380" s="379"/>
      <c r="AN380" s="379"/>
      <c r="AO380" s="379"/>
      <c r="AP380" s="379"/>
      <c r="AQ380" s="379"/>
      <c r="AR380" s="379"/>
      <c r="AS380" s="379"/>
      <c r="AT380" s="379"/>
      <c r="AU380" s="379"/>
      <c r="AV380" s="379"/>
      <c r="AW380" s="379"/>
      <c r="AX380" s="379"/>
      <c r="AY380" s="379"/>
      <c r="AZ380" s="379"/>
      <c r="BA380" s="379"/>
      <c r="BB380" s="379"/>
      <c r="BC380" s="379"/>
      <c r="BD380" s="379"/>
      <c r="BE380" s="379"/>
      <c r="BF380" s="379"/>
      <c r="BG380" s="379"/>
      <c r="BH380" s="379"/>
      <c r="BI380" s="379"/>
      <c r="BJ380" s="379"/>
      <c r="BK380" s="379"/>
      <c r="BL380" s="379"/>
      <c r="BM380" s="379"/>
      <c r="BN380" s="379"/>
      <c r="BO380" s="379"/>
      <c r="BP380" s="379"/>
      <c r="BQ380" s="379"/>
    </row>
    <row r="381" spans="1:69" s="61" customFormat="1" ht="18.95" customHeight="1">
      <c r="A381" s="379"/>
      <c r="B381" s="383"/>
      <c r="C381" s="379"/>
      <c r="D381" s="379"/>
      <c r="E381" s="379"/>
      <c r="F381" s="376"/>
      <c r="G381" s="379"/>
      <c r="H381" s="379"/>
      <c r="I381" s="380"/>
      <c r="J381" s="379"/>
      <c r="K381" s="381"/>
      <c r="L381" s="379"/>
      <c r="M381" s="416"/>
      <c r="N381" s="416"/>
      <c r="O381" s="416"/>
      <c r="P381" s="379"/>
      <c r="Q381" s="379"/>
      <c r="R381" s="379"/>
      <c r="S381" s="379"/>
      <c r="T381" s="379"/>
      <c r="U381" s="379"/>
      <c r="V381" s="379"/>
      <c r="W381" s="379"/>
      <c r="X381" s="379"/>
      <c r="Y381" s="379"/>
      <c r="Z381" s="379"/>
      <c r="AA381" s="379"/>
      <c r="AB381" s="379"/>
      <c r="AC381" s="379"/>
      <c r="AD381" s="379"/>
      <c r="AE381" s="379"/>
      <c r="AF381" s="379"/>
      <c r="AG381" s="379"/>
      <c r="AH381" s="379"/>
      <c r="AI381" s="379"/>
      <c r="AJ381" s="379"/>
      <c r="AK381" s="379"/>
      <c r="AL381" s="379"/>
      <c r="AM381" s="379"/>
      <c r="AN381" s="379"/>
      <c r="AO381" s="379"/>
      <c r="AP381" s="379"/>
      <c r="AQ381" s="379"/>
      <c r="AR381" s="379"/>
      <c r="AS381" s="379"/>
      <c r="AT381" s="379"/>
      <c r="AU381" s="379"/>
      <c r="AV381" s="379"/>
      <c r="AW381" s="379"/>
      <c r="AX381" s="379"/>
      <c r="AY381" s="379"/>
      <c r="AZ381" s="379"/>
      <c r="BA381" s="379"/>
      <c r="BB381" s="379"/>
      <c r="BC381" s="379"/>
      <c r="BD381" s="379"/>
      <c r="BE381" s="379"/>
      <c r="BF381" s="379"/>
      <c r="BG381" s="379"/>
      <c r="BH381" s="379"/>
      <c r="BI381" s="379"/>
      <c r="BJ381" s="379"/>
      <c r="BK381" s="379"/>
      <c r="BL381" s="379"/>
      <c r="BM381" s="379"/>
      <c r="BN381" s="379"/>
      <c r="BO381" s="379"/>
      <c r="BP381" s="379"/>
      <c r="BQ381" s="379"/>
    </row>
    <row r="382" spans="1:69" s="61" customFormat="1" ht="18.95" customHeight="1">
      <c r="A382" s="379"/>
      <c r="B382" s="383"/>
      <c r="C382" s="379"/>
      <c r="D382" s="379"/>
      <c r="E382" s="379"/>
      <c r="F382" s="376"/>
      <c r="G382" s="379"/>
      <c r="H382" s="379"/>
      <c r="I382" s="380"/>
      <c r="J382" s="379"/>
      <c r="K382" s="381"/>
      <c r="L382" s="379"/>
      <c r="M382" s="416"/>
      <c r="N382" s="416"/>
      <c r="O382" s="416"/>
      <c r="P382" s="379"/>
      <c r="Q382" s="379"/>
      <c r="R382" s="379"/>
      <c r="S382" s="379"/>
      <c r="T382" s="379"/>
      <c r="U382" s="379"/>
      <c r="V382" s="379"/>
      <c r="W382" s="379"/>
      <c r="X382" s="379"/>
      <c r="Y382" s="379"/>
      <c r="Z382" s="379"/>
      <c r="AA382" s="379"/>
      <c r="AB382" s="379"/>
      <c r="AC382" s="379"/>
      <c r="AD382" s="379"/>
      <c r="AE382" s="379"/>
      <c r="AF382" s="379"/>
      <c r="AG382" s="379"/>
      <c r="AH382" s="379"/>
      <c r="AI382" s="379"/>
      <c r="AJ382" s="379"/>
      <c r="AK382" s="379"/>
      <c r="AL382" s="379"/>
      <c r="AM382" s="379"/>
      <c r="AN382" s="379"/>
      <c r="AO382" s="379"/>
      <c r="AP382" s="379"/>
      <c r="AQ382" s="379"/>
      <c r="AR382" s="379"/>
      <c r="AS382" s="379"/>
      <c r="AT382" s="379"/>
      <c r="AU382" s="379"/>
      <c r="AV382" s="379"/>
      <c r="AW382" s="379"/>
      <c r="AX382" s="379"/>
      <c r="AY382" s="379"/>
      <c r="AZ382" s="379"/>
      <c r="BA382" s="379"/>
      <c r="BB382" s="379"/>
      <c r="BC382" s="379"/>
      <c r="BD382" s="379"/>
      <c r="BE382" s="379"/>
      <c r="BF382" s="379"/>
      <c r="BG382" s="379"/>
      <c r="BH382" s="379"/>
      <c r="BI382" s="379"/>
      <c r="BJ382" s="379"/>
      <c r="BK382" s="379"/>
      <c r="BL382" s="379"/>
      <c r="BM382" s="379"/>
      <c r="BN382" s="379"/>
      <c r="BO382" s="379"/>
      <c r="BP382" s="379"/>
      <c r="BQ382" s="379"/>
    </row>
    <row r="383" spans="1:69" s="61" customFormat="1" ht="18.95" customHeight="1">
      <c r="A383" s="379"/>
      <c r="B383" s="383"/>
      <c r="C383" s="379"/>
      <c r="D383" s="379"/>
      <c r="E383" s="379"/>
      <c r="F383" s="376"/>
      <c r="G383" s="379"/>
      <c r="H383" s="379"/>
      <c r="I383" s="380"/>
      <c r="J383" s="379"/>
      <c r="K383" s="381"/>
      <c r="L383" s="379"/>
      <c r="M383" s="416"/>
      <c r="N383" s="416"/>
      <c r="O383" s="416"/>
      <c r="P383" s="379"/>
      <c r="Q383" s="379"/>
      <c r="R383" s="379"/>
      <c r="S383" s="379"/>
      <c r="T383" s="379"/>
      <c r="U383" s="379"/>
      <c r="V383" s="379"/>
      <c r="W383" s="379"/>
      <c r="X383" s="379"/>
      <c r="Y383" s="379"/>
      <c r="Z383" s="379"/>
      <c r="AA383" s="379"/>
      <c r="AB383" s="379"/>
      <c r="AC383" s="379"/>
      <c r="AD383" s="379"/>
      <c r="AE383" s="379"/>
      <c r="AF383" s="379"/>
      <c r="AG383" s="379"/>
      <c r="AH383" s="379"/>
      <c r="AI383" s="379"/>
      <c r="AJ383" s="379"/>
      <c r="AK383" s="379"/>
      <c r="AL383" s="379"/>
      <c r="AM383" s="379"/>
      <c r="AN383" s="379"/>
      <c r="AO383" s="379"/>
      <c r="AP383" s="379"/>
      <c r="AQ383" s="379"/>
      <c r="AR383" s="379"/>
      <c r="AS383" s="379"/>
      <c r="AT383" s="379"/>
      <c r="AU383" s="379"/>
      <c r="AV383" s="379"/>
      <c r="AW383" s="379"/>
      <c r="AX383" s="379"/>
      <c r="AY383" s="379"/>
      <c r="AZ383" s="379"/>
      <c r="BA383" s="379"/>
      <c r="BB383" s="379"/>
      <c r="BC383" s="379"/>
      <c r="BD383" s="379"/>
      <c r="BE383" s="379"/>
      <c r="BF383" s="379"/>
      <c r="BG383" s="379"/>
      <c r="BH383" s="379"/>
      <c r="BI383" s="379"/>
      <c r="BJ383" s="379"/>
      <c r="BK383" s="379"/>
      <c r="BL383" s="379"/>
      <c r="BM383" s="379"/>
      <c r="BN383" s="379"/>
      <c r="BO383" s="379"/>
      <c r="BP383" s="379"/>
      <c r="BQ383" s="379"/>
    </row>
    <row r="384" spans="1:69" s="61" customFormat="1" ht="18.95" customHeight="1">
      <c r="A384" s="379"/>
      <c r="B384" s="383"/>
      <c r="C384" s="379"/>
      <c r="D384" s="379"/>
      <c r="E384" s="379"/>
      <c r="F384" s="376"/>
      <c r="G384" s="379"/>
      <c r="H384" s="379"/>
      <c r="I384" s="380"/>
      <c r="J384" s="379"/>
      <c r="K384" s="381"/>
      <c r="L384" s="379"/>
      <c r="M384" s="416"/>
      <c r="N384" s="416"/>
      <c r="O384" s="416"/>
      <c r="P384" s="379"/>
      <c r="Q384" s="379"/>
      <c r="R384" s="379"/>
      <c r="S384" s="379"/>
      <c r="T384" s="379"/>
      <c r="U384" s="379"/>
      <c r="V384" s="379"/>
      <c r="W384" s="379"/>
      <c r="X384" s="379"/>
      <c r="Y384" s="379"/>
      <c r="Z384" s="379"/>
      <c r="AA384" s="379"/>
      <c r="AB384" s="379"/>
      <c r="AC384" s="379"/>
      <c r="AD384" s="379"/>
      <c r="AE384" s="379"/>
      <c r="AF384" s="379"/>
      <c r="AG384" s="379"/>
      <c r="AH384" s="379"/>
      <c r="AI384" s="379"/>
      <c r="AJ384" s="379"/>
      <c r="AK384" s="379"/>
      <c r="AL384" s="379"/>
      <c r="AM384" s="379"/>
      <c r="AN384" s="379"/>
      <c r="AO384" s="379"/>
      <c r="AP384" s="379"/>
      <c r="AQ384" s="379"/>
      <c r="AR384" s="379"/>
      <c r="AS384" s="379"/>
      <c r="AT384" s="379"/>
      <c r="AU384" s="379"/>
      <c r="AV384" s="379"/>
      <c r="AW384" s="379"/>
      <c r="AX384" s="379"/>
      <c r="AY384" s="379"/>
      <c r="AZ384" s="379"/>
      <c r="BA384" s="379"/>
      <c r="BB384" s="379"/>
      <c r="BC384" s="379"/>
      <c r="BD384" s="379"/>
      <c r="BE384" s="379"/>
      <c r="BF384" s="379"/>
      <c r="BG384" s="379"/>
      <c r="BH384" s="379"/>
      <c r="BI384" s="379"/>
      <c r="BJ384" s="379"/>
      <c r="BK384" s="379"/>
      <c r="BL384" s="379"/>
      <c r="BM384" s="379"/>
      <c r="BN384" s="379"/>
      <c r="BO384" s="379"/>
      <c r="BP384" s="379"/>
      <c r="BQ384" s="379"/>
    </row>
    <row r="385" spans="1:69" s="61" customFormat="1" ht="18.95" customHeight="1">
      <c r="A385" s="379"/>
      <c r="B385" s="383"/>
      <c r="C385" s="379"/>
      <c r="D385" s="379"/>
      <c r="E385" s="379"/>
      <c r="F385" s="376"/>
      <c r="G385" s="379"/>
      <c r="H385" s="379"/>
      <c r="I385" s="380"/>
      <c r="J385" s="379"/>
      <c r="K385" s="381"/>
      <c r="L385" s="379"/>
      <c r="M385" s="416"/>
      <c r="N385" s="416"/>
      <c r="O385" s="416"/>
      <c r="P385" s="379"/>
      <c r="Q385" s="379"/>
      <c r="R385" s="379"/>
      <c r="S385" s="379"/>
      <c r="T385" s="379"/>
      <c r="U385" s="379"/>
      <c r="V385" s="379"/>
      <c r="W385" s="379"/>
      <c r="X385" s="379"/>
      <c r="Y385" s="379"/>
      <c r="Z385" s="379"/>
      <c r="AA385" s="379"/>
      <c r="AB385" s="379"/>
      <c r="AC385" s="379"/>
      <c r="AD385" s="379"/>
      <c r="AE385" s="379"/>
      <c r="AF385" s="379"/>
      <c r="AG385" s="379"/>
      <c r="AH385" s="379"/>
      <c r="AI385" s="379"/>
      <c r="AJ385" s="379"/>
      <c r="AK385" s="379"/>
      <c r="AL385" s="379"/>
      <c r="AM385" s="379"/>
      <c r="AN385" s="379"/>
      <c r="AO385" s="379"/>
      <c r="AP385" s="379"/>
      <c r="AQ385" s="379"/>
      <c r="AR385" s="379"/>
      <c r="AS385" s="379"/>
      <c r="AT385" s="379"/>
      <c r="AU385" s="379"/>
      <c r="AV385" s="379"/>
      <c r="AW385" s="379"/>
      <c r="AX385" s="379"/>
      <c r="AY385" s="379"/>
      <c r="AZ385" s="379"/>
      <c r="BA385" s="379"/>
      <c r="BB385" s="379"/>
      <c r="BC385" s="379"/>
      <c r="BD385" s="379"/>
      <c r="BE385" s="379"/>
      <c r="BF385" s="379"/>
      <c r="BG385" s="379"/>
      <c r="BH385" s="379"/>
      <c r="BI385" s="379"/>
      <c r="BJ385" s="379"/>
      <c r="BK385" s="379"/>
      <c r="BL385" s="379"/>
      <c r="BM385" s="379"/>
      <c r="BN385" s="379"/>
      <c r="BO385" s="379"/>
      <c r="BP385" s="379"/>
      <c r="BQ385" s="379"/>
    </row>
    <row r="386" spans="1:69" s="61" customFormat="1" ht="18.95" customHeight="1">
      <c r="A386" s="379"/>
      <c r="B386" s="383"/>
      <c r="C386" s="379"/>
      <c r="D386" s="379"/>
      <c r="E386" s="379"/>
      <c r="F386" s="376"/>
      <c r="G386" s="379"/>
      <c r="H386" s="379"/>
      <c r="I386" s="380"/>
      <c r="J386" s="379"/>
      <c r="K386" s="381"/>
      <c r="L386" s="379"/>
      <c r="M386" s="416"/>
      <c r="N386" s="416"/>
      <c r="O386" s="416"/>
      <c r="P386" s="379"/>
      <c r="Q386" s="379"/>
      <c r="R386" s="379"/>
      <c r="S386" s="379"/>
      <c r="T386" s="379"/>
      <c r="U386" s="379"/>
      <c r="V386" s="379"/>
      <c r="W386" s="379"/>
      <c r="X386" s="379"/>
      <c r="Y386" s="379"/>
      <c r="Z386" s="379"/>
      <c r="AA386" s="379"/>
      <c r="AB386" s="379"/>
      <c r="AC386" s="379"/>
      <c r="AD386" s="379"/>
      <c r="AE386" s="379"/>
      <c r="AF386" s="379"/>
      <c r="AG386" s="379"/>
      <c r="AH386" s="379"/>
      <c r="AI386" s="379"/>
      <c r="AJ386" s="379"/>
      <c r="AK386" s="379"/>
      <c r="AL386" s="379"/>
      <c r="AM386" s="379"/>
      <c r="AN386" s="379"/>
      <c r="AO386" s="379"/>
      <c r="AP386" s="379"/>
      <c r="AQ386" s="379"/>
      <c r="AR386" s="379"/>
      <c r="AS386" s="379"/>
      <c r="AT386" s="379"/>
      <c r="AU386" s="379"/>
      <c r="AV386" s="379"/>
      <c r="AW386" s="379"/>
      <c r="AX386" s="379"/>
      <c r="AY386" s="379"/>
      <c r="AZ386" s="379"/>
      <c r="BA386" s="379"/>
      <c r="BB386" s="379"/>
      <c r="BC386" s="379"/>
      <c r="BD386" s="379"/>
      <c r="BE386" s="379"/>
      <c r="BF386" s="379"/>
      <c r="BG386" s="379"/>
      <c r="BH386" s="379"/>
      <c r="BI386" s="379"/>
      <c r="BJ386" s="379"/>
      <c r="BK386" s="379"/>
      <c r="BL386" s="379"/>
      <c r="BM386" s="379"/>
      <c r="BN386" s="379"/>
      <c r="BO386" s="379"/>
      <c r="BP386" s="379"/>
      <c r="BQ386" s="379"/>
    </row>
    <row r="387" spans="1:69" s="61" customFormat="1" ht="18.95" customHeight="1">
      <c r="A387" s="379"/>
      <c r="B387" s="383"/>
      <c r="C387" s="379"/>
      <c r="D387" s="379"/>
      <c r="E387" s="379"/>
      <c r="F387" s="376"/>
      <c r="G387" s="379"/>
      <c r="H387" s="379"/>
      <c r="I387" s="380"/>
      <c r="J387" s="379"/>
      <c r="K387" s="381"/>
      <c r="L387" s="379"/>
      <c r="M387" s="416"/>
      <c r="N387" s="416"/>
      <c r="O387" s="416"/>
      <c r="P387" s="379"/>
      <c r="Q387" s="379"/>
      <c r="R387" s="379"/>
      <c r="S387" s="379"/>
      <c r="T387" s="379"/>
      <c r="U387" s="379"/>
      <c r="V387" s="379"/>
      <c r="W387" s="379"/>
      <c r="X387" s="379"/>
      <c r="Y387" s="379"/>
      <c r="Z387" s="379"/>
      <c r="AA387" s="379"/>
      <c r="AB387" s="379"/>
      <c r="AC387" s="379"/>
      <c r="AD387" s="379"/>
      <c r="AE387" s="379"/>
      <c r="AF387" s="379"/>
      <c r="AG387" s="379"/>
      <c r="AH387" s="379"/>
      <c r="AI387" s="379"/>
      <c r="AJ387" s="379"/>
      <c r="AK387" s="379"/>
      <c r="AL387" s="379"/>
      <c r="AM387" s="379"/>
      <c r="AN387" s="379"/>
      <c r="AO387" s="379"/>
      <c r="AP387" s="379"/>
      <c r="AQ387" s="379"/>
      <c r="AR387" s="379"/>
      <c r="AS387" s="379"/>
      <c r="AT387" s="379"/>
      <c r="AU387" s="379"/>
      <c r="AV387" s="379"/>
      <c r="AW387" s="379"/>
      <c r="AX387" s="379"/>
      <c r="AY387" s="379"/>
      <c r="AZ387" s="379"/>
      <c r="BA387" s="379"/>
      <c r="BB387" s="379"/>
      <c r="BC387" s="379"/>
      <c r="BD387" s="379"/>
      <c r="BE387" s="379"/>
      <c r="BF387" s="379"/>
      <c r="BG387" s="379"/>
      <c r="BH387" s="379"/>
      <c r="BI387" s="379"/>
      <c r="BJ387" s="379"/>
      <c r="BK387" s="379"/>
      <c r="BL387" s="379"/>
      <c r="BM387" s="379"/>
      <c r="BN387" s="379"/>
      <c r="BO387" s="379"/>
      <c r="BP387" s="379"/>
      <c r="BQ387" s="379"/>
    </row>
    <row r="388" spans="1:69" s="61" customFormat="1" ht="18.95" customHeight="1">
      <c r="A388" s="379"/>
      <c r="B388" s="383"/>
      <c r="C388" s="379"/>
      <c r="D388" s="379"/>
      <c r="E388" s="379"/>
      <c r="F388" s="376"/>
      <c r="G388" s="379"/>
      <c r="H388" s="379"/>
      <c r="I388" s="380"/>
      <c r="J388" s="379"/>
      <c r="K388" s="381"/>
      <c r="L388" s="379"/>
      <c r="M388" s="416"/>
      <c r="N388" s="416"/>
      <c r="O388" s="416"/>
      <c r="P388" s="379"/>
      <c r="Q388" s="379"/>
      <c r="R388" s="379"/>
      <c r="S388" s="379"/>
      <c r="T388" s="379"/>
      <c r="U388" s="379"/>
      <c r="V388" s="379"/>
      <c r="W388" s="379"/>
      <c r="X388" s="379"/>
      <c r="Y388" s="379"/>
      <c r="Z388" s="379"/>
      <c r="AA388" s="379"/>
      <c r="AB388" s="379"/>
      <c r="AC388" s="379"/>
      <c r="AD388" s="379"/>
      <c r="AE388" s="379"/>
      <c r="AF388" s="379"/>
      <c r="AG388" s="379"/>
      <c r="AH388" s="379"/>
      <c r="AI388" s="379"/>
      <c r="AJ388" s="379"/>
      <c r="AK388" s="379"/>
      <c r="AL388" s="379"/>
      <c r="AM388" s="379"/>
      <c r="AN388" s="379"/>
      <c r="AO388" s="379"/>
      <c r="AP388" s="379"/>
      <c r="AQ388" s="379"/>
      <c r="AR388" s="379"/>
      <c r="AS388" s="379"/>
      <c r="AT388" s="379"/>
      <c r="AU388" s="379"/>
      <c r="AV388" s="379"/>
      <c r="AW388" s="379"/>
      <c r="AX388" s="379"/>
      <c r="AY388" s="379"/>
      <c r="AZ388" s="379"/>
      <c r="BA388" s="379"/>
      <c r="BB388" s="379"/>
      <c r="BC388" s="379"/>
      <c r="BD388" s="379"/>
      <c r="BE388" s="379"/>
      <c r="BF388" s="379"/>
      <c r="BG388" s="379"/>
      <c r="BH388" s="379"/>
      <c r="BI388" s="379"/>
      <c r="BJ388" s="379"/>
      <c r="BK388" s="379"/>
      <c r="BL388" s="379"/>
      <c r="BM388" s="379"/>
      <c r="BN388" s="379"/>
      <c r="BO388" s="379"/>
      <c r="BP388" s="379"/>
      <c r="BQ388" s="379"/>
    </row>
    <row r="389" spans="1:69" s="61" customFormat="1" ht="18.95" customHeight="1">
      <c r="A389" s="379"/>
      <c r="B389" s="383"/>
      <c r="C389" s="379"/>
      <c r="D389" s="379"/>
      <c r="E389" s="379"/>
      <c r="F389" s="376"/>
      <c r="G389" s="379"/>
      <c r="H389" s="379"/>
      <c r="I389" s="380"/>
      <c r="J389" s="379"/>
      <c r="K389" s="381"/>
      <c r="L389" s="379"/>
      <c r="M389" s="416"/>
      <c r="N389" s="416"/>
      <c r="O389" s="416"/>
      <c r="P389" s="379"/>
      <c r="Q389" s="379"/>
      <c r="R389" s="379"/>
      <c r="S389" s="379"/>
      <c r="T389" s="379"/>
      <c r="U389" s="379"/>
      <c r="V389" s="379"/>
      <c r="W389" s="379"/>
      <c r="X389" s="379"/>
      <c r="Y389" s="379"/>
      <c r="Z389" s="379"/>
      <c r="AA389" s="379"/>
      <c r="AB389" s="379"/>
      <c r="AC389" s="379"/>
      <c r="AD389" s="379"/>
      <c r="AE389" s="379"/>
      <c r="AF389" s="379"/>
      <c r="AG389" s="379"/>
      <c r="AH389" s="379"/>
      <c r="AI389" s="379"/>
      <c r="AJ389" s="379"/>
      <c r="AK389" s="379"/>
      <c r="AL389" s="379"/>
      <c r="AM389" s="379"/>
      <c r="AN389" s="379"/>
      <c r="AO389" s="379"/>
      <c r="AP389" s="379"/>
      <c r="AQ389" s="379"/>
      <c r="AR389" s="379"/>
      <c r="AS389" s="379"/>
      <c r="AT389" s="379"/>
      <c r="AU389" s="379"/>
      <c r="AV389" s="379"/>
      <c r="AW389" s="379"/>
      <c r="AX389" s="379"/>
      <c r="AY389" s="379"/>
      <c r="AZ389" s="379"/>
      <c r="BA389" s="379"/>
      <c r="BB389" s="379"/>
      <c r="BC389" s="379"/>
      <c r="BD389" s="379"/>
      <c r="BE389" s="379"/>
      <c r="BF389" s="379"/>
      <c r="BG389" s="379"/>
      <c r="BH389" s="379"/>
      <c r="BI389" s="379"/>
      <c r="BJ389" s="379"/>
      <c r="BK389" s="379"/>
      <c r="BL389" s="379"/>
      <c r="BM389" s="379"/>
      <c r="BN389" s="379"/>
      <c r="BO389" s="379"/>
      <c r="BP389" s="379"/>
      <c r="BQ389" s="379"/>
    </row>
    <row r="390" spans="1:69" s="61" customFormat="1" ht="18.95" customHeight="1">
      <c r="A390" s="379"/>
      <c r="B390" s="383"/>
      <c r="C390" s="379"/>
      <c r="D390" s="379"/>
      <c r="E390" s="379"/>
      <c r="F390" s="376"/>
      <c r="G390" s="379"/>
      <c r="H390" s="379"/>
      <c r="I390" s="380"/>
      <c r="J390" s="379"/>
      <c r="K390" s="381"/>
      <c r="L390" s="379"/>
      <c r="M390" s="416"/>
      <c r="N390" s="416"/>
      <c r="O390" s="416"/>
      <c r="P390" s="379"/>
      <c r="Q390" s="379"/>
      <c r="R390" s="379"/>
      <c r="S390" s="379"/>
      <c r="T390" s="379"/>
      <c r="U390" s="379"/>
      <c r="V390" s="379"/>
      <c r="W390" s="379"/>
      <c r="X390" s="379"/>
      <c r="Y390" s="379"/>
      <c r="Z390" s="379"/>
      <c r="AA390" s="379"/>
      <c r="AB390" s="379"/>
      <c r="AC390" s="379"/>
      <c r="AD390" s="379"/>
      <c r="AE390" s="379"/>
      <c r="AF390" s="379"/>
      <c r="AG390" s="379"/>
      <c r="AH390" s="379"/>
      <c r="AI390" s="379"/>
      <c r="AJ390" s="379"/>
      <c r="AK390" s="379"/>
      <c r="AL390" s="379"/>
      <c r="AM390" s="379"/>
      <c r="AN390" s="379"/>
      <c r="AO390" s="379"/>
      <c r="AP390" s="379"/>
      <c r="AQ390" s="379"/>
      <c r="AR390" s="379"/>
      <c r="AS390" s="379"/>
      <c r="AT390" s="379"/>
      <c r="AU390" s="379"/>
      <c r="AV390" s="379"/>
      <c r="AW390" s="379"/>
      <c r="AX390" s="379"/>
      <c r="AY390" s="379"/>
      <c r="AZ390" s="379"/>
      <c r="BA390" s="379"/>
      <c r="BB390" s="379"/>
      <c r="BC390" s="379"/>
      <c r="BD390" s="379"/>
      <c r="BE390" s="379"/>
      <c r="BF390" s="379"/>
      <c r="BG390" s="379"/>
      <c r="BH390" s="379"/>
      <c r="BI390" s="379"/>
      <c r="BJ390" s="379"/>
      <c r="BK390" s="379"/>
      <c r="BL390" s="379"/>
      <c r="BM390" s="379"/>
      <c r="BN390" s="379"/>
      <c r="BO390" s="379"/>
      <c r="BP390" s="379"/>
      <c r="BQ390" s="379"/>
    </row>
    <row r="391" spans="1:69" s="61" customFormat="1" ht="18.95" customHeight="1">
      <c r="A391" s="379"/>
      <c r="B391" s="383"/>
      <c r="C391" s="379"/>
      <c r="D391" s="379"/>
      <c r="E391" s="379"/>
      <c r="F391" s="376"/>
      <c r="G391" s="379"/>
      <c r="H391" s="379"/>
      <c r="I391" s="380"/>
      <c r="J391" s="379"/>
      <c r="K391" s="381"/>
      <c r="L391" s="379"/>
      <c r="M391" s="416"/>
      <c r="N391" s="416"/>
      <c r="O391" s="416"/>
      <c r="P391" s="379"/>
      <c r="Q391" s="379"/>
      <c r="R391" s="379"/>
      <c r="S391" s="379"/>
      <c r="T391" s="379"/>
      <c r="U391" s="379"/>
      <c r="V391" s="379"/>
      <c r="W391" s="379"/>
      <c r="X391" s="379"/>
      <c r="Y391" s="379"/>
      <c r="Z391" s="379"/>
      <c r="AA391" s="379"/>
      <c r="AB391" s="379"/>
      <c r="AC391" s="379"/>
      <c r="AD391" s="379"/>
      <c r="AE391" s="379"/>
      <c r="AF391" s="379"/>
      <c r="AG391" s="379"/>
      <c r="AH391" s="379"/>
      <c r="AI391" s="379"/>
      <c r="AJ391" s="379"/>
      <c r="AK391" s="379"/>
      <c r="AL391" s="379"/>
      <c r="AM391" s="379"/>
      <c r="AN391" s="379"/>
      <c r="AO391" s="379"/>
      <c r="AP391" s="379"/>
      <c r="AQ391" s="379"/>
      <c r="AR391" s="379"/>
      <c r="AS391" s="379"/>
      <c r="AT391" s="379"/>
      <c r="AU391" s="379"/>
      <c r="AV391" s="379"/>
      <c r="AW391" s="379"/>
      <c r="AX391" s="379"/>
      <c r="AY391" s="379"/>
      <c r="AZ391" s="379"/>
      <c r="BA391" s="379"/>
      <c r="BB391" s="379"/>
      <c r="BC391" s="379"/>
      <c r="BD391" s="379"/>
      <c r="BE391" s="379"/>
      <c r="BF391" s="379"/>
      <c r="BG391" s="379"/>
      <c r="BH391" s="379"/>
      <c r="BI391" s="379"/>
      <c r="BJ391" s="379"/>
      <c r="BK391" s="379"/>
      <c r="BL391" s="379"/>
      <c r="BM391" s="379"/>
      <c r="BN391" s="379"/>
      <c r="BO391" s="379"/>
      <c r="BP391" s="379"/>
      <c r="BQ391" s="379"/>
    </row>
    <row r="392" spans="1:69" s="61" customFormat="1" ht="18.95" customHeight="1">
      <c r="A392" s="379"/>
      <c r="B392" s="383"/>
      <c r="C392" s="379"/>
      <c r="D392" s="379"/>
      <c r="E392" s="379"/>
      <c r="F392" s="376"/>
      <c r="G392" s="379"/>
      <c r="H392" s="379"/>
      <c r="I392" s="380"/>
      <c r="J392" s="379"/>
      <c r="K392" s="381"/>
      <c r="L392" s="379"/>
      <c r="M392" s="416"/>
      <c r="N392" s="416"/>
      <c r="O392" s="416"/>
      <c r="P392" s="379"/>
      <c r="Q392" s="379"/>
      <c r="R392" s="379"/>
      <c r="S392" s="379"/>
      <c r="T392" s="379"/>
      <c r="U392" s="379"/>
      <c r="V392" s="379"/>
      <c r="W392" s="379"/>
      <c r="X392" s="379"/>
      <c r="Y392" s="379"/>
      <c r="Z392" s="379"/>
      <c r="AA392" s="379"/>
      <c r="AB392" s="379"/>
      <c r="AC392" s="379"/>
      <c r="AD392" s="379"/>
      <c r="AE392" s="379"/>
      <c r="AF392" s="379"/>
      <c r="AG392" s="379"/>
      <c r="AH392" s="379"/>
      <c r="AI392" s="379"/>
      <c r="AJ392" s="379"/>
      <c r="AK392" s="379"/>
      <c r="AL392" s="379"/>
      <c r="AM392" s="379"/>
      <c r="AN392" s="379"/>
      <c r="AO392" s="379"/>
      <c r="AP392" s="379"/>
      <c r="AQ392" s="379"/>
      <c r="AR392" s="379"/>
      <c r="AS392" s="379"/>
      <c r="AT392" s="379"/>
      <c r="AU392" s="379"/>
      <c r="AV392" s="379"/>
      <c r="AW392" s="379"/>
      <c r="AX392" s="379"/>
      <c r="AY392" s="379"/>
      <c r="AZ392" s="379"/>
      <c r="BA392" s="379"/>
      <c r="BB392" s="379"/>
      <c r="BC392" s="379"/>
      <c r="BD392" s="379"/>
      <c r="BE392" s="379"/>
      <c r="BF392" s="379"/>
      <c r="BG392" s="379"/>
      <c r="BH392" s="379"/>
      <c r="BI392" s="379"/>
      <c r="BJ392" s="379"/>
      <c r="BK392" s="379"/>
      <c r="BL392" s="379"/>
      <c r="BM392" s="379"/>
      <c r="BN392" s="379"/>
      <c r="BO392" s="379"/>
      <c r="BP392" s="379"/>
      <c r="BQ392" s="379"/>
    </row>
    <row r="393" spans="1:69" s="61" customFormat="1" ht="18.95" customHeight="1">
      <c r="A393" s="379"/>
      <c r="B393" s="383"/>
      <c r="C393" s="379"/>
      <c r="D393" s="379"/>
      <c r="E393" s="379"/>
      <c r="F393" s="376"/>
      <c r="G393" s="379"/>
      <c r="H393" s="379"/>
      <c r="I393" s="380"/>
      <c r="J393" s="379"/>
      <c r="K393" s="381"/>
      <c r="L393" s="379"/>
      <c r="M393" s="416"/>
      <c r="N393" s="416"/>
      <c r="O393" s="416"/>
      <c r="P393" s="379"/>
      <c r="Q393" s="379"/>
      <c r="R393" s="379"/>
      <c r="S393" s="379"/>
      <c r="T393" s="379"/>
      <c r="U393" s="379"/>
      <c r="V393" s="379"/>
      <c r="W393" s="379"/>
      <c r="X393" s="379"/>
      <c r="Y393" s="379"/>
      <c r="Z393" s="379"/>
      <c r="AA393" s="379"/>
      <c r="AB393" s="379"/>
      <c r="AC393" s="379"/>
      <c r="AD393" s="379"/>
      <c r="AE393" s="379"/>
      <c r="AF393" s="379"/>
      <c r="AG393" s="379"/>
      <c r="AH393" s="379"/>
      <c r="AI393" s="379"/>
      <c r="AJ393" s="379"/>
      <c r="AK393" s="379"/>
      <c r="AL393" s="379"/>
      <c r="AM393" s="379"/>
      <c r="AN393" s="379"/>
      <c r="AO393" s="379"/>
      <c r="AP393" s="379"/>
      <c r="AQ393" s="379"/>
      <c r="AR393" s="379"/>
      <c r="AS393" s="379"/>
      <c r="AT393" s="379"/>
      <c r="AU393" s="379"/>
      <c r="AV393" s="379"/>
      <c r="AW393" s="379"/>
      <c r="AX393" s="379"/>
      <c r="AY393" s="379"/>
      <c r="AZ393" s="379"/>
      <c r="BA393" s="379"/>
      <c r="BB393" s="379"/>
      <c r="BC393" s="379"/>
      <c r="BD393" s="379"/>
      <c r="BE393" s="379"/>
      <c r="BF393" s="379"/>
      <c r="BG393" s="379"/>
      <c r="BH393" s="379"/>
      <c r="BI393" s="379"/>
      <c r="BJ393" s="379"/>
      <c r="BK393" s="379"/>
      <c r="BL393" s="379"/>
      <c r="BM393" s="379"/>
      <c r="BN393" s="379"/>
      <c r="BO393" s="379"/>
      <c r="BP393" s="379"/>
      <c r="BQ393" s="379"/>
    </row>
    <row r="394" spans="1:69" s="61" customFormat="1" ht="18.95" customHeight="1">
      <c r="A394" s="379"/>
      <c r="B394" s="383"/>
      <c r="C394" s="379"/>
      <c r="D394" s="379"/>
      <c r="E394" s="379"/>
      <c r="F394" s="376"/>
      <c r="G394" s="379"/>
      <c r="H394" s="379"/>
      <c r="I394" s="380"/>
      <c r="J394" s="379"/>
      <c r="K394" s="381"/>
      <c r="L394" s="379"/>
      <c r="M394" s="416"/>
      <c r="N394" s="416"/>
      <c r="O394" s="416"/>
      <c r="P394" s="379"/>
      <c r="Q394" s="379"/>
      <c r="R394" s="379"/>
      <c r="S394" s="379"/>
      <c r="T394" s="379"/>
      <c r="U394" s="379"/>
      <c r="V394" s="379"/>
      <c r="W394" s="379"/>
      <c r="X394" s="379"/>
      <c r="Y394" s="379"/>
      <c r="Z394" s="379"/>
      <c r="AA394" s="379"/>
      <c r="AB394" s="379"/>
      <c r="AC394" s="379"/>
      <c r="AD394" s="379"/>
      <c r="AE394" s="379"/>
      <c r="AF394" s="379"/>
      <c r="AG394" s="379"/>
      <c r="AH394" s="379"/>
      <c r="AI394" s="379"/>
      <c r="AJ394" s="379"/>
      <c r="AK394" s="379"/>
      <c r="AL394" s="379"/>
      <c r="AM394" s="379"/>
      <c r="AN394" s="379"/>
      <c r="AO394" s="379"/>
      <c r="AP394" s="379"/>
      <c r="AQ394" s="379"/>
      <c r="AR394" s="379"/>
      <c r="AS394" s="379"/>
      <c r="AT394" s="379"/>
      <c r="AU394" s="379"/>
      <c r="AV394" s="379"/>
      <c r="AW394" s="379"/>
      <c r="AX394" s="379"/>
      <c r="AY394" s="379"/>
      <c r="AZ394" s="379"/>
      <c r="BA394" s="379"/>
      <c r="BB394" s="379"/>
      <c r="BC394" s="379"/>
      <c r="BD394" s="379"/>
      <c r="BE394" s="379"/>
      <c r="BF394" s="379"/>
      <c r="BG394" s="379"/>
      <c r="BH394" s="379"/>
      <c r="BI394" s="379"/>
      <c r="BJ394" s="379"/>
      <c r="BK394" s="379"/>
      <c r="BL394" s="379"/>
      <c r="BM394" s="379"/>
      <c r="BN394" s="379"/>
      <c r="BO394" s="379"/>
      <c r="BP394" s="379"/>
      <c r="BQ394" s="379"/>
    </row>
    <row r="395" spans="1:69" s="61" customFormat="1" ht="18.95" customHeight="1">
      <c r="A395" s="379"/>
      <c r="B395" s="383"/>
      <c r="C395" s="379"/>
      <c r="D395" s="379"/>
      <c r="E395" s="379"/>
      <c r="F395" s="376"/>
      <c r="G395" s="379"/>
      <c r="H395" s="379"/>
      <c r="I395" s="380"/>
      <c r="J395" s="379"/>
      <c r="K395" s="381"/>
      <c r="L395" s="379"/>
      <c r="M395" s="416"/>
      <c r="N395" s="416"/>
      <c r="O395" s="416"/>
      <c r="P395" s="379"/>
      <c r="Q395" s="379"/>
      <c r="R395" s="379"/>
      <c r="S395" s="379"/>
      <c r="T395" s="379"/>
      <c r="U395" s="379"/>
      <c r="V395" s="379"/>
      <c r="W395" s="379"/>
      <c r="X395" s="379"/>
      <c r="Y395" s="379"/>
      <c r="Z395" s="379"/>
      <c r="AA395" s="379"/>
      <c r="AB395" s="379"/>
      <c r="AC395" s="379"/>
      <c r="AD395" s="379"/>
      <c r="AE395" s="379"/>
      <c r="AF395" s="379"/>
      <c r="AG395" s="379"/>
      <c r="AH395" s="379"/>
      <c r="AI395" s="379"/>
      <c r="AJ395" s="379"/>
      <c r="AK395" s="379"/>
      <c r="AL395" s="379"/>
      <c r="AM395" s="379"/>
      <c r="AN395" s="379"/>
      <c r="AO395" s="379"/>
      <c r="AP395" s="379"/>
      <c r="AQ395" s="379"/>
      <c r="AR395" s="379"/>
      <c r="AS395" s="379"/>
      <c r="AT395" s="379"/>
      <c r="AU395" s="379"/>
      <c r="AV395" s="379"/>
      <c r="AW395" s="379"/>
      <c r="AX395" s="379"/>
      <c r="AY395" s="379"/>
      <c r="AZ395" s="379"/>
      <c r="BA395" s="379"/>
      <c r="BB395" s="379"/>
      <c r="BC395" s="379"/>
      <c r="BD395" s="379"/>
      <c r="BE395" s="379"/>
      <c r="BF395" s="379"/>
      <c r="BG395" s="379"/>
      <c r="BH395" s="379"/>
      <c r="BI395" s="379"/>
      <c r="BJ395" s="379"/>
      <c r="BK395" s="379"/>
      <c r="BL395" s="379"/>
      <c r="BM395" s="379"/>
      <c r="BN395" s="379"/>
      <c r="BO395" s="379"/>
      <c r="BP395" s="379"/>
      <c r="BQ395" s="379"/>
    </row>
    <row r="396" spans="1:69" s="61" customFormat="1" ht="18.95" customHeight="1">
      <c r="A396" s="379"/>
      <c r="B396" s="383"/>
      <c r="C396" s="379"/>
      <c r="D396" s="379"/>
      <c r="E396" s="379"/>
      <c r="F396" s="376"/>
      <c r="G396" s="379"/>
      <c r="H396" s="379"/>
      <c r="I396" s="380"/>
      <c r="J396" s="379"/>
      <c r="K396" s="381"/>
      <c r="L396" s="379"/>
      <c r="M396" s="416"/>
      <c r="N396" s="416"/>
      <c r="O396" s="416"/>
      <c r="P396" s="379"/>
      <c r="Q396" s="379"/>
      <c r="R396" s="379"/>
      <c r="S396" s="379"/>
      <c r="T396" s="379"/>
      <c r="U396" s="379"/>
      <c r="V396" s="379"/>
      <c r="W396" s="379"/>
      <c r="X396" s="379"/>
      <c r="Y396" s="379"/>
      <c r="Z396" s="379"/>
      <c r="AA396" s="379"/>
      <c r="AB396" s="379"/>
      <c r="AC396" s="379"/>
      <c r="AD396" s="379"/>
      <c r="AE396" s="379"/>
      <c r="AF396" s="379"/>
      <c r="AG396" s="379"/>
      <c r="AH396" s="379"/>
      <c r="AI396" s="379"/>
      <c r="AJ396" s="379"/>
      <c r="AK396" s="379"/>
      <c r="AL396" s="379"/>
      <c r="AM396" s="379"/>
      <c r="AN396" s="379"/>
      <c r="AO396" s="379"/>
      <c r="AP396" s="379"/>
      <c r="AQ396" s="379"/>
      <c r="AR396" s="379"/>
      <c r="AS396" s="379"/>
      <c r="AT396" s="379"/>
      <c r="AU396" s="379"/>
      <c r="AV396" s="379"/>
      <c r="AW396" s="379"/>
      <c r="AX396" s="379"/>
      <c r="AY396" s="379"/>
      <c r="AZ396" s="379"/>
      <c r="BA396" s="379"/>
      <c r="BB396" s="379"/>
      <c r="BC396" s="379"/>
      <c r="BD396" s="379"/>
      <c r="BE396" s="379"/>
      <c r="BF396" s="379"/>
      <c r="BG396" s="379"/>
      <c r="BH396" s="379"/>
      <c r="BI396" s="379"/>
      <c r="BJ396" s="379"/>
      <c r="BK396" s="379"/>
      <c r="BL396" s="379"/>
      <c r="BM396" s="379"/>
      <c r="BN396" s="379"/>
      <c r="BO396" s="379"/>
      <c r="BP396" s="379"/>
      <c r="BQ396" s="379"/>
    </row>
    <row r="397" spans="1:69" s="61" customFormat="1" ht="18.95" customHeight="1">
      <c r="A397" s="379"/>
      <c r="B397" s="383"/>
      <c r="C397" s="379"/>
      <c r="D397" s="379"/>
      <c r="E397" s="379"/>
      <c r="F397" s="376"/>
      <c r="G397" s="379"/>
      <c r="H397" s="379"/>
      <c r="I397" s="380"/>
      <c r="J397" s="379"/>
      <c r="K397" s="381"/>
      <c r="L397" s="379"/>
      <c r="M397" s="416"/>
      <c r="N397" s="416"/>
      <c r="O397" s="416"/>
      <c r="P397" s="379"/>
      <c r="Q397" s="379"/>
      <c r="R397" s="379"/>
      <c r="S397" s="379"/>
      <c r="T397" s="379"/>
      <c r="U397" s="379"/>
      <c r="V397" s="379"/>
      <c r="W397" s="379"/>
      <c r="X397" s="379"/>
      <c r="Y397" s="379"/>
      <c r="Z397" s="379"/>
      <c r="AA397" s="379"/>
      <c r="AB397" s="379"/>
      <c r="AC397" s="379"/>
      <c r="AD397" s="379"/>
      <c r="AE397" s="379"/>
      <c r="AF397" s="379"/>
      <c r="AG397" s="379"/>
      <c r="AH397" s="379"/>
      <c r="AI397" s="379"/>
      <c r="AJ397" s="379"/>
      <c r="AK397" s="379"/>
      <c r="AL397" s="379"/>
      <c r="AM397" s="379"/>
      <c r="AN397" s="379"/>
      <c r="AO397" s="379"/>
      <c r="AP397" s="379"/>
      <c r="AQ397" s="379"/>
      <c r="AR397" s="379"/>
      <c r="AS397" s="379"/>
      <c r="AT397" s="379"/>
      <c r="AU397" s="379"/>
      <c r="AV397" s="379"/>
      <c r="AW397" s="379"/>
      <c r="AX397" s="379"/>
      <c r="AY397" s="379"/>
      <c r="AZ397" s="379"/>
      <c r="BA397" s="379"/>
      <c r="BB397" s="379"/>
      <c r="BC397" s="379"/>
      <c r="BD397" s="379"/>
      <c r="BE397" s="379"/>
      <c r="BF397" s="379"/>
      <c r="BG397" s="379"/>
      <c r="BH397" s="379"/>
      <c r="BI397" s="379"/>
      <c r="BJ397" s="379"/>
      <c r="BK397" s="379"/>
      <c r="BL397" s="379"/>
      <c r="BM397" s="379"/>
      <c r="BN397" s="379"/>
      <c r="BO397" s="379"/>
      <c r="BP397" s="379"/>
      <c r="BQ397" s="379"/>
    </row>
    <row r="398" spans="1:69" s="61" customFormat="1" ht="18.95" customHeight="1">
      <c r="A398" s="379"/>
      <c r="B398" s="383"/>
      <c r="C398" s="379"/>
      <c r="D398" s="379"/>
      <c r="E398" s="379"/>
      <c r="F398" s="376"/>
      <c r="G398" s="379"/>
      <c r="H398" s="379"/>
      <c r="I398" s="380"/>
      <c r="J398" s="379"/>
      <c r="K398" s="381"/>
      <c r="L398" s="379"/>
      <c r="M398" s="416"/>
      <c r="N398" s="416"/>
      <c r="O398" s="416"/>
      <c r="P398" s="379"/>
      <c r="Q398" s="379"/>
      <c r="R398" s="379"/>
      <c r="S398" s="379"/>
      <c r="T398" s="379"/>
      <c r="U398" s="379"/>
      <c r="V398" s="379"/>
      <c r="W398" s="379"/>
      <c r="X398" s="379"/>
      <c r="Y398" s="379"/>
      <c r="Z398" s="379"/>
      <c r="AA398" s="379"/>
      <c r="AB398" s="379"/>
      <c r="AC398" s="379"/>
      <c r="AD398" s="379"/>
      <c r="AE398" s="379"/>
      <c r="AF398" s="379"/>
      <c r="AG398" s="379"/>
      <c r="AH398" s="379"/>
      <c r="AI398" s="379"/>
      <c r="AJ398" s="379"/>
      <c r="AK398" s="379"/>
      <c r="AL398" s="379"/>
      <c r="AM398" s="379"/>
      <c r="AN398" s="379"/>
      <c r="AO398" s="379"/>
      <c r="AP398" s="379"/>
      <c r="AQ398" s="379"/>
      <c r="AR398" s="379"/>
      <c r="AS398" s="379"/>
      <c r="AT398" s="379"/>
      <c r="AU398" s="379"/>
      <c r="AV398" s="379"/>
      <c r="AW398" s="379"/>
      <c r="AX398" s="379"/>
      <c r="AY398" s="379"/>
      <c r="AZ398" s="379"/>
      <c r="BA398" s="379"/>
      <c r="BB398" s="379"/>
      <c r="BC398" s="379"/>
      <c r="BD398" s="379"/>
      <c r="BE398" s="379"/>
      <c r="BF398" s="379"/>
      <c r="BG398" s="379"/>
      <c r="BH398" s="379"/>
      <c r="BI398" s="379"/>
      <c r="BJ398" s="379"/>
      <c r="BK398" s="379"/>
      <c r="BL398" s="379"/>
      <c r="BM398" s="379"/>
      <c r="BN398" s="379"/>
      <c r="BO398" s="379"/>
      <c r="BP398" s="379"/>
      <c r="BQ398" s="379"/>
    </row>
    <row r="399" spans="1:69" s="61" customFormat="1" ht="18.95" customHeight="1">
      <c r="A399" s="379"/>
      <c r="B399" s="383"/>
      <c r="C399" s="379"/>
      <c r="D399" s="379"/>
      <c r="E399" s="379"/>
      <c r="F399" s="376"/>
      <c r="G399" s="379"/>
      <c r="H399" s="379"/>
      <c r="I399" s="380"/>
      <c r="J399" s="379"/>
      <c r="K399" s="381"/>
      <c r="L399" s="379"/>
      <c r="M399" s="416"/>
      <c r="N399" s="416"/>
      <c r="O399" s="416"/>
      <c r="P399" s="379"/>
      <c r="Q399" s="379"/>
      <c r="R399" s="379"/>
      <c r="S399" s="379"/>
      <c r="T399" s="379"/>
      <c r="U399" s="379"/>
      <c r="V399" s="379"/>
      <c r="W399" s="379"/>
      <c r="X399" s="379"/>
      <c r="Y399" s="379"/>
      <c r="Z399" s="379"/>
      <c r="AA399" s="379"/>
      <c r="AB399" s="379"/>
      <c r="AC399" s="379"/>
      <c r="AD399" s="379"/>
      <c r="AE399" s="379"/>
      <c r="AF399" s="379"/>
      <c r="AG399" s="379"/>
      <c r="AH399" s="379"/>
      <c r="AI399" s="379"/>
      <c r="AJ399" s="379"/>
      <c r="AK399" s="379"/>
      <c r="AL399" s="379"/>
      <c r="AM399" s="379"/>
      <c r="AN399" s="379"/>
      <c r="AO399" s="379"/>
      <c r="AP399" s="379"/>
      <c r="AQ399" s="379"/>
      <c r="AR399" s="379"/>
      <c r="AS399" s="379"/>
      <c r="AT399" s="379"/>
      <c r="AU399" s="379"/>
      <c r="AV399" s="379"/>
      <c r="AW399" s="379"/>
      <c r="AX399" s="379"/>
      <c r="AY399" s="379"/>
      <c r="AZ399" s="379"/>
      <c r="BA399" s="379"/>
      <c r="BB399" s="379"/>
      <c r="BC399" s="379"/>
      <c r="BD399" s="379"/>
      <c r="BE399" s="379"/>
      <c r="BF399" s="379"/>
      <c r="BG399" s="379"/>
      <c r="BH399" s="379"/>
      <c r="BI399" s="379"/>
      <c r="BJ399" s="379"/>
      <c r="BK399" s="379"/>
      <c r="BL399" s="379"/>
      <c r="BM399" s="379"/>
      <c r="BN399" s="379"/>
      <c r="BO399" s="379"/>
      <c r="BP399" s="379"/>
      <c r="BQ399" s="379"/>
    </row>
    <row r="400" spans="1:69" s="61" customFormat="1" ht="18.95" customHeight="1">
      <c r="A400" s="379"/>
      <c r="B400" s="383"/>
      <c r="C400" s="379"/>
      <c r="D400" s="379"/>
      <c r="E400" s="379"/>
      <c r="F400" s="376"/>
      <c r="G400" s="379"/>
      <c r="H400" s="379"/>
      <c r="I400" s="380"/>
      <c r="J400" s="379"/>
      <c r="K400" s="381"/>
      <c r="L400" s="379"/>
      <c r="M400" s="416"/>
      <c r="N400" s="416"/>
      <c r="O400" s="416"/>
      <c r="P400" s="379"/>
      <c r="Q400" s="379"/>
      <c r="R400" s="379"/>
      <c r="S400" s="379"/>
      <c r="T400" s="379"/>
      <c r="U400" s="379"/>
      <c r="V400" s="379"/>
      <c r="W400" s="379"/>
      <c r="X400" s="379"/>
      <c r="Y400" s="379"/>
      <c r="Z400" s="379"/>
      <c r="AA400" s="379"/>
      <c r="AB400" s="379"/>
      <c r="AC400" s="379"/>
      <c r="AD400" s="379"/>
      <c r="AE400" s="379"/>
      <c r="AF400" s="379"/>
      <c r="AG400" s="379"/>
      <c r="AH400" s="379"/>
      <c r="AI400" s="379"/>
      <c r="AJ400" s="379"/>
      <c r="AK400" s="379"/>
      <c r="AL400" s="379"/>
      <c r="AM400" s="379"/>
      <c r="AN400" s="379"/>
      <c r="AO400" s="379"/>
      <c r="AP400" s="379"/>
      <c r="AQ400" s="379"/>
      <c r="AR400" s="379"/>
      <c r="AS400" s="379"/>
      <c r="AT400" s="379"/>
      <c r="AU400" s="379"/>
      <c r="AV400" s="379"/>
      <c r="AW400" s="379"/>
      <c r="AX400" s="379"/>
      <c r="AY400" s="379"/>
      <c r="AZ400" s="379"/>
      <c r="BA400" s="379"/>
      <c r="BB400" s="379"/>
      <c r="BC400" s="379"/>
      <c r="BD400" s="379"/>
      <c r="BE400" s="379"/>
      <c r="BF400" s="379"/>
      <c r="BG400" s="379"/>
      <c r="BH400" s="379"/>
      <c r="BI400" s="379"/>
      <c r="BJ400" s="379"/>
      <c r="BK400" s="379"/>
      <c r="BL400" s="379"/>
      <c r="BM400" s="379"/>
      <c r="BN400" s="379"/>
      <c r="BO400" s="379"/>
      <c r="BP400" s="379"/>
      <c r="BQ400" s="379"/>
    </row>
    <row r="401" spans="1:69" s="61" customFormat="1" ht="18.95" customHeight="1">
      <c r="A401" s="379"/>
      <c r="B401" s="383"/>
      <c r="C401" s="379"/>
      <c r="D401" s="379"/>
      <c r="E401" s="379"/>
      <c r="F401" s="376"/>
      <c r="G401" s="379"/>
      <c r="H401" s="379"/>
      <c r="I401" s="380"/>
      <c r="J401" s="379"/>
      <c r="K401" s="381"/>
      <c r="L401" s="379"/>
      <c r="M401" s="416"/>
      <c r="N401" s="416"/>
      <c r="O401" s="416"/>
      <c r="P401" s="379"/>
      <c r="Q401" s="379"/>
      <c r="R401" s="379"/>
      <c r="S401" s="379"/>
      <c r="T401" s="379"/>
      <c r="U401" s="379"/>
      <c r="V401" s="379"/>
      <c r="W401" s="379"/>
      <c r="X401" s="379"/>
      <c r="Y401" s="379"/>
      <c r="Z401" s="379"/>
      <c r="AA401" s="379"/>
      <c r="AB401" s="379"/>
      <c r="AC401" s="379"/>
      <c r="AD401" s="379"/>
      <c r="AE401" s="379"/>
      <c r="AF401" s="379"/>
      <c r="AG401" s="379"/>
      <c r="AH401" s="379"/>
      <c r="AI401" s="379"/>
      <c r="AJ401" s="379"/>
      <c r="AK401" s="379"/>
      <c r="AL401" s="379"/>
      <c r="AM401" s="379"/>
      <c r="AN401" s="379"/>
      <c r="AO401" s="379"/>
      <c r="AP401" s="379"/>
      <c r="AQ401" s="379"/>
      <c r="AR401" s="379"/>
      <c r="AS401" s="379"/>
      <c r="AT401" s="379"/>
      <c r="AU401" s="379"/>
      <c r="AV401" s="379"/>
      <c r="AW401" s="379"/>
      <c r="AX401" s="379"/>
      <c r="AY401" s="379"/>
      <c r="AZ401" s="379"/>
      <c r="BA401" s="379"/>
      <c r="BB401" s="379"/>
      <c r="BC401" s="379"/>
      <c r="BD401" s="379"/>
      <c r="BE401" s="379"/>
      <c r="BF401" s="379"/>
      <c r="BG401" s="379"/>
      <c r="BH401" s="379"/>
      <c r="BI401" s="379"/>
      <c r="BJ401" s="379"/>
      <c r="BK401" s="379"/>
      <c r="BL401" s="379"/>
      <c r="BM401" s="379"/>
      <c r="BN401" s="379"/>
      <c r="BO401" s="379"/>
      <c r="BP401" s="379"/>
      <c r="BQ401" s="379"/>
    </row>
    <row r="402" spans="1:69" s="61" customFormat="1" ht="18.95" customHeight="1">
      <c r="A402" s="379"/>
      <c r="B402" s="383"/>
      <c r="C402" s="379"/>
      <c r="D402" s="379"/>
      <c r="E402" s="379"/>
      <c r="F402" s="376"/>
      <c r="G402" s="379"/>
      <c r="H402" s="379"/>
      <c r="I402" s="380"/>
      <c r="J402" s="379"/>
      <c r="K402" s="381"/>
      <c r="L402" s="379"/>
      <c r="M402" s="416"/>
      <c r="N402" s="416"/>
      <c r="O402" s="416"/>
      <c r="P402" s="379"/>
      <c r="Q402" s="379"/>
      <c r="R402" s="379"/>
      <c r="S402" s="379"/>
      <c r="T402" s="379"/>
      <c r="U402" s="379"/>
      <c r="V402" s="379"/>
      <c r="W402" s="379"/>
      <c r="X402" s="379"/>
      <c r="Y402" s="379"/>
      <c r="Z402" s="379"/>
      <c r="AA402" s="379"/>
      <c r="AB402" s="379"/>
      <c r="AC402" s="379"/>
      <c r="AD402" s="379"/>
      <c r="AE402" s="379"/>
      <c r="AF402" s="379"/>
      <c r="AG402" s="379"/>
      <c r="AH402" s="379"/>
      <c r="AI402" s="379"/>
      <c r="AJ402" s="379"/>
      <c r="AK402" s="379"/>
      <c r="AL402" s="379"/>
      <c r="AM402" s="379"/>
      <c r="AN402" s="379"/>
      <c r="AO402" s="379"/>
      <c r="AP402" s="379"/>
      <c r="AQ402" s="379"/>
      <c r="AR402" s="379"/>
      <c r="AS402" s="379"/>
      <c r="AT402" s="379"/>
      <c r="AU402" s="379"/>
      <c r="AV402" s="379"/>
      <c r="AW402" s="379"/>
      <c r="AX402" s="379"/>
      <c r="AY402" s="379"/>
      <c r="AZ402" s="379"/>
      <c r="BA402" s="379"/>
      <c r="BB402" s="379"/>
      <c r="BC402" s="379"/>
      <c r="BD402" s="379"/>
      <c r="BE402" s="379"/>
      <c r="BF402" s="379"/>
      <c r="BG402" s="379"/>
      <c r="BH402" s="379"/>
      <c r="BI402" s="379"/>
      <c r="BJ402" s="379"/>
      <c r="BK402" s="379"/>
      <c r="BL402" s="379"/>
      <c r="BM402" s="379"/>
      <c r="BN402" s="379"/>
      <c r="BO402" s="379"/>
      <c r="BP402" s="379"/>
      <c r="BQ402" s="379"/>
    </row>
    <row r="403" spans="1:69" s="61" customFormat="1" ht="18.95" customHeight="1">
      <c r="A403" s="379"/>
      <c r="B403" s="383"/>
      <c r="C403" s="379"/>
      <c r="D403" s="379"/>
      <c r="E403" s="379"/>
      <c r="F403" s="376"/>
      <c r="G403" s="379"/>
      <c r="H403" s="379"/>
      <c r="I403" s="380"/>
      <c r="J403" s="379"/>
      <c r="K403" s="381"/>
      <c r="L403" s="379"/>
      <c r="M403" s="416"/>
      <c r="N403" s="416"/>
      <c r="O403" s="416"/>
      <c r="P403" s="379"/>
      <c r="Q403" s="379"/>
      <c r="R403" s="379"/>
      <c r="S403" s="379"/>
      <c r="T403" s="379"/>
      <c r="U403" s="379"/>
      <c r="V403" s="379"/>
      <c r="W403" s="379"/>
      <c r="X403" s="379"/>
      <c r="Y403" s="379"/>
      <c r="Z403" s="379"/>
      <c r="AA403" s="379"/>
      <c r="AB403" s="379"/>
      <c r="AC403" s="379"/>
      <c r="AD403" s="379"/>
      <c r="AE403" s="379"/>
      <c r="AF403" s="379"/>
      <c r="AG403" s="379"/>
      <c r="AH403" s="379"/>
      <c r="AI403" s="379"/>
      <c r="AJ403" s="379"/>
      <c r="AK403" s="379"/>
      <c r="AL403" s="379"/>
      <c r="AM403" s="379"/>
      <c r="AN403" s="379"/>
      <c r="AO403" s="379"/>
      <c r="AP403" s="379"/>
      <c r="AQ403" s="379"/>
      <c r="AR403" s="379"/>
      <c r="AS403" s="379"/>
      <c r="AT403" s="379"/>
      <c r="AU403" s="379"/>
      <c r="AV403" s="379"/>
      <c r="AW403" s="379"/>
      <c r="AX403" s="379"/>
      <c r="AY403" s="379"/>
      <c r="AZ403" s="379"/>
      <c r="BA403" s="379"/>
      <c r="BB403" s="379"/>
      <c r="BC403" s="379"/>
      <c r="BD403" s="379"/>
      <c r="BE403" s="379"/>
      <c r="BF403" s="379"/>
      <c r="BG403" s="379"/>
      <c r="BH403" s="379"/>
      <c r="BI403" s="379"/>
      <c r="BJ403" s="379"/>
      <c r="BK403" s="379"/>
      <c r="BL403" s="379"/>
      <c r="BM403" s="379"/>
      <c r="BN403" s="379"/>
      <c r="BO403" s="379"/>
      <c r="BP403" s="379"/>
      <c r="BQ403" s="379"/>
    </row>
    <row r="404" spans="1:69" s="61" customFormat="1" ht="18.95" customHeight="1">
      <c r="A404" s="379"/>
      <c r="B404" s="383"/>
      <c r="C404" s="379"/>
      <c r="D404" s="379"/>
      <c r="E404" s="379"/>
      <c r="F404" s="376"/>
      <c r="G404" s="379"/>
      <c r="H404" s="379"/>
      <c r="I404" s="380"/>
      <c r="J404" s="379"/>
      <c r="K404" s="381"/>
      <c r="L404" s="379"/>
      <c r="M404" s="416"/>
      <c r="N404" s="416"/>
      <c r="O404" s="416"/>
      <c r="P404" s="379"/>
      <c r="Q404" s="379"/>
      <c r="R404" s="379"/>
      <c r="S404" s="379"/>
      <c r="T404" s="379"/>
      <c r="U404" s="379"/>
      <c r="V404" s="379"/>
      <c r="W404" s="379"/>
      <c r="X404" s="379"/>
      <c r="Y404" s="379"/>
      <c r="Z404" s="379"/>
      <c r="AA404" s="379"/>
      <c r="AB404" s="379"/>
      <c r="AC404" s="379"/>
      <c r="AD404" s="379"/>
      <c r="AE404" s="379"/>
      <c r="AF404" s="379"/>
      <c r="AG404" s="379"/>
      <c r="AH404" s="379"/>
      <c r="AI404" s="379"/>
      <c r="AJ404" s="379"/>
      <c r="AK404" s="379"/>
      <c r="AL404" s="379"/>
      <c r="AM404" s="379"/>
      <c r="AN404" s="379"/>
      <c r="AO404" s="379"/>
      <c r="AP404" s="379"/>
      <c r="AQ404" s="379"/>
      <c r="AR404" s="379"/>
      <c r="AS404" s="379"/>
      <c r="AT404" s="379"/>
      <c r="AU404" s="379"/>
      <c r="AV404" s="379"/>
      <c r="AW404" s="379"/>
      <c r="AX404" s="379"/>
      <c r="AY404" s="379"/>
      <c r="AZ404" s="379"/>
      <c r="BA404" s="379"/>
      <c r="BB404" s="379"/>
      <c r="BC404" s="379"/>
      <c r="BD404" s="379"/>
      <c r="BE404" s="379"/>
      <c r="BF404" s="379"/>
      <c r="BG404" s="379"/>
      <c r="BH404" s="379"/>
      <c r="BI404" s="379"/>
      <c r="BJ404" s="379"/>
      <c r="BK404" s="379"/>
      <c r="BL404" s="379"/>
      <c r="BM404" s="379"/>
      <c r="BN404" s="379"/>
      <c r="BO404" s="379"/>
      <c r="BP404" s="379"/>
      <c r="BQ404" s="379"/>
    </row>
    <row r="405" spans="1:69" s="61" customFormat="1" ht="18.95" customHeight="1">
      <c r="A405" s="379"/>
      <c r="B405" s="383"/>
      <c r="C405" s="379"/>
      <c r="D405" s="379"/>
      <c r="E405" s="379"/>
      <c r="F405" s="376"/>
      <c r="G405" s="379"/>
      <c r="H405" s="379"/>
      <c r="I405" s="380"/>
      <c r="J405" s="379"/>
      <c r="K405" s="381"/>
      <c r="L405" s="379"/>
      <c r="M405" s="416"/>
      <c r="N405" s="416"/>
      <c r="O405" s="416"/>
      <c r="P405" s="379"/>
      <c r="Q405" s="379"/>
      <c r="R405" s="379"/>
      <c r="S405" s="379"/>
      <c r="T405" s="379"/>
      <c r="U405" s="379"/>
      <c r="V405" s="379"/>
      <c r="W405" s="379"/>
      <c r="X405" s="379"/>
      <c r="Y405" s="379"/>
      <c r="Z405" s="379"/>
      <c r="AA405" s="379"/>
      <c r="AB405" s="379"/>
      <c r="AC405" s="379"/>
      <c r="AD405" s="379"/>
      <c r="AE405" s="379"/>
      <c r="AF405" s="379"/>
      <c r="AG405" s="379"/>
      <c r="AH405" s="379"/>
      <c r="AI405" s="379"/>
      <c r="AJ405" s="379"/>
      <c r="AK405" s="379"/>
      <c r="AL405" s="379"/>
      <c r="AM405" s="379"/>
      <c r="AN405" s="379"/>
      <c r="AO405" s="379"/>
      <c r="AP405" s="379"/>
      <c r="AQ405" s="379"/>
      <c r="AR405" s="379"/>
      <c r="AS405" s="379"/>
      <c r="AT405" s="379"/>
      <c r="AU405" s="379"/>
      <c r="AV405" s="379"/>
      <c r="AW405" s="379"/>
      <c r="AX405" s="379"/>
      <c r="AY405" s="379"/>
      <c r="AZ405" s="379"/>
      <c r="BA405" s="379"/>
      <c r="BB405" s="379"/>
      <c r="BC405" s="379"/>
      <c r="BD405" s="379"/>
      <c r="BE405" s="379"/>
      <c r="BF405" s="379"/>
      <c r="BG405" s="379"/>
      <c r="BH405" s="379"/>
      <c r="BI405" s="379"/>
      <c r="BJ405" s="379"/>
      <c r="BK405" s="379"/>
      <c r="BL405" s="379"/>
      <c r="BM405" s="379"/>
      <c r="BN405" s="379"/>
      <c r="BO405" s="379"/>
      <c r="BP405" s="379"/>
      <c r="BQ405" s="379"/>
    </row>
    <row r="406" spans="1:69" s="61" customFormat="1" ht="18.95" customHeight="1">
      <c r="A406" s="379"/>
      <c r="B406" s="383"/>
      <c r="C406" s="379"/>
      <c r="D406" s="379"/>
      <c r="E406" s="379"/>
      <c r="F406" s="376"/>
      <c r="G406" s="379"/>
      <c r="H406" s="379"/>
      <c r="I406" s="380"/>
      <c r="J406" s="379"/>
      <c r="K406" s="381"/>
      <c r="L406" s="379"/>
      <c r="M406" s="416"/>
      <c r="N406" s="416"/>
      <c r="O406" s="416"/>
      <c r="P406" s="379"/>
      <c r="Q406" s="379"/>
      <c r="R406" s="379"/>
      <c r="S406" s="379"/>
      <c r="T406" s="379"/>
      <c r="U406" s="379"/>
      <c r="V406" s="379"/>
      <c r="W406" s="379"/>
      <c r="X406" s="379"/>
      <c r="Y406" s="379"/>
      <c r="Z406" s="379"/>
      <c r="AA406" s="379"/>
      <c r="AB406" s="379"/>
      <c r="AC406" s="379"/>
      <c r="AD406" s="379"/>
      <c r="AE406" s="379"/>
      <c r="AF406" s="379"/>
      <c r="AG406" s="379"/>
      <c r="AH406" s="379"/>
      <c r="AI406" s="379"/>
      <c r="AJ406" s="379"/>
      <c r="AK406" s="379"/>
      <c r="AL406" s="379"/>
      <c r="AM406" s="379"/>
      <c r="AN406" s="379"/>
      <c r="AO406" s="379"/>
      <c r="AP406" s="379"/>
      <c r="AQ406" s="379"/>
      <c r="AR406" s="379"/>
      <c r="AS406" s="379"/>
      <c r="AT406" s="379"/>
      <c r="AU406" s="379"/>
      <c r="AV406" s="379"/>
      <c r="AW406" s="379"/>
      <c r="AX406" s="379"/>
      <c r="AY406" s="379"/>
      <c r="AZ406" s="379"/>
      <c r="BA406" s="379"/>
      <c r="BB406" s="379"/>
      <c r="BC406" s="379"/>
      <c r="BD406" s="379"/>
      <c r="BE406" s="379"/>
      <c r="BF406" s="379"/>
      <c r="BG406" s="379"/>
      <c r="BH406" s="379"/>
      <c r="BI406" s="379"/>
      <c r="BJ406" s="379"/>
      <c r="BK406" s="379"/>
      <c r="BL406" s="379"/>
      <c r="BM406" s="379"/>
      <c r="BN406" s="379"/>
      <c r="BO406" s="379"/>
      <c r="BP406" s="379"/>
      <c r="BQ406" s="379"/>
    </row>
    <row r="407" spans="1:69" s="61" customFormat="1" ht="18.95" customHeight="1">
      <c r="A407" s="379"/>
      <c r="B407" s="383"/>
      <c r="C407" s="379"/>
      <c r="D407" s="379"/>
      <c r="E407" s="379"/>
      <c r="F407" s="376"/>
      <c r="G407" s="379"/>
      <c r="H407" s="379"/>
      <c r="I407" s="380"/>
      <c r="J407" s="379"/>
      <c r="K407" s="381"/>
      <c r="L407" s="379"/>
      <c r="M407" s="416"/>
      <c r="N407" s="416"/>
      <c r="O407" s="416"/>
      <c r="P407" s="379"/>
      <c r="Q407" s="379"/>
      <c r="R407" s="379"/>
      <c r="S407" s="379"/>
      <c r="T407" s="379"/>
      <c r="U407" s="379"/>
      <c r="V407" s="379"/>
      <c r="W407" s="379"/>
      <c r="X407" s="379"/>
      <c r="Y407" s="379"/>
      <c r="Z407" s="379"/>
      <c r="AA407" s="379"/>
      <c r="AB407" s="379"/>
      <c r="AC407" s="379"/>
      <c r="AD407" s="379"/>
      <c r="AE407" s="379"/>
      <c r="AF407" s="379"/>
      <c r="AG407" s="379"/>
      <c r="AH407" s="379"/>
      <c r="AI407" s="379"/>
      <c r="AJ407" s="379"/>
      <c r="AK407" s="379"/>
      <c r="AL407" s="379"/>
      <c r="AM407" s="379"/>
      <c r="AN407" s="379"/>
      <c r="AO407" s="379"/>
      <c r="AP407" s="379"/>
      <c r="AQ407" s="379"/>
      <c r="AR407" s="379"/>
      <c r="AS407" s="379"/>
      <c r="AT407" s="379"/>
      <c r="AU407" s="379"/>
      <c r="AV407" s="379"/>
      <c r="AW407" s="379"/>
      <c r="AX407" s="379"/>
      <c r="AY407" s="379"/>
      <c r="AZ407" s="379"/>
      <c r="BA407" s="379"/>
      <c r="BB407" s="379"/>
      <c r="BC407" s="379"/>
      <c r="BD407" s="379"/>
      <c r="BE407" s="379"/>
      <c r="BF407" s="379"/>
      <c r="BG407" s="379"/>
      <c r="BH407" s="379"/>
      <c r="BI407" s="379"/>
      <c r="BJ407" s="379"/>
      <c r="BK407" s="379"/>
      <c r="BL407" s="379"/>
      <c r="BM407" s="379"/>
      <c r="BN407" s="379"/>
      <c r="BO407" s="379"/>
      <c r="BP407" s="379"/>
      <c r="BQ407" s="379"/>
    </row>
    <row r="408" spans="1:69" s="61" customFormat="1" ht="18.95" customHeight="1">
      <c r="A408" s="379"/>
      <c r="B408" s="383"/>
      <c r="C408" s="379"/>
      <c r="D408" s="379"/>
      <c r="E408" s="379"/>
      <c r="F408" s="376"/>
      <c r="G408" s="379"/>
      <c r="H408" s="379"/>
      <c r="I408" s="380"/>
      <c r="J408" s="379"/>
      <c r="K408" s="381"/>
      <c r="L408" s="379"/>
      <c r="M408" s="416"/>
      <c r="N408" s="416"/>
      <c r="O408" s="416"/>
      <c r="P408" s="379"/>
      <c r="Q408" s="379"/>
      <c r="R408" s="379"/>
      <c r="S408" s="379"/>
      <c r="T408" s="379"/>
      <c r="U408" s="379"/>
      <c r="V408" s="379"/>
      <c r="W408" s="379"/>
      <c r="X408" s="379"/>
      <c r="Y408" s="379"/>
      <c r="Z408" s="379"/>
      <c r="AA408" s="379"/>
      <c r="AB408" s="379"/>
      <c r="AC408" s="379"/>
      <c r="AD408" s="379"/>
      <c r="AE408" s="379"/>
      <c r="AF408" s="379"/>
      <c r="AG408" s="379"/>
      <c r="AH408" s="379"/>
      <c r="AI408" s="379"/>
      <c r="AJ408" s="379"/>
      <c r="AK408" s="379"/>
      <c r="AL408" s="379"/>
      <c r="AM408" s="379"/>
      <c r="AN408" s="379"/>
      <c r="AO408" s="379"/>
      <c r="AP408" s="379"/>
      <c r="AQ408" s="379"/>
      <c r="AR408" s="379"/>
      <c r="AS408" s="379"/>
      <c r="AT408" s="379"/>
      <c r="AU408" s="379"/>
      <c r="AV408" s="379"/>
      <c r="AW408" s="379"/>
      <c r="AX408" s="379"/>
      <c r="AY408" s="379"/>
      <c r="AZ408" s="379"/>
      <c r="BA408" s="379"/>
      <c r="BB408" s="379"/>
      <c r="BC408" s="379"/>
      <c r="BD408" s="379"/>
      <c r="BE408" s="379"/>
      <c r="BF408" s="379"/>
      <c r="BG408" s="379"/>
      <c r="BH408" s="379"/>
      <c r="BI408" s="379"/>
      <c r="BJ408" s="379"/>
      <c r="BK408" s="379"/>
      <c r="BL408" s="379"/>
      <c r="BM408" s="379"/>
      <c r="BN408" s="379"/>
      <c r="BO408" s="379"/>
      <c r="BP408" s="379"/>
      <c r="BQ408" s="379"/>
    </row>
    <row r="409" spans="1:69" s="61" customFormat="1" ht="18.95" customHeight="1">
      <c r="A409" s="379"/>
      <c r="B409" s="383"/>
      <c r="C409" s="379"/>
      <c r="D409" s="379"/>
      <c r="E409" s="379"/>
      <c r="F409" s="376"/>
      <c r="G409" s="379"/>
      <c r="H409" s="379"/>
      <c r="I409" s="380"/>
      <c r="J409" s="379"/>
      <c r="K409" s="381"/>
      <c r="L409" s="379"/>
      <c r="M409" s="416"/>
      <c r="N409" s="416"/>
      <c r="O409" s="416"/>
      <c r="P409" s="379"/>
      <c r="Q409" s="379"/>
      <c r="R409" s="379"/>
      <c r="S409" s="379"/>
      <c r="T409" s="379"/>
      <c r="U409" s="379"/>
      <c r="V409" s="379"/>
      <c r="W409" s="379"/>
      <c r="X409" s="379"/>
      <c r="Y409" s="379"/>
      <c r="Z409" s="379"/>
      <c r="AA409" s="379"/>
      <c r="AB409" s="379"/>
      <c r="AC409" s="379"/>
      <c r="AD409" s="379"/>
      <c r="AE409" s="379"/>
      <c r="AF409" s="379"/>
      <c r="AG409" s="379"/>
      <c r="AH409" s="379"/>
      <c r="AI409" s="379"/>
      <c r="AJ409" s="379"/>
      <c r="AK409" s="379"/>
      <c r="AL409" s="379"/>
      <c r="AM409" s="379"/>
      <c r="AN409" s="379"/>
      <c r="AO409" s="379"/>
      <c r="AP409" s="379"/>
      <c r="AQ409" s="379"/>
      <c r="AR409" s="379"/>
      <c r="AS409" s="379"/>
      <c r="AT409" s="379"/>
      <c r="AU409" s="379"/>
      <c r="AV409" s="379"/>
      <c r="AW409" s="379"/>
      <c r="AX409" s="379"/>
      <c r="AY409" s="379"/>
      <c r="AZ409" s="379"/>
      <c r="BA409" s="379"/>
      <c r="BB409" s="379"/>
      <c r="BC409" s="379"/>
      <c r="BD409" s="379"/>
      <c r="BE409" s="379"/>
      <c r="BF409" s="379"/>
      <c r="BG409" s="379"/>
      <c r="BH409" s="379"/>
      <c r="BI409" s="379"/>
      <c r="BJ409" s="379"/>
      <c r="BK409" s="379"/>
      <c r="BL409" s="379"/>
      <c r="BM409" s="379"/>
      <c r="BN409" s="379"/>
      <c r="BO409" s="379"/>
      <c r="BP409" s="379"/>
      <c r="BQ409" s="379"/>
    </row>
    <row r="410" spans="1:69" s="61" customFormat="1" ht="18.95" customHeight="1">
      <c r="A410" s="379"/>
      <c r="B410" s="383"/>
      <c r="C410" s="379"/>
      <c r="D410" s="379"/>
      <c r="E410" s="379"/>
      <c r="F410" s="376"/>
      <c r="G410" s="379"/>
      <c r="H410" s="379"/>
      <c r="I410" s="380"/>
      <c r="J410" s="379"/>
      <c r="K410" s="381"/>
      <c r="L410" s="379"/>
      <c r="M410" s="416"/>
      <c r="N410" s="416"/>
      <c r="O410" s="416"/>
      <c r="P410" s="379"/>
      <c r="Q410" s="379"/>
      <c r="R410" s="379"/>
      <c r="S410" s="379"/>
      <c r="T410" s="379"/>
      <c r="U410" s="379"/>
      <c r="V410" s="379"/>
      <c r="W410" s="379"/>
      <c r="X410" s="379"/>
      <c r="Y410" s="379"/>
      <c r="Z410" s="379"/>
      <c r="AA410" s="379"/>
      <c r="AB410" s="379"/>
      <c r="AC410" s="379"/>
      <c r="AD410" s="379"/>
      <c r="AE410" s="379"/>
      <c r="AF410" s="379"/>
      <c r="AG410" s="379"/>
      <c r="AH410" s="379"/>
      <c r="AI410" s="379"/>
      <c r="AJ410" s="379"/>
      <c r="AK410" s="379"/>
      <c r="AL410" s="379"/>
      <c r="AM410" s="379"/>
      <c r="AN410" s="379"/>
      <c r="AO410" s="379"/>
      <c r="AP410" s="379"/>
      <c r="AQ410" s="379"/>
      <c r="AR410" s="379"/>
      <c r="AS410" s="379"/>
      <c r="AT410" s="379"/>
      <c r="AU410" s="379"/>
      <c r="AV410" s="379"/>
      <c r="AW410" s="379"/>
      <c r="AX410" s="379"/>
      <c r="AY410" s="379"/>
      <c r="AZ410" s="379"/>
      <c r="BA410" s="379"/>
      <c r="BB410" s="379"/>
      <c r="BC410" s="379"/>
      <c r="BD410" s="379"/>
      <c r="BE410" s="379"/>
      <c r="BF410" s="379"/>
      <c r="BG410" s="379"/>
      <c r="BH410" s="379"/>
      <c r="BI410" s="379"/>
      <c r="BJ410" s="379"/>
      <c r="BK410" s="379"/>
      <c r="BL410" s="379"/>
      <c r="BM410" s="379"/>
      <c r="BN410" s="379"/>
      <c r="BO410" s="379"/>
      <c r="BP410" s="379"/>
      <c r="BQ410" s="379"/>
    </row>
    <row r="411" spans="1:69" s="61" customFormat="1" ht="18.95" customHeight="1">
      <c r="A411" s="379"/>
      <c r="B411" s="383"/>
      <c r="C411" s="379"/>
      <c r="D411" s="379"/>
      <c r="E411" s="379"/>
      <c r="F411" s="376"/>
      <c r="G411" s="379"/>
      <c r="H411" s="379"/>
      <c r="I411" s="380"/>
      <c r="J411" s="379"/>
      <c r="K411" s="381"/>
      <c r="L411" s="379"/>
      <c r="M411" s="416"/>
      <c r="N411" s="416"/>
      <c r="O411" s="416"/>
      <c r="P411" s="379"/>
      <c r="Q411" s="379"/>
      <c r="R411" s="379"/>
      <c r="S411" s="379"/>
      <c r="T411" s="379"/>
      <c r="U411" s="379"/>
      <c r="V411" s="379"/>
      <c r="W411" s="379"/>
      <c r="X411" s="379"/>
      <c r="Y411" s="379"/>
      <c r="Z411" s="379"/>
      <c r="AA411" s="379"/>
      <c r="AB411" s="379"/>
      <c r="AC411" s="379"/>
      <c r="AD411" s="379"/>
      <c r="AE411" s="379"/>
      <c r="AF411" s="379"/>
      <c r="AG411" s="379"/>
      <c r="AH411" s="379"/>
      <c r="AI411" s="379"/>
      <c r="AJ411" s="379"/>
      <c r="AK411" s="379"/>
      <c r="AL411" s="379"/>
      <c r="AM411" s="379"/>
      <c r="AN411" s="379"/>
      <c r="AO411" s="379"/>
      <c r="AP411" s="379"/>
      <c r="AQ411" s="379"/>
      <c r="AR411" s="379"/>
      <c r="AS411" s="379"/>
      <c r="AT411" s="379"/>
      <c r="AU411" s="379"/>
      <c r="AV411" s="379"/>
      <c r="AW411" s="379"/>
      <c r="AX411" s="379"/>
      <c r="AY411" s="379"/>
      <c r="AZ411" s="379"/>
      <c r="BA411" s="379"/>
      <c r="BB411" s="379"/>
      <c r="BC411" s="379"/>
      <c r="BD411" s="379"/>
      <c r="BE411" s="379"/>
      <c r="BF411" s="379"/>
      <c r="BG411" s="379"/>
      <c r="BH411" s="379"/>
      <c r="BI411" s="379"/>
      <c r="BJ411" s="379"/>
      <c r="BK411" s="379"/>
      <c r="BL411" s="379"/>
      <c r="BM411" s="379"/>
      <c r="BN411" s="379"/>
      <c r="BO411" s="379"/>
      <c r="BP411" s="379"/>
      <c r="BQ411" s="379"/>
    </row>
    <row r="412" spans="1:69" s="61" customFormat="1" ht="18.95" customHeight="1">
      <c r="A412" s="379"/>
      <c r="B412" s="383"/>
      <c r="C412" s="379"/>
      <c r="D412" s="379"/>
      <c r="E412" s="379"/>
      <c r="F412" s="376"/>
      <c r="G412" s="379"/>
      <c r="H412" s="379"/>
      <c r="I412" s="380"/>
      <c r="J412" s="379"/>
      <c r="K412" s="381"/>
      <c r="L412" s="379"/>
      <c r="M412" s="416"/>
      <c r="N412" s="416"/>
      <c r="O412" s="416"/>
      <c r="P412" s="379"/>
      <c r="Q412" s="379"/>
      <c r="R412" s="379"/>
      <c r="S412" s="379"/>
      <c r="T412" s="379"/>
      <c r="U412" s="379"/>
      <c r="V412" s="379"/>
      <c r="W412" s="379"/>
      <c r="X412" s="379"/>
      <c r="Y412" s="379"/>
      <c r="Z412" s="379"/>
      <c r="AA412" s="379"/>
      <c r="AB412" s="379"/>
      <c r="AC412" s="379"/>
      <c r="AD412" s="379"/>
      <c r="AE412" s="379"/>
      <c r="AF412" s="379"/>
      <c r="AG412" s="379"/>
      <c r="AH412" s="379"/>
      <c r="AI412" s="379"/>
      <c r="AJ412" s="379"/>
      <c r="AK412" s="379"/>
      <c r="AL412" s="379"/>
      <c r="AM412" s="379"/>
      <c r="AN412" s="379"/>
      <c r="AO412" s="379"/>
      <c r="AP412" s="379"/>
      <c r="AQ412" s="379"/>
      <c r="AR412" s="379"/>
      <c r="AS412" s="379"/>
      <c r="AT412" s="379"/>
      <c r="AU412" s="379"/>
      <c r="AV412" s="379"/>
      <c r="AW412" s="379"/>
      <c r="AX412" s="379"/>
      <c r="AY412" s="379"/>
      <c r="AZ412" s="379"/>
      <c r="BA412" s="379"/>
      <c r="BB412" s="379"/>
      <c r="BC412" s="379"/>
      <c r="BD412" s="379"/>
      <c r="BE412" s="379"/>
      <c r="BF412" s="379"/>
      <c r="BG412" s="379"/>
      <c r="BH412" s="379"/>
      <c r="BI412" s="379"/>
      <c r="BJ412" s="379"/>
      <c r="BK412" s="379"/>
      <c r="BL412" s="379"/>
      <c r="BM412" s="379"/>
      <c r="BN412" s="379"/>
      <c r="BO412" s="379"/>
      <c r="BP412" s="379"/>
      <c r="BQ412" s="379"/>
    </row>
    <row r="413" spans="1:69" s="61" customFormat="1" ht="18.95" customHeight="1">
      <c r="A413" s="379"/>
      <c r="B413" s="383"/>
      <c r="C413" s="379"/>
      <c r="D413" s="379"/>
      <c r="E413" s="379"/>
      <c r="F413" s="376"/>
      <c r="G413" s="379"/>
      <c r="H413" s="379"/>
      <c r="I413" s="380"/>
      <c r="J413" s="379"/>
      <c r="K413" s="381"/>
      <c r="L413" s="379"/>
      <c r="M413" s="416"/>
      <c r="N413" s="416"/>
      <c r="O413" s="416"/>
      <c r="P413" s="379"/>
      <c r="Q413" s="379"/>
      <c r="R413" s="379"/>
      <c r="S413" s="379"/>
      <c r="T413" s="379"/>
      <c r="U413" s="379"/>
      <c r="V413" s="379"/>
      <c r="W413" s="379"/>
      <c r="X413" s="379"/>
      <c r="Y413" s="379"/>
      <c r="Z413" s="379"/>
      <c r="AA413" s="379"/>
      <c r="AB413" s="379"/>
      <c r="AC413" s="379"/>
      <c r="AD413" s="379"/>
      <c r="AE413" s="379"/>
      <c r="AF413" s="379"/>
      <c r="AG413" s="379"/>
      <c r="AH413" s="379"/>
      <c r="AI413" s="379"/>
      <c r="AJ413" s="379"/>
      <c r="AK413" s="379"/>
      <c r="AL413" s="379"/>
      <c r="AM413" s="379"/>
      <c r="AN413" s="379"/>
      <c r="AO413" s="379"/>
      <c r="AP413" s="379"/>
      <c r="AQ413" s="379"/>
      <c r="AR413" s="379"/>
      <c r="AS413" s="379"/>
      <c r="AT413" s="379"/>
      <c r="AU413" s="379"/>
      <c r="AV413" s="379"/>
      <c r="AW413" s="379"/>
      <c r="AX413" s="379"/>
      <c r="AY413" s="379"/>
      <c r="AZ413" s="379"/>
      <c r="BA413" s="379"/>
      <c r="BB413" s="379"/>
      <c r="BC413" s="379"/>
      <c r="BD413" s="379"/>
      <c r="BE413" s="379"/>
      <c r="BF413" s="379"/>
      <c r="BG413" s="379"/>
      <c r="BH413" s="379"/>
      <c r="BI413" s="379"/>
      <c r="BJ413" s="379"/>
      <c r="BK413" s="379"/>
      <c r="BL413" s="379"/>
      <c r="BM413" s="379"/>
      <c r="BN413" s="379"/>
      <c r="BO413" s="379"/>
      <c r="BP413" s="379"/>
      <c r="BQ413" s="379"/>
    </row>
    <row r="414" spans="1:69" s="61" customFormat="1" ht="18.95" customHeight="1">
      <c r="A414" s="379"/>
      <c r="B414" s="383"/>
      <c r="C414" s="379"/>
      <c r="D414" s="379"/>
      <c r="E414" s="379"/>
      <c r="F414" s="376"/>
      <c r="G414" s="379"/>
      <c r="H414" s="379"/>
      <c r="I414" s="380"/>
      <c r="J414" s="379"/>
      <c r="K414" s="381"/>
      <c r="L414" s="379"/>
      <c r="M414" s="416"/>
      <c r="N414" s="416"/>
      <c r="O414" s="416"/>
      <c r="P414" s="379"/>
      <c r="Q414" s="379"/>
      <c r="R414" s="379"/>
      <c r="S414" s="379"/>
      <c r="T414" s="379"/>
      <c r="U414" s="379"/>
      <c r="V414" s="379"/>
      <c r="W414" s="379"/>
      <c r="X414" s="379"/>
      <c r="Y414" s="379"/>
      <c r="Z414" s="379"/>
      <c r="AA414" s="379"/>
      <c r="AB414" s="379"/>
      <c r="AC414" s="379"/>
      <c r="AD414" s="379"/>
      <c r="AE414" s="379"/>
      <c r="AF414" s="379"/>
      <c r="AG414" s="379"/>
      <c r="AH414" s="379"/>
      <c r="AI414" s="379"/>
      <c r="AJ414" s="379"/>
      <c r="AK414" s="379"/>
      <c r="AL414" s="379"/>
      <c r="AM414" s="379"/>
      <c r="AN414" s="379"/>
      <c r="AO414" s="379"/>
      <c r="AP414" s="379"/>
      <c r="AQ414" s="379"/>
      <c r="AR414" s="379"/>
      <c r="AS414" s="379"/>
      <c r="AT414" s="379"/>
      <c r="AU414" s="379"/>
      <c r="AV414" s="379"/>
      <c r="AW414" s="379"/>
      <c r="AX414" s="379"/>
      <c r="AY414" s="379"/>
      <c r="AZ414" s="379"/>
      <c r="BA414" s="379"/>
      <c r="BB414" s="379"/>
      <c r="BC414" s="379"/>
      <c r="BD414" s="379"/>
      <c r="BE414" s="379"/>
      <c r="BF414" s="379"/>
      <c r="BG414" s="379"/>
      <c r="BH414" s="379"/>
      <c r="BI414" s="379"/>
      <c r="BJ414" s="379"/>
      <c r="BK414" s="379"/>
      <c r="BL414" s="379"/>
      <c r="BM414" s="379"/>
      <c r="BN414" s="379"/>
      <c r="BO414" s="379"/>
      <c r="BP414" s="379"/>
      <c r="BQ414" s="379"/>
    </row>
    <row r="415" spans="1:69" s="61" customFormat="1" ht="18.95" customHeight="1">
      <c r="A415" s="379"/>
      <c r="B415" s="383"/>
      <c r="C415" s="379"/>
      <c r="D415" s="379"/>
      <c r="E415" s="379"/>
      <c r="F415" s="376"/>
      <c r="G415" s="379"/>
      <c r="H415" s="379"/>
      <c r="I415" s="380"/>
      <c r="J415" s="379"/>
      <c r="K415" s="381"/>
      <c r="L415" s="379"/>
      <c r="M415" s="416"/>
      <c r="N415" s="416"/>
      <c r="O415" s="416"/>
      <c r="P415" s="379"/>
      <c r="Q415" s="379"/>
      <c r="R415" s="379"/>
      <c r="S415" s="379"/>
      <c r="T415" s="379"/>
      <c r="U415" s="379"/>
      <c r="V415" s="379"/>
      <c r="W415" s="379"/>
      <c r="X415" s="379"/>
      <c r="Y415" s="379"/>
      <c r="Z415" s="379"/>
      <c r="AA415" s="379"/>
      <c r="AB415" s="379"/>
      <c r="AC415" s="379"/>
      <c r="AD415" s="379"/>
      <c r="AE415" s="379"/>
      <c r="AF415" s="379"/>
      <c r="AG415" s="379"/>
      <c r="AH415" s="379"/>
      <c r="AI415" s="379"/>
      <c r="AJ415" s="379"/>
      <c r="AK415" s="379"/>
      <c r="AL415" s="379"/>
      <c r="AM415" s="379"/>
      <c r="AN415" s="379"/>
      <c r="AO415" s="379"/>
      <c r="AP415" s="379"/>
      <c r="AQ415" s="379"/>
      <c r="AR415" s="379"/>
      <c r="AS415" s="379"/>
      <c r="AT415" s="379"/>
      <c r="AU415" s="379"/>
      <c r="AV415" s="379"/>
      <c r="AW415" s="379"/>
      <c r="AX415" s="379"/>
      <c r="AY415" s="379"/>
      <c r="AZ415" s="379"/>
      <c r="BA415" s="379"/>
      <c r="BB415" s="379"/>
      <c r="BC415" s="379"/>
      <c r="BD415" s="379"/>
      <c r="BE415" s="379"/>
      <c r="BF415" s="379"/>
      <c r="BG415" s="379"/>
      <c r="BH415" s="379"/>
      <c r="BI415" s="379"/>
      <c r="BJ415" s="379"/>
      <c r="BK415" s="379"/>
      <c r="BL415" s="379"/>
      <c r="BM415" s="379"/>
      <c r="BN415" s="379"/>
      <c r="BO415" s="379"/>
      <c r="BP415" s="379"/>
      <c r="BQ415" s="379"/>
    </row>
    <row r="416" spans="1:69" s="61" customFormat="1" ht="18.95" customHeight="1">
      <c r="A416" s="379"/>
      <c r="B416" s="383"/>
      <c r="C416" s="379"/>
      <c r="D416" s="379"/>
      <c r="E416" s="379"/>
      <c r="F416" s="376"/>
      <c r="G416" s="379"/>
      <c r="H416" s="379"/>
      <c r="I416" s="380"/>
      <c r="J416" s="379"/>
      <c r="K416" s="381"/>
      <c r="L416" s="379"/>
      <c r="M416" s="416"/>
      <c r="N416" s="416"/>
      <c r="O416" s="416"/>
      <c r="P416" s="379"/>
      <c r="Q416" s="379"/>
      <c r="R416" s="379"/>
      <c r="S416" s="379"/>
      <c r="T416" s="379"/>
      <c r="U416" s="379"/>
      <c r="V416" s="379"/>
      <c r="W416" s="379"/>
      <c r="X416" s="379"/>
      <c r="Y416" s="379"/>
      <c r="Z416" s="379"/>
      <c r="AA416" s="379"/>
      <c r="AB416" s="379"/>
      <c r="AC416" s="379"/>
      <c r="AD416" s="379"/>
      <c r="AE416" s="379"/>
      <c r="AF416" s="379"/>
      <c r="AG416" s="379"/>
      <c r="AH416" s="379"/>
      <c r="AI416" s="379"/>
      <c r="AJ416" s="379"/>
      <c r="AK416" s="379"/>
      <c r="AL416" s="379"/>
      <c r="AM416" s="379"/>
      <c r="AN416" s="379"/>
      <c r="AO416" s="379"/>
      <c r="AP416" s="379"/>
      <c r="AQ416" s="379"/>
      <c r="AR416" s="379"/>
      <c r="AS416" s="379"/>
      <c r="AT416" s="379"/>
      <c r="AU416" s="379"/>
      <c r="AV416" s="379"/>
      <c r="AW416" s="379"/>
      <c r="AX416" s="379"/>
      <c r="AY416" s="379"/>
      <c r="AZ416" s="379"/>
      <c r="BA416" s="379"/>
      <c r="BB416" s="379"/>
      <c r="BC416" s="379"/>
      <c r="BD416" s="379"/>
      <c r="BE416" s="379"/>
      <c r="BF416" s="379"/>
      <c r="BG416" s="379"/>
      <c r="BH416" s="379"/>
      <c r="BI416" s="379"/>
      <c r="BJ416" s="379"/>
      <c r="BK416" s="379"/>
      <c r="BL416" s="379"/>
      <c r="BM416" s="379"/>
      <c r="BN416" s="379"/>
      <c r="BO416" s="379"/>
      <c r="BP416" s="379"/>
      <c r="BQ416" s="379"/>
    </row>
    <row r="417" spans="1:69" s="61" customFormat="1" ht="18.95" customHeight="1">
      <c r="A417" s="379"/>
      <c r="B417" s="383"/>
      <c r="C417" s="379"/>
      <c r="D417" s="379"/>
      <c r="E417" s="379"/>
      <c r="F417" s="376"/>
      <c r="G417" s="379"/>
      <c r="H417" s="379"/>
      <c r="I417" s="380"/>
      <c r="J417" s="379"/>
      <c r="K417" s="381"/>
      <c r="L417" s="379"/>
      <c r="M417" s="416"/>
      <c r="N417" s="416"/>
      <c r="O417" s="416"/>
      <c r="P417" s="379"/>
      <c r="Q417" s="379"/>
      <c r="R417" s="379"/>
      <c r="S417" s="379"/>
      <c r="T417" s="379"/>
      <c r="U417" s="379"/>
      <c r="V417" s="379"/>
      <c r="W417" s="379"/>
      <c r="X417" s="379"/>
      <c r="Y417" s="379"/>
      <c r="Z417" s="379"/>
      <c r="AA417" s="379"/>
      <c r="AB417" s="379"/>
      <c r="AC417" s="379"/>
      <c r="AD417" s="379"/>
      <c r="AE417" s="379"/>
      <c r="AF417" s="379"/>
      <c r="AG417" s="379"/>
      <c r="AH417" s="379"/>
      <c r="AI417" s="379"/>
      <c r="AJ417" s="379"/>
      <c r="AK417" s="379"/>
      <c r="AL417" s="379"/>
      <c r="AM417" s="379"/>
      <c r="AN417" s="379"/>
      <c r="AO417" s="379"/>
      <c r="AP417" s="379"/>
      <c r="AQ417" s="379"/>
      <c r="AR417" s="379"/>
      <c r="AS417" s="379"/>
      <c r="AT417" s="379"/>
      <c r="AU417" s="379"/>
      <c r="AV417" s="379"/>
      <c r="AW417" s="379"/>
      <c r="AX417" s="379"/>
      <c r="AY417" s="379"/>
      <c r="AZ417" s="379"/>
      <c r="BA417" s="379"/>
      <c r="BB417" s="379"/>
      <c r="BC417" s="379"/>
      <c r="BD417" s="379"/>
      <c r="BE417" s="379"/>
      <c r="BF417" s="379"/>
      <c r="BG417" s="379"/>
      <c r="BH417" s="379"/>
      <c r="BI417" s="379"/>
      <c r="BJ417" s="379"/>
      <c r="BK417" s="379"/>
      <c r="BL417" s="379"/>
      <c r="BM417" s="379"/>
      <c r="BN417" s="379"/>
      <c r="BO417" s="379"/>
      <c r="BP417" s="379"/>
      <c r="BQ417" s="379"/>
    </row>
    <row r="418" spans="1:69" s="61" customFormat="1" ht="18.95" customHeight="1">
      <c r="A418" s="379"/>
      <c r="B418" s="383"/>
      <c r="C418" s="379"/>
      <c r="D418" s="379"/>
      <c r="E418" s="379"/>
      <c r="F418" s="376"/>
      <c r="G418" s="379"/>
      <c r="H418" s="379"/>
      <c r="I418" s="380"/>
      <c r="J418" s="379"/>
      <c r="K418" s="381"/>
      <c r="L418" s="379"/>
      <c r="M418" s="416"/>
      <c r="N418" s="416"/>
      <c r="O418" s="416"/>
      <c r="P418" s="379"/>
      <c r="Q418" s="379"/>
      <c r="R418" s="379"/>
      <c r="S418" s="379"/>
      <c r="T418" s="379"/>
      <c r="U418" s="379"/>
      <c r="V418" s="379"/>
      <c r="W418" s="379"/>
      <c r="X418" s="379"/>
      <c r="Y418" s="379"/>
      <c r="Z418" s="379"/>
      <c r="AA418" s="379"/>
      <c r="AB418" s="379"/>
      <c r="AC418" s="379"/>
      <c r="AD418" s="379"/>
      <c r="AE418" s="379"/>
      <c r="AF418" s="379"/>
      <c r="AG418" s="379"/>
      <c r="AH418" s="379"/>
      <c r="AI418" s="379"/>
      <c r="AJ418" s="379"/>
      <c r="AK418" s="379"/>
      <c r="AL418" s="379"/>
      <c r="AM418" s="379"/>
      <c r="AN418" s="379"/>
      <c r="AO418" s="379"/>
      <c r="AP418" s="379"/>
      <c r="AQ418" s="379"/>
      <c r="AR418" s="379"/>
      <c r="AS418" s="379"/>
      <c r="AT418" s="379"/>
      <c r="AU418" s="379"/>
      <c r="AV418" s="379"/>
      <c r="AW418" s="379"/>
      <c r="AX418" s="379"/>
      <c r="AY418" s="379"/>
      <c r="AZ418" s="379"/>
      <c r="BA418" s="379"/>
      <c r="BB418" s="379"/>
      <c r="BC418" s="379"/>
      <c r="BD418" s="379"/>
      <c r="BE418" s="379"/>
      <c r="BF418" s="379"/>
      <c r="BG418" s="379"/>
      <c r="BH418" s="379"/>
      <c r="BI418" s="379"/>
      <c r="BJ418" s="379"/>
      <c r="BK418" s="379"/>
      <c r="BL418" s="379"/>
      <c r="BM418" s="379"/>
      <c r="BN418" s="379"/>
      <c r="BO418" s="379"/>
      <c r="BP418" s="379"/>
      <c r="BQ418" s="379"/>
    </row>
    <row r="419" spans="1:69" s="61" customFormat="1" ht="18.95" customHeight="1">
      <c r="A419" s="379"/>
      <c r="B419" s="383"/>
      <c r="C419" s="379"/>
      <c r="D419" s="379"/>
      <c r="E419" s="379"/>
      <c r="F419" s="376"/>
      <c r="G419" s="379"/>
      <c r="H419" s="379"/>
      <c r="I419" s="380"/>
      <c r="J419" s="379"/>
      <c r="K419" s="381"/>
      <c r="L419" s="379"/>
      <c r="M419" s="416"/>
      <c r="N419" s="416"/>
      <c r="O419" s="416"/>
      <c r="P419" s="379"/>
      <c r="Q419" s="379"/>
      <c r="R419" s="379"/>
      <c r="S419" s="379"/>
      <c r="T419" s="379"/>
      <c r="U419" s="379"/>
      <c r="V419" s="379"/>
      <c r="W419" s="379"/>
      <c r="X419" s="379"/>
      <c r="Y419" s="379"/>
      <c r="Z419" s="379"/>
      <c r="AA419" s="379"/>
      <c r="AB419" s="379"/>
      <c r="AC419" s="379"/>
      <c r="AD419" s="379"/>
      <c r="AE419" s="379"/>
      <c r="AF419" s="379"/>
      <c r="AG419" s="379"/>
      <c r="AH419" s="379"/>
      <c r="AI419" s="379"/>
      <c r="AJ419" s="379"/>
      <c r="AK419" s="379"/>
      <c r="AL419" s="379"/>
      <c r="AM419" s="379"/>
      <c r="AN419" s="379"/>
      <c r="AO419" s="379"/>
      <c r="AP419" s="379"/>
      <c r="AQ419" s="379"/>
      <c r="AR419" s="379"/>
      <c r="AS419" s="379"/>
      <c r="AT419" s="379"/>
      <c r="AU419" s="379"/>
      <c r="AV419" s="379"/>
      <c r="AW419" s="379"/>
      <c r="AX419" s="379"/>
      <c r="AY419" s="379"/>
      <c r="AZ419" s="379"/>
      <c r="BA419" s="379"/>
      <c r="BB419" s="379"/>
      <c r="BC419" s="379"/>
      <c r="BD419" s="379"/>
      <c r="BE419" s="379"/>
      <c r="BF419" s="379"/>
      <c r="BG419" s="379"/>
      <c r="BH419" s="379"/>
      <c r="BI419" s="379"/>
      <c r="BJ419" s="379"/>
      <c r="BK419" s="379"/>
      <c r="BL419" s="379"/>
      <c r="BM419" s="379"/>
      <c r="BN419" s="379"/>
      <c r="BO419" s="379"/>
      <c r="BP419" s="379"/>
      <c r="BQ419" s="379"/>
    </row>
    <row r="420" spans="1:69" s="61" customFormat="1" ht="18.95" customHeight="1">
      <c r="A420" s="379"/>
      <c r="B420" s="383"/>
      <c r="C420" s="379"/>
      <c r="D420" s="379"/>
      <c r="E420" s="379"/>
      <c r="F420" s="376"/>
      <c r="G420" s="379"/>
      <c r="H420" s="379"/>
      <c r="I420" s="380"/>
      <c r="J420" s="379"/>
      <c r="K420" s="381"/>
      <c r="L420" s="379"/>
      <c r="M420" s="416"/>
      <c r="N420" s="416"/>
      <c r="O420" s="416"/>
      <c r="P420" s="379"/>
      <c r="Q420" s="379"/>
      <c r="R420" s="379"/>
      <c r="S420" s="379"/>
      <c r="T420" s="379"/>
      <c r="U420" s="379"/>
      <c r="V420" s="379"/>
      <c r="W420" s="379"/>
      <c r="X420" s="379"/>
      <c r="Y420" s="379"/>
      <c r="Z420" s="379"/>
      <c r="AA420" s="379"/>
      <c r="AB420" s="379"/>
      <c r="AC420" s="379"/>
      <c r="AD420" s="379"/>
      <c r="AE420" s="379"/>
      <c r="AF420" s="379"/>
      <c r="AG420" s="379"/>
      <c r="AH420" s="379"/>
      <c r="AI420" s="379"/>
      <c r="AJ420" s="379"/>
      <c r="AK420" s="379"/>
      <c r="AL420" s="379"/>
      <c r="AM420" s="379"/>
      <c r="AN420" s="379"/>
      <c r="AO420" s="379"/>
      <c r="AP420" s="379"/>
      <c r="AQ420" s="379"/>
      <c r="AR420" s="379"/>
      <c r="AS420" s="379"/>
      <c r="AT420" s="379"/>
      <c r="AU420" s="379"/>
      <c r="AV420" s="379"/>
      <c r="AW420" s="379"/>
      <c r="AX420" s="379"/>
      <c r="AY420" s="379"/>
      <c r="AZ420" s="379"/>
      <c r="BA420" s="379"/>
      <c r="BB420" s="379"/>
      <c r="BC420" s="379"/>
      <c r="BD420" s="379"/>
      <c r="BE420" s="379"/>
      <c r="BF420" s="379"/>
      <c r="BG420" s="379"/>
      <c r="BH420" s="379"/>
      <c r="BI420" s="379"/>
      <c r="BJ420" s="379"/>
      <c r="BK420" s="379"/>
      <c r="BL420" s="379"/>
      <c r="BM420" s="379"/>
      <c r="BN420" s="379"/>
      <c r="BO420" s="379"/>
      <c r="BP420" s="379"/>
      <c r="BQ420" s="379"/>
    </row>
    <row r="421" spans="1:69" s="61" customFormat="1" ht="18.95" customHeight="1">
      <c r="A421" s="379"/>
      <c r="B421" s="383"/>
      <c r="C421" s="379"/>
      <c r="D421" s="379"/>
      <c r="E421" s="379"/>
      <c r="F421" s="376"/>
      <c r="G421" s="379"/>
      <c r="H421" s="379"/>
      <c r="I421" s="380"/>
      <c r="J421" s="379"/>
      <c r="K421" s="381"/>
      <c r="L421" s="379"/>
      <c r="M421" s="416"/>
      <c r="N421" s="416"/>
      <c r="O421" s="416"/>
      <c r="P421" s="379"/>
      <c r="Q421" s="379"/>
      <c r="R421" s="379"/>
      <c r="S421" s="379"/>
      <c r="T421" s="379"/>
      <c r="U421" s="379"/>
      <c r="V421" s="379"/>
      <c r="W421" s="379"/>
      <c r="X421" s="379"/>
      <c r="Y421" s="379"/>
      <c r="Z421" s="379"/>
      <c r="AA421" s="379"/>
      <c r="AB421" s="379"/>
      <c r="AC421" s="379"/>
      <c r="AD421" s="379"/>
      <c r="AE421" s="379"/>
      <c r="AF421" s="379"/>
      <c r="AG421" s="379"/>
      <c r="AH421" s="379"/>
      <c r="AI421" s="379"/>
      <c r="AJ421" s="379"/>
      <c r="AK421" s="379"/>
      <c r="AL421" s="379"/>
      <c r="AM421" s="379"/>
      <c r="AN421" s="379"/>
      <c r="AO421" s="379"/>
      <c r="AP421" s="379"/>
      <c r="AQ421" s="379"/>
      <c r="AR421" s="379"/>
      <c r="AS421" s="379"/>
      <c r="AT421" s="379"/>
      <c r="AU421" s="379"/>
      <c r="AV421" s="379"/>
      <c r="AW421" s="379"/>
      <c r="AX421" s="379"/>
      <c r="AY421" s="379"/>
      <c r="AZ421" s="379"/>
      <c r="BA421" s="379"/>
      <c r="BB421" s="379"/>
      <c r="BC421" s="379"/>
      <c r="BD421" s="379"/>
      <c r="BE421" s="379"/>
      <c r="BF421" s="379"/>
      <c r="BG421" s="379"/>
      <c r="BH421" s="379"/>
      <c r="BI421" s="379"/>
      <c r="BJ421" s="379"/>
      <c r="BK421" s="379"/>
      <c r="BL421" s="379"/>
      <c r="BM421" s="379"/>
      <c r="BN421" s="379"/>
      <c r="BO421" s="379"/>
      <c r="BP421" s="379"/>
      <c r="BQ421" s="379"/>
    </row>
    <row r="422" spans="1:69" ht="18.95" customHeight="1"/>
    <row r="423" spans="1:69" ht="18.95" customHeight="1"/>
    <row r="425" spans="1:69" ht="18.95"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row>
    <row r="426" spans="1:69" ht="18.95"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row>
    <row r="427" spans="1:69" ht="18.95"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row>
  </sheetData>
  <mergeCells count="387">
    <mergeCell ref="I299:J299"/>
    <mergeCell ref="I301:J301"/>
    <mergeCell ref="I302:J302"/>
    <mergeCell ref="B204:C204"/>
    <mergeCell ref="D222:F222"/>
    <mergeCell ref="D223:F223"/>
    <mergeCell ref="D224:F224"/>
    <mergeCell ref="B225:C225"/>
    <mergeCell ref="D225:F225"/>
    <mergeCell ref="I298:J298"/>
    <mergeCell ref="I241:J241"/>
    <mergeCell ref="I242:J242"/>
    <mergeCell ref="B256:C256"/>
    <mergeCell ref="I273:J273"/>
    <mergeCell ref="I274:J274"/>
    <mergeCell ref="B278:C278"/>
    <mergeCell ref="I287:J287"/>
    <mergeCell ref="I288:J288"/>
    <mergeCell ref="B292:C292"/>
    <mergeCell ref="D206:F206"/>
    <mergeCell ref="D214:F214"/>
    <mergeCell ref="D215:F215"/>
    <mergeCell ref="D204:F204"/>
    <mergeCell ref="D219:F219"/>
    <mergeCell ref="T236:U236"/>
    <mergeCell ref="B237:F238"/>
    <mergeCell ref="T239:U239"/>
    <mergeCell ref="T195:U195"/>
    <mergeCell ref="B196:B197"/>
    <mergeCell ref="C196:C197"/>
    <mergeCell ref="D196:F196"/>
    <mergeCell ref="Q196:R196"/>
    <mergeCell ref="T196:U196"/>
    <mergeCell ref="D197:F197"/>
    <mergeCell ref="T197:U197"/>
    <mergeCell ref="I198:J198"/>
    <mergeCell ref="T235:U235"/>
    <mergeCell ref="B229:F230"/>
    <mergeCell ref="T231:U231"/>
    <mergeCell ref="B233:F234"/>
    <mergeCell ref="D216:F216"/>
    <mergeCell ref="D217:F217"/>
    <mergeCell ref="D218:F218"/>
    <mergeCell ref="D213:F213"/>
    <mergeCell ref="D220:F220"/>
    <mergeCell ref="D221:F221"/>
    <mergeCell ref="D210:F210"/>
    <mergeCell ref="D211:F211"/>
    <mergeCell ref="I199:J199"/>
    <mergeCell ref="B202:K202"/>
    <mergeCell ref="T193:U193"/>
    <mergeCell ref="D194:F194"/>
    <mergeCell ref="T194:U194"/>
    <mergeCell ref="Q194:R194"/>
    <mergeCell ref="D193:F193"/>
    <mergeCell ref="B194:B195"/>
    <mergeCell ref="C194:C195"/>
    <mergeCell ref="D195:F195"/>
    <mergeCell ref="D207:F207"/>
    <mergeCell ref="D208:F208"/>
    <mergeCell ref="D209:F209"/>
    <mergeCell ref="D212:F212"/>
    <mergeCell ref="B162:B164"/>
    <mergeCell ref="C162:C164"/>
    <mergeCell ref="B165:B167"/>
    <mergeCell ref="C165:C167"/>
    <mergeCell ref="Q165:R165"/>
    <mergeCell ref="B188:B189"/>
    <mergeCell ref="C188:C189"/>
    <mergeCell ref="Q188:R188"/>
    <mergeCell ref="D191:F191"/>
    <mergeCell ref="D184:F184"/>
    <mergeCell ref="Q184:R184"/>
    <mergeCell ref="B172:B173"/>
    <mergeCell ref="C172:C173"/>
    <mergeCell ref="E172:F172"/>
    <mergeCell ref="E173:F173"/>
    <mergeCell ref="B174:B175"/>
    <mergeCell ref="C174:C175"/>
    <mergeCell ref="E174:F174"/>
    <mergeCell ref="E175:F175"/>
    <mergeCell ref="B176:B177"/>
    <mergeCell ref="T165:U165"/>
    <mergeCell ref="T166:U166"/>
    <mergeCell ref="T167:U167"/>
    <mergeCell ref="D162:D164"/>
    <mergeCell ref="E162:F162"/>
    <mergeCell ref="Q162:R162"/>
    <mergeCell ref="T162:U162"/>
    <mergeCell ref="E163:F163"/>
    <mergeCell ref="T163:U163"/>
    <mergeCell ref="E164:F164"/>
    <mergeCell ref="T164:U164"/>
    <mergeCell ref="D165:D167"/>
    <mergeCell ref="E165:F165"/>
    <mergeCell ref="E166:F166"/>
    <mergeCell ref="E167:F167"/>
    <mergeCell ref="T191:U191"/>
    <mergeCell ref="D192:F192"/>
    <mergeCell ref="T192:U192"/>
    <mergeCell ref="B190:B191"/>
    <mergeCell ref="C190:C191"/>
    <mergeCell ref="Q190:R190"/>
    <mergeCell ref="Q192:R192"/>
    <mergeCell ref="B192:B193"/>
    <mergeCell ref="C192:C193"/>
    <mergeCell ref="T189:U189"/>
    <mergeCell ref="D190:F190"/>
    <mergeCell ref="T190:U190"/>
    <mergeCell ref="D189:F189"/>
    <mergeCell ref="D187:F187"/>
    <mergeCell ref="Q187:R187"/>
    <mergeCell ref="T187:U187"/>
    <mergeCell ref="D188:F188"/>
    <mergeCell ref="T188:U188"/>
    <mergeCell ref="T184:U184"/>
    <mergeCell ref="D185:F185"/>
    <mergeCell ref="Q185:R185"/>
    <mergeCell ref="T185:U185"/>
    <mergeCell ref="D186:F186"/>
    <mergeCell ref="T186:U186"/>
    <mergeCell ref="Q186:R186"/>
    <mergeCell ref="T182:U182"/>
    <mergeCell ref="D183:F183"/>
    <mergeCell ref="Q183:R183"/>
    <mergeCell ref="T183:U183"/>
    <mergeCell ref="C176:C177"/>
    <mergeCell ref="E176:F176"/>
    <mergeCell ref="E177:F177"/>
    <mergeCell ref="I178:J178"/>
    <mergeCell ref="I179:J179"/>
    <mergeCell ref="Q182:R182"/>
    <mergeCell ref="T168:U168"/>
    <mergeCell ref="E169:F169"/>
    <mergeCell ref="B170:B171"/>
    <mergeCell ref="C170:C171"/>
    <mergeCell ref="E170:F170"/>
    <mergeCell ref="T170:U170"/>
    <mergeCell ref="E171:F171"/>
    <mergeCell ref="B168:B169"/>
    <mergeCell ref="C168:C169"/>
    <mergeCell ref="E168:F168"/>
    <mergeCell ref="D159:D161"/>
    <mergeCell ref="E159:F159"/>
    <mergeCell ref="Q159:R159"/>
    <mergeCell ref="T159:U159"/>
    <mergeCell ref="E160:F160"/>
    <mergeCell ref="T160:U160"/>
    <mergeCell ref="E161:F161"/>
    <mergeCell ref="T161:U161"/>
    <mergeCell ref="B156:B158"/>
    <mergeCell ref="C156:C158"/>
    <mergeCell ref="D156:D158"/>
    <mergeCell ref="E156:F156"/>
    <mergeCell ref="Q156:R156"/>
    <mergeCell ref="T156:U156"/>
    <mergeCell ref="E157:F157"/>
    <mergeCell ref="T157:U157"/>
    <mergeCell ref="E158:F158"/>
    <mergeCell ref="T158:U158"/>
    <mergeCell ref="B159:B161"/>
    <mergeCell ref="C159:C161"/>
    <mergeCell ref="B153:B155"/>
    <mergeCell ref="C153:C155"/>
    <mergeCell ref="D153:D155"/>
    <mergeCell ref="E153:F153"/>
    <mergeCell ref="Q153:R153"/>
    <mergeCell ref="T153:U153"/>
    <mergeCell ref="E154:F154"/>
    <mergeCell ref="T154:U154"/>
    <mergeCell ref="E155:F155"/>
    <mergeCell ref="T155:U155"/>
    <mergeCell ref="B150:B152"/>
    <mergeCell ref="C150:C152"/>
    <mergeCell ref="D150:D152"/>
    <mergeCell ref="E150:F150"/>
    <mergeCell ref="Q150:R150"/>
    <mergeCell ref="T150:U150"/>
    <mergeCell ref="E151:F151"/>
    <mergeCell ref="T151:U151"/>
    <mergeCell ref="E152:F152"/>
    <mergeCell ref="T152:U152"/>
    <mergeCell ref="B147:B149"/>
    <mergeCell ref="C147:C149"/>
    <mergeCell ref="D147:D149"/>
    <mergeCell ref="E147:F147"/>
    <mergeCell ref="Q147:R147"/>
    <mergeCell ref="T147:U147"/>
    <mergeCell ref="E148:F148"/>
    <mergeCell ref="T148:U148"/>
    <mergeCell ref="E149:F149"/>
    <mergeCell ref="T149:U149"/>
    <mergeCell ref="B144:B146"/>
    <mergeCell ref="C144:C146"/>
    <mergeCell ref="D144:D146"/>
    <mergeCell ref="E144:F144"/>
    <mergeCell ref="Q144:R144"/>
    <mergeCell ref="T144:U144"/>
    <mergeCell ref="E145:F145"/>
    <mergeCell ref="T145:U145"/>
    <mergeCell ref="E146:F146"/>
    <mergeCell ref="T146:U146"/>
    <mergeCell ref="B141:B143"/>
    <mergeCell ref="C141:C143"/>
    <mergeCell ref="D141:D143"/>
    <mergeCell ref="E141:F141"/>
    <mergeCell ref="Q141:R141"/>
    <mergeCell ref="T141:U141"/>
    <mergeCell ref="E142:F142"/>
    <mergeCell ref="T142:U142"/>
    <mergeCell ref="E143:F143"/>
    <mergeCell ref="T143:U143"/>
    <mergeCell ref="B138:B140"/>
    <mergeCell ref="C138:C140"/>
    <mergeCell ref="D138:D140"/>
    <mergeCell ref="E138:F138"/>
    <mergeCell ref="Q138:R138"/>
    <mergeCell ref="T138:U138"/>
    <mergeCell ref="E139:F139"/>
    <mergeCell ref="T139:U139"/>
    <mergeCell ref="E140:F140"/>
    <mergeCell ref="T140:U140"/>
    <mergeCell ref="Q135:R135"/>
    <mergeCell ref="T135:U135"/>
    <mergeCell ref="T136:U136"/>
    <mergeCell ref="T132:U132"/>
    <mergeCell ref="T133:U133"/>
    <mergeCell ref="B115:B124"/>
    <mergeCell ref="C115:C124"/>
    <mergeCell ref="D115:D119"/>
    <mergeCell ref="E115:E117"/>
    <mergeCell ref="T115:U115"/>
    <mergeCell ref="E118:E119"/>
    <mergeCell ref="D120:D124"/>
    <mergeCell ref="E120:E122"/>
    <mergeCell ref="E123:E124"/>
    <mergeCell ref="I125:J125"/>
    <mergeCell ref="I126:J126"/>
    <mergeCell ref="Q126:R126"/>
    <mergeCell ref="T126:U126"/>
    <mergeCell ref="T128:U128"/>
    <mergeCell ref="B130:F131"/>
    <mergeCell ref="B136:C136"/>
    <mergeCell ref="D136:F136"/>
    <mergeCell ref="B105:B114"/>
    <mergeCell ref="C105:C114"/>
    <mergeCell ref="D105:D109"/>
    <mergeCell ref="E105:E107"/>
    <mergeCell ref="T105:U105"/>
    <mergeCell ref="E108:E109"/>
    <mergeCell ref="D110:D114"/>
    <mergeCell ref="E110:E112"/>
    <mergeCell ref="E113:E114"/>
    <mergeCell ref="B95:B104"/>
    <mergeCell ref="C95:C104"/>
    <mergeCell ref="D95:D99"/>
    <mergeCell ref="E95:E97"/>
    <mergeCell ref="T95:U95"/>
    <mergeCell ref="E98:E99"/>
    <mergeCell ref="D100:D104"/>
    <mergeCell ref="E100:E102"/>
    <mergeCell ref="E103:E104"/>
    <mergeCell ref="B89:B94"/>
    <mergeCell ref="C89:C94"/>
    <mergeCell ref="D89:D91"/>
    <mergeCell ref="E89:E91"/>
    <mergeCell ref="T89:U89"/>
    <mergeCell ref="D92:D94"/>
    <mergeCell ref="E92:E94"/>
    <mergeCell ref="D76:D82"/>
    <mergeCell ref="E76:E77"/>
    <mergeCell ref="Q76:R76"/>
    <mergeCell ref="T76:U76"/>
    <mergeCell ref="E78:E79"/>
    <mergeCell ref="T78:U78"/>
    <mergeCell ref="E80:E82"/>
    <mergeCell ref="T80:U80"/>
    <mergeCell ref="B76:B82"/>
    <mergeCell ref="C76:C82"/>
    <mergeCell ref="B83:B88"/>
    <mergeCell ref="C83:C88"/>
    <mergeCell ref="D83:D85"/>
    <mergeCell ref="E83:E85"/>
    <mergeCell ref="T83:U83"/>
    <mergeCell ref="D86:D88"/>
    <mergeCell ref="E86:E88"/>
    <mergeCell ref="B69:B75"/>
    <mergeCell ref="C69:C75"/>
    <mergeCell ref="D69:D75"/>
    <mergeCell ref="E69:E70"/>
    <mergeCell ref="Q69:R69"/>
    <mergeCell ref="T69:U69"/>
    <mergeCell ref="E71:E72"/>
    <mergeCell ref="T71:U71"/>
    <mergeCell ref="E73:E75"/>
    <mergeCell ref="T73:U73"/>
    <mergeCell ref="B62:B68"/>
    <mergeCell ref="C62:C68"/>
    <mergeCell ref="D62:D68"/>
    <mergeCell ref="E62:E63"/>
    <mergeCell ref="Q62:R62"/>
    <mergeCell ref="T62:U62"/>
    <mergeCell ref="E64:E65"/>
    <mergeCell ref="T64:U64"/>
    <mergeCell ref="E66:E68"/>
    <mergeCell ref="T66:U66"/>
    <mergeCell ref="B53:B59"/>
    <mergeCell ref="C53:C59"/>
    <mergeCell ref="D53:D59"/>
    <mergeCell ref="E53:E54"/>
    <mergeCell ref="Q53:R53"/>
    <mergeCell ref="T53:U53"/>
    <mergeCell ref="E55:E56"/>
    <mergeCell ref="T55:U55"/>
    <mergeCell ref="E57:E59"/>
    <mergeCell ref="T57:U57"/>
    <mergeCell ref="B47:B52"/>
    <mergeCell ref="C47:C52"/>
    <mergeCell ref="D47:D52"/>
    <mergeCell ref="E47:E48"/>
    <mergeCell ref="Q47:R47"/>
    <mergeCell ref="T47:U47"/>
    <mergeCell ref="E49:E50"/>
    <mergeCell ref="T49:U49"/>
    <mergeCell ref="E51:E52"/>
    <mergeCell ref="T51:U51"/>
    <mergeCell ref="B41:B46"/>
    <mergeCell ref="C41:C46"/>
    <mergeCell ref="D41:D46"/>
    <mergeCell ref="E41:E42"/>
    <mergeCell ref="Q41:R41"/>
    <mergeCell ref="T41:U41"/>
    <mergeCell ref="E43:E44"/>
    <mergeCell ref="T43:U43"/>
    <mergeCell ref="E45:E46"/>
    <mergeCell ref="T45:U45"/>
    <mergeCell ref="B35:B40"/>
    <mergeCell ref="C35:C40"/>
    <mergeCell ref="D35:D40"/>
    <mergeCell ref="E35:E36"/>
    <mergeCell ref="Q35:R35"/>
    <mergeCell ref="T35:U35"/>
    <mergeCell ref="E37:E38"/>
    <mergeCell ref="T37:U37"/>
    <mergeCell ref="E39:E40"/>
    <mergeCell ref="T39:U39"/>
    <mergeCell ref="B29:B34"/>
    <mergeCell ref="C29:C34"/>
    <mergeCell ref="D29:D34"/>
    <mergeCell ref="E29:E30"/>
    <mergeCell ref="Q29:R29"/>
    <mergeCell ref="T29:U29"/>
    <mergeCell ref="E31:E32"/>
    <mergeCell ref="T31:U31"/>
    <mergeCell ref="E33:E34"/>
    <mergeCell ref="T33:U33"/>
    <mergeCell ref="B23:B28"/>
    <mergeCell ref="C23:C28"/>
    <mergeCell ref="D23:D28"/>
    <mergeCell ref="E23:E24"/>
    <mergeCell ref="Q23:R23"/>
    <mergeCell ref="T23:U23"/>
    <mergeCell ref="E25:E26"/>
    <mergeCell ref="T25:U25"/>
    <mergeCell ref="E27:E28"/>
    <mergeCell ref="T27:U27"/>
    <mergeCell ref="B17:B22"/>
    <mergeCell ref="C17:C22"/>
    <mergeCell ref="D17:D22"/>
    <mergeCell ref="E17:E18"/>
    <mergeCell ref="Q17:R17"/>
    <mergeCell ref="T17:U17"/>
    <mergeCell ref="E19:E20"/>
    <mergeCell ref="T19:U19"/>
    <mergeCell ref="E21:E22"/>
    <mergeCell ref="T21:U21"/>
    <mergeCell ref="A1:B1"/>
    <mergeCell ref="C1:F1"/>
    <mergeCell ref="J1:L1"/>
    <mergeCell ref="Q3:R3"/>
    <mergeCell ref="T3:U3"/>
    <mergeCell ref="B5:F6"/>
    <mergeCell ref="B8:F9"/>
    <mergeCell ref="T10:U10"/>
    <mergeCell ref="B15:C15"/>
    <mergeCell ref="D15:F15"/>
    <mergeCell ref="T15:U15"/>
  </mergeCells>
  <phoneticPr fontId="2"/>
  <pageMargins left="0.78740157480314965" right="0.78740157480314965" top="0.78740157480314965" bottom="0.39370078740157483" header="0.51181102362204722" footer="0.51181102362204722"/>
  <pageSetup paperSize="9" scale="83" orientation="portrait" r:id="rId1"/>
  <headerFooter alignWithMargins="0"/>
  <rowBreaks count="3" manualBreakCount="3">
    <brk id="59" max="11" man="1"/>
    <brk id="126" max="11" man="1"/>
    <brk id="17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4"/>
  <sheetViews>
    <sheetView view="pageBreakPreview" zoomScaleNormal="100" zoomScaleSheetLayoutView="100" workbookViewId="0">
      <selection activeCell="I17" sqref="I17"/>
    </sheetView>
  </sheetViews>
  <sheetFormatPr defaultRowHeight="13.5"/>
  <cols>
    <col min="1" max="3" width="8.875" style="282"/>
    <col min="4" max="4" width="28.5" style="282" customWidth="1"/>
    <col min="5" max="5" width="7.5" style="282" customWidth="1"/>
    <col min="6" max="6" width="9.375" style="282" customWidth="1"/>
    <col min="7" max="7" width="7.375" style="282" customWidth="1"/>
    <col min="8" max="69" width="8.875" style="282"/>
    <col min="70" max="259" width="8.875" style="200"/>
    <col min="260" max="260" width="28.5" style="200" customWidth="1"/>
    <col min="261" max="261" width="7.5" style="200" customWidth="1"/>
    <col min="262" max="262" width="9.375" style="200" customWidth="1"/>
    <col min="263" max="263" width="7.375" style="200" customWidth="1"/>
    <col min="264" max="515" width="8.875" style="200"/>
    <col min="516" max="516" width="28.5" style="200" customWidth="1"/>
    <col min="517" max="517" width="7.5" style="200" customWidth="1"/>
    <col min="518" max="518" width="9.375" style="200" customWidth="1"/>
    <col min="519" max="519" width="7.375" style="200" customWidth="1"/>
    <col min="520" max="771" width="8.875" style="200"/>
    <col min="772" max="772" width="28.5" style="200" customWidth="1"/>
    <col min="773" max="773" width="7.5" style="200" customWidth="1"/>
    <col min="774" max="774" width="9.375" style="200" customWidth="1"/>
    <col min="775" max="775" width="7.375" style="200" customWidth="1"/>
    <col min="776" max="1027" width="8.875" style="200"/>
    <col min="1028" max="1028" width="28.5" style="200" customWidth="1"/>
    <col min="1029" max="1029" width="7.5" style="200" customWidth="1"/>
    <col min="1030" max="1030" width="9.375" style="200" customWidth="1"/>
    <col min="1031" max="1031" width="7.375" style="200" customWidth="1"/>
    <col min="1032" max="1283" width="8.875" style="200"/>
    <col min="1284" max="1284" width="28.5" style="200" customWidth="1"/>
    <col min="1285" max="1285" width="7.5" style="200" customWidth="1"/>
    <col min="1286" max="1286" width="9.375" style="200" customWidth="1"/>
    <col min="1287" max="1287" width="7.375" style="200" customWidth="1"/>
    <col min="1288" max="1539" width="8.875" style="200"/>
    <col min="1540" max="1540" width="28.5" style="200" customWidth="1"/>
    <col min="1541" max="1541" width="7.5" style="200" customWidth="1"/>
    <col min="1542" max="1542" width="9.375" style="200" customWidth="1"/>
    <col min="1543" max="1543" width="7.375" style="200" customWidth="1"/>
    <col min="1544" max="1795" width="8.875" style="200"/>
    <col min="1796" max="1796" width="28.5" style="200" customWidth="1"/>
    <col min="1797" max="1797" width="7.5" style="200" customWidth="1"/>
    <col min="1798" max="1798" width="9.375" style="200" customWidth="1"/>
    <col min="1799" max="1799" width="7.375" style="200" customWidth="1"/>
    <col min="1800" max="2051" width="8.875" style="200"/>
    <col min="2052" max="2052" width="28.5" style="200" customWidth="1"/>
    <col min="2053" max="2053" width="7.5" style="200" customWidth="1"/>
    <col min="2054" max="2054" width="9.375" style="200" customWidth="1"/>
    <col min="2055" max="2055" width="7.375" style="200" customWidth="1"/>
    <col min="2056" max="2307" width="8.875" style="200"/>
    <col min="2308" max="2308" width="28.5" style="200" customWidth="1"/>
    <col min="2309" max="2309" width="7.5" style="200" customWidth="1"/>
    <col min="2310" max="2310" width="9.375" style="200" customWidth="1"/>
    <col min="2311" max="2311" width="7.375" style="200" customWidth="1"/>
    <col min="2312" max="2563" width="8.875" style="200"/>
    <col min="2564" max="2564" width="28.5" style="200" customWidth="1"/>
    <col min="2565" max="2565" width="7.5" style="200" customWidth="1"/>
    <col min="2566" max="2566" width="9.375" style="200" customWidth="1"/>
    <col min="2567" max="2567" width="7.375" style="200" customWidth="1"/>
    <col min="2568" max="2819" width="8.875" style="200"/>
    <col min="2820" max="2820" width="28.5" style="200" customWidth="1"/>
    <col min="2821" max="2821" width="7.5" style="200" customWidth="1"/>
    <col min="2822" max="2822" width="9.375" style="200" customWidth="1"/>
    <col min="2823" max="2823" width="7.375" style="200" customWidth="1"/>
    <col min="2824" max="3075" width="8.875" style="200"/>
    <col min="3076" max="3076" width="28.5" style="200" customWidth="1"/>
    <col min="3077" max="3077" width="7.5" style="200" customWidth="1"/>
    <col min="3078" max="3078" width="9.375" style="200" customWidth="1"/>
    <col min="3079" max="3079" width="7.375" style="200" customWidth="1"/>
    <col min="3080" max="3331" width="8.875" style="200"/>
    <col min="3332" max="3332" width="28.5" style="200" customWidth="1"/>
    <col min="3333" max="3333" width="7.5" style="200" customWidth="1"/>
    <col min="3334" max="3334" width="9.375" style="200" customWidth="1"/>
    <col min="3335" max="3335" width="7.375" style="200" customWidth="1"/>
    <col min="3336" max="3587" width="8.875" style="200"/>
    <col min="3588" max="3588" width="28.5" style="200" customWidth="1"/>
    <col min="3589" max="3589" width="7.5" style="200" customWidth="1"/>
    <col min="3590" max="3590" width="9.375" style="200" customWidth="1"/>
    <col min="3591" max="3591" width="7.375" style="200" customWidth="1"/>
    <col min="3592" max="3843" width="8.875" style="200"/>
    <col min="3844" max="3844" width="28.5" style="200" customWidth="1"/>
    <col min="3845" max="3845" width="7.5" style="200" customWidth="1"/>
    <col min="3846" max="3846" width="9.375" style="200" customWidth="1"/>
    <col min="3847" max="3847" width="7.375" style="200" customWidth="1"/>
    <col min="3848" max="4099" width="8.875" style="200"/>
    <col min="4100" max="4100" width="28.5" style="200" customWidth="1"/>
    <col min="4101" max="4101" width="7.5" style="200" customWidth="1"/>
    <col min="4102" max="4102" width="9.375" style="200" customWidth="1"/>
    <col min="4103" max="4103" width="7.375" style="200" customWidth="1"/>
    <col min="4104" max="4355" width="8.875" style="200"/>
    <col min="4356" max="4356" width="28.5" style="200" customWidth="1"/>
    <col min="4357" max="4357" width="7.5" style="200" customWidth="1"/>
    <col min="4358" max="4358" width="9.375" style="200" customWidth="1"/>
    <col min="4359" max="4359" width="7.375" style="200" customWidth="1"/>
    <col min="4360" max="4611" width="8.875" style="200"/>
    <col min="4612" max="4612" width="28.5" style="200" customWidth="1"/>
    <col min="4613" max="4613" width="7.5" style="200" customWidth="1"/>
    <col min="4614" max="4614" width="9.375" style="200" customWidth="1"/>
    <col min="4615" max="4615" width="7.375" style="200" customWidth="1"/>
    <col min="4616" max="4867" width="8.875" style="200"/>
    <col min="4868" max="4868" width="28.5" style="200" customWidth="1"/>
    <col min="4869" max="4869" width="7.5" style="200" customWidth="1"/>
    <col min="4870" max="4870" width="9.375" style="200" customWidth="1"/>
    <col min="4871" max="4871" width="7.375" style="200" customWidth="1"/>
    <col min="4872" max="5123" width="8.875" style="200"/>
    <col min="5124" max="5124" width="28.5" style="200" customWidth="1"/>
    <col min="5125" max="5125" width="7.5" style="200" customWidth="1"/>
    <col min="5126" max="5126" width="9.375" style="200" customWidth="1"/>
    <col min="5127" max="5127" width="7.375" style="200" customWidth="1"/>
    <col min="5128" max="5379" width="8.875" style="200"/>
    <col min="5380" max="5380" width="28.5" style="200" customWidth="1"/>
    <col min="5381" max="5381" width="7.5" style="200" customWidth="1"/>
    <col min="5382" max="5382" width="9.375" style="200" customWidth="1"/>
    <col min="5383" max="5383" width="7.375" style="200" customWidth="1"/>
    <col min="5384" max="5635" width="8.875" style="200"/>
    <col min="5636" max="5636" width="28.5" style="200" customWidth="1"/>
    <col min="5637" max="5637" width="7.5" style="200" customWidth="1"/>
    <col min="5638" max="5638" width="9.375" style="200" customWidth="1"/>
    <col min="5639" max="5639" width="7.375" style="200" customWidth="1"/>
    <col min="5640" max="5891" width="8.875" style="200"/>
    <col min="5892" max="5892" width="28.5" style="200" customWidth="1"/>
    <col min="5893" max="5893" width="7.5" style="200" customWidth="1"/>
    <col min="5894" max="5894" width="9.375" style="200" customWidth="1"/>
    <col min="5895" max="5895" width="7.375" style="200" customWidth="1"/>
    <col min="5896" max="6147" width="8.875" style="200"/>
    <col min="6148" max="6148" width="28.5" style="200" customWidth="1"/>
    <col min="6149" max="6149" width="7.5" style="200" customWidth="1"/>
    <col min="6150" max="6150" width="9.375" style="200" customWidth="1"/>
    <col min="6151" max="6151" width="7.375" style="200" customWidth="1"/>
    <col min="6152" max="6403" width="8.875" style="200"/>
    <col min="6404" max="6404" width="28.5" style="200" customWidth="1"/>
    <col min="6405" max="6405" width="7.5" style="200" customWidth="1"/>
    <col min="6406" max="6406" width="9.375" style="200" customWidth="1"/>
    <col min="6407" max="6407" width="7.375" style="200" customWidth="1"/>
    <col min="6408" max="6659" width="8.875" style="200"/>
    <col min="6660" max="6660" width="28.5" style="200" customWidth="1"/>
    <col min="6661" max="6661" width="7.5" style="200" customWidth="1"/>
    <col min="6662" max="6662" width="9.375" style="200" customWidth="1"/>
    <col min="6663" max="6663" width="7.375" style="200" customWidth="1"/>
    <col min="6664" max="6915" width="8.875" style="200"/>
    <col min="6916" max="6916" width="28.5" style="200" customWidth="1"/>
    <col min="6917" max="6917" width="7.5" style="200" customWidth="1"/>
    <col min="6918" max="6918" width="9.375" style="200" customWidth="1"/>
    <col min="6919" max="6919" width="7.375" style="200" customWidth="1"/>
    <col min="6920" max="7171" width="8.875" style="200"/>
    <col min="7172" max="7172" width="28.5" style="200" customWidth="1"/>
    <col min="7173" max="7173" width="7.5" style="200" customWidth="1"/>
    <col min="7174" max="7174" width="9.375" style="200" customWidth="1"/>
    <col min="7175" max="7175" width="7.375" style="200" customWidth="1"/>
    <col min="7176" max="7427" width="8.875" style="200"/>
    <col min="7428" max="7428" width="28.5" style="200" customWidth="1"/>
    <col min="7429" max="7429" width="7.5" style="200" customWidth="1"/>
    <col min="7430" max="7430" width="9.375" style="200" customWidth="1"/>
    <col min="7431" max="7431" width="7.375" style="200" customWidth="1"/>
    <col min="7432" max="7683" width="8.875" style="200"/>
    <col min="7684" max="7684" width="28.5" style="200" customWidth="1"/>
    <col min="7685" max="7685" width="7.5" style="200" customWidth="1"/>
    <col min="7686" max="7686" width="9.375" style="200" customWidth="1"/>
    <col min="7687" max="7687" width="7.375" style="200" customWidth="1"/>
    <col min="7688" max="7939" width="8.875" style="200"/>
    <col min="7940" max="7940" width="28.5" style="200" customWidth="1"/>
    <col min="7941" max="7941" width="7.5" style="200" customWidth="1"/>
    <col min="7942" max="7942" width="9.375" style="200" customWidth="1"/>
    <col min="7943" max="7943" width="7.375" style="200" customWidth="1"/>
    <col min="7944" max="8195" width="8.875" style="200"/>
    <col min="8196" max="8196" width="28.5" style="200" customWidth="1"/>
    <col min="8197" max="8197" width="7.5" style="200" customWidth="1"/>
    <col min="8198" max="8198" width="9.375" style="200" customWidth="1"/>
    <col min="8199" max="8199" width="7.375" style="200" customWidth="1"/>
    <col min="8200" max="8451" width="8.875" style="200"/>
    <col min="8452" max="8452" width="28.5" style="200" customWidth="1"/>
    <col min="8453" max="8453" width="7.5" style="200" customWidth="1"/>
    <col min="8454" max="8454" width="9.375" style="200" customWidth="1"/>
    <col min="8455" max="8455" width="7.375" style="200" customWidth="1"/>
    <col min="8456" max="8707" width="8.875" style="200"/>
    <col min="8708" max="8708" width="28.5" style="200" customWidth="1"/>
    <col min="8709" max="8709" width="7.5" style="200" customWidth="1"/>
    <col min="8710" max="8710" width="9.375" style="200" customWidth="1"/>
    <col min="8711" max="8711" width="7.375" style="200" customWidth="1"/>
    <col min="8712" max="8963" width="8.875" style="200"/>
    <col min="8964" max="8964" width="28.5" style="200" customWidth="1"/>
    <col min="8965" max="8965" width="7.5" style="200" customWidth="1"/>
    <col min="8966" max="8966" width="9.375" style="200" customWidth="1"/>
    <col min="8967" max="8967" width="7.375" style="200" customWidth="1"/>
    <col min="8968" max="9219" width="8.875" style="200"/>
    <col min="9220" max="9220" width="28.5" style="200" customWidth="1"/>
    <col min="9221" max="9221" width="7.5" style="200" customWidth="1"/>
    <col min="9222" max="9222" width="9.375" style="200" customWidth="1"/>
    <col min="9223" max="9223" width="7.375" style="200" customWidth="1"/>
    <col min="9224" max="9475" width="8.875" style="200"/>
    <col min="9476" max="9476" width="28.5" style="200" customWidth="1"/>
    <col min="9477" max="9477" width="7.5" style="200" customWidth="1"/>
    <col min="9478" max="9478" width="9.375" style="200" customWidth="1"/>
    <col min="9479" max="9479" width="7.375" style="200" customWidth="1"/>
    <col min="9480" max="9731" width="8.875" style="200"/>
    <col min="9732" max="9732" width="28.5" style="200" customWidth="1"/>
    <col min="9733" max="9733" width="7.5" style="200" customWidth="1"/>
    <col min="9734" max="9734" width="9.375" style="200" customWidth="1"/>
    <col min="9735" max="9735" width="7.375" style="200" customWidth="1"/>
    <col min="9736" max="9987" width="8.875" style="200"/>
    <col min="9988" max="9988" width="28.5" style="200" customWidth="1"/>
    <col min="9989" max="9989" width="7.5" style="200" customWidth="1"/>
    <col min="9990" max="9990" width="9.375" style="200" customWidth="1"/>
    <col min="9991" max="9991" width="7.375" style="200" customWidth="1"/>
    <col min="9992" max="10243" width="8.875" style="200"/>
    <col min="10244" max="10244" width="28.5" style="200" customWidth="1"/>
    <col min="10245" max="10245" width="7.5" style="200" customWidth="1"/>
    <col min="10246" max="10246" width="9.375" style="200" customWidth="1"/>
    <col min="10247" max="10247" width="7.375" style="200" customWidth="1"/>
    <col min="10248" max="10499" width="8.875" style="200"/>
    <col min="10500" max="10500" width="28.5" style="200" customWidth="1"/>
    <col min="10501" max="10501" width="7.5" style="200" customWidth="1"/>
    <col min="10502" max="10502" width="9.375" style="200" customWidth="1"/>
    <col min="10503" max="10503" width="7.375" style="200" customWidth="1"/>
    <col min="10504" max="10755" width="8.875" style="200"/>
    <col min="10756" max="10756" width="28.5" style="200" customWidth="1"/>
    <col min="10757" max="10757" width="7.5" style="200" customWidth="1"/>
    <col min="10758" max="10758" width="9.375" style="200" customWidth="1"/>
    <col min="10759" max="10759" width="7.375" style="200" customWidth="1"/>
    <col min="10760" max="11011" width="8.875" style="200"/>
    <col min="11012" max="11012" width="28.5" style="200" customWidth="1"/>
    <col min="11013" max="11013" width="7.5" style="200" customWidth="1"/>
    <col min="11014" max="11014" width="9.375" style="200" customWidth="1"/>
    <col min="11015" max="11015" width="7.375" style="200" customWidth="1"/>
    <col min="11016" max="11267" width="8.875" style="200"/>
    <col min="11268" max="11268" width="28.5" style="200" customWidth="1"/>
    <col min="11269" max="11269" width="7.5" style="200" customWidth="1"/>
    <col min="11270" max="11270" width="9.375" style="200" customWidth="1"/>
    <col min="11271" max="11271" width="7.375" style="200" customWidth="1"/>
    <col min="11272" max="11523" width="8.875" style="200"/>
    <col min="11524" max="11524" width="28.5" style="200" customWidth="1"/>
    <col min="11525" max="11525" width="7.5" style="200" customWidth="1"/>
    <col min="11526" max="11526" width="9.375" style="200" customWidth="1"/>
    <col min="11527" max="11527" width="7.375" style="200" customWidth="1"/>
    <col min="11528" max="11779" width="8.875" style="200"/>
    <col min="11780" max="11780" width="28.5" style="200" customWidth="1"/>
    <col min="11781" max="11781" width="7.5" style="200" customWidth="1"/>
    <col min="11782" max="11782" width="9.375" style="200" customWidth="1"/>
    <col min="11783" max="11783" width="7.375" style="200" customWidth="1"/>
    <col min="11784" max="12035" width="8.875" style="200"/>
    <col min="12036" max="12036" width="28.5" style="200" customWidth="1"/>
    <col min="12037" max="12037" width="7.5" style="200" customWidth="1"/>
    <col min="12038" max="12038" width="9.375" style="200" customWidth="1"/>
    <col min="12039" max="12039" width="7.375" style="200" customWidth="1"/>
    <col min="12040" max="12291" width="8.875" style="200"/>
    <col min="12292" max="12292" width="28.5" style="200" customWidth="1"/>
    <col min="12293" max="12293" width="7.5" style="200" customWidth="1"/>
    <col min="12294" max="12294" width="9.375" style="200" customWidth="1"/>
    <col min="12295" max="12295" width="7.375" style="200" customWidth="1"/>
    <col min="12296" max="12547" width="8.875" style="200"/>
    <col min="12548" max="12548" width="28.5" style="200" customWidth="1"/>
    <col min="12549" max="12549" width="7.5" style="200" customWidth="1"/>
    <col min="12550" max="12550" width="9.375" style="200" customWidth="1"/>
    <col min="12551" max="12551" width="7.375" style="200" customWidth="1"/>
    <col min="12552" max="12803" width="8.875" style="200"/>
    <col min="12804" max="12804" width="28.5" style="200" customWidth="1"/>
    <col min="12805" max="12805" width="7.5" style="200" customWidth="1"/>
    <col min="12806" max="12806" width="9.375" style="200" customWidth="1"/>
    <col min="12807" max="12807" width="7.375" style="200" customWidth="1"/>
    <col min="12808" max="13059" width="8.875" style="200"/>
    <col min="13060" max="13060" width="28.5" style="200" customWidth="1"/>
    <col min="13061" max="13061" width="7.5" style="200" customWidth="1"/>
    <col min="13062" max="13062" width="9.375" style="200" customWidth="1"/>
    <col min="13063" max="13063" width="7.375" style="200" customWidth="1"/>
    <col min="13064" max="13315" width="8.875" style="200"/>
    <col min="13316" max="13316" width="28.5" style="200" customWidth="1"/>
    <col min="13317" max="13317" width="7.5" style="200" customWidth="1"/>
    <col min="13318" max="13318" width="9.375" style="200" customWidth="1"/>
    <col min="13319" max="13319" width="7.375" style="200" customWidth="1"/>
    <col min="13320" max="13571" width="8.875" style="200"/>
    <col min="13572" max="13572" width="28.5" style="200" customWidth="1"/>
    <col min="13573" max="13573" width="7.5" style="200" customWidth="1"/>
    <col min="13574" max="13574" width="9.375" style="200" customWidth="1"/>
    <col min="13575" max="13575" width="7.375" style="200" customWidth="1"/>
    <col min="13576" max="13827" width="8.875" style="200"/>
    <col min="13828" max="13828" width="28.5" style="200" customWidth="1"/>
    <col min="13829" max="13829" width="7.5" style="200" customWidth="1"/>
    <col min="13830" max="13830" width="9.375" style="200" customWidth="1"/>
    <col min="13831" max="13831" width="7.375" style="200" customWidth="1"/>
    <col min="13832" max="14083" width="8.875" style="200"/>
    <col min="14084" max="14084" width="28.5" style="200" customWidth="1"/>
    <col min="14085" max="14085" width="7.5" style="200" customWidth="1"/>
    <col min="14086" max="14086" width="9.375" style="200" customWidth="1"/>
    <col min="14087" max="14087" width="7.375" style="200" customWidth="1"/>
    <col min="14088" max="14339" width="8.875" style="200"/>
    <col min="14340" max="14340" width="28.5" style="200" customWidth="1"/>
    <col min="14341" max="14341" width="7.5" style="200" customWidth="1"/>
    <col min="14342" max="14342" width="9.375" style="200" customWidth="1"/>
    <col min="14343" max="14343" width="7.375" style="200" customWidth="1"/>
    <col min="14344" max="14595" width="8.875" style="200"/>
    <col min="14596" max="14596" width="28.5" style="200" customWidth="1"/>
    <col min="14597" max="14597" width="7.5" style="200" customWidth="1"/>
    <col min="14598" max="14598" width="9.375" style="200" customWidth="1"/>
    <col min="14599" max="14599" width="7.375" style="200" customWidth="1"/>
    <col min="14600" max="14851" width="8.875" style="200"/>
    <col min="14852" max="14852" width="28.5" style="200" customWidth="1"/>
    <col min="14853" max="14853" width="7.5" style="200" customWidth="1"/>
    <col min="14854" max="14854" width="9.375" style="200" customWidth="1"/>
    <col min="14855" max="14855" width="7.375" style="200" customWidth="1"/>
    <col min="14856" max="15107" width="8.875" style="200"/>
    <col min="15108" max="15108" width="28.5" style="200" customWidth="1"/>
    <col min="15109" max="15109" width="7.5" style="200" customWidth="1"/>
    <col min="15110" max="15110" width="9.375" style="200" customWidth="1"/>
    <col min="15111" max="15111" width="7.375" style="200" customWidth="1"/>
    <col min="15112" max="15363" width="8.875" style="200"/>
    <col min="15364" max="15364" width="28.5" style="200" customWidth="1"/>
    <col min="15365" max="15365" width="7.5" style="200" customWidth="1"/>
    <col min="15366" max="15366" width="9.375" style="200" customWidth="1"/>
    <col min="15367" max="15367" width="7.375" style="200" customWidth="1"/>
    <col min="15368" max="15619" width="8.875" style="200"/>
    <col min="15620" max="15620" width="28.5" style="200" customWidth="1"/>
    <col min="15621" max="15621" width="7.5" style="200" customWidth="1"/>
    <col min="15622" max="15622" width="9.375" style="200" customWidth="1"/>
    <col min="15623" max="15623" width="7.375" style="200" customWidth="1"/>
    <col min="15624" max="15875" width="8.875" style="200"/>
    <col min="15876" max="15876" width="28.5" style="200" customWidth="1"/>
    <col min="15877" max="15877" width="7.5" style="200" customWidth="1"/>
    <col min="15878" max="15878" width="9.375" style="200" customWidth="1"/>
    <col min="15879" max="15879" width="7.375" style="200" customWidth="1"/>
    <col min="15880" max="16131" width="8.875" style="200"/>
    <col min="16132" max="16132" width="28.5" style="200" customWidth="1"/>
    <col min="16133" max="16133" width="7.5" style="200" customWidth="1"/>
    <col min="16134" max="16134" width="9.375" style="200" customWidth="1"/>
    <col min="16135" max="16135" width="7.375" style="200" customWidth="1"/>
    <col min="16136" max="16384" width="8.875" style="200"/>
  </cols>
  <sheetData>
    <row r="1" spans="1:7" s="200" customFormat="1" ht="16.5" customHeight="1">
      <c r="A1" s="282" t="s">
        <v>222</v>
      </c>
      <c r="B1" s="282"/>
      <c r="C1" s="282"/>
      <c r="D1" s="282"/>
      <c r="E1" s="282"/>
      <c r="F1" s="282"/>
      <c r="G1" s="282"/>
    </row>
    <row r="2" spans="1:7" s="200" customFormat="1" ht="16.5" customHeight="1">
      <c r="A2" s="282"/>
      <c r="B2" s="282"/>
      <c r="C2" s="282"/>
      <c r="D2" s="296"/>
      <c r="E2" s="298" t="s">
        <v>90</v>
      </c>
      <c r="F2" s="297">
        <f>総括表!H4</f>
        <v>0</v>
      </c>
      <c r="G2" s="297"/>
    </row>
    <row r="3" spans="1:7" s="200" customFormat="1" ht="16.5" customHeight="1">
      <c r="A3" s="282"/>
      <c r="B3" s="282"/>
      <c r="C3" s="282"/>
      <c r="D3" s="296"/>
      <c r="E3" s="296"/>
      <c r="F3" s="296"/>
      <c r="G3" s="296"/>
    </row>
    <row r="4" spans="1:7" s="200" customFormat="1" ht="16.5" customHeight="1">
      <c r="A4" s="282" t="s">
        <v>1624</v>
      </c>
      <c r="B4" s="282"/>
      <c r="C4" s="282"/>
      <c r="D4" s="296"/>
      <c r="E4" s="296"/>
      <c r="F4" s="296"/>
      <c r="G4" s="296"/>
    </row>
    <row r="5" spans="1:7" s="200" customFormat="1" ht="16.5" customHeight="1">
      <c r="A5" s="282"/>
      <c r="B5" s="282"/>
      <c r="C5" s="282"/>
      <c r="D5" s="282"/>
      <c r="E5" s="282"/>
      <c r="F5" s="282"/>
      <c r="G5" s="283" t="s">
        <v>218</v>
      </c>
    </row>
    <row r="6" spans="1:7" s="200" customFormat="1" ht="16.5" customHeight="1">
      <c r="A6" s="804" t="s">
        <v>217</v>
      </c>
      <c r="B6" s="1034" t="s">
        <v>221</v>
      </c>
      <c r="C6" s="1035"/>
      <c r="D6" s="1036"/>
      <c r="E6" s="1037" t="s">
        <v>213</v>
      </c>
      <c r="F6" s="1038"/>
      <c r="G6" s="1039"/>
    </row>
    <row r="7" spans="1:7" s="200" customFormat="1" ht="16.5" customHeight="1">
      <c r="A7" s="293" t="s">
        <v>212</v>
      </c>
      <c r="B7" s="1040" t="s">
        <v>1625</v>
      </c>
      <c r="C7" s="1041"/>
      <c r="D7" s="1042"/>
      <c r="E7" s="1040" t="s">
        <v>1626</v>
      </c>
      <c r="F7" s="1041"/>
      <c r="G7" s="1042"/>
    </row>
    <row r="8" spans="1:7" s="200" customFormat="1" ht="16.5" customHeight="1">
      <c r="A8" s="289" t="s">
        <v>208</v>
      </c>
      <c r="B8" s="1043" t="s">
        <v>1627</v>
      </c>
      <c r="C8" s="1044"/>
      <c r="D8" s="1045"/>
      <c r="E8" s="1043" t="s">
        <v>1628</v>
      </c>
      <c r="F8" s="1044"/>
      <c r="G8" s="1045"/>
    </row>
    <row r="9" spans="1:7" s="200" customFormat="1" ht="16.5" customHeight="1">
      <c r="A9" s="805"/>
      <c r="B9" s="1046"/>
      <c r="C9" s="1047"/>
      <c r="D9" s="1048"/>
      <c r="E9" s="1046"/>
      <c r="F9" s="1047"/>
      <c r="G9" s="1048"/>
    </row>
    <row r="10" spans="1:7" s="200" customFormat="1" ht="16.5" customHeight="1" thickBot="1">
      <c r="A10" s="285"/>
      <c r="B10" s="1049"/>
      <c r="C10" s="1050"/>
      <c r="D10" s="1051"/>
      <c r="E10" s="1052"/>
      <c r="F10" s="1053"/>
      <c r="G10" s="1054"/>
    </row>
    <row r="11" spans="1:7" s="200" customFormat="1" ht="16.5" customHeight="1" thickTop="1" thickBot="1">
      <c r="A11" s="806"/>
      <c r="B11" s="1055"/>
      <c r="C11" s="1056"/>
      <c r="D11" s="1057"/>
      <c r="E11" s="1380">
        <f>SUM(E9:G10)</f>
        <v>0</v>
      </c>
      <c r="F11" s="1381"/>
      <c r="G11" s="1382"/>
    </row>
    <row r="12" spans="1:7" s="200" customFormat="1" ht="16.5" customHeight="1" thickTop="1">
      <c r="A12" s="282"/>
      <c r="B12" s="282"/>
      <c r="C12" s="282"/>
      <c r="D12" s="282"/>
      <c r="E12" s="282"/>
      <c r="F12" s="282"/>
      <c r="G12" s="283" t="s">
        <v>1629</v>
      </c>
    </row>
    <row r="13" spans="1:7" s="200" customFormat="1" ht="16.5" customHeight="1">
      <c r="A13" s="282" t="s">
        <v>1630</v>
      </c>
      <c r="B13" s="282"/>
      <c r="C13" s="282"/>
      <c r="D13" s="282"/>
      <c r="E13" s="282"/>
      <c r="F13" s="282"/>
      <c r="G13" s="282"/>
    </row>
    <row r="14" spans="1:7" s="200" customFormat="1" ht="16.5" customHeight="1">
      <c r="A14" s="282"/>
      <c r="B14" s="282"/>
      <c r="C14" s="282"/>
      <c r="D14" s="282"/>
      <c r="E14" s="282"/>
      <c r="F14" s="282"/>
      <c r="G14" s="283" t="s">
        <v>218</v>
      </c>
    </row>
    <row r="15" spans="1:7" s="200" customFormat="1" ht="16.5" customHeight="1">
      <c r="A15" s="804" t="s">
        <v>217</v>
      </c>
      <c r="B15" s="1034" t="s">
        <v>221</v>
      </c>
      <c r="C15" s="1035"/>
      <c r="D15" s="1036"/>
      <c r="E15" s="1037" t="s">
        <v>213</v>
      </c>
      <c r="F15" s="1038"/>
      <c r="G15" s="1039"/>
    </row>
    <row r="16" spans="1:7" s="200" customFormat="1" ht="16.5" customHeight="1">
      <c r="A16" s="293" t="s">
        <v>212</v>
      </c>
      <c r="B16" s="1040" t="s">
        <v>1625</v>
      </c>
      <c r="C16" s="1041"/>
      <c r="D16" s="1042"/>
      <c r="E16" s="1040" t="s">
        <v>1631</v>
      </c>
      <c r="F16" s="1041"/>
      <c r="G16" s="1042"/>
    </row>
    <row r="17" spans="1:7" s="200" customFormat="1" ht="16.5" customHeight="1">
      <c r="A17" s="289" t="s">
        <v>208</v>
      </c>
      <c r="B17" s="1043" t="s">
        <v>1632</v>
      </c>
      <c r="C17" s="1044"/>
      <c r="D17" s="1045"/>
      <c r="E17" s="1043" t="s">
        <v>1633</v>
      </c>
      <c r="F17" s="1044"/>
      <c r="G17" s="1045"/>
    </row>
    <row r="18" spans="1:7" s="200" customFormat="1" ht="16.5" customHeight="1">
      <c r="A18" s="805"/>
      <c r="B18" s="1046"/>
      <c r="C18" s="1047"/>
      <c r="D18" s="1048"/>
      <c r="E18" s="1046"/>
      <c r="F18" s="1047"/>
      <c r="G18" s="1048"/>
    </row>
    <row r="19" spans="1:7" s="200" customFormat="1" ht="16.5" customHeight="1" thickBot="1">
      <c r="A19" s="285"/>
      <c r="B19" s="1049"/>
      <c r="C19" s="1050"/>
      <c r="D19" s="1051"/>
      <c r="E19" s="1052"/>
      <c r="F19" s="1053"/>
      <c r="G19" s="1054"/>
    </row>
    <row r="20" spans="1:7" s="200" customFormat="1" ht="16.5" customHeight="1" thickTop="1" thickBot="1">
      <c r="A20" s="806"/>
      <c r="B20" s="1055"/>
      <c r="C20" s="1056"/>
      <c r="D20" s="1057"/>
      <c r="E20" s="1380">
        <f>SUM(E18:G19)</f>
        <v>0</v>
      </c>
      <c r="F20" s="1381"/>
      <c r="G20" s="1382"/>
    </row>
    <row r="21" spans="1:7" s="200" customFormat="1" ht="16.5" customHeight="1" thickTop="1">
      <c r="A21" s="282"/>
      <c r="B21" s="282"/>
      <c r="C21" s="282"/>
      <c r="D21" s="282"/>
      <c r="E21" s="282"/>
      <c r="F21" s="282"/>
      <c r="G21" s="283" t="s">
        <v>1634</v>
      </c>
    </row>
    <row r="22" spans="1:7" s="200" customFormat="1" ht="16.5" customHeight="1">
      <c r="A22" s="282" t="s">
        <v>1635</v>
      </c>
      <c r="B22" s="282"/>
      <c r="C22" s="282"/>
      <c r="D22" s="282"/>
      <c r="E22" s="282"/>
      <c r="F22" s="282"/>
      <c r="G22" s="282"/>
    </row>
    <row r="23" spans="1:7" s="200" customFormat="1" ht="16.5" customHeight="1">
      <c r="A23" s="282"/>
      <c r="B23" s="282"/>
      <c r="C23" s="282"/>
      <c r="D23" s="282"/>
      <c r="E23" s="282"/>
      <c r="F23" s="282"/>
      <c r="G23" s="283" t="s">
        <v>218</v>
      </c>
    </row>
    <row r="24" spans="1:7" s="200" customFormat="1" ht="16.5" customHeight="1">
      <c r="A24" s="804" t="s">
        <v>217</v>
      </c>
      <c r="B24" s="804" t="s">
        <v>216</v>
      </c>
      <c r="C24" s="804" t="s">
        <v>220</v>
      </c>
      <c r="D24" s="807" t="s">
        <v>219</v>
      </c>
      <c r="E24" s="1037" t="s">
        <v>213</v>
      </c>
      <c r="F24" s="1038"/>
      <c r="G24" s="1039"/>
    </row>
    <row r="25" spans="1:7" s="200" customFormat="1" ht="16.5" customHeight="1">
      <c r="A25" s="293" t="s">
        <v>212</v>
      </c>
      <c r="B25" s="293" t="s">
        <v>211</v>
      </c>
      <c r="C25" s="293" t="s">
        <v>210</v>
      </c>
      <c r="D25" s="293" t="s">
        <v>1636</v>
      </c>
      <c r="E25" s="808" t="s">
        <v>209</v>
      </c>
      <c r="F25" s="809" t="s">
        <v>1637</v>
      </c>
      <c r="G25" s="810"/>
    </row>
    <row r="26" spans="1:7" s="200" customFormat="1" ht="16.5" customHeight="1">
      <c r="A26" s="293" t="s">
        <v>208</v>
      </c>
      <c r="B26" s="293"/>
      <c r="C26" s="293"/>
      <c r="D26" s="293"/>
      <c r="E26" s="292"/>
      <c r="F26" s="291" t="s">
        <v>207</v>
      </c>
      <c r="G26" s="290" t="s">
        <v>1638</v>
      </c>
    </row>
    <row r="27" spans="1:7" s="200" customFormat="1" ht="16.5" customHeight="1">
      <c r="A27" s="289"/>
      <c r="B27" s="289" t="s">
        <v>1639</v>
      </c>
      <c r="C27" s="289" t="s">
        <v>1640</v>
      </c>
      <c r="D27" s="288" t="s">
        <v>1641</v>
      </c>
      <c r="E27" s="747" t="s">
        <v>1642</v>
      </c>
      <c r="F27" s="288" t="s">
        <v>1643</v>
      </c>
      <c r="G27" s="295"/>
    </row>
    <row r="28" spans="1:7" s="200" customFormat="1" ht="16.5" customHeight="1">
      <c r="A28" s="805"/>
      <c r="B28" s="805"/>
      <c r="C28" s="805"/>
      <c r="D28" s="811"/>
      <c r="E28" s="812"/>
      <c r="F28" s="805"/>
      <c r="G28" s="1384">
        <f>E28-F28</f>
        <v>0</v>
      </c>
    </row>
    <row r="29" spans="1:7" s="200" customFormat="1" ht="16.5" customHeight="1" thickBot="1">
      <c r="A29" s="285"/>
      <c r="B29" s="285"/>
      <c r="C29" s="285"/>
      <c r="D29" s="287"/>
      <c r="E29" s="286"/>
      <c r="F29" s="285"/>
      <c r="G29" s="1385">
        <f>E29-F29</f>
        <v>0</v>
      </c>
    </row>
    <row r="30" spans="1:7" s="200" customFormat="1" ht="16.5" customHeight="1" thickTop="1" thickBot="1">
      <c r="A30" s="806"/>
      <c r="B30" s="806"/>
      <c r="C30" s="806"/>
      <c r="D30" s="806"/>
      <c r="E30" s="813"/>
      <c r="F30" s="284"/>
      <c r="G30" s="1383">
        <f>SUM(G28:G29)</f>
        <v>0</v>
      </c>
    </row>
    <row r="31" spans="1:7" s="200" customFormat="1" ht="16.5" customHeight="1" thickTop="1">
      <c r="A31" s="282"/>
      <c r="B31" s="282"/>
      <c r="C31" s="282"/>
      <c r="D31" s="282"/>
      <c r="E31" s="282"/>
      <c r="F31" s="282"/>
      <c r="G31" s="294" t="s">
        <v>1644</v>
      </c>
    </row>
    <row r="32" spans="1:7" s="200" customFormat="1" ht="16.5" customHeight="1">
      <c r="A32" s="282" t="s">
        <v>1645</v>
      </c>
      <c r="B32" s="282"/>
      <c r="C32" s="282"/>
      <c r="D32" s="282"/>
      <c r="E32" s="282"/>
      <c r="F32" s="282"/>
      <c r="G32" s="282"/>
    </row>
    <row r="33" spans="1:69" ht="16.5" customHeight="1">
      <c r="G33" s="283" t="s">
        <v>218</v>
      </c>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row>
    <row r="34" spans="1:69" ht="16.5" customHeight="1">
      <c r="A34" s="804" t="s">
        <v>217</v>
      </c>
      <c r="B34" s="804" t="s">
        <v>216</v>
      </c>
      <c r="C34" s="804" t="s">
        <v>215</v>
      </c>
      <c r="D34" s="807" t="s">
        <v>214</v>
      </c>
      <c r="E34" s="1037" t="s">
        <v>213</v>
      </c>
      <c r="F34" s="1038"/>
      <c r="G34" s="1039"/>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row>
    <row r="35" spans="1:69" ht="16.5" customHeight="1">
      <c r="A35" s="293" t="s">
        <v>212</v>
      </c>
      <c r="B35" s="293" t="s">
        <v>211</v>
      </c>
      <c r="C35" s="293" t="s">
        <v>210</v>
      </c>
      <c r="D35" s="293" t="s">
        <v>1625</v>
      </c>
      <c r="E35" s="808" t="s">
        <v>209</v>
      </c>
      <c r="F35" s="809" t="s">
        <v>1646</v>
      </c>
      <c r="G35" s="81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row>
    <row r="36" spans="1:69" ht="16.5" customHeight="1">
      <c r="A36" s="293" t="s">
        <v>208</v>
      </c>
      <c r="B36" s="293"/>
      <c r="C36" s="293"/>
      <c r="D36" s="293"/>
      <c r="E36" s="292"/>
      <c r="F36" s="291" t="s">
        <v>207</v>
      </c>
      <c r="G36" s="290" t="s">
        <v>1647</v>
      </c>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row>
    <row r="37" spans="1:69" ht="16.5" customHeight="1">
      <c r="A37" s="289"/>
      <c r="B37" s="289" t="s">
        <v>1648</v>
      </c>
      <c r="C37" s="289" t="s">
        <v>1649</v>
      </c>
      <c r="D37" s="288" t="s">
        <v>1650</v>
      </c>
      <c r="E37" s="747" t="s">
        <v>1651</v>
      </c>
      <c r="F37" s="747" t="s">
        <v>1652</v>
      </c>
      <c r="G37" s="288"/>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row>
    <row r="38" spans="1:69" ht="16.5" customHeight="1">
      <c r="A38" s="805"/>
      <c r="B38" s="805"/>
      <c r="C38" s="805"/>
      <c r="D38" s="811"/>
      <c r="E38" s="812"/>
      <c r="F38" s="805"/>
      <c r="G38" s="1384">
        <f>E38-F38</f>
        <v>0</v>
      </c>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row>
    <row r="39" spans="1:69" ht="16.5" customHeight="1" thickBot="1">
      <c r="A39" s="285"/>
      <c r="B39" s="285"/>
      <c r="C39" s="285"/>
      <c r="D39" s="287"/>
      <c r="E39" s="286"/>
      <c r="F39" s="285"/>
      <c r="G39" s="1385">
        <f>E39-F39</f>
        <v>0</v>
      </c>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row>
    <row r="40" spans="1:69" ht="16.5" customHeight="1" thickTop="1" thickBot="1">
      <c r="A40" s="806"/>
      <c r="B40" s="806"/>
      <c r="C40" s="806"/>
      <c r="D40" s="806"/>
      <c r="E40" s="813"/>
      <c r="F40" s="284"/>
      <c r="G40" s="1383">
        <f>SUM(G38:G39)</f>
        <v>0</v>
      </c>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row>
    <row r="41" spans="1:69" ht="16.5" customHeight="1" thickTop="1">
      <c r="G41" s="283" t="s">
        <v>1653</v>
      </c>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row>
    <row r="45" spans="1:69" ht="16.5" customHeight="1">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row>
    <row r="46" spans="1:69" ht="16.5" customHeight="1">
      <c r="A46" s="459"/>
      <c r="B46" s="459"/>
      <c r="C46" s="459"/>
      <c r="D46" s="459"/>
      <c r="E46" s="459"/>
      <c r="F46" s="459"/>
      <c r="G46" s="459"/>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row>
    <row r="47" spans="1:69" ht="16.5" customHeight="1">
      <c r="A47" s="459"/>
      <c r="B47" s="459"/>
      <c r="C47" s="459"/>
      <c r="D47" s="459"/>
      <c r="E47" s="459"/>
      <c r="F47" s="459"/>
      <c r="G47" s="459"/>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row>
    <row r="48" spans="1:69" ht="16.5" customHeight="1">
      <c r="A48" s="459"/>
      <c r="B48" s="459"/>
      <c r="C48" s="459"/>
      <c r="D48" s="459"/>
      <c r="E48" s="459"/>
      <c r="F48" s="459"/>
      <c r="G48" s="459"/>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row>
    <row r="49" spans="1:7" s="200" customFormat="1" ht="16.5" customHeight="1">
      <c r="A49" s="459"/>
      <c r="B49" s="459"/>
      <c r="C49" s="459"/>
      <c r="D49" s="459"/>
      <c r="E49" s="459"/>
      <c r="F49" s="459"/>
      <c r="G49" s="459"/>
    </row>
    <row r="50" spans="1:7" s="200" customFormat="1" ht="16.5" customHeight="1">
      <c r="A50" s="459"/>
      <c r="B50" s="459"/>
      <c r="C50" s="459"/>
      <c r="D50" s="459"/>
      <c r="E50" s="459"/>
      <c r="F50" s="459"/>
      <c r="G50" s="459"/>
    </row>
    <row r="51" spans="1:7" s="200" customFormat="1" ht="16.5" customHeight="1">
      <c r="A51" s="282"/>
      <c r="B51" s="459"/>
      <c r="C51" s="459"/>
      <c r="D51" s="459"/>
      <c r="E51" s="459"/>
      <c r="F51" s="459"/>
      <c r="G51" s="459"/>
    </row>
    <row r="52" spans="1:7" s="200" customFormat="1" ht="16.5" customHeight="1">
      <c r="A52" s="282"/>
      <c r="B52" s="459"/>
      <c r="C52" s="459"/>
      <c r="D52" s="459"/>
      <c r="E52" s="459"/>
      <c r="F52" s="459"/>
      <c r="G52" s="459"/>
    </row>
    <row r="53" spans="1:7" s="200" customFormat="1" ht="16.5" customHeight="1">
      <c r="A53" s="282"/>
      <c r="B53" s="459"/>
      <c r="C53" s="459"/>
      <c r="D53" s="459"/>
      <c r="E53" s="459"/>
      <c r="F53" s="459"/>
      <c r="G53" s="459"/>
    </row>
    <row r="54" spans="1:7" s="200" customFormat="1" ht="16.5" customHeight="1">
      <c r="A54" s="459"/>
      <c r="B54" s="459"/>
      <c r="C54" s="459"/>
      <c r="D54" s="459"/>
      <c r="E54" s="459"/>
      <c r="F54" s="459"/>
      <c r="G54" s="459"/>
    </row>
    <row r="55" spans="1:7" s="200" customFormat="1" ht="16.5" customHeight="1">
      <c r="A55" s="459"/>
      <c r="B55" s="459"/>
      <c r="C55" s="459"/>
      <c r="D55" s="459"/>
      <c r="E55" s="459"/>
      <c r="F55" s="459"/>
      <c r="G55" s="459"/>
    </row>
    <row r="56" spans="1:7" s="200" customFormat="1" ht="16.5" customHeight="1">
      <c r="A56" s="459"/>
      <c r="B56" s="459"/>
      <c r="C56" s="459"/>
      <c r="D56" s="459"/>
      <c r="E56" s="459"/>
      <c r="F56" s="459"/>
      <c r="G56" s="459"/>
    </row>
    <row r="57" spans="1:7" s="200" customFormat="1" ht="16.5" customHeight="1">
      <c r="A57" s="459"/>
      <c r="B57" s="459"/>
      <c r="C57" s="459"/>
      <c r="D57" s="459"/>
      <c r="E57" s="459"/>
      <c r="F57" s="459"/>
      <c r="G57" s="459"/>
    </row>
    <row r="58" spans="1:7" s="200" customFormat="1" ht="16.5" customHeight="1">
      <c r="A58" s="459"/>
      <c r="B58" s="459"/>
      <c r="C58" s="459"/>
      <c r="D58" s="459"/>
      <c r="E58" s="459"/>
      <c r="F58" s="459"/>
      <c r="G58" s="459"/>
    </row>
    <row r="59" spans="1:7" s="200" customFormat="1" ht="16.5" customHeight="1">
      <c r="A59" s="459"/>
      <c r="B59" s="459"/>
      <c r="C59" s="459"/>
      <c r="D59" s="459"/>
      <c r="E59" s="459"/>
      <c r="F59" s="459"/>
      <c r="G59" s="459"/>
    </row>
    <row r="60" spans="1:7" s="200" customFormat="1" ht="16.5" customHeight="1">
      <c r="A60" s="458"/>
      <c r="B60" s="458"/>
      <c r="C60" s="458"/>
      <c r="D60" s="458"/>
      <c r="E60" s="458"/>
      <c r="F60" s="458"/>
      <c r="G60" s="458"/>
    </row>
    <row r="61" spans="1:7" s="200" customFormat="1" ht="16.5" customHeight="1">
      <c r="A61" s="459"/>
      <c r="B61" s="459"/>
      <c r="C61" s="459"/>
      <c r="D61" s="459"/>
      <c r="E61" s="459"/>
      <c r="F61" s="459"/>
      <c r="G61" s="459"/>
    </row>
    <row r="62" spans="1:7" s="200" customFormat="1" ht="16.5" customHeight="1">
      <c r="A62" s="459"/>
      <c r="B62" s="459"/>
      <c r="C62" s="459"/>
      <c r="D62" s="459"/>
      <c r="E62" s="459"/>
      <c r="F62" s="459"/>
      <c r="G62" s="459"/>
    </row>
    <row r="63" spans="1:7" s="200" customFormat="1" ht="16.5" customHeight="1">
      <c r="A63" s="282"/>
      <c r="B63" s="282"/>
      <c r="C63" s="282"/>
      <c r="D63" s="282"/>
      <c r="E63" s="282"/>
      <c r="F63" s="282"/>
      <c r="G63" s="282"/>
    </row>
    <row r="64" spans="1:7" s="200" customFormat="1" ht="16.5" customHeight="1">
      <c r="A64" s="282"/>
      <c r="B64" s="282"/>
      <c r="C64" s="282"/>
      <c r="D64" s="282"/>
      <c r="E64" s="282"/>
      <c r="F64" s="282"/>
      <c r="G64" s="282"/>
    </row>
    <row r="65" spans="1:7" s="200" customFormat="1" ht="16.5" customHeight="1">
      <c r="A65" s="282"/>
      <c r="B65" s="282"/>
      <c r="C65" s="282"/>
      <c r="D65" s="282"/>
      <c r="E65" s="282"/>
      <c r="F65" s="282"/>
      <c r="G65" s="282"/>
    </row>
    <row r="66" spans="1:7" s="200" customFormat="1" ht="16.5" customHeight="1">
      <c r="A66" s="282"/>
      <c r="B66" s="282"/>
      <c r="C66" s="282"/>
      <c r="D66" s="282"/>
      <c r="E66" s="282"/>
      <c r="F66" s="282"/>
      <c r="G66" s="282"/>
    </row>
    <row r="67" spans="1:7" s="200" customFormat="1" ht="16.5" customHeight="1">
      <c r="A67" s="282"/>
      <c r="B67" s="282"/>
      <c r="C67" s="282"/>
      <c r="D67" s="282"/>
      <c r="E67" s="282"/>
      <c r="F67" s="282"/>
      <c r="G67" s="282"/>
    </row>
    <row r="68" spans="1:7" s="200" customFormat="1" ht="16.5" customHeight="1">
      <c r="A68" s="282"/>
      <c r="B68" s="282"/>
      <c r="C68" s="282"/>
      <c r="D68" s="282"/>
      <c r="E68" s="282"/>
      <c r="F68" s="282"/>
      <c r="G68" s="282"/>
    </row>
    <row r="69" spans="1:7" s="200" customFormat="1" ht="16.5" customHeight="1">
      <c r="A69" s="459"/>
      <c r="B69" s="459"/>
      <c r="C69" s="459"/>
      <c r="D69" s="459"/>
      <c r="E69" s="459"/>
      <c r="F69" s="459"/>
      <c r="G69" s="459"/>
    </row>
    <row r="70" spans="1:7" s="200" customFormat="1" ht="16.5" customHeight="1">
      <c r="A70" s="282"/>
      <c r="B70" s="282"/>
      <c r="C70" s="282"/>
      <c r="D70" s="282"/>
      <c r="E70" s="282"/>
      <c r="F70" s="282"/>
      <c r="G70" s="282"/>
    </row>
    <row r="71" spans="1:7" s="200" customFormat="1" ht="16.5" customHeight="1">
      <c r="A71" s="282"/>
      <c r="B71" s="282"/>
      <c r="C71" s="282"/>
      <c r="D71" s="282"/>
      <c r="E71" s="282"/>
      <c r="F71" s="282"/>
      <c r="G71" s="282"/>
    </row>
    <row r="72" spans="1:7" s="200" customFormat="1" ht="16.5" customHeight="1">
      <c r="A72" s="282"/>
      <c r="B72" s="282"/>
      <c r="C72" s="282"/>
      <c r="D72" s="282"/>
      <c r="E72" s="282"/>
      <c r="F72" s="282"/>
      <c r="G72" s="282"/>
    </row>
    <row r="73" spans="1:7" s="200" customFormat="1" ht="16.5" customHeight="1">
      <c r="A73" s="459"/>
      <c r="B73" s="459"/>
      <c r="C73" s="459"/>
      <c r="D73" s="459"/>
      <c r="E73" s="459"/>
      <c r="F73" s="459"/>
      <c r="G73" s="459"/>
    </row>
    <row r="74" spans="1:7" s="200" customFormat="1" ht="16.5" customHeight="1">
      <c r="A74" s="282"/>
      <c r="B74" s="282"/>
      <c r="C74" s="282"/>
      <c r="D74" s="282"/>
      <c r="E74" s="282"/>
      <c r="F74" s="282"/>
      <c r="G74" s="282"/>
    </row>
  </sheetData>
  <mergeCells count="26">
    <mergeCell ref="E24:G24"/>
    <mergeCell ref="E34:G34"/>
    <mergeCell ref="B18:D18"/>
    <mergeCell ref="E18:G18"/>
    <mergeCell ref="B19:D19"/>
    <mergeCell ref="E19:G19"/>
    <mergeCell ref="B20:D20"/>
    <mergeCell ref="E20:G20"/>
    <mergeCell ref="B15:D15"/>
    <mergeCell ref="E15:G15"/>
    <mergeCell ref="B16:D16"/>
    <mergeCell ref="E16:G16"/>
    <mergeCell ref="B17:D17"/>
    <mergeCell ref="E17:G17"/>
    <mergeCell ref="B9:D9"/>
    <mergeCell ref="E9:G9"/>
    <mergeCell ref="B10:D10"/>
    <mergeCell ref="E10:G10"/>
    <mergeCell ref="B11:D11"/>
    <mergeCell ref="E11:G11"/>
    <mergeCell ref="B6:D6"/>
    <mergeCell ref="E6:G6"/>
    <mergeCell ref="B7:D7"/>
    <mergeCell ref="E7:G7"/>
    <mergeCell ref="B8:D8"/>
    <mergeCell ref="E8:G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総括表</vt:lpstr>
      <vt:lpstr>財政力附表</vt:lpstr>
      <vt:lpstr>道路橋りょう費</vt:lpstr>
      <vt:lpstr>河川費</vt:lpstr>
      <vt:lpstr>港湾費（港湾）</vt:lpstr>
      <vt:lpstr>港湾費（漁港）</vt:lpstr>
      <vt:lpstr>高等学校費</vt:lpstr>
      <vt:lpstr>衛生費</vt:lpstr>
      <vt:lpstr>附表</vt:lpstr>
      <vt:lpstr>注</vt:lpstr>
      <vt:lpstr>高齢者保健福祉費</vt:lpstr>
      <vt:lpstr>農業行政費(1)</vt:lpstr>
      <vt:lpstr>農業行政費(2)</vt:lpstr>
      <vt:lpstr>林野行政費</vt:lpstr>
      <vt:lpstr>地域振興費・その１</vt:lpstr>
      <vt:lpstr>地域振興費・その２ </vt:lpstr>
      <vt:lpstr>地域振興費・その３</vt:lpstr>
      <vt:lpstr>附表１（財政力補正係数）</vt:lpstr>
      <vt:lpstr>附表２（新幹線割増）</vt:lpstr>
      <vt:lpstr>附表３（財政力係数）</vt:lpstr>
      <vt:lpstr>標準財政規模</vt:lpstr>
      <vt:lpstr>災害復旧費</vt:lpstr>
      <vt:lpstr>補正（10以前）</vt:lpstr>
      <vt:lpstr>補正（11以降）</vt:lpstr>
      <vt:lpstr>減収補填債</vt:lpstr>
      <vt:lpstr>臨時財政特例</vt:lpstr>
      <vt:lpstr>財源対策債</vt:lpstr>
      <vt:lpstr>減税補填債</vt:lpstr>
      <vt:lpstr>臨時税収補填・臨時財政対策</vt:lpstr>
      <vt:lpstr>緊防債</vt:lpstr>
      <vt:lpstr>その他公債費</vt:lpstr>
      <vt:lpstr>衛生費!Print_Area</vt:lpstr>
      <vt:lpstr>河川費!Print_Area</vt:lpstr>
      <vt:lpstr>高齢者保健福祉費!Print_Area</vt:lpstr>
      <vt:lpstr>災害復旧費!Print_Area</vt:lpstr>
      <vt:lpstr>財政力附表!Print_Area</vt:lpstr>
      <vt:lpstr>総括表!Print_Area</vt:lpstr>
      <vt:lpstr>地域振興費・その１!Print_Area</vt:lpstr>
      <vt:lpstr>'地域振興費・その２ '!Print_Area</vt:lpstr>
      <vt:lpstr>地域振興費・その３!Print_Area</vt:lpstr>
      <vt:lpstr>注!Print_Area</vt:lpstr>
      <vt:lpstr>道路橋りょう費!Print_Area</vt:lpstr>
      <vt:lpstr>'農業行政費(1)'!Print_Area</vt:lpstr>
      <vt:lpstr>'農業行政費(2)'!Print_Area</vt:lpstr>
      <vt:lpstr>標準財政規模!Print_Area</vt:lpstr>
      <vt:lpstr>'附表１（財政力補正係数）'!Print_Area</vt:lpstr>
      <vt:lpstr>'附表２（新幹線割増）'!Print_Area</vt:lpstr>
      <vt:lpstr>'附表３（財政力係数）'!Print_Area</vt:lpstr>
      <vt:lpstr>林野行政費!Print_Area</vt:lpstr>
      <vt:lpstr>標準財政規模!Print_Titles</vt:lpstr>
      <vt:lpstr>'附表１（財政力補正係数）'!三枚目</vt:lpstr>
      <vt:lpstr>'附表２（新幹線割増）'!三枚目</vt:lpstr>
      <vt:lpstr>'附表３（財政力係数）'!三枚目</vt:lpstr>
    </vt:vector>
  </TitlesOfParts>
  <Company>武井</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soumu003</cp:lastModifiedBy>
  <cp:lastPrinted>2018-04-04T16:34:43Z</cp:lastPrinted>
  <dcterms:created xsi:type="dcterms:W3CDTF">2006-04-22T12:59:30Z</dcterms:created>
  <dcterms:modified xsi:type="dcterms:W3CDTF">2018-06-21T13:22:49Z</dcterms:modified>
</cp:coreProperties>
</file>