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65366" windowWidth="14200" windowHeight="7480" activeTab="0"/>
  </bookViews>
  <sheets>
    <sheet name="計算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<sst xmlns="http://schemas.openxmlformats.org/spreadsheetml/2006/main" count="44" uniqueCount="32">
  <si>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電 波 防 護 指 針 に 基 づ く 電 界 強 度 確 認 表　（アマチュア用）</t>
  </si>
  <si>
    <t>周波数帯</t>
  </si>
  <si>
    <t>定格電力Ｐ［W］</t>
  </si>
  <si>
    <r>
      <t>給電線損［d</t>
    </r>
    <r>
      <rPr>
        <sz val="11"/>
        <rFont val="ＭＳ Ｐゴシック"/>
        <family val="3"/>
      </rPr>
      <t>B</t>
    </r>
    <r>
      <rPr>
        <sz val="11"/>
        <rFont val="ＭＳ Ｐゴシック"/>
        <family val="3"/>
      </rPr>
      <t>］</t>
    </r>
  </si>
  <si>
    <r>
      <t>空中線利得Ｇ［d</t>
    </r>
    <r>
      <rPr>
        <sz val="11"/>
        <rFont val="ＭＳ Ｐゴシック"/>
        <family val="3"/>
      </rPr>
      <t>B</t>
    </r>
    <r>
      <rPr>
        <sz val="11"/>
        <rFont val="ＭＳ Ｐゴシック"/>
        <family val="3"/>
      </rPr>
      <t>i］</t>
    </r>
  </si>
  <si>
    <t>平均電力率</t>
  </si>
  <si>
    <r>
      <t>俯角減衰量［d</t>
    </r>
    <r>
      <rPr>
        <sz val="11"/>
        <rFont val="ＭＳ Ｐゴシック"/>
        <family val="3"/>
      </rPr>
      <t>B</t>
    </r>
    <r>
      <rPr>
        <sz val="11"/>
        <rFont val="ＭＳ Ｐゴシック"/>
        <family val="3"/>
      </rPr>
      <t>］</t>
    </r>
  </si>
  <si>
    <t>空中線高［m］</t>
  </si>
  <si>
    <t>空中線地上距離［m］</t>
  </si>
  <si>
    <t>空中線直線距離Ｒ［m］</t>
  </si>
  <si>
    <t>空中線の形式</t>
  </si>
  <si>
    <t>八木型</t>
  </si>
  <si>
    <t>俯角［°］</t>
  </si>
  <si>
    <t>最小安全距離［m］</t>
  </si>
  <si>
    <t>強い反射物の有無</t>
  </si>
  <si>
    <r>
      <t>基準値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[</t>
    </r>
    <r>
      <rPr>
        <sz val="11"/>
        <rFont val="ＭＳ Ｐゴシック"/>
        <family val="3"/>
      </rPr>
      <t>V/m</t>
    </r>
    <r>
      <rPr>
        <sz val="11"/>
        <rFont val="ＭＳ Ｐゴシック"/>
        <family val="3"/>
      </rPr>
      <t>]</t>
    </r>
  </si>
  <si>
    <t>判　定</t>
  </si>
  <si>
    <r>
      <t>注　４　　平均電力率は、電波の型式がＡ１Ａの場合は「０．５」、Ｊ３Ｅの場合は「０．１６」</t>
    </r>
    <r>
      <rPr>
        <sz val="11"/>
        <rFont val="ＭＳ Ｐゴシック"/>
        <family val="3"/>
      </rPr>
      <t>、その他の場合は「１」（組み合わせる場合は大きい数値）としてください。</t>
    </r>
  </si>
  <si>
    <r>
      <t>基本式：　Ｅ＝√（３７７０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Ｓ）[</t>
    </r>
    <r>
      <rPr>
        <sz val="11"/>
        <rFont val="ＭＳ Ｐゴシック"/>
        <family val="3"/>
      </rPr>
      <t>V/m]</t>
    </r>
    <r>
      <rPr>
        <sz val="11"/>
        <rFont val="ＭＳ Ｐゴシック"/>
        <family val="3"/>
      </rPr>
      <t>　</t>
    </r>
  </si>
  <si>
    <r>
      <t>　　　　　　但し、Ｓ［電力束密度］＝ＰＧＫ／４０πＲ</t>
    </r>
    <r>
      <rPr>
        <vertAlign val="superscript"/>
        <sz val="10"/>
        <rFont val="ＭＳ Ｐゴシック"/>
        <family val="3"/>
      </rPr>
      <t>２</t>
    </r>
    <r>
      <rPr>
        <sz val="11"/>
        <rFont val="ＭＳ Ｐゴシック"/>
        <family val="3"/>
      </rPr>
      <t xml:space="preserve"> [mW/c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]</t>
    </r>
    <r>
      <rPr>
        <sz val="11"/>
        <rFont val="ＭＳ Ｐゴシック"/>
        <family val="3"/>
      </rPr>
      <t>　　Ｐ＝空中線電力［Ｗ</t>
    </r>
    <r>
      <rPr>
        <sz val="11"/>
        <rFont val="ＭＳ Ｐゴシック"/>
        <family val="3"/>
      </rPr>
      <t>]</t>
    </r>
    <r>
      <rPr>
        <sz val="11"/>
        <rFont val="ＭＳ Ｐゴシック"/>
        <family val="3"/>
      </rPr>
      <t>　Ｇ＝空中線利得［真値］　Ｋ＝反射係数　Ｒ＝空中線までの直線距離</t>
    </r>
    <r>
      <rPr>
        <sz val="11"/>
        <rFont val="ＭＳ Ｐゴシック"/>
        <family val="3"/>
      </rPr>
      <t xml:space="preserve"> [ｍ]</t>
    </r>
  </si>
  <si>
    <t>1.9MHz帯</t>
  </si>
  <si>
    <t>3.5MHz帯</t>
  </si>
  <si>
    <t>3.8MHz帯</t>
  </si>
  <si>
    <t>氏名：</t>
  </si>
  <si>
    <t>コールサイン：</t>
  </si>
  <si>
    <t>作成年月日：　　　　　　　年　　　　月　　　　日</t>
  </si>
  <si>
    <t>算出電界強度 Ｅ［V/m］</t>
  </si>
  <si>
    <t>注　１　　表中の数値は、ダミー値です。緑色のセルにそれぞれ実測値等を入力してください。（その他のセルの数式は変更しないでください。）
　　　また、周波数帯は、適宜追加、削除してください。</t>
  </si>
  <si>
    <t>注　５　　ビームアンテナの場合は、俯角減衰量を考慮することが出来ます。俯角減衰量を考慮した場合は、その根拠となる垂直面指向特性の資料を添付し
　　　　て下さい。　また、短縮アンテナを使用する場合は、エレメントの長さ、空中線利得が記載された取説等の当該箇所のコピーを添付して下さい。</t>
  </si>
  <si>
    <r>
      <t>注　２　Ｅ［V/m］</t>
    </r>
    <r>
      <rPr>
        <sz val="11"/>
        <rFont val="ＭＳ Ｐゴシック"/>
        <family val="3"/>
      </rPr>
      <t>は、大地反射係数（７６ＭＨｚ未満は「４」、７６ＭＨｚ以上は「２．５６」）を考慮します。また、電波発射源近辺にビル等、強い反射を生じさせる
　　　建造物がある場合は、強い反射物の有無欄に「１」を、ない場合は「０」を入力してください。</t>
    </r>
  </si>
  <si>
    <t>注　３　　空中線地上距離［m］は、空中線を地上に投影した地点から道路、隣家との境界線等までの距離としてください。空中線が回転する場合は回転を
　　　考慮し、一番近い距離としてください。また、空中線の高さは、実際の空中線高から２ｍを引いた値としてください。</t>
  </si>
  <si>
    <t>　　　　型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</si>
</sst>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0.00_ "/>
    <numFmt numFmtId="183" formatCode="0.0_);[Red]\(0.0\)"/>
    <numFmt numFmtId="184" formatCode="00\ &quot;M&quot;"/>
    <numFmt numFmtId="185" formatCode="##.0\ &quot;M&quot;"/>
    <numFmt numFmtId="186" formatCode="0_ "/>
    <numFmt numFmtId="187" formatCode="0.00_);[Red]\(0.00\)"/>
    <numFmt numFmtId="188" formatCode="0.000000000000_);[Red]\(0.000000000000\)"/>
    <numFmt numFmtId="189" formatCode="0.0000_ "/>
    <numFmt numFmtId="190" formatCode="0.00000_);[Red]\(0.00000\)"/>
    <numFmt numFmtId="191" formatCode="00.#\ &quot;M&quot;"/>
    <numFmt numFmtId="192" formatCode="0#.#\ &quot;M&quot;"/>
    <numFmt numFmtId="193" formatCode="#.#\ &quot;M&quot;"/>
    <numFmt numFmtId="194" formatCode="#.0\ &quot;M&quot;"/>
    <numFmt numFmtId="195" formatCode="##.00\ &quot;M&quot;"/>
    <numFmt numFmtId="196" formatCode="0.000_);[Red]\(0.000\)"/>
    <numFmt numFmtId="197" formatCode="0.000_ "/>
    <numFmt numFmtId="198" formatCode="0.0000_);[Red]\(0.0000\)"/>
    <numFmt numFmtId="199" formatCode="0.000000_ "/>
    <numFmt numFmtId="200" formatCode="0.000000_);[Red]\(0.000000\)"/>
    <numFmt numFmtId="201" formatCode="0.000000000000000000000000000000_ "/>
    <numFmt numFmtId="202" formatCode="0_);[Red]\(0\)"/>
    <numFmt numFmtId="203" formatCode="0.00_);\(0.00\)"/>
    <numFmt numFmtId="204" formatCode="#.0.00\ &quot;MHz&quot;"/>
    <numFmt numFmtId="205" formatCode="#.00\ &quot;MHz&quot;"/>
    <numFmt numFmtId="206" formatCode="##.00\ &quot;m&quot;"/>
    <numFmt numFmtId="207" formatCode="##\ &quot;m&quot;"/>
    <numFmt numFmtId="208" formatCode="#,###\ &quot;m&quot;"/>
    <numFmt numFmtId="209" formatCode="##\ &quot;°&quot;"/>
    <numFmt numFmtId="210" formatCode="#\ &quot;MHz&quot;"/>
    <numFmt numFmtId="211" formatCode="##.000\ &quot;m&quot;"/>
    <numFmt numFmtId="212" formatCode="#\ &quot;MHz帯&quot;"/>
    <numFmt numFmtId="213" formatCode="#.#\ &quot;MHz帯&quot;"/>
    <numFmt numFmtId="214" formatCode="#.#\ &quot;GHz帯&quot;"/>
    <numFmt numFmtId="215" formatCode="0.000000000000000000000_ "/>
    <numFmt numFmtId="216" formatCode="0.0000000000000000000_ "/>
    <numFmt numFmtId="217" formatCode="##.00\ &quot;Ｖ／ｍ&quot;"/>
    <numFmt numFmtId="218" formatCode="##.00\ &quot;V/m&quot;"/>
    <numFmt numFmtId="219" formatCode="#\ &quot;mV/m&quot;"/>
    <numFmt numFmtId="220" formatCode="#\ &quot;dBμV/m&quot;"/>
    <numFmt numFmtId="221" formatCode="##.##\ &quot;dBμV/m&quot;"/>
    <numFmt numFmtId="222" formatCode="#.##\ &quot;mV/m&quot;"/>
    <numFmt numFmtId="223" formatCode="#.#0\ &quot;mV/m&quot;"/>
    <numFmt numFmtId="224" formatCode="##.#0\ &quot;dBμV/m&quot;"/>
    <numFmt numFmtId="225" formatCode="#0\ &quot;Ｗ&quot;"/>
    <numFmt numFmtId="226" formatCode="#.#0\ &quot;ｄＢ&quot;"/>
    <numFmt numFmtId="227" formatCode="#0\ &quot;ｄＢ&quot;"/>
    <numFmt numFmtId="228" formatCode="#0\ &quot;ｍ&quot;"/>
    <numFmt numFmtId="229" formatCode="0.0000000000000_);[Red]\(0.0000000000000\)"/>
    <numFmt numFmtId="230" formatCode="##.#0\ &quot;dB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vertAlign val="superscript"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193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87" fontId="0" fillId="0" borderId="0" xfId="0" applyNumberFormat="1" applyFont="1" applyBorder="1" applyAlignment="1" applyProtection="1">
      <alignment vertical="center"/>
      <protection/>
    </xf>
    <xf numFmtId="187" fontId="0" fillId="0" borderId="10" xfId="0" applyNumberFormat="1" applyFont="1" applyFill="1" applyBorder="1" applyAlignment="1" applyProtection="1">
      <alignment vertical="center" wrapText="1"/>
      <protection/>
    </xf>
    <xf numFmtId="187" fontId="0" fillId="0" borderId="11" xfId="0" applyNumberFormat="1" applyFont="1" applyFill="1" applyBorder="1" applyAlignment="1" applyProtection="1">
      <alignment vertical="center" wrapText="1"/>
      <protection/>
    </xf>
    <xf numFmtId="187" fontId="0" fillId="0" borderId="0" xfId="0" applyNumberFormat="1" applyFont="1" applyFill="1" applyBorder="1" applyAlignment="1" applyProtection="1">
      <alignment vertical="center" wrapText="1"/>
      <protection/>
    </xf>
    <xf numFmtId="183" fontId="0" fillId="0" borderId="12" xfId="0" applyNumberFormat="1" applyFont="1" applyFill="1" applyBorder="1" applyAlignment="1" applyProtection="1">
      <alignment vertical="center"/>
      <protection/>
    </xf>
    <xf numFmtId="183" fontId="0" fillId="0" borderId="13" xfId="0" applyNumberFormat="1" applyFont="1" applyFill="1" applyBorder="1" applyAlignment="1" applyProtection="1">
      <alignment vertical="center"/>
      <protection/>
    </xf>
    <xf numFmtId="183" fontId="0" fillId="0" borderId="14" xfId="0" applyNumberFormat="1" applyFont="1" applyFill="1" applyBorder="1" applyAlignment="1" applyProtection="1">
      <alignment vertical="center"/>
      <protection/>
    </xf>
    <xf numFmtId="187" fontId="0" fillId="0" borderId="15" xfId="0" applyNumberFormat="1" applyFont="1" applyFill="1" applyBorder="1" applyAlignment="1" applyProtection="1">
      <alignment vertical="center"/>
      <protection/>
    </xf>
    <xf numFmtId="187" fontId="0" fillId="0" borderId="10" xfId="0" applyNumberFormat="1" applyFont="1" applyFill="1" applyBorder="1" applyAlignment="1" applyProtection="1">
      <alignment vertical="center"/>
      <protection/>
    </xf>
    <xf numFmtId="187" fontId="0" fillId="0" borderId="16" xfId="0" applyNumberFormat="1" applyFont="1" applyFill="1" applyBorder="1" applyAlignment="1" applyProtection="1">
      <alignment vertical="center"/>
      <protection/>
    </xf>
    <xf numFmtId="187" fontId="0" fillId="0" borderId="11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vertical="center"/>
      <protection/>
    </xf>
    <xf numFmtId="187" fontId="0" fillId="33" borderId="17" xfId="0" applyNumberFormat="1" applyFont="1" applyFill="1" applyBorder="1" applyAlignment="1" applyProtection="1">
      <alignment vertical="center"/>
      <protection/>
    </xf>
    <xf numFmtId="187" fontId="0" fillId="0" borderId="12" xfId="0" applyNumberFormat="1" applyFont="1" applyFill="1" applyBorder="1" applyAlignment="1" applyProtection="1">
      <alignment vertical="center"/>
      <protection/>
    </xf>
    <xf numFmtId="187" fontId="0" fillId="0" borderId="13" xfId="0" applyNumberFormat="1" applyFont="1" applyFill="1" applyBorder="1" applyAlignment="1" applyProtection="1">
      <alignment vertical="center"/>
      <protection/>
    </xf>
    <xf numFmtId="187" fontId="0" fillId="0" borderId="14" xfId="0" applyNumberFormat="1" applyFont="1" applyFill="1" applyBorder="1" applyAlignment="1" applyProtection="1">
      <alignment vertical="center"/>
      <protection/>
    </xf>
    <xf numFmtId="187" fontId="0" fillId="33" borderId="10" xfId="0" applyNumberFormat="1" applyFont="1" applyFill="1" applyBorder="1" applyAlignment="1" applyProtection="1">
      <alignment horizontal="center" vertical="center"/>
      <protection/>
    </xf>
    <xf numFmtId="187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4" fillId="0" borderId="18" xfId="0" applyFont="1" applyBorder="1" applyAlignment="1" applyProtection="1">
      <alignment horizontal="left" vertical="center"/>
      <protection/>
    </xf>
    <xf numFmtId="0" fontId="44" fillId="0" borderId="18" xfId="0" applyFont="1" applyBorder="1" applyAlignment="1" applyProtection="1">
      <alignment vertical="center"/>
      <protection/>
    </xf>
    <xf numFmtId="182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0" fillId="0" borderId="15" xfId="0" applyNumberFormat="1" applyFont="1" applyFill="1" applyBorder="1" applyAlignment="1" applyProtection="1">
      <alignment vertical="center" wrapText="1"/>
      <protection/>
    </xf>
    <xf numFmtId="187" fontId="0" fillId="33" borderId="19" xfId="0" applyNumberFormat="1" applyFont="1" applyFill="1" applyBorder="1" applyAlignment="1" applyProtection="1">
      <alignment vertical="center"/>
      <protection/>
    </xf>
    <xf numFmtId="187" fontId="0" fillId="33" borderId="15" xfId="0" applyNumberFormat="1" applyFont="1" applyFill="1" applyBorder="1" applyAlignment="1" applyProtection="1">
      <alignment horizontal="center" vertical="center"/>
      <protection/>
    </xf>
    <xf numFmtId="187" fontId="0" fillId="33" borderId="20" xfId="0" applyNumberFormat="1" applyFont="1" applyFill="1" applyBorder="1" applyAlignment="1" applyProtection="1">
      <alignment vertical="center"/>
      <protection/>
    </xf>
    <xf numFmtId="212" fontId="7" fillId="0" borderId="21" xfId="0" applyNumberFormat="1" applyFont="1" applyBorder="1" applyAlignment="1" applyProtection="1">
      <alignment horizontal="center" vertical="center"/>
      <protection/>
    </xf>
    <xf numFmtId="212" fontId="7" fillId="0" borderId="2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82" fontId="0" fillId="35" borderId="12" xfId="0" applyNumberFormat="1" applyFont="1" applyFill="1" applyBorder="1" applyAlignment="1" applyProtection="1">
      <alignment vertical="center"/>
      <protection/>
    </xf>
    <xf numFmtId="182" fontId="0" fillId="35" borderId="12" xfId="0" applyNumberFormat="1" applyFont="1" applyFill="1" applyBorder="1" applyAlignment="1" applyProtection="1">
      <alignment vertical="center" wrapText="1"/>
      <protection/>
    </xf>
    <xf numFmtId="182" fontId="0" fillId="35" borderId="13" xfId="0" applyNumberFormat="1" applyFont="1" applyFill="1" applyBorder="1" applyAlignment="1" applyProtection="1">
      <alignment vertical="center"/>
      <protection/>
    </xf>
    <xf numFmtId="182" fontId="0" fillId="35" borderId="14" xfId="0" applyNumberFormat="1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0" fillId="35" borderId="24" xfId="0" applyFont="1" applyFill="1" applyBorder="1" applyAlignment="1" applyProtection="1">
      <alignment vertical="center"/>
      <protection/>
    </xf>
    <xf numFmtId="187" fontId="0" fillId="35" borderId="17" xfId="0" applyNumberFormat="1" applyFont="1" applyFill="1" applyBorder="1" applyAlignment="1" applyProtection="1">
      <alignment vertical="center"/>
      <protection/>
    </xf>
    <xf numFmtId="187" fontId="0" fillId="35" borderId="25" xfId="0" applyNumberFormat="1" applyFont="1" applyFill="1" applyBorder="1" applyAlignment="1" applyProtection="1">
      <alignment vertical="center"/>
      <protection/>
    </xf>
    <xf numFmtId="187" fontId="0" fillId="35" borderId="20" xfId="0" applyNumberFormat="1" applyFont="1" applyFill="1" applyBorder="1" applyAlignment="1" applyProtection="1">
      <alignment vertical="center"/>
      <protection/>
    </xf>
    <xf numFmtId="187" fontId="0" fillId="35" borderId="12" xfId="0" applyNumberFormat="1" applyFont="1" applyFill="1" applyBorder="1" applyAlignment="1" applyProtection="1">
      <alignment vertical="center"/>
      <protection/>
    </xf>
    <xf numFmtId="187" fontId="0" fillId="35" borderId="13" xfId="0" applyNumberFormat="1" applyFont="1" applyFill="1" applyBorder="1" applyAlignment="1" applyProtection="1">
      <alignment vertical="center"/>
      <protection/>
    </xf>
    <xf numFmtId="187" fontId="0" fillId="35" borderId="14" xfId="0" applyNumberFormat="1" applyFont="1" applyFill="1" applyBorder="1" applyAlignment="1" applyProtection="1">
      <alignment vertical="center"/>
      <protection/>
    </xf>
    <xf numFmtId="202" fontId="0" fillId="35" borderId="26" xfId="0" applyNumberFormat="1" applyFont="1" applyFill="1" applyBorder="1" applyAlignment="1" applyProtection="1">
      <alignment vertical="center"/>
      <protection/>
    </xf>
    <xf numFmtId="202" fontId="0" fillId="35" borderId="27" xfId="0" applyNumberFormat="1" applyFont="1" applyFill="1" applyBorder="1" applyAlignment="1" applyProtection="1">
      <alignment vertical="center"/>
      <protection/>
    </xf>
    <xf numFmtId="202" fontId="0" fillId="35" borderId="28" xfId="0" applyNumberFormat="1" applyFont="1" applyFill="1" applyBorder="1" applyAlignment="1" applyProtection="1">
      <alignment vertical="center"/>
      <protection/>
    </xf>
    <xf numFmtId="186" fontId="0" fillId="35" borderId="17" xfId="0" applyNumberFormat="1" applyFont="1" applyFill="1" applyBorder="1" applyAlignment="1" applyProtection="1">
      <alignment vertical="center"/>
      <protection/>
    </xf>
    <xf numFmtId="202" fontId="0" fillId="35" borderId="17" xfId="0" applyNumberFormat="1" applyFont="1" applyFill="1" applyBorder="1" applyAlignment="1" applyProtection="1">
      <alignment vertical="center"/>
      <protection/>
    </xf>
    <xf numFmtId="186" fontId="0" fillId="35" borderId="17" xfId="0" applyNumberFormat="1" applyFont="1" applyFill="1" applyBorder="1" applyAlignment="1" applyProtection="1">
      <alignment vertical="center"/>
      <protection/>
    </xf>
    <xf numFmtId="186" fontId="0" fillId="35" borderId="25" xfId="0" applyNumberFormat="1" applyFont="1" applyFill="1" applyBorder="1" applyAlignment="1" applyProtection="1">
      <alignment vertical="center"/>
      <protection/>
    </xf>
    <xf numFmtId="186" fontId="0" fillId="35" borderId="20" xfId="0" applyNumberFormat="1" applyFont="1" applyFill="1" applyBorder="1" applyAlignment="1" applyProtection="1">
      <alignment vertical="center"/>
      <protection/>
    </xf>
    <xf numFmtId="187" fontId="0" fillId="35" borderId="17" xfId="0" applyNumberFormat="1" applyFont="1" applyFill="1" applyBorder="1" applyAlignment="1" applyProtection="1">
      <alignment horizontal="center" vertical="center"/>
      <protection/>
    </xf>
    <xf numFmtId="193" fontId="0" fillId="0" borderId="29" xfId="0" applyNumberFormat="1" applyFont="1" applyBorder="1" applyAlignment="1" applyProtection="1">
      <alignment horizontal="center" vertical="center" wrapText="1"/>
      <protection/>
    </xf>
    <xf numFmtId="182" fontId="0" fillId="35" borderId="30" xfId="0" applyNumberFormat="1" applyFont="1" applyFill="1" applyBorder="1" applyAlignment="1" applyProtection="1">
      <alignment horizontal="right" vertical="center" wrapText="1"/>
      <protection/>
    </xf>
    <xf numFmtId="182" fontId="0" fillId="35" borderId="31" xfId="0" applyNumberFormat="1" applyFont="1" applyFill="1" applyBorder="1" applyAlignment="1" applyProtection="1">
      <alignment horizontal="right" vertical="center" wrapText="1"/>
      <protection/>
    </xf>
    <xf numFmtId="187" fontId="0" fillId="35" borderId="31" xfId="0" applyNumberFormat="1" applyFont="1" applyFill="1" applyBorder="1" applyAlignment="1" applyProtection="1">
      <alignment horizontal="right" vertical="center" wrapText="1"/>
      <protection/>
    </xf>
    <xf numFmtId="182" fontId="0" fillId="35" borderId="32" xfId="0" applyNumberFormat="1" applyFont="1" applyFill="1" applyBorder="1" applyAlignment="1" applyProtection="1">
      <alignment horizontal="right" vertical="center" wrapText="1"/>
      <protection/>
    </xf>
    <xf numFmtId="181" fontId="0" fillId="35" borderId="30" xfId="0" applyNumberFormat="1" applyFont="1" applyFill="1" applyBorder="1" applyAlignment="1" applyProtection="1">
      <alignment horizontal="right" vertical="center" wrapText="1"/>
      <protection/>
    </xf>
    <xf numFmtId="0" fontId="0" fillId="35" borderId="31" xfId="0" applyFont="1" applyFill="1" applyBorder="1" applyAlignment="1" applyProtection="1">
      <alignment horizontal="right" vertical="center" wrapText="1"/>
      <protection/>
    </xf>
    <xf numFmtId="187" fontId="0" fillId="0" borderId="33" xfId="0" applyNumberFormat="1" applyFont="1" applyFill="1" applyBorder="1" applyAlignment="1" applyProtection="1">
      <alignment horizontal="right" vertical="center" wrapText="1"/>
      <protection/>
    </xf>
    <xf numFmtId="0" fontId="0" fillId="35" borderId="30" xfId="0" applyFont="1" applyFill="1" applyBorder="1" applyAlignment="1" applyProtection="1">
      <alignment horizontal="right" vertical="center" wrapText="1"/>
      <protection/>
    </xf>
    <xf numFmtId="183" fontId="0" fillId="0" borderId="31" xfId="0" applyNumberFormat="1" applyFont="1" applyFill="1" applyBorder="1" applyAlignment="1" applyProtection="1">
      <alignment horizontal="right" vertical="center" wrapText="1"/>
      <protection/>
    </xf>
    <xf numFmtId="183" fontId="0" fillId="0" borderId="32" xfId="0" applyNumberFormat="1" applyFont="1" applyFill="1" applyBorder="1" applyAlignment="1" applyProtection="1">
      <alignment horizontal="right" vertical="center" wrapText="1"/>
      <protection/>
    </xf>
    <xf numFmtId="0" fontId="0" fillId="35" borderId="34" xfId="0" applyFont="1" applyFill="1" applyBorder="1" applyAlignment="1" applyProtection="1">
      <alignment horizontal="right" vertical="center"/>
      <protection/>
    </xf>
    <xf numFmtId="182" fontId="8" fillId="33" borderId="30" xfId="0" applyNumberFormat="1" applyFont="1" applyFill="1" applyBorder="1" applyAlignment="1" applyProtection="1">
      <alignment horizontal="center" vertical="center" wrapText="1"/>
      <protection/>
    </xf>
    <xf numFmtId="187" fontId="0" fillId="0" borderId="31" xfId="0" applyNumberFormat="1" applyFont="1" applyFill="1" applyBorder="1" applyAlignment="1" applyProtection="1">
      <alignment horizontal="center" vertical="center" wrapText="1"/>
      <protection/>
    </xf>
    <xf numFmtId="187" fontId="0" fillId="33" borderId="33" xfId="0" applyNumberFormat="1" applyFont="1" applyFill="1" applyBorder="1" applyAlignment="1" applyProtection="1">
      <alignment horizontal="center" vertical="center" wrapText="1"/>
      <protection/>
    </xf>
    <xf numFmtId="213" fontId="6" fillId="0" borderId="35" xfId="0" applyNumberFormat="1" applyFont="1" applyBorder="1" applyAlignment="1" applyProtection="1">
      <alignment horizontal="center" vertical="center"/>
      <protection/>
    </xf>
    <xf numFmtId="213" fontId="6" fillId="0" borderId="21" xfId="0" applyNumberFormat="1" applyFont="1" applyFill="1" applyBorder="1" applyAlignment="1" applyProtection="1">
      <alignment horizontal="center" vertical="center"/>
      <protection/>
    </xf>
    <xf numFmtId="213" fontId="6" fillId="0" borderId="36" xfId="0" applyNumberFormat="1" applyFont="1" applyFill="1" applyBorder="1" applyAlignment="1" applyProtection="1">
      <alignment horizontal="center" vertical="center"/>
      <protection/>
    </xf>
    <xf numFmtId="212" fontId="6" fillId="0" borderId="21" xfId="0" applyNumberFormat="1" applyFont="1" applyFill="1" applyBorder="1" applyAlignment="1" applyProtection="1">
      <alignment horizontal="center" vertical="center"/>
      <protection/>
    </xf>
    <xf numFmtId="212" fontId="6" fillId="0" borderId="21" xfId="0" applyNumberFormat="1" applyFont="1" applyBorder="1" applyAlignment="1" applyProtection="1">
      <alignment horizontal="center" vertical="center"/>
      <protection/>
    </xf>
    <xf numFmtId="212" fontId="7" fillId="0" borderId="36" xfId="0" applyNumberFormat="1" applyFont="1" applyBorder="1" applyAlignment="1" applyProtection="1">
      <alignment horizontal="center" vertical="center"/>
      <protection/>
    </xf>
    <xf numFmtId="202" fontId="0" fillId="35" borderId="37" xfId="0" applyNumberFormat="1" applyFont="1" applyFill="1" applyBorder="1" applyAlignment="1" applyProtection="1">
      <alignment vertical="center"/>
      <protection/>
    </xf>
    <xf numFmtId="187" fontId="0" fillId="35" borderId="38" xfId="0" applyNumberFormat="1" applyFont="1" applyFill="1" applyBorder="1" applyAlignment="1" applyProtection="1">
      <alignment vertical="center"/>
      <protection/>
    </xf>
    <xf numFmtId="182" fontId="0" fillId="35" borderId="38" xfId="0" applyNumberFormat="1" applyFont="1" applyFill="1" applyBorder="1" applyAlignment="1" applyProtection="1">
      <alignment vertical="center"/>
      <protection/>
    </xf>
    <xf numFmtId="202" fontId="0" fillId="35" borderId="39" xfId="0" applyNumberFormat="1" applyFont="1" applyFill="1" applyBorder="1" applyAlignment="1" applyProtection="1">
      <alignment vertical="center"/>
      <protection/>
    </xf>
    <xf numFmtId="187" fontId="0" fillId="35" borderId="37" xfId="0" applyNumberFormat="1" applyFont="1" applyFill="1" applyBorder="1" applyAlignment="1" applyProtection="1">
      <alignment vertical="center"/>
      <protection/>
    </xf>
    <xf numFmtId="187" fontId="0" fillId="0" borderId="40" xfId="0" applyNumberFormat="1" applyFont="1" applyFill="1" applyBorder="1" applyAlignment="1" applyProtection="1">
      <alignment vertical="center" wrapText="1"/>
      <protection/>
    </xf>
    <xf numFmtId="187" fontId="0" fillId="35" borderId="37" xfId="0" applyNumberFormat="1" applyFont="1" applyFill="1" applyBorder="1" applyAlignment="1" applyProtection="1">
      <alignment horizontal="center" vertical="center"/>
      <protection/>
    </xf>
    <xf numFmtId="187" fontId="0" fillId="35" borderId="20" xfId="0" applyNumberFormat="1" applyFont="1" applyFill="1" applyBorder="1" applyAlignment="1" applyProtection="1">
      <alignment horizontal="center" vertical="center"/>
      <protection/>
    </xf>
    <xf numFmtId="187" fontId="0" fillId="0" borderId="38" xfId="0" applyNumberFormat="1" applyFont="1" applyFill="1" applyBorder="1" applyAlignment="1" applyProtection="1">
      <alignment vertical="center"/>
      <protection/>
    </xf>
    <xf numFmtId="187" fontId="0" fillId="0" borderId="39" xfId="0" applyNumberFormat="1" applyFont="1" applyFill="1" applyBorder="1" applyAlignment="1" applyProtection="1">
      <alignment vertical="center"/>
      <protection/>
    </xf>
    <xf numFmtId="202" fontId="0" fillId="35" borderId="41" xfId="0" applyNumberFormat="1" applyFont="1" applyFill="1" applyBorder="1" applyAlignment="1" applyProtection="1">
      <alignment vertical="center"/>
      <protection/>
    </xf>
    <xf numFmtId="187" fontId="0" fillId="33" borderId="37" xfId="0" applyNumberFormat="1" applyFont="1" applyFill="1" applyBorder="1" applyAlignment="1" applyProtection="1">
      <alignment vertical="center"/>
      <protection/>
    </xf>
    <xf numFmtId="187" fontId="0" fillId="33" borderId="4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3" fillId="35" borderId="30" xfId="62" applyFill="1" applyBorder="1" applyAlignment="1" applyProtection="1">
      <alignment horizontal="left" vertical="center"/>
      <protection/>
    </xf>
    <xf numFmtId="0" fontId="43" fillId="35" borderId="19" xfId="62" applyFill="1" applyBorder="1" applyAlignment="1" applyProtection="1">
      <alignment horizontal="left" vertical="center"/>
      <protection/>
    </xf>
    <xf numFmtId="0" fontId="43" fillId="35" borderId="44" xfId="62" applyFill="1" applyBorder="1" applyAlignment="1" applyProtection="1">
      <alignment horizontal="left" vertical="center"/>
      <protection/>
    </xf>
    <xf numFmtId="0" fontId="43" fillId="35" borderId="33" xfId="62" applyFill="1" applyBorder="1" applyAlignment="1" applyProtection="1">
      <alignment horizontal="left" vertical="center"/>
      <protection/>
    </xf>
    <xf numFmtId="0" fontId="43" fillId="35" borderId="45" xfId="62" applyFill="1" applyBorder="1" applyAlignment="1" applyProtection="1">
      <alignment horizontal="left" vertical="center"/>
      <protection/>
    </xf>
    <xf numFmtId="0" fontId="43" fillId="35" borderId="46" xfId="62" applyFill="1" applyBorder="1" applyAlignment="1" applyProtection="1">
      <alignment horizontal="left" vertical="center"/>
      <protection/>
    </xf>
    <xf numFmtId="0" fontId="45" fillId="35" borderId="45" xfId="62" applyFont="1" applyFill="1" applyBorder="1" applyAlignment="1" applyProtection="1">
      <alignment horizontal="left" vertical="center"/>
      <protection/>
    </xf>
    <xf numFmtId="0" fontId="45" fillId="35" borderId="47" xfId="62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15" sqref="Q15"/>
    </sheetView>
  </sheetViews>
  <sheetFormatPr defaultColWidth="9.00390625" defaultRowHeight="13.5"/>
  <cols>
    <col min="1" max="1" width="21.125" style="1" customWidth="1"/>
    <col min="2" max="12" width="8.50390625" style="2" customWidth="1"/>
    <col min="13" max="15" width="8.50390625" style="26" customWidth="1"/>
    <col min="16" max="16384" width="9.00390625" style="2" customWidth="1"/>
  </cols>
  <sheetData>
    <row r="1" spans="11:15" ht="19.5" customHeight="1" thickBot="1">
      <c r="K1" s="92"/>
      <c r="L1" s="92"/>
      <c r="M1" s="92"/>
      <c r="N1" s="28"/>
      <c r="O1" s="2"/>
    </row>
    <row r="2" spans="1:15" ht="19.5" customHeight="1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9" t="s">
        <v>25</v>
      </c>
      <c r="K2" s="100"/>
      <c r="L2" s="100"/>
      <c r="M2" s="100"/>
      <c r="N2" s="100"/>
      <c r="O2" s="101"/>
    </row>
    <row r="3" spans="1:15" ht="19.5" customHeight="1" thickBot="1">
      <c r="A3" s="97"/>
      <c r="B3" s="98"/>
      <c r="C3" s="98"/>
      <c r="D3" s="98"/>
      <c r="E3" s="98"/>
      <c r="F3" s="98"/>
      <c r="G3" s="98"/>
      <c r="H3" s="98"/>
      <c r="I3" s="98"/>
      <c r="J3" s="102" t="s">
        <v>23</v>
      </c>
      <c r="K3" s="103"/>
      <c r="L3" s="104"/>
      <c r="M3" s="105" t="s">
        <v>24</v>
      </c>
      <c r="N3" s="105"/>
      <c r="O3" s="106"/>
    </row>
    <row r="4" spans="1:15" s="3" customFormat="1" ht="19.5" customHeight="1" thickBot="1">
      <c r="A4" s="57" t="s">
        <v>1</v>
      </c>
      <c r="B4" s="72" t="s">
        <v>20</v>
      </c>
      <c r="C4" s="73" t="s">
        <v>21</v>
      </c>
      <c r="D4" s="74" t="s">
        <v>22</v>
      </c>
      <c r="E4" s="75">
        <v>7</v>
      </c>
      <c r="F4" s="75">
        <v>10</v>
      </c>
      <c r="G4" s="75">
        <v>14</v>
      </c>
      <c r="H4" s="75">
        <v>18</v>
      </c>
      <c r="I4" s="75">
        <v>21</v>
      </c>
      <c r="J4" s="75">
        <v>24</v>
      </c>
      <c r="K4" s="76">
        <v>28</v>
      </c>
      <c r="L4" s="76">
        <v>50</v>
      </c>
      <c r="M4" s="77">
        <v>145</v>
      </c>
      <c r="N4" s="33">
        <v>430</v>
      </c>
      <c r="O4" s="34">
        <v>1200</v>
      </c>
    </row>
    <row r="5" spans="1:15" s="4" customFormat="1" ht="19.5" customHeight="1">
      <c r="A5" s="58" t="s">
        <v>2</v>
      </c>
      <c r="B5" s="78">
        <v>1000</v>
      </c>
      <c r="C5" s="51">
        <v>1000</v>
      </c>
      <c r="D5" s="52">
        <v>1000</v>
      </c>
      <c r="E5" s="51">
        <v>1000</v>
      </c>
      <c r="F5" s="52">
        <v>1000</v>
      </c>
      <c r="G5" s="51">
        <v>1000</v>
      </c>
      <c r="H5" s="52">
        <v>1000</v>
      </c>
      <c r="I5" s="51">
        <v>1000</v>
      </c>
      <c r="J5" s="52">
        <v>1000</v>
      </c>
      <c r="K5" s="53">
        <v>1000</v>
      </c>
      <c r="L5" s="52">
        <v>500</v>
      </c>
      <c r="M5" s="54">
        <v>500</v>
      </c>
      <c r="N5" s="51">
        <v>500</v>
      </c>
      <c r="O5" s="55">
        <v>500</v>
      </c>
    </row>
    <row r="6" spans="1:15" s="4" customFormat="1" ht="19.5" customHeight="1">
      <c r="A6" s="59" t="s">
        <v>3</v>
      </c>
      <c r="B6" s="79">
        <v>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9">
        <v>0</v>
      </c>
    </row>
    <row r="7" spans="1:15" s="5" customFormat="1" ht="19.5" customHeight="1">
      <c r="A7" s="60" t="s">
        <v>4</v>
      </c>
      <c r="B7" s="80">
        <v>20</v>
      </c>
      <c r="C7" s="36">
        <v>20</v>
      </c>
      <c r="D7" s="36">
        <v>20</v>
      </c>
      <c r="E7" s="36">
        <v>20</v>
      </c>
      <c r="F7" s="36">
        <v>20</v>
      </c>
      <c r="G7" s="36">
        <v>20</v>
      </c>
      <c r="H7" s="36">
        <v>20</v>
      </c>
      <c r="I7" s="36">
        <v>20</v>
      </c>
      <c r="J7" s="36">
        <v>20</v>
      </c>
      <c r="K7" s="36">
        <v>20</v>
      </c>
      <c r="L7" s="36">
        <v>20</v>
      </c>
      <c r="M7" s="38">
        <v>20</v>
      </c>
      <c r="N7" s="36">
        <v>20</v>
      </c>
      <c r="O7" s="39">
        <v>20</v>
      </c>
    </row>
    <row r="8" spans="1:15" s="4" customFormat="1" ht="19.5" customHeight="1">
      <c r="A8" s="59" t="s">
        <v>5</v>
      </c>
      <c r="B8" s="79">
        <v>1</v>
      </c>
      <c r="C8" s="36">
        <v>1</v>
      </c>
      <c r="D8" s="36">
        <v>1</v>
      </c>
      <c r="E8" s="37">
        <v>1</v>
      </c>
      <c r="F8" s="36">
        <v>1</v>
      </c>
      <c r="G8" s="36">
        <v>1</v>
      </c>
      <c r="H8" s="36">
        <v>1</v>
      </c>
      <c r="I8" s="36">
        <v>1</v>
      </c>
      <c r="J8" s="36">
        <v>1</v>
      </c>
      <c r="K8" s="36">
        <v>1</v>
      </c>
      <c r="L8" s="36">
        <v>1</v>
      </c>
      <c r="M8" s="38">
        <v>1</v>
      </c>
      <c r="N8" s="36">
        <v>1</v>
      </c>
      <c r="O8" s="39">
        <v>1</v>
      </c>
    </row>
    <row r="9" spans="1:15" s="4" customFormat="1" ht="19.5" customHeight="1" thickBot="1">
      <c r="A9" s="61" t="s">
        <v>6</v>
      </c>
      <c r="B9" s="81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1">
        <v>0</v>
      </c>
    </row>
    <row r="10" spans="1:15" s="4" customFormat="1" ht="19.5" customHeight="1">
      <c r="A10" s="62" t="s">
        <v>7</v>
      </c>
      <c r="B10" s="82">
        <v>1</v>
      </c>
      <c r="C10" s="42">
        <v>1</v>
      </c>
      <c r="D10" s="43">
        <v>1</v>
      </c>
      <c r="E10" s="42">
        <v>1</v>
      </c>
      <c r="F10" s="42">
        <v>1</v>
      </c>
      <c r="G10" s="42">
        <v>1</v>
      </c>
      <c r="H10" s="42">
        <v>1</v>
      </c>
      <c r="I10" s="42">
        <v>1</v>
      </c>
      <c r="J10" s="42">
        <v>1</v>
      </c>
      <c r="K10" s="42">
        <v>1</v>
      </c>
      <c r="L10" s="42">
        <v>1</v>
      </c>
      <c r="M10" s="43">
        <v>1</v>
      </c>
      <c r="N10" s="42">
        <v>1</v>
      </c>
      <c r="O10" s="44">
        <v>1</v>
      </c>
    </row>
    <row r="11" spans="1:15" s="4" customFormat="1" ht="19.5" customHeight="1">
      <c r="A11" s="63" t="s">
        <v>8</v>
      </c>
      <c r="B11" s="79">
        <v>1</v>
      </c>
      <c r="C11" s="45">
        <v>1</v>
      </c>
      <c r="D11" s="46">
        <v>1</v>
      </c>
      <c r="E11" s="45">
        <v>1</v>
      </c>
      <c r="F11" s="45">
        <v>1</v>
      </c>
      <c r="G11" s="45">
        <v>1</v>
      </c>
      <c r="H11" s="45">
        <v>1</v>
      </c>
      <c r="I11" s="45">
        <v>1</v>
      </c>
      <c r="J11" s="45">
        <v>1</v>
      </c>
      <c r="K11" s="45">
        <v>1</v>
      </c>
      <c r="L11" s="45">
        <v>1</v>
      </c>
      <c r="M11" s="46">
        <v>1</v>
      </c>
      <c r="N11" s="45">
        <v>1</v>
      </c>
      <c r="O11" s="47">
        <v>1</v>
      </c>
    </row>
    <row r="12" spans="1:15" s="8" customFormat="1" ht="19.5" customHeight="1" thickBot="1">
      <c r="A12" s="64" t="s">
        <v>9</v>
      </c>
      <c r="B12" s="83">
        <f aca="true" t="shared" si="0" ref="B12:M12">(B10^2+B11^2)^0.5</f>
        <v>1.4142135623730951</v>
      </c>
      <c r="C12" s="6">
        <f t="shared" si="0"/>
        <v>1.4142135623730951</v>
      </c>
      <c r="D12" s="6">
        <f t="shared" si="0"/>
        <v>1.4142135623730951</v>
      </c>
      <c r="E12" s="6">
        <f t="shared" si="0"/>
        <v>1.4142135623730951</v>
      </c>
      <c r="F12" s="6">
        <f t="shared" si="0"/>
        <v>1.4142135623730951</v>
      </c>
      <c r="G12" s="6">
        <f t="shared" si="0"/>
        <v>1.4142135623730951</v>
      </c>
      <c r="H12" s="6">
        <f t="shared" si="0"/>
        <v>1.4142135623730951</v>
      </c>
      <c r="I12" s="6">
        <f t="shared" si="0"/>
        <v>1.4142135623730951</v>
      </c>
      <c r="J12" s="6">
        <f t="shared" si="0"/>
        <v>1.4142135623730951</v>
      </c>
      <c r="K12" s="6">
        <f t="shared" si="0"/>
        <v>1.4142135623730951</v>
      </c>
      <c r="L12" s="6">
        <f t="shared" si="0"/>
        <v>1.4142135623730951</v>
      </c>
      <c r="M12" s="29">
        <f t="shared" si="0"/>
        <v>1.4142135623730951</v>
      </c>
      <c r="N12" s="6">
        <f>(N10^2+N11^2)^0.5</f>
        <v>1.4142135623730951</v>
      </c>
      <c r="O12" s="7">
        <f>(O10^2+O11^2)^0.5</f>
        <v>1.4142135623730951</v>
      </c>
    </row>
    <row r="13" spans="1:15" s="4" customFormat="1" ht="19.5" customHeight="1">
      <c r="A13" s="65" t="s">
        <v>10</v>
      </c>
      <c r="B13" s="84" t="s">
        <v>11</v>
      </c>
      <c r="C13" s="56" t="s">
        <v>31</v>
      </c>
      <c r="D13" s="56" t="s">
        <v>31</v>
      </c>
      <c r="E13" s="56" t="s">
        <v>31</v>
      </c>
      <c r="F13" s="56" t="s">
        <v>31</v>
      </c>
      <c r="G13" s="56" t="s">
        <v>31</v>
      </c>
      <c r="H13" s="56" t="s">
        <v>31</v>
      </c>
      <c r="I13" s="56" t="s">
        <v>31</v>
      </c>
      <c r="J13" s="56" t="s">
        <v>31</v>
      </c>
      <c r="K13" s="56" t="s">
        <v>31</v>
      </c>
      <c r="L13" s="56" t="s">
        <v>31</v>
      </c>
      <c r="M13" s="56" t="s">
        <v>31</v>
      </c>
      <c r="N13" s="56" t="s">
        <v>31</v>
      </c>
      <c r="O13" s="85" t="s">
        <v>31</v>
      </c>
    </row>
    <row r="14" spans="1:15" s="4" customFormat="1" ht="19.5" customHeight="1">
      <c r="A14" s="66" t="s">
        <v>12</v>
      </c>
      <c r="B14" s="86">
        <f aca="true" t="shared" si="1" ref="B14:M14">(ATAN(B10/B11))*180/PI()</f>
        <v>45</v>
      </c>
      <c r="C14" s="9">
        <f t="shared" si="1"/>
        <v>45</v>
      </c>
      <c r="D14" s="10">
        <f t="shared" si="1"/>
        <v>45</v>
      </c>
      <c r="E14" s="9">
        <f t="shared" si="1"/>
        <v>45</v>
      </c>
      <c r="F14" s="9">
        <f t="shared" si="1"/>
        <v>45</v>
      </c>
      <c r="G14" s="9">
        <f t="shared" si="1"/>
        <v>45</v>
      </c>
      <c r="H14" s="9">
        <f t="shared" si="1"/>
        <v>45</v>
      </c>
      <c r="I14" s="9">
        <f t="shared" si="1"/>
        <v>45</v>
      </c>
      <c r="J14" s="9">
        <f t="shared" si="1"/>
        <v>45</v>
      </c>
      <c r="K14" s="9">
        <f t="shared" si="1"/>
        <v>45</v>
      </c>
      <c r="L14" s="9">
        <f t="shared" si="1"/>
        <v>45</v>
      </c>
      <c r="M14" s="10">
        <f t="shared" si="1"/>
        <v>45</v>
      </c>
      <c r="N14" s="9">
        <f>(ATAN(N10/N11))*180/PI()</f>
        <v>45</v>
      </c>
      <c r="O14" s="11">
        <f>(ATAN(O10/O11))*180/PI()</f>
        <v>45</v>
      </c>
    </row>
    <row r="15" spans="1:15" s="16" customFormat="1" ht="19.5" customHeight="1" thickBot="1">
      <c r="A15" s="67" t="s">
        <v>13</v>
      </c>
      <c r="B15" s="87">
        <f aca="true" t="shared" si="2" ref="B15:L15">(((B5*10^(-B6/10)*10^(B7/10)*B8*10^(-B9/10)*4^B16*4*3770)/(40*PI()))^0.5)/B18</f>
        <v>25.193763057784302</v>
      </c>
      <c r="C15" s="12">
        <f t="shared" si="2"/>
        <v>30.059002798767224</v>
      </c>
      <c r="D15" s="13">
        <f t="shared" si="2"/>
        <v>31.992868713093507</v>
      </c>
      <c r="E15" s="13">
        <f t="shared" si="2"/>
        <v>59.69759996398525</v>
      </c>
      <c r="F15" s="13">
        <f t="shared" si="2"/>
        <v>85.34234361048597</v>
      </c>
      <c r="G15" s="13">
        <f t="shared" si="2"/>
        <v>120.65641682861808</v>
      </c>
      <c r="H15" s="13">
        <f t="shared" si="2"/>
        <v>152.75859100643436</v>
      </c>
      <c r="I15" s="13">
        <f t="shared" si="2"/>
        <v>180.35401679260332</v>
      </c>
      <c r="J15" s="13">
        <f t="shared" si="2"/>
        <v>210.11873564788613</v>
      </c>
      <c r="K15" s="13">
        <f t="shared" si="2"/>
        <v>249.72094632822</v>
      </c>
      <c r="L15" s="14">
        <f t="shared" si="2"/>
        <v>178.14680701766406</v>
      </c>
      <c r="M15" s="12">
        <f>(((M5*10^(-M6/10)*10^(M7/10)*M8*10^(-M9/10)*4^M16*2.56*3770)/(40*PI()))^0.5)/M18</f>
        <v>142.51744561413128</v>
      </c>
      <c r="N15" s="13">
        <f>(((N5*10^(-N6/10)*10^(N7/10)*N8*10^(-N9/10)*4^N16*2.56*3770)/(40*PI()))^0.5)/N18</f>
        <v>119.24419037795673</v>
      </c>
      <c r="O15" s="15">
        <f>(((O5*10^(-O6/10)*10^(O7/10)*O8*10^(-O9/10)*4^O16*2.56*3770)/(40*PI()))^0.5)/O18</f>
        <v>71.38070516442443</v>
      </c>
    </row>
    <row r="16" spans="1:15" ht="19.5" customHeight="1" thickBot="1">
      <c r="A16" s="68" t="s">
        <v>14</v>
      </c>
      <c r="B16" s="88">
        <v>1</v>
      </c>
      <c r="C16" s="48">
        <v>1</v>
      </c>
      <c r="D16" s="48">
        <v>1</v>
      </c>
      <c r="E16" s="48">
        <v>1</v>
      </c>
      <c r="F16" s="48">
        <v>1</v>
      </c>
      <c r="G16" s="48">
        <v>1</v>
      </c>
      <c r="H16" s="48">
        <v>1</v>
      </c>
      <c r="I16" s="48">
        <v>1</v>
      </c>
      <c r="J16" s="48">
        <v>1</v>
      </c>
      <c r="K16" s="48">
        <v>1</v>
      </c>
      <c r="L16" s="48">
        <v>1</v>
      </c>
      <c r="M16" s="49">
        <v>1</v>
      </c>
      <c r="N16" s="48">
        <v>1</v>
      </c>
      <c r="O16" s="50">
        <v>1</v>
      </c>
    </row>
    <row r="17" spans="1:15" ht="19.5" customHeight="1">
      <c r="A17" s="69" t="s">
        <v>26</v>
      </c>
      <c r="B17" s="89">
        <f aca="true" t="shared" si="3" ref="B17:L17">((B5*10^(-B6/10)*10^(B7/10)*B8*10^(-B9/10)*4*3770/(40*PI()*B12^2))^0.5)*2^B16</f>
        <v>4899.037192985762</v>
      </c>
      <c r="C17" s="17">
        <f t="shared" si="3"/>
        <v>4899.037192985762</v>
      </c>
      <c r="D17" s="17">
        <f t="shared" si="3"/>
        <v>4899.037192985762</v>
      </c>
      <c r="E17" s="17">
        <f t="shared" si="3"/>
        <v>4899.037192985762</v>
      </c>
      <c r="F17" s="17">
        <f t="shared" si="3"/>
        <v>4899.037192985762</v>
      </c>
      <c r="G17" s="17">
        <f t="shared" si="3"/>
        <v>4899.037192985762</v>
      </c>
      <c r="H17" s="17">
        <f t="shared" si="3"/>
        <v>4899.037192985762</v>
      </c>
      <c r="I17" s="17">
        <f t="shared" si="3"/>
        <v>4899.037192985762</v>
      </c>
      <c r="J17" s="17">
        <f t="shared" si="3"/>
        <v>4899.037192985762</v>
      </c>
      <c r="K17" s="17">
        <f t="shared" si="3"/>
        <v>4899.037192985762</v>
      </c>
      <c r="L17" s="17">
        <f t="shared" si="3"/>
        <v>3464.142420445341</v>
      </c>
      <c r="M17" s="30">
        <f>((M5*10^(-M6/10)*10^(M7/10)*M8*10^(-M9/10)*2.56*3770/(40*PI()*M12^2))^0.5)*2^M16</f>
        <v>2771.3139363562727</v>
      </c>
      <c r="N17" s="17">
        <f>((N5*10^(-N6/10)*10^(N7/10)*N8*10^(-N9/10)*2.56*3770/(40*PI()*N12^2))^0.5)*2^N16</f>
        <v>2771.3139363562727</v>
      </c>
      <c r="O17" s="32">
        <f>((O5*10^(-O6/10)*10^(O7/10)*O8*10^(-O9/10)*2.56*3770/(40*PI()*O12^2))^0.5)*2^O16</f>
        <v>2771.3139363562727</v>
      </c>
    </row>
    <row r="18" spans="1:15" s="5" customFormat="1" ht="19.5" customHeight="1">
      <c r="A18" s="70" t="s">
        <v>15</v>
      </c>
      <c r="B18" s="86">
        <v>275</v>
      </c>
      <c r="C18" s="18">
        <f>824/3.575</f>
        <v>230.48951048951048</v>
      </c>
      <c r="D18" s="19">
        <f>824/3.805</f>
        <v>216.55716162943494</v>
      </c>
      <c r="E18" s="18">
        <f>824/7.1</f>
        <v>116.05633802816902</v>
      </c>
      <c r="F18" s="18">
        <f>824/10.15</f>
        <v>81.18226600985221</v>
      </c>
      <c r="G18" s="18">
        <f>824/14.35</f>
        <v>57.42160278745645</v>
      </c>
      <c r="H18" s="18">
        <f>824/18.168</f>
        <v>45.35446939674153</v>
      </c>
      <c r="I18" s="18">
        <f>824/21.45</f>
        <v>38.41491841491842</v>
      </c>
      <c r="J18" s="18">
        <f>824/24.99</f>
        <v>32.97318927571028</v>
      </c>
      <c r="K18" s="18">
        <f>824/29.7</f>
        <v>27.744107744107744</v>
      </c>
      <c r="L18" s="18">
        <v>27.5</v>
      </c>
      <c r="M18" s="19">
        <v>27.5</v>
      </c>
      <c r="N18" s="18">
        <f>1.585*SQRT(N4)</f>
        <v>32.86725954502444</v>
      </c>
      <c r="O18" s="20">
        <f>1.585*SQRT(O4)</f>
        <v>54.90601059993342</v>
      </c>
    </row>
    <row r="19" spans="1:15" s="23" customFormat="1" ht="25.5" customHeight="1" thickBot="1">
      <c r="A19" s="71" t="s">
        <v>16</v>
      </c>
      <c r="B19" s="90" t="str">
        <f aca="true" t="shared" si="4" ref="B19:M19">IF((B17-B18)&gt;0,"×","○")</f>
        <v>×</v>
      </c>
      <c r="C19" s="21" t="str">
        <f t="shared" si="4"/>
        <v>×</v>
      </c>
      <c r="D19" s="21" t="str">
        <f t="shared" si="4"/>
        <v>×</v>
      </c>
      <c r="E19" s="21" t="str">
        <f t="shared" si="4"/>
        <v>×</v>
      </c>
      <c r="F19" s="21" t="str">
        <f t="shared" si="4"/>
        <v>×</v>
      </c>
      <c r="G19" s="21" t="str">
        <f t="shared" si="4"/>
        <v>×</v>
      </c>
      <c r="H19" s="21" t="str">
        <f t="shared" si="4"/>
        <v>×</v>
      </c>
      <c r="I19" s="21" t="str">
        <f t="shared" si="4"/>
        <v>×</v>
      </c>
      <c r="J19" s="21" t="str">
        <f t="shared" si="4"/>
        <v>×</v>
      </c>
      <c r="K19" s="21" t="str">
        <f t="shared" si="4"/>
        <v>×</v>
      </c>
      <c r="L19" s="21" t="str">
        <f t="shared" si="4"/>
        <v>×</v>
      </c>
      <c r="M19" s="31" t="str">
        <f t="shared" si="4"/>
        <v>×</v>
      </c>
      <c r="N19" s="21" t="str">
        <f>IF((N17-N18)&gt;0,"×","○")</f>
        <v>×</v>
      </c>
      <c r="O19" s="22" t="str">
        <f>IF((O17-O18)&gt;0,"×","○")</f>
        <v>×</v>
      </c>
    </row>
    <row r="20" spans="1:15" ht="12.7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15" customHeight="1">
      <c r="A21" s="108" t="s">
        <v>27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8" ht="15.75" customHeight="1">
      <c r="A23" s="108" t="s">
        <v>29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Q23" s="35"/>
      <c r="R23" s="35"/>
    </row>
    <row r="24" spans="1:15" ht="15.75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  <row r="25" spans="1:15" ht="15" customHeight="1">
      <c r="A25" s="108" t="s">
        <v>30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5" customHeight="1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9.5" customHeight="1">
      <c r="A27" s="107" t="s">
        <v>17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</row>
    <row r="28" spans="1:15" ht="19.5" customHeight="1">
      <c r="A28" s="111" t="s">
        <v>28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</row>
    <row r="29" spans="1:15" ht="12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</row>
    <row r="30" spans="1:15" ht="19.5" customHeight="1">
      <c r="A30" s="93" t="s">
        <v>18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27"/>
      <c r="O30" s="2"/>
    </row>
    <row r="31" spans="1:15" ht="19.5" customHeight="1">
      <c r="A31" s="91" t="s">
        <v>19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</sheetData>
  <sheetProtection/>
  <mergeCells count="12">
    <mergeCell ref="A25:O26"/>
    <mergeCell ref="A28:O29"/>
    <mergeCell ref="A31:O31"/>
    <mergeCell ref="K1:M1"/>
    <mergeCell ref="A30:M30"/>
    <mergeCell ref="A2:I3"/>
    <mergeCell ref="J2:O2"/>
    <mergeCell ref="J3:L3"/>
    <mergeCell ref="M3:O3"/>
    <mergeCell ref="A27:O27"/>
    <mergeCell ref="A21:O22"/>
    <mergeCell ref="A23:O24"/>
  </mergeCells>
  <printOptions/>
  <pageMargins left="0.47" right="0.1968503937007874" top="0.4724409448818898" bottom="0.2755905511811024" header="0.35433070866141736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2019-12-02T06:11:49Z</dcterms:created>
  <dcterms:modified xsi:type="dcterms:W3CDTF">2019-12-02T06:12:06Z</dcterms:modified>
  <cp:category/>
  <cp:version/>
  <cp:contentType/>
  <cp:contentStatus/>
</cp:coreProperties>
</file>